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 1(a vs. T graph)" sheetId="1" r:id="rId3"/>
    <sheet state="visible" name="Experiment 1(T(calculated) vs T" sheetId="2" r:id="rId4"/>
    <sheet state="visible" name="Experiment 1(100g)" sheetId="3" r:id="rId5"/>
    <sheet state="visible" name="Experiment 1(150g)" sheetId="4" r:id="rId6"/>
    <sheet state="visible" name="Experiment 1(200g)" sheetId="5" r:id="rId7"/>
    <sheet state="visible" name="Experiment 1(250g)" sheetId="6" r:id="rId8"/>
    <sheet state="visible" name="Experiment 1(300g)" sheetId="7" r:id="rId9"/>
    <sheet state="visible" name="Experiment 2" sheetId="8" r:id="rId10"/>
  </sheets>
  <definedNames/>
  <calcPr/>
</workbook>
</file>

<file path=xl/sharedStrings.xml><?xml version="1.0" encoding="utf-8"?>
<sst xmlns="http://schemas.openxmlformats.org/spreadsheetml/2006/main" count="1046" uniqueCount="117">
  <si>
    <t>Measurements</t>
  </si>
  <si>
    <t>Final values</t>
  </si>
  <si>
    <t>T(inertia)</t>
  </si>
  <si>
    <t>T(mass drop)</t>
  </si>
  <si>
    <t>Value</t>
  </si>
  <si>
    <t>Unit</t>
  </si>
  <si>
    <t>Uncertainty</t>
  </si>
  <si>
    <t>Equation</t>
  </si>
  <si>
    <t>Spindle</t>
  </si>
  <si>
    <t>Original equation</t>
  </si>
  <si>
    <t>T = I*alpha</t>
  </si>
  <si>
    <t>Nm</t>
  </si>
  <si>
    <t>T = m*r(spindle)*(g-alpha*r(spindle))</t>
  </si>
  <si>
    <t>g*cm^2/s^2</t>
  </si>
  <si>
    <t>r</t>
  </si>
  <si>
    <t>cm</t>
  </si>
  <si>
    <t>Plate</t>
  </si>
  <si>
    <t>di=sqrt(D8*D9+D11*D12+D14*D15)</t>
  </si>
  <si>
    <t>di=sqrt(M10*M11+M13*M14+M16*M17)</t>
  </si>
  <si>
    <t>m</t>
  </si>
  <si>
    <t>g</t>
  </si>
  <si>
    <t>Calculation</t>
  </si>
  <si>
    <t>Weigh attacher</t>
  </si>
  <si>
    <t>value^2</t>
  </si>
  <si>
    <t>I</t>
  </si>
  <si>
    <t>Calculated</t>
  </si>
  <si>
    <t>m(weigh attacher) + m(trial)</t>
  </si>
  <si>
    <t>Constants</t>
  </si>
  <si>
    <t>delta-I</t>
  </si>
  <si>
    <t>delta-m</t>
  </si>
  <si>
    <t>Measured</t>
  </si>
  <si>
    <t>cm/s^2</t>
  </si>
  <si>
    <t>dT/dI</t>
  </si>
  <si>
    <t>alpha</t>
  </si>
  <si>
    <t>dT/dm</t>
  </si>
  <si>
    <t>r(spindle)*(g-alpha*r(spindle))</t>
  </si>
  <si>
    <t>gcm^2 =&gt; kgm^2</t>
  </si>
  <si>
    <t xml:space="preserve">kgm^2/gcm^2 </t>
  </si>
  <si>
    <t>delta-alpha</t>
  </si>
  <si>
    <t>delta-r</t>
  </si>
  <si>
    <t>t1</t>
  </si>
  <si>
    <t>s</t>
  </si>
  <si>
    <t>dT/da</t>
  </si>
  <si>
    <t>dT/dr</t>
  </si>
  <si>
    <t>m*(g-2*alpha*r(spindle))</t>
  </si>
  <si>
    <t>t2</t>
  </si>
  <si>
    <t>I(plate)</t>
  </si>
  <si>
    <t>w1</t>
  </si>
  <si>
    <t>rads/s</t>
  </si>
  <si>
    <t>w2</t>
  </si>
  <si>
    <t>I = (m*r^2)/2</t>
  </si>
  <si>
    <t>g*cm^2</t>
  </si>
  <si>
    <t>-m*r(spindle)^2</t>
  </si>
  <si>
    <t>kg*m^2</t>
  </si>
  <si>
    <t>Calculations(value used throughout this trial)</t>
  </si>
  <si>
    <t>di=sqrt(D28*D29+D31*D32)</t>
  </si>
  <si>
    <t>alpha = (w2 - w1)/(t2 - t1)</t>
  </si>
  <si>
    <t>rad/s^2</t>
  </si>
  <si>
    <t>dI/dm</t>
  </si>
  <si>
    <t>(r^2)/2</t>
  </si>
  <si>
    <t>dI/dr</t>
  </si>
  <si>
    <t>m*r</t>
  </si>
  <si>
    <t>delta-t</t>
  </si>
  <si>
    <t>da/dt</t>
  </si>
  <si>
    <t>(w2 - w1)/((t2 - t1)^2)</t>
  </si>
  <si>
    <t>-(w2 - w1)/((t2 - t1)^2)</t>
  </si>
  <si>
    <t>delta-w</t>
  </si>
  <si>
    <t>da/dw</t>
  </si>
  <si>
    <t>-1/(t2 - t1)</t>
  </si>
  <si>
    <t>1/(t2 - t1)</t>
  </si>
  <si>
    <t>x-axis</t>
  </si>
  <si>
    <t>y-axis</t>
  </si>
  <si>
    <t>torque(mass drop)</t>
  </si>
  <si>
    <t>trial</t>
  </si>
  <si>
    <t>Linest</t>
  </si>
  <si>
    <t>Slope</t>
  </si>
  <si>
    <t>Y-int</t>
  </si>
  <si>
    <t>Force fit through origin</t>
  </si>
  <si>
    <t>Calculated inertia</t>
  </si>
  <si>
    <t>I(all beam components)</t>
  </si>
  <si>
    <t>L(t2)</t>
  </si>
  <si>
    <t>L(t1)</t>
  </si>
  <si>
    <t>Bar</t>
  </si>
  <si>
    <t>I = I(bar) + I(channel nut 1) + I(channel nut 2)</t>
  </si>
  <si>
    <t>L(t2) = (I(all beam components)+I(point mass))*(w2)</t>
  </si>
  <si>
    <t>L(t1) = (I(all beam components)+I(point mass))*(w1)</t>
  </si>
  <si>
    <t>L</t>
  </si>
  <si>
    <t>W</t>
  </si>
  <si>
    <t>dL=sqrt(Q10*Q11+Q13*Q14+Q16*Q17)</t>
  </si>
  <si>
    <t>dL=sqrt(M8*M9+M11*M12+M14*M15)</t>
  </si>
  <si>
    <t>H</t>
  </si>
  <si>
    <t>Point mass</t>
  </si>
  <si>
    <t>I(bar)</t>
  </si>
  <si>
    <t>(1/12)*m(L^2 + W^2)</t>
  </si>
  <si>
    <t>I(components)</t>
  </si>
  <si>
    <t>Calculated, see left</t>
  </si>
  <si>
    <t>(1/12)*sqrt(((L^2+W^2)dm)^2+(m(2L)dL)^2+(m(2W)dW)^2)</t>
  </si>
  <si>
    <t>dI(components)/dI</t>
  </si>
  <si>
    <t>dL/dI</t>
  </si>
  <si>
    <t>I(channel nut 1)</t>
  </si>
  <si>
    <t>m*r^2</t>
  </si>
  <si>
    <t>I(point mass)</t>
  </si>
  <si>
    <t>Channel nut 1</t>
  </si>
  <si>
    <t>sqrt(((r^2)dm)^2+((2mr)dr)^2)</t>
  </si>
  <si>
    <t>d</t>
  </si>
  <si>
    <t>I(channel nut 2)</t>
  </si>
  <si>
    <t>Observation</t>
  </si>
  <si>
    <t>Channel nut 2</t>
  </si>
  <si>
    <t>dI/dw</t>
  </si>
  <si>
    <t>I(all beam components)+I(point mass)</t>
  </si>
  <si>
    <t>(W/2)+r(channel nut 1)+d(channel nut 1)/2</t>
  </si>
  <si>
    <t>-(W/2)+r(channel nut 2)-d(channel nut 1)/2</t>
  </si>
  <si>
    <t>sqrt((dW/2)^2+dr^2+(dd/2)^2)</t>
  </si>
  <si>
    <t>Time</t>
  </si>
  <si>
    <t>Angular velocity</t>
  </si>
  <si>
    <t>rad/s</t>
  </si>
  <si>
    <t>Conversion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</si>
</sst>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00"/>
    <numFmt numFmtId="165" formatCode="0.00000000"/>
    <numFmt numFmtId="166" formatCode="0.000000"/>
    <numFmt numFmtId="167" formatCode="0.0000"/>
    <numFmt numFmtId="168" formatCode="0.0000000000"/>
  </numFmts>
  <fonts count="5">
    <font>
      <sz val="10.0"/>
      <color rgb="FF000000"/>
      <name val="Arial"/>
    </font>
    <font/>
    <font>
      <name val="Arial"/>
    </font>
    <font>
      <sz val="11.0"/>
      <color rgb="FF000000"/>
      <name val="Arial"/>
    </font>
    <font>
      <sz val="11.0"/>
      <color rgb="FF000000"/>
      <name val="Inconsolata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164" xfId="0" applyAlignment="1" applyFill="1" applyFont="1" applyNumberFormat="1">
      <alignment vertical="bottom"/>
    </xf>
    <xf borderId="0" fillId="3" fontId="2" numFmtId="164" xfId="0" applyAlignment="1" applyFont="1" applyNumberFormat="1">
      <alignment readingOrder="0" vertical="bottom"/>
    </xf>
    <xf borderId="0" fillId="3" fontId="1" numFmtId="164" xfId="0" applyFont="1" applyNumberFormat="1"/>
    <xf borderId="0" fillId="0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readingOrder="0" vertical="bottom"/>
    </xf>
    <xf borderId="0" fillId="0" fontId="1" numFmtId="164" xfId="0" applyFont="1" applyNumberFormat="1"/>
    <xf borderId="0" fillId="3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2" fontId="1" numFmtId="2" xfId="0" applyAlignment="1" applyFont="1" applyNumberFormat="1">
      <alignment readingOrder="0"/>
    </xf>
    <xf borderId="0" fillId="2" fontId="1" numFmtId="2" xfId="0" applyFont="1" applyNumberFormat="1"/>
    <xf borderId="0" fillId="2" fontId="1" numFmtId="164" xfId="0" applyAlignment="1" applyFont="1" applyNumberFormat="1">
      <alignment readingOrder="0"/>
    </xf>
    <xf borderId="0" fillId="3" fontId="1" numFmtId="0" xfId="0" applyFont="1"/>
    <xf borderId="0" fillId="3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165" xfId="0" applyAlignment="1" applyFont="1" applyNumberFormat="1">
      <alignment readingOrder="0"/>
    </xf>
    <xf borderId="0" fillId="3" fontId="1" numFmtId="165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4" fontId="1" numFmtId="164" xfId="0" applyAlignment="1" applyFill="1" applyFont="1" applyNumberFormat="1">
      <alignment readingOrder="0"/>
    </xf>
    <xf borderId="0" fillId="4" fontId="1" numFmtId="164" xfId="0" applyFont="1" applyNumberFormat="1"/>
    <xf borderId="0" fillId="4" fontId="3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5" fontId="1" numFmtId="2" xfId="0" applyAlignment="1" applyFill="1" applyFont="1" applyNumberFormat="1">
      <alignment readingOrder="0"/>
    </xf>
    <xf borderId="0" fillId="5" fontId="1" numFmtId="0" xfId="0" applyAlignment="1" applyFont="1">
      <alignment readingOrder="0"/>
    </xf>
    <xf borderId="0" fillId="5" fontId="1" numFmtId="164" xfId="0" applyAlignment="1" applyFont="1" applyNumberFormat="1">
      <alignment readingOrder="0"/>
    </xf>
    <xf borderId="0" fillId="5" fontId="1" numFmtId="166" xfId="0" applyAlignment="1" applyFont="1" applyNumberFormat="1">
      <alignment readingOrder="0"/>
    </xf>
    <xf borderId="0" fillId="6" fontId="1" numFmtId="164" xfId="0" applyAlignment="1" applyFill="1" applyFont="1" applyNumberFormat="1">
      <alignment readingOrder="0"/>
    </xf>
    <xf borderId="0" fillId="6" fontId="3" numFmtId="164" xfId="0" applyAlignment="1" applyFont="1" applyNumberFormat="1">
      <alignment readingOrder="0"/>
    </xf>
    <xf borderId="0" fillId="5" fontId="1" numFmtId="167" xfId="0" applyAlignment="1" applyFont="1" applyNumberFormat="1">
      <alignment readingOrder="0"/>
    </xf>
    <xf borderId="0" fillId="5" fontId="1" numFmtId="0" xfId="0" applyFont="1"/>
    <xf borderId="0" fillId="3" fontId="1" numFmtId="2" xfId="0" applyAlignment="1" applyFont="1" applyNumberFormat="1">
      <alignment readingOrder="0"/>
    </xf>
    <xf borderId="0" fillId="0" fontId="1" numFmtId="168" xfId="0" applyFont="1" applyNumberFormat="1"/>
    <xf borderId="0" fillId="0" fontId="1" numFmtId="167" xfId="0" applyFont="1" applyNumberFormat="1"/>
    <xf borderId="0" fillId="7" fontId="4" numFmtId="164" xfId="0" applyAlignment="1" applyFill="1" applyFont="1" applyNumberFormat="1">
      <alignment readingOrder="0"/>
    </xf>
    <xf borderId="0" fillId="7" fontId="4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8" fontId="1" numFmtId="2" xfId="0" applyFont="1" applyNumberFormat="1"/>
    <xf borderId="0" fillId="8" fontId="1" numFmtId="0" xfId="0" applyFont="1"/>
    <xf borderId="0" fillId="8" fontId="1" numFmtId="168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Angular Acceleration vs. Experimental Torque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'Experiment 1(a vs. T graph)'!$A$3:$A$7</c:f>
            </c:strRef>
          </c:cat>
          <c:val>
            <c:numRef>
              <c:f>'Experiment 1(a vs. T graph)'!$B$3:$B$7</c:f>
            </c:numRef>
          </c:val>
          <c:smooth val="0"/>
        </c:ser>
        <c:axId val="480873052"/>
        <c:axId val="963696950"/>
      </c:lineChart>
      <c:catAx>
        <c:axId val="4808730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Torque from mass dropping(Nm)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963696950"/>
      </c:catAx>
      <c:valAx>
        <c:axId val="9636969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Angular acceleration(rad/s^2)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480873052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T(mass drop) and T(inertia) by trial number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'Experiment 1(T(calculated) vs T'!$B$1:$B$2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'Experiment 1(T(calculated) vs T'!$A$3:$A$7</c:f>
            </c:strRef>
          </c:cat>
          <c:val>
            <c:numRef>
              <c:f>'Experiment 1(T(calculated) vs T'!$B$3:$B$7</c:f>
            </c:numRef>
          </c:val>
          <c:smooth val="0"/>
        </c:ser>
        <c:ser>
          <c:idx val="1"/>
          <c:order val="1"/>
          <c:tx>
            <c:strRef>
              <c:f>'Experiment 1(T(calculated) vs T'!$C$1:$C$2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'Experiment 1(T(calculated) vs T'!$A$3:$A$7</c:f>
            </c:strRef>
          </c:cat>
          <c:val>
            <c:numRef>
              <c:f>'Experiment 1(T(calculated) vs T'!$C$3:$C$7</c:f>
            </c:numRef>
          </c:val>
          <c:smooth val="0"/>
        </c:ser>
        <c:axId val="914335077"/>
        <c:axId val="1316881128"/>
      </c:lineChart>
      <c:catAx>
        <c:axId val="914335077"/>
        <c:scaling>
          <c:orientation val="minMax"/>
          <c:max val="5.0"/>
          <c:min val="3.0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Trial(#)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316881128"/>
      </c:catAx>
      <c:valAx>
        <c:axId val="13168811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T(Nm)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14335077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419100</xdr:colOff>
      <xdr:row>1</xdr:row>
      <xdr:rowOff>28575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8</xdr:row>
      <xdr:rowOff>28575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70</v>
      </c>
      <c r="B1" s="16" t="s">
        <v>71</v>
      </c>
    </row>
    <row r="2">
      <c r="A2" s="16" t="s">
        <v>33</v>
      </c>
      <c r="B2" s="16" t="s">
        <v>72</v>
      </c>
    </row>
    <row r="3">
      <c r="A3" s="8">
        <f>'Experiment 1(100g)'!C22</f>
        <v>3.433207678</v>
      </c>
      <c r="B3" s="34">
        <f>'Experiment 1(100g)'!L4</f>
        <v>0.02567774148</v>
      </c>
    </row>
    <row r="4">
      <c r="A4" s="35">
        <f>'Experiment 1(150g)'!C22</f>
        <v>5.151461538</v>
      </c>
      <c r="B4" s="34">
        <f>'Experiment 1(150g)'!L4</f>
        <v>0.03773677812</v>
      </c>
    </row>
    <row r="5">
      <c r="A5" s="8">
        <f>'Experiment 1(200g)'!C22</f>
        <v>6.856213571</v>
      </c>
      <c r="B5" s="34">
        <f>'Experiment 1(200g)'!L4</f>
        <v>0.04968888208</v>
      </c>
    </row>
    <row r="6">
      <c r="A6" s="35">
        <f>'Experiment 1(250g)'!C22</f>
        <v>8.494414999</v>
      </c>
      <c r="B6" s="34">
        <f>'Experiment 1(250g)'!L4</f>
        <v>0.0615438908</v>
      </c>
    </row>
    <row r="7">
      <c r="A7" s="8">
        <f>'Experiment 1(300g)'!C22</f>
        <v>10.24017913</v>
      </c>
      <c r="B7" s="34">
        <f>'Experiment 1(300g)'!L4</f>
        <v>0.07327452867</v>
      </c>
    </row>
    <row r="9">
      <c r="A9" s="16" t="s">
        <v>74</v>
      </c>
    </row>
    <row r="10">
      <c r="A10" s="16" t="s">
        <v>75</v>
      </c>
      <c r="B10" s="16" t="s">
        <v>76</v>
      </c>
    </row>
    <row r="11">
      <c r="A11" s="8">
        <f t="array" ref="A11:B11">linest(B3:B7,A3:A7)</f>
        <v>0.007017304329</v>
      </c>
      <c r="B11" s="8">
        <v>0.001620419807596681</v>
      </c>
    </row>
    <row r="13">
      <c r="A13" s="16" t="s">
        <v>77</v>
      </c>
    </row>
    <row r="14">
      <c r="A14" s="16" t="s">
        <v>75</v>
      </c>
      <c r="B14" s="16" t="s">
        <v>76</v>
      </c>
    </row>
    <row r="15">
      <c r="A15" s="8">
        <f t="array" ref="A15:B15">linest(B3:B7,A3:A7, false, false)</f>
        <v>0.007228392335</v>
      </c>
      <c r="B15">
        <v>0.0</v>
      </c>
    </row>
    <row r="17">
      <c r="A17" s="16" t="s">
        <v>78</v>
      </c>
    </row>
    <row r="18">
      <c r="A18" s="16">
        <v>0.00779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70</v>
      </c>
      <c r="B1" s="16" t="s">
        <v>71</v>
      </c>
      <c r="C1" s="16" t="s">
        <v>71</v>
      </c>
    </row>
    <row r="2">
      <c r="A2" s="16" t="s">
        <v>73</v>
      </c>
      <c r="B2" s="16" t="s">
        <v>3</v>
      </c>
      <c r="C2" s="16" t="s">
        <v>2</v>
      </c>
    </row>
    <row r="3">
      <c r="A3" s="16">
        <v>1.0</v>
      </c>
      <c r="B3" s="34">
        <f>'Experiment 1(100g)'!L4</f>
        <v>0.02567774148</v>
      </c>
      <c r="C3" s="8">
        <f>'Experiment 1(100g)'!H3</f>
        <v>0.02676141397</v>
      </c>
    </row>
    <row r="4">
      <c r="A4" s="36">
        <v>2.0</v>
      </c>
      <c r="B4" s="34">
        <f>'Experiment 1(150g)'!L4</f>
        <v>0.03773677812</v>
      </c>
      <c r="C4" s="8">
        <f>'Experiment 1(150g)'!H3</f>
        <v>0.04015498266</v>
      </c>
    </row>
    <row r="5">
      <c r="A5" s="16">
        <v>3.0</v>
      </c>
      <c r="B5" s="34">
        <f>'Experiment 1(200g)'!L4</f>
        <v>0.04968888208</v>
      </c>
      <c r="C5" s="8">
        <f>'Experiment 1(200g)'!H3</f>
        <v>0.05344330633</v>
      </c>
    </row>
    <row r="6">
      <c r="A6" s="36">
        <v>4.0</v>
      </c>
      <c r="B6" s="34">
        <f>'Experiment 1(250g)'!L4</f>
        <v>0.0615438908</v>
      </c>
      <c r="C6" s="8">
        <f>'Experiment 1(250g)'!H3</f>
        <v>0.06621287657</v>
      </c>
    </row>
    <row r="7">
      <c r="A7" s="16">
        <v>5.0</v>
      </c>
      <c r="B7" s="34">
        <f>'Experiment 1(300g)'!L4</f>
        <v>0.07327452867</v>
      </c>
      <c r="C7" s="8">
        <f>'Experiment 1(300g)'!H3</f>
        <v>0.07982088432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43"/>
    <col customWidth="1" min="6" max="6" width="18.29"/>
    <col customWidth="1" min="7" max="7" width="49.71"/>
    <col customWidth="1" min="11" max="11" width="44.71"/>
    <col customWidth="1" min="15" max="15" width="45.57"/>
  </cols>
  <sheetData>
    <row r="1">
      <c r="A1" s="1" t="s">
        <v>0</v>
      </c>
      <c r="B1" s="2"/>
      <c r="C1" s="2"/>
      <c r="D1" s="2"/>
      <c r="E1" s="2"/>
      <c r="F1" s="3" t="s">
        <v>1</v>
      </c>
      <c r="G1" s="4" t="s">
        <v>2</v>
      </c>
      <c r="H1" s="5"/>
      <c r="I1" s="5"/>
      <c r="J1" s="3" t="s">
        <v>1</v>
      </c>
      <c r="K1" s="4" t="s">
        <v>3</v>
      </c>
      <c r="L1" s="5"/>
      <c r="M1" s="5"/>
      <c r="N1" s="6"/>
      <c r="O1" s="7"/>
      <c r="P1" s="8"/>
      <c r="Q1" s="8"/>
    </row>
    <row r="2">
      <c r="A2" s="2"/>
      <c r="B2" s="1" t="s">
        <v>4</v>
      </c>
      <c r="C2" s="1" t="s">
        <v>5</v>
      </c>
      <c r="D2" s="1" t="s">
        <v>6</v>
      </c>
      <c r="E2" s="1" t="s">
        <v>5</v>
      </c>
      <c r="F2" s="3"/>
      <c r="G2" s="3" t="s">
        <v>7</v>
      </c>
      <c r="H2" s="9" t="s">
        <v>4</v>
      </c>
      <c r="I2" s="9" t="s">
        <v>5</v>
      </c>
      <c r="J2" s="3"/>
      <c r="K2" s="3" t="s">
        <v>7</v>
      </c>
      <c r="L2" s="9" t="s">
        <v>4</v>
      </c>
      <c r="M2" s="9" t="s">
        <v>5</v>
      </c>
      <c r="N2" s="6"/>
      <c r="O2" s="6"/>
      <c r="P2" s="10"/>
      <c r="Q2" s="10"/>
    </row>
    <row r="3">
      <c r="A3" s="11" t="s">
        <v>8</v>
      </c>
      <c r="B3" s="12"/>
      <c r="C3" s="12"/>
      <c r="D3" s="12"/>
      <c r="E3" s="2"/>
      <c r="F3" s="3" t="s">
        <v>9</v>
      </c>
      <c r="G3" s="4" t="s">
        <v>10</v>
      </c>
      <c r="H3" s="13">
        <f>H9*H12</f>
        <v>0.02676141397</v>
      </c>
      <c r="I3" s="9" t="s">
        <v>11</v>
      </c>
      <c r="J3" s="3" t="s">
        <v>9</v>
      </c>
      <c r="K3" s="4" t="s">
        <v>12</v>
      </c>
      <c r="L3" s="9">
        <f>L9*L12*(B11-C22*L12)</f>
        <v>256777.4148</v>
      </c>
      <c r="M3" s="9" t="s">
        <v>13</v>
      </c>
      <c r="N3" s="6"/>
      <c r="O3" s="7"/>
      <c r="P3" s="10"/>
      <c r="Q3" s="8"/>
    </row>
    <row r="4">
      <c r="A4" s="11" t="s">
        <v>14</v>
      </c>
      <c r="B4" s="11">
        <f>5.03/2</f>
        <v>2.515</v>
      </c>
      <c r="C4" s="11" t="s">
        <v>15</v>
      </c>
      <c r="D4" s="11">
        <v>0.1</v>
      </c>
      <c r="E4" s="1" t="s">
        <v>15</v>
      </c>
      <c r="F4" s="14"/>
      <c r="G4" s="14"/>
      <c r="H4" s="14"/>
      <c r="I4" s="15"/>
      <c r="J4" s="14"/>
      <c r="K4" s="14"/>
      <c r="L4" s="2">
        <f>L3*B12</f>
        <v>0.02567774148</v>
      </c>
      <c r="M4" s="15" t="s">
        <v>11</v>
      </c>
      <c r="Q4" s="16"/>
    </row>
    <row r="5">
      <c r="A5" s="11" t="s">
        <v>16</v>
      </c>
      <c r="B5" s="11"/>
      <c r="C5" s="11"/>
      <c r="D5" s="11"/>
      <c r="E5" s="1"/>
      <c r="F5" s="3" t="s">
        <v>6</v>
      </c>
      <c r="G5" s="3" t="s">
        <v>17</v>
      </c>
      <c r="H5" s="17">
        <f>sqrt(I10*I11+I13*I14)</f>
        <v>0.0004200187344</v>
      </c>
      <c r="I5" s="9" t="s">
        <v>11</v>
      </c>
      <c r="J5" s="3" t="s">
        <v>6</v>
      </c>
      <c r="K5" s="4" t="s">
        <v>18</v>
      </c>
      <c r="L5" s="18">
        <f>sqrt(M10*M11+M13*M14+M16*M17)</f>
        <v>10192.78284</v>
      </c>
      <c r="M5" s="9" t="s">
        <v>13</v>
      </c>
      <c r="N5" s="6"/>
      <c r="O5" s="7"/>
      <c r="P5" s="19"/>
      <c r="Q5" s="10"/>
    </row>
    <row r="6">
      <c r="A6" s="11" t="s">
        <v>14</v>
      </c>
      <c r="B6" s="11">
        <v>12.75</v>
      </c>
      <c r="C6" s="11" t="s">
        <v>15</v>
      </c>
      <c r="D6" s="11">
        <v>0.1</v>
      </c>
      <c r="E6" s="1" t="s">
        <v>15</v>
      </c>
      <c r="F6" s="14"/>
      <c r="G6" s="14"/>
      <c r="H6" s="14"/>
      <c r="I6" s="15"/>
      <c r="J6" s="14"/>
      <c r="K6" s="14"/>
      <c r="L6" s="2">
        <f>L5*B12</f>
        <v>0.001019278284</v>
      </c>
      <c r="M6" s="15" t="s">
        <v>11</v>
      </c>
      <c r="Q6" s="16"/>
    </row>
    <row r="7">
      <c r="A7" s="11" t="s">
        <v>19</v>
      </c>
      <c r="B7" s="11">
        <v>959.0</v>
      </c>
      <c r="C7" s="11" t="s">
        <v>20</v>
      </c>
      <c r="D7" s="11">
        <v>0.5</v>
      </c>
      <c r="E7" s="1" t="s">
        <v>20</v>
      </c>
      <c r="F7" s="20" t="s">
        <v>21</v>
      </c>
      <c r="G7" s="21"/>
      <c r="H7" s="21"/>
      <c r="I7" s="21"/>
      <c r="J7" s="20" t="s">
        <v>21</v>
      </c>
      <c r="K7" s="21"/>
      <c r="L7" s="21"/>
      <c r="M7" s="21"/>
      <c r="N7" s="10"/>
      <c r="O7" s="8"/>
      <c r="P7" s="8"/>
      <c r="Q7" s="8"/>
    </row>
    <row r="8">
      <c r="A8" s="1" t="s">
        <v>22</v>
      </c>
      <c r="B8" s="2"/>
      <c r="C8" s="2"/>
      <c r="D8" s="2"/>
      <c r="E8" s="2"/>
      <c r="F8" s="21"/>
      <c r="G8" s="20" t="s">
        <v>7</v>
      </c>
      <c r="H8" s="20" t="s">
        <v>4</v>
      </c>
      <c r="I8" s="20" t="s">
        <v>23</v>
      </c>
      <c r="J8" s="21"/>
      <c r="K8" s="20" t="s">
        <v>7</v>
      </c>
      <c r="L8" s="20" t="s">
        <v>4</v>
      </c>
      <c r="M8" s="20" t="s">
        <v>23</v>
      </c>
      <c r="N8" s="8"/>
      <c r="O8" s="10"/>
      <c r="P8" s="10"/>
      <c r="Q8" s="10"/>
    </row>
    <row r="9">
      <c r="A9" s="11" t="s">
        <v>19</v>
      </c>
      <c r="B9" s="11">
        <v>5.0</v>
      </c>
      <c r="C9" s="11" t="s">
        <v>20</v>
      </c>
      <c r="D9" s="11">
        <v>0.5</v>
      </c>
      <c r="E9" s="1" t="s">
        <v>20</v>
      </c>
      <c r="F9" s="20" t="s">
        <v>24</v>
      </c>
      <c r="G9" s="20" t="s">
        <v>25</v>
      </c>
      <c r="H9" s="20">
        <f>H18</f>
        <v>0.007794871875</v>
      </c>
      <c r="I9" s="21"/>
      <c r="J9" s="20" t="s">
        <v>19</v>
      </c>
      <c r="K9" s="20" t="s">
        <v>26</v>
      </c>
      <c r="L9" s="20">
        <f>B9+B18</f>
        <v>105</v>
      </c>
      <c r="M9" s="21"/>
      <c r="N9" s="10"/>
      <c r="O9" s="10"/>
      <c r="P9" s="10"/>
      <c r="Q9" s="8"/>
    </row>
    <row r="10">
      <c r="A10" s="1" t="s">
        <v>27</v>
      </c>
      <c r="B10" s="2"/>
      <c r="C10" s="2"/>
      <c r="D10" s="2"/>
      <c r="E10" s="2"/>
      <c r="F10" s="20" t="s">
        <v>28</v>
      </c>
      <c r="G10" s="20" t="s">
        <v>25</v>
      </c>
      <c r="H10" s="22">
        <f>H20</f>
        <v>0.0001223400215</v>
      </c>
      <c r="I10" s="21">
        <f t="shared" ref="I10:I11" si="1">H10^2</f>
        <v>0.00000001496708086</v>
      </c>
      <c r="J10" s="20" t="s">
        <v>29</v>
      </c>
      <c r="K10" s="20" t="s">
        <v>30</v>
      </c>
      <c r="L10" s="22">
        <f>D9</f>
        <v>0.5</v>
      </c>
      <c r="M10" s="21">
        <f t="shared" ref="M10:M11" si="2">L10^2</f>
        <v>0.25</v>
      </c>
      <c r="N10" s="10"/>
      <c r="O10" s="10"/>
      <c r="P10" s="23"/>
      <c r="Q10" s="8"/>
    </row>
    <row r="11">
      <c r="A11" s="1" t="s">
        <v>20</v>
      </c>
      <c r="B11" s="1">
        <v>981.0</v>
      </c>
      <c r="C11" s="1" t="s">
        <v>31</v>
      </c>
      <c r="D11" s="2"/>
      <c r="E11" s="2"/>
      <c r="F11" s="20" t="s">
        <v>32</v>
      </c>
      <c r="G11" s="20" t="s">
        <v>33</v>
      </c>
      <c r="H11" s="20">
        <f>H12</f>
        <v>3.433207678</v>
      </c>
      <c r="I11" s="21">
        <f t="shared" si="1"/>
        <v>11.78691496</v>
      </c>
      <c r="J11" s="20" t="s">
        <v>34</v>
      </c>
      <c r="K11" s="20" t="s">
        <v>35</v>
      </c>
      <c r="L11" s="20">
        <f>L12*(B11-C22*L12)</f>
        <v>2445.499189</v>
      </c>
      <c r="M11" s="21">
        <f t="shared" si="2"/>
        <v>5980466.283</v>
      </c>
      <c r="N11" s="10"/>
      <c r="O11" s="10"/>
      <c r="P11" s="10"/>
      <c r="Q11" s="8"/>
    </row>
    <row r="12">
      <c r="A12" s="1" t="s">
        <v>36</v>
      </c>
      <c r="B12" s="1">
        <f>10^(-7)</f>
        <v>0.0000001</v>
      </c>
      <c r="C12" s="1" t="s">
        <v>37</v>
      </c>
      <c r="D12" s="2"/>
      <c r="E12" s="2"/>
      <c r="F12" s="20" t="s">
        <v>33</v>
      </c>
      <c r="G12" s="22" t="s">
        <v>25</v>
      </c>
      <c r="H12" s="20">
        <f>C22</f>
        <v>3.433207678</v>
      </c>
      <c r="I12" s="21"/>
      <c r="J12" s="20" t="s">
        <v>14</v>
      </c>
      <c r="K12" s="20" t="s">
        <v>30</v>
      </c>
      <c r="L12" s="20">
        <f>B4</f>
        <v>2.515</v>
      </c>
      <c r="M12" s="21"/>
      <c r="N12" s="10"/>
      <c r="O12" s="10"/>
      <c r="P12" s="10"/>
      <c r="Q12" s="8"/>
    </row>
    <row r="13">
      <c r="A13" s="24" t="s">
        <v>0</v>
      </c>
      <c r="B13" s="24"/>
      <c r="C13" s="24"/>
      <c r="D13" s="24"/>
      <c r="E13" s="25"/>
      <c r="F13" s="20" t="s">
        <v>38</v>
      </c>
      <c r="G13" s="20" t="s">
        <v>25</v>
      </c>
      <c r="H13" s="22">
        <f>C24</f>
        <v>0.00002146644749</v>
      </c>
      <c r="I13" s="21">
        <f t="shared" ref="I13:I14" si="3">H13^2</f>
        <v>0.000000000460808368</v>
      </c>
      <c r="J13" s="20" t="s">
        <v>39</v>
      </c>
      <c r="K13" s="20" t="s">
        <v>30</v>
      </c>
      <c r="L13" s="22">
        <f>D4</f>
        <v>0.1</v>
      </c>
      <c r="M13" s="21">
        <f t="shared" ref="M13:M14" si="4">L13^2</f>
        <v>0.01</v>
      </c>
      <c r="N13" s="10"/>
      <c r="O13" s="23"/>
      <c r="P13" s="10"/>
      <c r="Q13" s="8"/>
    </row>
    <row r="14">
      <c r="A14" s="24" t="s">
        <v>40</v>
      </c>
      <c r="B14" s="26">
        <v>1.57907</v>
      </c>
      <c r="C14" s="24" t="s">
        <v>41</v>
      </c>
      <c r="D14" s="27">
        <v>5.0E-6</v>
      </c>
      <c r="E14" s="25" t="s">
        <v>41</v>
      </c>
      <c r="F14" s="20" t="s">
        <v>42</v>
      </c>
      <c r="G14" s="20" t="s">
        <v>24</v>
      </c>
      <c r="H14" s="20">
        <f>H9</f>
        <v>0.007794871875</v>
      </c>
      <c r="I14" s="21">
        <f t="shared" si="3"/>
        <v>0.00006076002755</v>
      </c>
      <c r="J14" s="20" t="s">
        <v>43</v>
      </c>
      <c r="K14" s="20" t="s">
        <v>44</v>
      </c>
      <c r="L14" s="20">
        <f>L9*(B11-2*L15*L12)</f>
        <v>101191.7514</v>
      </c>
      <c r="M14" s="21">
        <f t="shared" si="4"/>
        <v>10239770544</v>
      </c>
      <c r="N14" s="10"/>
      <c r="O14" s="10"/>
      <c r="P14" s="23"/>
      <c r="Q14" s="8"/>
    </row>
    <row r="15">
      <c r="A15" s="24" t="s">
        <v>45</v>
      </c>
      <c r="B15" s="26">
        <v>4.17877</v>
      </c>
      <c r="C15" s="24" t="s">
        <v>41</v>
      </c>
      <c r="D15" s="27">
        <v>5.0E-6</v>
      </c>
      <c r="E15" s="25" t="s">
        <v>41</v>
      </c>
      <c r="F15" s="3" t="s">
        <v>1</v>
      </c>
      <c r="G15" s="4" t="s">
        <v>46</v>
      </c>
      <c r="H15" s="5"/>
      <c r="I15" s="5"/>
      <c r="J15" s="20" t="s">
        <v>33</v>
      </c>
      <c r="K15" s="28" t="s">
        <v>25</v>
      </c>
      <c r="L15" s="28">
        <f>C22</f>
        <v>3.433207678</v>
      </c>
      <c r="M15" s="21"/>
      <c r="N15" s="10"/>
      <c r="O15" s="10"/>
      <c r="P15" s="10"/>
      <c r="Q15" s="8"/>
    </row>
    <row r="16">
      <c r="A16" s="24" t="s">
        <v>47</v>
      </c>
      <c r="B16" s="26">
        <v>5.75989</v>
      </c>
      <c r="C16" s="24" t="s">
        <v>48</v>
      </c>
      <c r="D16" s="27">
        <v>5.0E-6</v>
      </c>
      <c r="E16" s="25" t="s">
        <v>48</v>
      </c>
      <c r="F16" s="3"/>
      <c r="G16" s="3" t="s">
        <v>7</v>
      </c>
      <c r="H16" s="9" t="s">
        <v>4</v>
      </c>
      <c r="I16" s="9" t="s">
        <v>5</v>
      </c>
      <c r="J16" s="20" t="s">
        <v>38</v>
      </c>
      <c r="K16" s="28" t="s">
        <v>25</v>
      </c>
      <c r="L16" s="29">
        <f>C24</f>
        <v>0.00002146644749</v>
      </c>
      <c r="M16" s="21">
        <f t="shared" ref="M16:M17" si="5">L16^2</f>
        <v>0.000000000460808368</v>
      </c>
      <c r="N16" s="10"/>
      <c r="O16" s="10"/>
      <c r="P16" s="10"/>
      <c r="Q16" s="8"/>
    </row>
    <row r="17">
      <c r="A17" s="24" t="s">
        <v>49</v>
      </c>
      <c r="B17" s="30">
        <v>14.6852</v>
      </c>
      <c r="C17" s="24" t="s">
        <v>48</v>
      </c>
      <c r="D17" s="27">
        <v>5.0E-5</v>
      </c>
      <c r="E17" s="25" t="s">
        <v>48</v>
      </c>
      <c r="F17" s="3" t="s">
        <v>9</v>
      </c>
      <c r="G17" s="4" t="s">
        <v>50</v>
      </c>
      <c r="H17" s="9">
        <f>(H23*H26^2)/2</f>
        <v>77948.71875</v>
      </c>
      <c r="I17" s="9" t="s">
        <v>51</v>
      </c>
      <c r="J17" s="20" t="s">
        <v>42</v>
      </c>
      <c r="K17" s="28" t="s">
        <v>52</v>
      </c>
      <c r="L17" s="28">
        <f>-L9*L12^2</f>
        <v>-664.148625</v>
      </c>
      <c r="M17" s="21">
        <f t="shared" si="5"/>
        <v>441093.3961</v>
      </c>
      <c r="N17" s="10"/>
      <c r="O17" s="10"/>
      <c r="P17" s="23"/>
      <c r="Q17" s="8"/>
    </row>
    <row r="18">
      <c r="A18" s="24" t="s">
        <v>19</v>
      </c>
      <c r="B18" s="24">
        <v>100.0</v>
      </c>
      <c r="C18" s="24" t="s">
        <v>20</v>
      </c>
      <c r="D18" s="31"/>
      <c r="E18" s="31"/>
      <c r="F18" s="14"/>
      <c r="G18" s="14"/>
      <c r="H18" s="2">
        <f>H17*$B$12</f>
        <v>0.007794871875</v>
      </c>
      <c r="I18" s="15" t="s">
        <v>53</v>
      </c>
      <c r="J18" s="16"/>
      <c r="K18" s="16"/>
      <c r="N18" s="10"/>
      <c r="O18" s="10"/>
      <c r="P18" s="10"/>
      <c r="Q18" s="8"/>
    </row>
    <row r="19">
      <c r="A19" s="32" t="s">
        <v>54</v>
      </c>
      <c r="B19" s="32"/>
      <c r="C19" s="32"/>
      <c r="F19" s="3" t="s">
        <v>6</v>
      </c>
      <c r="G19" s="4" t="s">
        <v>55</v>
      </c>
      <c r="H19" s="18">
        <f>sqrt(I24*I25+I27*I28)</f>
        <v>1223.400215</v>
      </c>
      <c r="I19" s="9" t="s">
        <v>51</v>
      </c>
      <c r="J19" s="16"/>
      <c r="K19" s="16"/>
      <c r="N19" s="16"/>
      <c r="O19" s="16"/>
    </row>
    <row r="20">
      <c r="A20" s="3" t="s">
        <v>1</v>
      </c>
      <c r="B20" s="4" t="s">
        <v>33</v>
      </c>
      <c r="C20" s="5"/>
      <c r="D20" s="5"/>
      <c r="F20" s="14"/>
      <c r="G20" s="14"/>
      <c r="H20" s="2">
        <f>H19*$B$12</f>
        <v>0.0001223400215</v>
      </c>
      <c r="I20" s="15" t="s">
        <v>53</v>
      </c>
      <c r="N20" s="16"/>
      <c r="O20" s="16"/>
      <c r="P20" s="33"/>
    </row>
    <row r="21">
      <c r="A21" s="3"/>
      <c r="B21" s="3" t="s">
        <v>7</v>
      </c>
      <c r="C21" s="9" t="s">
        <v>4</v>
      </c>
      <c r="D21" s="9" t="s">
        <v>5</v>
      </c>
      <c r="F21" s="20" t="s">
        <v>21</v>
      </c>
      <c r="G21" s="21"/>
      <c r="H21" s="21"/>
      <c r="I21" s="21"/>
    </row>
    <row r="22">
      <c r="A22" s="3" t="s">
        <v>9</v>
      </c>
      <c r="B22" s="4" t="s">
        <v>56</v>
      </c>
      <c r="C22" s="9">
        <f>(C37-C34)/(C31-C28)</f>
        <v>3.433207678</v>
      </c>
      <c r="D22" s="9" t="s">
        <v>57</v>
      </c>
      <c r="F22" s="20"/>
      <c r="G22" s="20" t="s">
        <v>7</v>
      </c>
      <c r="H22" s="20" t="s">
        <v>4</v>
      </c>
      <c r="I22" s="20" t="s">
        <v>23</v>
      </c>
    </row>
    <row r="23">
      <c r="A23" s="15"/>
      <c r="B23" s="15"/>
      <c r="C23" s="15"/>
      <c r="D23" s="15"/>
      <c r="F23" s="20" t="s">
        <v>19</v>
      </c>
      <c r="G23" s="20" t="s">
        <v>30</v>
      </c>
      <c r="H23" s="20">
        <f>B7</f>
        <v>959</v>
      </c>
      <c r="I23" s="21"/>
    </row>
    <row r="24">
      <c r="A24" s="3" t="s">
        <v>6</v>
      </c>
      <c r="B24" s="4" t="s">
        <v>55</v>
      </c>
      <c r="C24" s="18">
        <f>sqrt(D29*D30+D32*D33+D35*D36+D38*D39)</f>
        <v>0.00002146644749</v>
      </c>
      <c r="D24" s="9" t="s">
        <v>57</v>
      </c>
      <c r="F24" s="20" t="s">
        <v>29</v>
      </c>
      <c r="G24" s="20" t="s">
        <v>30</v>
      </c>
      <c r="H24" s="22">
        <f>D7</f>
        <v>0.5</v>
      </c>
      <c r="I24" s="21">
        <f t="shared" ref="I24:I25" si="6">H24^2</f>
        <v>0.25</v>
      </c>
    </row>
    <row r="25">
      <c r="A25" s="14"/>
      <c r="B25" s="14"/>
      <c r="C25" s="14"/>
      <c r="D25" s="15"/>
      <c r="F25" s="20" t="s">
        <v>58</v>
      </c>
      <c r="G25" s="20" t="s">
        <v>59</v>
      </c>
      <c r="H25" s="20">
        <f>(H26^2)/2</f>
        <v>81.28125</v>
      </c>
      <c r="I25" s="21">
        <f t="shared" si="6"/>
        <v>6606.641602</v>
      </c>
    </row>
    <row r="26">
      <c r="A26" s="20" t="s">
        <v>21</v>
      </c>
      <c r="B26" s="21"/>
      <c r="C26" s="21"/>
      <c r="D26" s="21"/>
      <c r="F26" s="20" t="s">
        <v>14</v>
      </c>
      <c r="G26" s="20" t="s">
        <v>30</v>
      </c>
      <c r="H26" s="20">
        <f>B6</f>
        <v>12.75</v>
      </c>
      <c r="I26" s="21"/>
    </row>
    <row r="27">
      <c r="A27" s="20"/>
      <c r="B27" s="20" t="s">
        <v>7</v>
      </c>
      <c r="C27" s="20" t="s">
        <v>4</v>
      </c>
      <c r="D27" s="20" t="s">
        <v>23</v>
      </c>
      <c r="F27" s="20" t="s">
        <v>39</v>
      </c>
      <c r="G27" s="20" t="s">
        <v>30</v>
      </c>
      <c r="H27" s="22">
        <f>D6</f>
        <v>0.1</v>
      </c>
      <c r="I27" s="21">
        <f t="shared" ref="I27:I28" si="7">H27^2</f>
        <v>0.01</v>
      </c>
    </row>
    <row r="28">
      <c r="A28" s="20" t="s">
        <v>40</v>
      </c>
      <c r="B28" s="20" t="s">
        <v>30</v>
      </c>
      <c r="C28" s="20">
        <f>B14</f>
        <v>1.57907</v>
      </c>
      <c r="D28" s="21"/>
      <c r="F28" s="20" t="s">
        <v>60</v>
      </c>
      <c r="G28" s="20" t="s">
        <v>61</v>
      </c>
      <c r="H28" s="20">
        <f>H26*H23</f>
        <v>12227.25</v>
      </c>
      <c r="I28" s="21">
        <f t="shared" si="7"/>
        <v>149505642.6</v>
      </c>
    </row>
    <row r="29">
      <c r="A29" s="20" t="s">
        <v>62</v>
      </c>
      <c r="B29" s="20" t="s">
        <v>30</v>
      </c>
      <c r="C29" s="22">
        <f>D14</f>
        <v>0.000005</v>
      </c>
      <c r="D29" s="21">
        <f t="shared" ref="D29:D30" si="8">C29^2</f>
        <v>0</v>
      </c>
    </row>
    <row r="30">
      <c r="A30" s="20" t="s">
        <v>63</v>
      </c>
      <c r="B30" s="20" t="s">
        <v>64</v>
      </c>
      <c r="C30" s="20">
        <f>($C$37-$C$34)/(($C$31-$C$28)^2)</f>
        <v>1.32061687</v>
      </c>
      <c r="D30" s="21">
        <f t="shared" si="8"/>
        <v>1.744028918</v>
      </c>
    </row>
    <row r="31">
      <c r="A31" s="20" t="s">
        <v>45</v>
      </c>
      <c r="B31" s="20" t="s">
        <v>30</v>
      </c>
      <c r="C31" s="20">
        <f>B15</f>
        <v>4.17877</v>
      </c>
      <c r="D31" s="21"/>
    </row>
    <row r="32">
      <c r="A32" s="20" t="s">
        <v>62</v>
      </c>
      <c r="B32" s="20" t="s">
        <v>30</v>
      </c>
      <c r="C32" s="22">
        <f>D15</f>
        <v>0.000005</v>
      </c>
      <c r="D32" s="21">
        <f t="shared" ref="D32:D33" si="9">C32^2</f>
        <v>0</v>
      </c>
    </row>
    <row r="33">
      <c r="A33" s="20" t="s">
        <v>63</v>
      </c>
      <c r="B33" s="20" t="s">
        <v>65</v>
      </c>
      <c r="C33" s="20">
        <f>-($C$37-$C$34)/(($C$31-$C$28)^2)</f>
        <v>-1.32061687</v>
      </c>
      <c r="D33" s="21">
        <f t="shared" si="9"/>
        <v>1.744028918</v>
      </c>
    </row>
    <row r="34">
      <c r="A34" s="20" t="s">
        <v>47</v>
      </c>
      <c r="B34" s="20" t="s">
        <v>30</v>
      </c>
      <c r="C34" s="20">
        <f>B16</f>
        <v>5.75989</v>
      </c>
      <c r="D34" s="21"/>
    </row>
    <row r="35">
      <c r="A35" s="20" t="s">
        <v>66</v>
      </c>
      <c r="B35" s="20" t="s">
        <v>30</v>
      </c>
      <c r="C35" s="22">
        <f>D16</f>
        <v>0.000005</v>
      </c>
      <c r="D35" s="21">
        <f t="shared" ref="D35:D36" si="10">C35^2</f>
        <v>0</v>
      </c>
    </row>
    <row r="36">
      <c r="A36" s="20" t="s">
        <v>67</v>
      </c>
      <c r="B36" s="20" t="s">
        <v>68</v>
      </c>
      <c r="C36" s="20">
        <f>-1/(C31-C28)</f>
        <v>-0.3846597684</v>
      </c>
      <c r="D36" s="21">
        <f t="shared" si="10"/>
        <v>0.1479631375</v>
      </c>
    </row>
    <row r="37">
      <c r="A37" s="20" t="s">
        <v>49</v>
      </c>
      <c r="B37" s="20" t="s">
        <v>30</v>
      </c>
      <c r="C37" s="20">
        <f>B17</f>
        <v>14.6852</v>
      </c>
      <c r="D37" s="21"/>
    </row>
    <row r="38">
      <c r="A38" s="20" t="s">
        <v>66</v>
      </c>
      <c r="B38" s="20" t="s">
        <v>30</v>
      </c>
      <c r="C38" s="22">
        <f>D17</f>
        <v>0.00005</v>
      </c>
      <c r="D38" s="21">
        <f t="shared" ref="D38:D39" si="11">C38^2</f>
        <v>0.0000000025</v>
      </c>
    </row>
    <row r="39">
      <c r="A39" s="20" t="s">
        <v>67</v>
      </c>
      <c r="B39" s="20" t="s">
        <v>69</v>
      </c>
      <c r="C39" s="20">
        <f>1/(C31-C28)</f>
        <v>0.3846597684</v>
      </c>
      <c r="D39" s="21">
        <f t="shared" si="11"/>
        <v>0.1479631375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43"/>
    <col customWidth="1" min="6" max="6" width="18.29"/>
    <col customWidth="1" min="7" max="7" width="49.71"/>
    <col customWidth="1" min="11" max="11" width="44.71"/>
    <col customWidth="1" min="15" max="15" width="45.57"/>
  </cols>
  <sheetData>
    <row r="1">
      <c r="A1" s="1" t="s">
        <v>0</v>
      </c>
      <c r="B1" s="2"/>
      <c r="C1" s="2"/>
      <c r="D1" s="2"/>
      <c r="E1" s="2"/>
      <c r="F1" s="3" t="s">
        <v>1</v>
      </c>
      <c r="G1" s="4" t="s">
        <v>2</v>
      </c>
      <c r="H1" s="5"/>
      <c r="I1" s="5"/>
      <c r="J1" s="3" t="s">
        <v>1</v>
      </c>
      <c r="K1" s="4" t="s">
        <v>3</v>
      </c>
      <c r="L1" s="5"/>
      <c r="M1" s="5"/>
      <c r="N1" s="6"/>
      <c r="O1" s="7"/>
      <c r="P1" s="8"/>
      <c r="Q1" s="8"/>
    </row>
    <row r="2">
      <c r="A2" s="2"/>
      <c r="B2" s="1" t="s">
        <v>4</v>
      </c>
      <c r="C2" s="1" t="s">
        <v>5</v>
      </c>
      <c r="D2" s="1" t="s">
        <v>6</v>
      </c>
      <c r="E2" s="1" t="s">
        <v>5</v>
      </c>
      <c r="F2" s="3"/>
      <c r="G2" s="3" t="s">
        <v>7</v>
      </c>
      <c r="H2" s="9" t="s">
        <v>4</v>
      </c>
      <c r="I2" s="9" t="s">
        <v>5</v>
      </c>
      <c r="J2" s="3"/>
      <c r="K2" s="3" t="s">
        <v>7</v>
      </c>
      <c r="L2" s="9" t="s">
        <v>4</v>
      </c>
      <c r="M2" s="9" t="s">
        <v>5</v>
      </c>
      <c r="N2" s="6"/>
      <c r="O2" s="6"/>
      <c r="P2" s="10"/>
      <c r="Q2" s="10"/>
    </row>
    <row r="3">
      <c r="A3" s="11" t="s">
        <v>8</v>
      </c>
      <c r="B3" s="12"/>
      <c r="C3" s="12"/>
      <c r="D3" s="12"/>
      <c r="E3" s="2"/>
      <c r="F3" s="3" t="s">
        <v>9</v>
      </c>
      <c r="G3" s="4" t="s">
        <v>10</v>
      </c>
      <c r="H3" s="13">
        <f>H9*H12</f>
        <v>0.04015498266</v>
      </c>
      <c r="I3" s="9" t="s">
        <v>11</v>
      </c>
      <c r="J3" s="3" t="s">
        <v>9</v>
      </c>
      <c r="K3" s="4" t="s">
        <v>12</v>
      </c>
      <c r="L3" s="9">
        <f>L9*L12*(B11-C22*L12)</f>
        <v>377367.7812</v>
      </c>
      <c r="M3" s="9" t="s">
        <v>13</v>
      </c>
      <c r="N3" s="6"/>
      <c r="O3" s="7"/>
      <c r="P3" s="10"/>
      <c r="Q3" s="8"/>
    </row>
    <row r="4">
      <c r="A4" s="11" t="s">
        <v>14</v>
      </c>
      <c r="B4" s="11">
        <f>5.03/2</f>
        <v>2.515</v>
      </c>
      <c r="C4" s="11" t="s">
        <v>15</v>
      </c>
      <c r="D4" s="11">
        <v>0.1</v>
      </c>
      <c r="E4" s="1" t="s">
        <v>15</v>
      </c>
      <c r="F4" s="14"/>
      <c r="G4" s="14"/>
      <c r="H4" s="14"/>
      <c r="I4" s="15"/>
      <c r="J4" s="14"/>
      <c r="K4" s="14"/>
      <c r="L4" s="2">
        <f>L3*B12</f>
        <v>0.03773677812</v>
      </c>
      <c r="M4" s="15" t="s">
        <v>11</v>
      </c>
      <c r="Q4" s="16"/>
    </row>
    <row r="5">
      <c r="A5" s="11" t="s">
        <v>16</v>
      </c>
      <c r="B5" s="11"/>
      <c r="C5" s="11"/>
      <c r="D5" s="11"/>
      <c r="E5" s="1"/>
      <c r="F5" s="3" t="s">
        <v>6</v>
      </c>
      <c r="G5" s="3" t="s">
        <v>17</v>
      </c>
      <c r="H5" s="17">
        <f>sqrt(I10*I11+I13*I14)</f>
        <v>0.000630229953</v>
      </c>
      <c r="I5" s="9" t="s">
        <v>11</v>
      </c>
      <c r="J5" s="3" t="s">
        <v>6</v>
      </c>
      <c r="K5" s="4" t="s">
        <v>18</v>
      </c>
      <c r="L5" s="18">
        <f>sqrt(M10*M11+M13*M14+M16*M17)</f>
        <v>14853.83164</v>
      </c>
      <c r="M5" s="9" t="s">
        <v>13</v>
      </c>
      <c r="N5" s="6"/>
      <c r="O5" s="7"/>
      <c r="P5" s="19"/>
      <c r="Q5" s="10"/>
    </row>
    <row r="6">
      <c r="A6" s="11" t="s">
        <v>14</v>
      </c>
      <c r="B6" s="11">
        <v>12.75</v>
      </c>
      <c r="C6" s="11" t="s">
        <v>15</v>
      </c>
      <c r="D6" s="11">
        <v>0.1</v>
      </c>
      <c r="E6" s="1" t="s">
        <v>15</v>
      </c>
      <c r="F6" s="14"/>
      <c r="G6" s="14"/>
      <c r="H6" s="14"/>
      <c r="I6" s="15"/>
      <c r="J6" s="14"/>
      <c r="K6" s="14"/>
      <c r="L6" s="2">
        <f>L5*B12</f>
        <v>0.001485383164</v>
      </c>
      <c r="M6" s="15" t="s">
        <v>11</v>
      </c>
      <c r="Q6" s="16"/>
    </row>
    <row r="7">
      <c r="A7" s="11" t="s">
        <v>19</v>
      </c>
      <c r="B7" s="11">
        <v>959.0</v>
      </c>
      <c r="C7" s="11" t="s">
        <v>20</v>
      </c>
      <c r="D7" s="11">
        <v>0.5</v>
      </c>
      <c r="E7" s="1" t="s">
        <v>20</v>
      </c>
      <c r="F7" s="20" t="s">
        <v>21</v>
      </c>
      <c r="G7" s="21"/>
      <c r="H7" s="21"/>
      <c r="I7" s="21"/>
      <c r="J7" s="20" t="s">
        <v>21</v>
      </c>
      <c r="K7" s="21"/>
      <c r="L7" s="21"/>
      <c r="M7" s="21"/>
      <c r="N7" s="10"/>
      <c r="O7" s="8"/>
      <c r="P7" s="8"/>
      <c r="Q7" s="8"/>
    </row>
    <row r="8">
      <c r="A8" s="1" t="s">
        <v>22</v>
      </c>
      <c r="B8" s="2"/>
      <c r="C8" s="2"/>
      <c r="D8" s="2"/>
      <c r="E8" s="2"/>
      <c r="F8" s="21"/>
      <c r="G8" s="20" t="s">
        <v>7</v>
      </c>
      <c r="H8" s="20" t="s">
        <v>4</v>
      </c>
      <c r="I8" s="20" t="s">
        <v>23</v>
      </c>
      <c r="J8" s="21"/>
      <c r="K8" s="20" t="s">
        <v>7</v>
      </c>
      <c r="L8" s="20" t="s">
        <v>4</v>
      </c>
      <c r="M8" s="20" t="s">
        <v>23</v>
      </c>
      <c r="N8" s="8"/>
      <c r="O8" s="10"/>
      <c r="P8" s="10"/>
      <c r="Q8" s="10"/>
    </row>
    <row r="9">
      <c r="A9" s="11" t="s">
        <v>19</v>
      </c>
      <c r="B9" s="11">
        <v>5.0</v>
      </c>
      <c r="C9" s="11" t="s">
        <v>20</v>
      </c>
      <c r="D9" s="11">
        <v>0.5</v>
      </c>
      <c r="E9" s="1" t="s">
        <v>20</v>
      </c>
      <c r="F9" s="20" t="s">
        <v>24</v>
      </c>
      <c r="G9" s="20" t="s">
        <v>25</v>
      </c>
      <c r="H9" s="20">
        <f>H18</f>
        <v>0.007794871875</v>
      </c>
      <c r="I9" s="21"/>
      <c r="J9" s="20" t="s">
        <v>19</v>
      </c>
      <c r="K9" s="20" t="s">
        <v>26</v>
      </c>
      <c r="L9" s="20">
        <f>B9+B18</f>
        <v>155</v>
      </c>
      <c r="M9" s="21"/>
      <c r="N9" s="10"/>
      <c r="O9" s="10"/>
      <c r="P9" s="10"/>
      <c r="Q9" s="8"/>
    </row>
    <row r="10">
      <c r="A10" s="1" t="s">
        <v>27</v>
      </c>
      <c r="B10" s="2"/>
      <c r="C10" s="2"/>
      <c r="D10" s="2"/>
      <c r="E10" s="2"/>
      <c r="F10" s="20" t="s">
        <v>28</v>
      </c>
      <c r="G10" s="20" t="s">
        <v>25</v>
      </c>
      <c r="H10" s="22">
        <f>H20</f>
        <v>0.0001223400215</v>
      </c>
      <c r="I10" s="21">
        <f t="shared" ref="I10:I11" si="1">H10^2</f>
        <v>0.00000001496708086</v>
      </c>
      <c r="J10" s="20" t="s">
        <v>29</v>
      </c>
      <c r="K10" s="20" t="s">
        <v>30</v>
      </c>
      <c r="L10" s="22">
        <f>D9</f>
        <v>0.5</v>
      </c>
      <c r="M10" s="21">
        <f t="shared" ref="M10:M11" si="2">L10^2</f>
        <v>0.25</v>
      </c>
      <c r="N10" s="10"/>
      <c r="O10" s="10"/>
      <c r="P10" s="23"/>
      <c r="Q10" s="8"/>
    </row>
    <row r="11">
      <c r="A11" s="1" t="s">
        <v>20</v>
      </c>
      <c r="B11" s="1">
        <v>981.0</v>
      </c>
      <c r="C11" s="1" t="s">
        <v>31</v>
      </c>
      <c r="D11" s="2"/>
      <c r="E11" s="2"/>
      <c r="F11" s="20" t="s">
        <v>32</v>
      </c>
      <c r="G11" s="20" t="s">
        <v>33</v>
      </c>
      <c r="H11" s="20">
        <f>H12</f>
        <v>5.151461538</v>
      </c>
      <c r="I11" s="21">
        <f t="shared" si="1"/>
        <v>26.53755598</v>
      </c>
      <c r="J11" s="20" t="s">
        <v>34</v>
      </c>
      <c r="K11" s="20" t="s">
        <v>35</v>
      </c>
      <c r="L11" s="20">
        <f>L12*(B11-C22*L12)</f>
        <v>2434.630847</v>
      </c>
      <c r="M11" s="21">
        <f t="shared" si="2"/>
        <v>5927427.36</v>
      </c>
      <c r="N11" s="10"/>
      <c r="O11" s="10"/>
      <c r="P11" s="10"/>
      <c r="Q11" s="8"/>
    </row>
    <row r="12">
      <c r="A12" s="1" t="s">
        <v>36</v>
      </c>
      <c r="B12" s="1">
        <f>10^(-7)</f>
        <v>0.0000001</v>
      </c>
      <c r="C12" s="1" t="s">
        <v>37</v>
      </c>
      <c r="D12" s="2"/>
      <c r="E12" s="2"/>
      <c r="F12" s="20" t="s">
        <v>33</v>
      </c>
      <c r="G12" s="22" t="s">
        <v>25</v>
      </c>
      <c r="H12" s="20">
        <f>C22</f>
        <v>5.151461538</v>
      </c>
      <c r="I12" s="21"/>
      <c r="J12" s="20" t="s">
        <v>14</v>
      </c>
      <c r="K12" s="20" t="s">
        <v>30</v>
      </c>
      <c r="L12" s="20">
        <f>B4</f>
        <v>2.515</v>
      </c>
      <c r="M12" s="21"/>
      <c r="N12" s="10"/>
      <c r="O12" s="10"/>
      <c r="P12" s="10"/>
      <c r="Q12" s="8"/>
    </row>
    <row r="13">
      <c r="A13" s="24" t="s">
        <v>0</v>
      </c>
      <c r="B13" s="24"/>
      <c r="C13" s="24"/>
      <c r="D13" s="24"/>
      <c r="E13" s="25"/>
      <c r="F13" s="20" t="s">
        <v>38</v>
      </c>
      <c r="G13" s="20" t="s">
        <v>25</v>
      </c>
      <c r="H13" s="22">
        <f>C24</f>
        <v>0.00002794029511</v>
      </c>
      <c r="I13" s="21">
        <f t="shared" ref="I13:I14" si="3">H13^2</f>
        <v>0.0000000007806600907</v>
      </c>
      <c r="J13" s="20" t="s">
        <v>39</v>
      </c>
      <c r="K13" s="20" t="s">
        <v>30</v>
      </c>
      <c r="L13" s="22">
        <f>D4</f>
        <v>0.1</v>
      </c>
      <c r="M13" s="21">
        <f t="shared" ref="M13:M14" si="4">L13^2</f>
        <v>0.01</v>
      </c>
      <c r="N13" s="10"/>
      <c r="O13" s="23"/>
      <c r="P13" s="10"/>
      <c r="Q13" s="8"/>
    </row>
    <row r="14">
      <c r="A14" s="24" t="s">
        <v>40</v>
      </c>
      <c r="B14" s="26">
        <v>4.65566</v>
      </c>
      <c r="C14" s="24" t="s">
        <v>41</v>
      </c>
      <c r="D14" s="27">
        <v>5.0E-6</v>
      </c>
      <c r="E14" s="25" t="s">
        <v>41</v>
      </c>
      <c r="F14" s="20" t="s">
        <v>42</v>
      </c>
      <c r="G14" s="20" t="s">
        <v>24</v>
      </c>
      <c r="H14" s="20">
        <f>H9</f>
        <v>0.007794871875</v>
      </c>
      <c r="I14" s="21">
        <f t="shared" si="3"/>
        <v>0.00006076002755</v>
      </c>
      <c r="J14" s="20" t="s">
        <v>43</v>
      </c>
      <c r="K14" s="20" t="s">
        <v>44</v>
      </c>
      <c r="L14" s="20">
        <f>L9*(B11-2*L15*L12)</f>
        <v>148038.663</v>
      </c>
      <c r="M14" s="21">
        <f t="shared" si="4"/>
        <v>21915445746</v>
      </c>
      <c r="N14" s="10"/>
      <c r="O14" s="10"/>
      <c r="P14" s="23"/>
      <c r="Q14" s="8"/>
    </row>
    <row r="15">
      <c r="A15" s="24" t="s">
        <v>45</v>
      </c>
      <c r="B15" s="26">
        <v>6.87695</v>
      </c>
      <c r="C15" s="24" t="s">
        <v>41</v>
      </c>
      <c r="D15" s="27">
        <v>5.0E-6</v>
      </c>
      <c r="E15" s="25" t="s">
        <v>41</v>
      </c>
      <c r="F15" s="3" t="s">
        <v>1</v>
      </c>
      <c r="G15" s="4" t="s">
        <v>46</v>
      </c>
      <c r="H15" s="5"/>
      <c r="I15" s="5"/>
      <c r="J15" s="20" t="s">
        <v>33</v>
      </c>
      <c r="K15" s="28" t="s">
        <v>25</v>
      </c>
      <c r="L15" s="28">
        <f>C22</f>
        <v>5.151461538</v>
      </c>
      <c r="M15" s="21"/>
      <c r="N15" s="10"/>
      <c r="O15" s="10"/>
      <c r="P15" s="10"/>
      <c r="Q15" s="8"/>
    </row>
    <row r="16">
      <c r="A16" s="24" t="s">
        <v>47</v>
      </c>
      <c r="B16" s="26">
        <v>5.63801</v>
      </c>
      <c r="C16" s="24" t="s">
        <v>48</v>
      </c>
      <c r="D16" s="27">
        <v>5.0E-6</v>
      </c>
      <c r="E16" s="25" t="s">
        <v>48</v>
      </c>
      <c r="F16" s="3"/>
      <c r="G16" s="3" t="s">
        <v>7</v>
      </c>
      <c r="H16" s="9" t="s">
        <v>4</v>
      </c>
      <c r="I16" s="9" t="s">
        <v>5</v>
      </c>
      <c r="J16" s="20" t="s">
        <v>38</v>
      </c>
      <c r="K16" s="28" t="s">
        <v>25</v>
      </c>
      <c r="L16" s="29">
        <f>C24</f>
        <v>0.00002794029511</v>
      </c>
      <c r="M16" s="21">
        <f t="shared" ref="M16:M17" si="5">L16^2</f>
        <v>0.0000000007806600907</v>
      </c>
      <c r="N16" s="10"/>
      <c r="O16" s="10"/>
      <c r="P16" s="10"/>
      <c r="Q16" s="8"/>
    </row>
    <row r="17">
      <c r="A17" s="24" t="s">
        <v>49</v>
      </c>
      <c r="B17" s="30">
        <v>17.0809</v>
      </c>
      <c r="C17" s="24" t="s">
        <v>48</v>
      </c>
      <c r="D17" s="27">
        <v>5.0E-5</v>
      </c>
      <c r="E17" s="25" t="s">
        <v>48</v>
      </c>
      <c r="F17" s="3" t="s">
        <v>9</v>
      </c>
      <c r="G17" s="4" t="s">
        <v>50</v>
      </c>
      <c r="H17" s="9">
        <f>(H23*H26^2)/2</f>
        <v>77948.71875</v>
      </c>
      <c r="I17" s="9" t="s">
        <v>51</v>
      </c>
      <c r="J17" s="20" t="s">
        <v>42</v>
      </c>
      <c r="K17" s="28" t="s">
        <v>52</v>
      </c>
      <c r="L17" s="28">
        <f>-L9*L12^2</f>
        <v>-980.409875</v>
      </c>
      <c r="M17" s="21">
        <f t="shared" si="5"/>
        <v>961203.523</v>
      </c>
      <c r="N17" s="10"/>
      <c r="O17" s="10"/>
      <c r="P17" s="23"/>
      <c r="Q17" s="8"/>
    </row>
    <row r="18">
      <c r="A18" s="24" t="s">
        <v>19</v>
      </c>
      <c r="B18" s="24">
        <v>150.0</v>
      </c>
      <c r="C18" s="24" t="s">
        <v>20</v>
      </c>
      <c r="D18" s="31"/>
      <c r="E18" s="31"/>
      <c r="F18" s="14"/>
      <c r="G18" s="14"/>
      <c r="H18" s="2">
        <f>H17*$B$12</f>
        <v>0.007794871875</v>
      </c>
      <c r="I18" s="15" t="s">
        <v>53</v>
      </c>
      <c r="J18" s="16"/>
      <c r="K18" s="16"/>
      <c r="N18" s="10"/>
      <c r="O18" s="10"/>
      <c r="P18" s="10"/>
      <c r="Q18" s="8"/>
    </row>
    <row r="19">
      <c r="A19" s="32" t="s">
        <v>54</v>
      </c>
      <c r="B19" s="32"/>
      <c r="C19" s="32"/>
      <c r="F19" s="3" t="s">
        <v>6</v>
      </c>
      <c r="G19" s="4" t="s">
        <v>55</v>
      </c>
      <c r="H19" s="18">
        <f>sqrt(I24*I25+I27*I28)</f>
        <v>1223.400215</v>
      </c>
      <c r="I19" s="9" t="s">
        <v>51</v>
      </c>
      <c r="J19" s="16"/>
      <c r="K19" s="16"/>
      <c r="N19" s="16"/>
      <c r="O19" s="16"/>
    </row>
    <row r="20">
      <c r="A20" s="3" t="s">
        <v>1</v>
      </c>
      <c r="B20" s="4" t="s">
        <v>33</v>
      </c>
      <c r="C20" s="5"/>
      <c r="D20" s="5"/>
      <c r="F20" s="14"/>
      <c r="G20" s="14"/>
      <c r="H20" s="2">
        <f>H19*$B$12</f>
        <v>0.0001223400215</v>
      </c>
      <c r="I20" s="15" t="s">
        <v>53</v>
      </c>
      <c r="N20" s="16"/>
      <c r="O20" s="16"/>
      <c r="P20" s="33"/>
    </row>
    <row r="21">
      <c r="A21" s="3"/>
      <c r="B21" s="3" t="s">
        <v>7</v>
      </c>
      <c r="C21" s="9" t="s">
        <v>4</v>
      </c>
      <c r="D21" s="9" t="s">
        <v>5</v>
      </c>
      <c r="F21" s="20" t="s">
        <v>21</v>
      </c>
      <c r="G21" s="21"/>
      <c r="H21" s="21"/>
      <c r="I21" s="21"/>
    </row>
    <row r="22">
      <c r="A22" s="3" t="s">
        <v>9</v>
      </c>
      <c r="B22" s="4" t="s">
        <v>56</v>
      </c>
      <c r="C22" s="9">
        <f>(C37-C34)/(C31-C28)</f>
        <v>5.151461538</v>
      </c>
      <c r="D22" s="9" t="s">
        <v>57</v>
      </c>
      <c r="F22" s="20"/>
      <c r="G22" s="20" t="s">
        <v>7</v>
      </c>
      <c r="H22" s="20" t="s">
        <v>4</v>
      </c>
      <c r="I22" s="20" t="s">
        <v>23</v>
      </c>
    </row>
    <row r="23">
      <c r="A23" s="15"/>
      <c r="B23" s="15"/>
      <c r="C23" s="15"/>
      <c r="D23" s="15"/>
      <c r="F23" s="20" t="s">
        <v>19</v>
      </c>
      <c r="G23" s="20" t="s">
        <v>30</v>
      </c>
      <c r="H23" s="20">
        <f>B7</f>
        <v>959</v>
      </c>
      <c r="I23" s="21"/>
    </row>
    <row r="24">
      <c r="A24" s="3" t="s">
        <v>6</v>
      </c>
      <c r="B24" s="4" t="s">
        <v>55</v>
      </c>
      <c r="C24" s="18">
        <f>sqrt(D29*D30+D32*D33+D35*D36+D38*D39)</f>
        <v>0.00002794029511</v>
      </c>
      <c r="D24" s="9" t="s">
        <v>57</v>
      </c>
      <c r="F24" s="20" t="s">
        <v>29</v>
      </c>
      <c r="G24" s="20" t="s">
        <v>30</v>
      </c>
      <c r="H24" s="22">
        <f>D7</f>
        <v>0.5</v>
      </c>
      <c r="I24" s="21">
        <f t="shared" ref="I24:I25" si="6">H24^2</f>
        <v>0.25</v>
      </c>
    </row>
    <row r="25">
      <c r="A25" s="14"/>
      <c r="B25" s="14"/>
      <c r="C25" s="14"/>
      <c r="D25" s="15"/>
      <c r="F25" s="20" t="s">
        <v>58</v>
      </c>
      <c r="G25" s="20" t="s">
        <v>59</v>
      </c>
      <c r="H25" s="20">
        <f>(H26^2)/2</f>
        <v>81.28125</v>
      </c>
      <c r="I25" s="21">
        <f t="shared" si="6"/>
        <v>6606.641602</v>
      </c>
    </row>
    <row r="26">
      <c r="A26" s="20" t="s">
        <v>21</v>
      </c>
      <c r="B26" s="21"/>
      <c r="C26" s="21"/>
      <c r="D26" s="21"/>
      <c r="F26" s="20" t="s">
        <v>14</v>
      </c>
      <c r="G26" s="20" t="s">
        <v>30</v>
      </c>
      <c r="H26" s="20">
        <f>B6</f>
        <v>12.75</v>
      </c>
      <c r="I26" s="21"/>
    </row>
    <row r="27">
      <c r="A27" s="20"/>
      <c r="B27" s="20" t="s">
        <v>7</v>
      </c>
      <c r="C27" s="20" t="s">
        <v>4</v>
      </c>
      <c r="D27" s="20" t="s">
        <v>23</v>
      </c>
      <c r="F27" s="20" t="s">
        <v>39</v>
      </c>
      <c r="G27" s="20" t="s">
        <v>30</v>
      </c>
      <c r="H27" s="22">
        <f>D6</f>
        <v>0.1</v>
      </c>
      <c r="I27" s="21">
        <f t="shared" ref="I27:I28" si="7">H27^2</f>
        <v>0.01</v>
      </c>
    </row>
    <row r="28">
      <c r="A28" s="20" t="s">
        <v>40</v>
      </c>
      <c r="B28" s="20" t="s">
        <v>30</v>
      </c>
      <c r="C28" s="20">
        <f>B14</f>
        <v>4.65566</v>
      </c>
      <c r="D28" s="21"/>
      <c r="F28" s="20" t="s">
        <v>60</v>
      </c>
      <c r="G28" s="20" t="s">
        <v>61</v>
      </c>
      <c r="H28" s="20">
        <f>H26*H23</f>
        <v>12227.25</v>
      </c>
      <c r="I28" s="21">
        <f t="shared" si="7"/>
        <v>149505642.6</v>
      </c>
    </row>
    <row r="29">
      <c r="A29" s="20" t="s">
        <v>62</v>
      </c>
      <c r="B29" s="20" t="s">
        <v>30</v>
      </c>
      <c r="C29" s="22">
        <f>D14</f>
        <v>0.000005</v>
      </c>
      <c r="D29" s="21">
        <f t="shared" ref="D29:D30" si="8">C29^2</f>
        <v>0</v>
      </c>
    </row>
    <row r="30">
      <c r="A30" s="20" t="s">
        <v>63</v>
      </c>
      <c r="B30" s="20" t="s">
        <v>64</v>
      </c>
      <c r="C30" s="20">
        <f>($C$37-$C$34)/(($C$31-$C$28)^2)</f>
        <v>2.319130567</v>
      </c>
      <c r="D30" s="21">
        <f t="shared" si="8"/>
        <v>5.378366589</v>
      </c>
    </row>
    <row r="31">
      <c r="A31" s="20" t="s">
        <v>45</v>
      </c>
      <c r="B31" s="20" t="s">
        <v>30</v>
      </c>
      <c r="C31" s="20">
        <f>B15</f>
        <v>6.87695</v>
      </c>
      <c r="D31" s="21"/>
    </row>
    <row r="32">
      <c r="A32" s="20" t="s">
        <v>62</v>
      </c>
      <c r="B32" s="20" t="s">
        <v>30</v>
      </c>
      <c r="C32" s="22">
        <f>D15</f>
        <v>0.000005</v>
      </c>
      <c r="D32" s="21">
        <f t="shared" ref="D32:D33" si="9">C32^2</f>
        <v>0</v>
      </c>
    </row>
    <row r="33">
      <c r="A33" s="20" t="s">
        <v>63</v>
      </c>
      <c r="B33" s="20" t="s">
        <v>65</v>
      </c>
      <c r="C33" s="20">
        <f>-($C$37-$C$34)/(($C$31-$C$28)^2)</f>
        <v>-2.319130567</v>
      </c>
      <c r="D33" s="21">
        <f t="shared" si="9"/>
        <v>5.378366589</v>
      </c>
    </row>
    <row r="34">
      <c r="A34" s="20" t="s">
        <v>47</v>
      </c>
      <c r="B34" s="20" t="s">
        <v>30</v>
      </c>
      <c r="C34" s="20">
        <f>B16</f>
        <v>5.63801</v>
      </c>
      <c r="D34" s="21"/>
    </row>
    <row r="35">
      <c r="A35" s="20" t="s">
        <v>66</v>
      </c>
      <c r="B35" s="20" t="s">
        <v>30</v>
      </c>
      <c r="C35" s="22">
        <f>D16</f>
        <v>0.000005</v>
      </c>
      <c r="D35" s="21">
        <f t="shared" ref="D35:D36" si="10">C35^2</f>
        <v>0</v>
      </c>
    </row>
    <row r="36">
      <c r="A36" s="20" t="s">
        <v>67</v>
      </c>
      <c r="B36" s="20" t="s">
        <v>68</v>
      </c>
      <c r="C36" s="20">
        <f>-1/(C31-C28)</f>
        <v>-0.4501888542</v>
      </c>
      <c r="D36" s="21">
        <f t="shared" si="10"/>
        <v>0.2026700045</v>
      </c>
    </row>
    <row r="37">
      <c r="A37" s="20" t="s">
        <v>49</v>
      </c>
      <c r="B37" s="20" t="s">
        <v>30</v>
      </c>
      <c r="C37" s="20">
        <f>B17</f>
        <v>17.0809</v>
      </c>
      <c r="D37" s="21"/>
    </row>
    <row r="38">
      <c r="A38" s="20" t="s">
        <v>66</v>
      </c>
      <c r="B38" s="20" t="s">
        <v>30</v>
      </c>
      <c r="C38" s="22">
        <f>D17</f>
        <v>0.00005</v>
      </c>
      <c r="D38" s="21">
        <f t="shared" ref="D38:D39" si="11">C38^2</f>
        <v>0.0000000025</v>
      </c>
    </row>
    <row r="39">
      <c r="A39" s="20" t="s">
        <v>67</v>
      </c>
      <c r="B39" s="20" t="s">
        <v>69</v>
      </c>
      <c r="C39" s="20">
        <f>1/(C31-C28)</f>
        <v>0.4501888542</v>
      </c>
      <c r="D39" s="21">
        <f t="shared" si="11"/>
        <v>0.2026700045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43"/>
    <col customWidth="1" min="6" max="6" width="18.29"/>
    <col customWidth="1" min="7" max="7" width="49.71"/>
    <col customWidth="1" min="11" max="11" width="44.71"/>
    <col customWidth="1" min="15" max="15" width="45.57"/>
  </cols>
  <sheetData>
    <row r="1">
      <c r="A1" s="1" t="s">
        <v>0</v>
      </c>
      <c r="B1" s="2"/>
      <c r="C1" s="2"/>
      <c r="D1" s="2"/>
      <c r="E1" s="2"/>
      <c r="F1" s="3" t="s">
        <v>1</v>
      </c>
      <c r="G1" s="4" t="s">
        <v>2</v>
      </c>
      <c r="H1" s="5"/>
      <c r="I1" s="5"/>
      <c r="J1" s="3" t="s">
        <v>1</v>
      </c>
      <c r="K1" s="4" t="s">
        <v>3</v>
      </c>
      <c r="L1" s="5"/>
      <c r="M1" s="5"/>
      <c r="N1" s="6"/>
      <c r="O1" s="7"/>
      <c r="P1" s="8"/>
      <c r="Q1" s="8"/>
    </row>
    <row r="2">
      <c r="A2" s="2"/>
      <c r="B2" s="1" t="s">
        <v>4</v>
      </c>
      <c r="C2" s="1" t="s">
        <v>5</v>
      </c>
      <c r="D2" s="1" t="s">
        <v>6</v>
      </c>
      <c r="E2" s="1" t="s">
        <v>5</v>
      </c>
      <c r="F2" s="3"/>
      <c r="G2" s="3" t="s">
        <v>7</v>
      </c>
      <c r="H2" s="9" t="s">
        <v>4</v>
      </c>
      <c r="I2" s="9" t="s">
        <v>5</v>
      </c>
      <c r="J2" s="3"/>
      <c r="K2" s="3" t="s">
        <v>7</v>
      </c>
      <c r="L2" s="9" t="s">
        <v>4</v>
      </c>
      <c r="M2" s="9" t="s">
        <v>5</v>
      </c>
      <c r="N2" s="6"/>
      <c r="O2" s="6"/>
      <c r="P2" s="10"/>
      <c r="Q2" s="10"/>
    </row>
    <row r="3">
      <c r="A3" s="11" t="s">
        <v>8</v>
      </c>
      <c r="B3" s="12"/>
      <c r="C3" s="12"/>
      <c r="D3" s="12"/>
      <c r="E3" s="2"/>
      <c r="F3" s="3" t="s">
        <v>9</v>
      </c>
      <c r="G3" s="4" t="s">
        <v>10</v>
      </c>
      <c r="H3" s="13">
        <f>H9*H12</f>
        <v>0.05344330633</v>
      </c>
      <c r="I3" s="9" t="s">
        <v>11</v>
      </c>
      <c r="J3" s="3" t="s">
        <v>9</v>
      </c>
      <c r="K3" s="4" t="s">
        <v>12</v>
      </c>
      <c r="L3" s="9">
        <f>L9*L12*(B11-C22*L12)</f>
        <v>496888.8208</v>
      </c>
      <c r="M3" s="9" t="s">
        <v>13</v>
      </c>
      <c r="N3" s="6"/>
      <c r="O3" s="7"/>
      <c r="P3" s="10"/>
      <c r="Q3" s="8"/>
    </row>
    <row r="4">
      <c r="A4" s="11" t="s">
        <v>14</v>
      </c>
      <c r="B4" s="11">
        <f>5.03/2</f>
        <v>2.515</v>
      </c>
      <c r="C4" s="11" t="s">
        <v>15</v>
      </c>
      <c r="D4" s="11">
        <v>0.1</v>
      </c>
      <c r="E4" s="1" t="s">
        <v>15</v>
      </c>
      <c r="F4" s="14"/>
      <c r="G4" s="14"/>
      <c r="H4" s="14"/>
      <c r="I4" s="15"/>
      <c r="J4" s="14"/>
      <c r="K4" s="14"/>
      <c r="L4" s="2">
        <f>L3*B12</f>
        <v>0.04968888208</v>
      </c>
      <c r="M4" s="15" t="s">
        <v>11</v>
      </c>
      <c r="Q4" s="16"/>
    </row>
    <row r="5">
      <c r="A5" s="11" t="s">
        <v>16</v>
      </c>
      <c r="B5" s="11"/>
      <c r="C5" s="11"/>
      <c r="D5" s="11"/>
      <c r="E5" s="1"/>
      <c r="F5" s="3" t="s">
        <v>6</v>
      </c>
      <c r="G5" s="3" t="s">
        <v>17</v>
      </c>
      <c r="H5" s="17">
        <f>sqrt(I10*I11+I13*I14)</f>
        <v>0.0008387893461</v>
      </c>
      <c r="I5" s="9" t="s">
        <v>11</v>
      </c>
      <c r="J5" s="3" t="s">
        <v>6</v>
      </c>
      <c r="K5" s="4" t="s">
        <v>18</v>
      </c>
      <c r="L5" s="18">
        <f>sqrt(M10*M11+M13*M14+M16*M17)</f>
        <v>19441.33246</v>
      </c>
      <c r="M5" s="9" t="s">
        <v>13</v>
      </c>
      <c r="N5" s="6"/>
      <c r="O5" s="7"/>
      <c r="P5" s="19"/>
      <c r="Q5" s="10"/>
    </row>
    <row r="6">
      <c r="A6" s="11" t="s">
        <v>14</v>
      </c>
      <c r="B6" s="11">
        <v>12.75</v>
      </c>
      <c r="C6" s="11" t="s">
        <v>15</v>
      </c>
      <c r="D6" s="11">
        <v>0.1</v>
      </c>
      <c r="E6" s="1" t="s">
        <v>15</v>
      </c>
      <c r="F6" s="14"/>
      <c r="G6" s="14"/>
      <c r="H6" s="14"/>
      <c r="I6" s="15"/>
      <c r="J6" s="14"/>
      <c r="K6" s="14"/>
      <c r="L6" s="2">
        <f>L5*B12</f>
        <v>0.001944133246</v>
      </c>
      <c r="M6" s="15" t="s">
        <v>11</v>
      </c>
      <c r="Q6" s="16"/>
    </row>
    <row r="7">
      <c r="A7" s="11" t="s">
        <v>19</v>
      </c>
      <c r="B7" s="11">
        <v>959.0</v>
      </c>
      <c r="C7" s="11" t="s">
        <v>20</v>
      </c>
      <c r="D7" s="11">
        <v>0.5</v>
      </c>
      <c r="E7" s="1" t="s">
        <v>20</v>
      </c>
      <c r="F7" s="20" t="s">
        <v>21</v>
      </c>
      <c r="G7" s="21"/>
      <c r="H7" s="21"/>
      <c r="I7" s="21"/>
      <c r="J7" s="20" t="s">
        <v>21</v>
      </c>
      <c r="K7" s="21"/>
      <c r="L7" s="21"/>
      <c r="M7" s="21"/>
      <c r="N7" s="10"/>
      <c r="O7" s="8"/>
      <c r="P7" s="8"/>
      <c r="Q7" s="8"/>
    </row>
    <row r="8">
      <c r="A8" s="1" t="s">
        <v>22</v>
      </c>
      <c r="B8" s="2"/>
      <c r="C8" s="2"/>
      <c r="D8" s="2"/>
      <c r="E8" s="2"/>
      <c r="F8" s="21"/>
      <c r="G8" s="20" t="s">
        <v>7</v>
      </c>
      <c r="H8" s="20" t="s">
        <v>4</v>
      </c>
      <c r="I8" s="20" t="s">
        <v>23</v>
      </c>
      <c r="J8" s="21"/>
      <c r="K8" s="20" t="s">
        <v>7</v>
      </c>
      <c r="L8" s="20" t="s">
        <v>4</v>
      </c>
      <c r="M8" s="20" t="s">
        <v>23</v>
      </c>
      <c r="N8" s="8"/>
      <c r="O8" s="10"/>
      <c r="P8" s="10"/>
      <c r="Q8" s="10"/>
    </row>
    <row r="9">
      <c r="A9" s="11" t="s">
        <v>19</v>
      </c>
      <c r="B9" s="11">
        <v>5.0</v>
      </c>
      <c r="C9" s="11" t="s">
        <v>20</v>
      </c>
      <c r="D9" s="11">
        <v>0.5</v>
      </c>
      <c r="E9" s="1" t="s">
        <v>20</v>
      </c>
      <c r="F9" s="20" t="s">
        <v>24</v>
      </c>
      <c r="G9" s="20" t="s">
        <v>25</v>
      </c>
      <c r="H9" s="20">
        <f>H18</f>
        <v>0.007794871875</v>
      </c>
      <c r="I9" s="21"/>
      <c r="J9" s="20" t="s">
        <v>19</v>
      </c>
      <c r="K9" s="20" t="s">
        <v>26</v>
      </c>
      <c r="L9" s="20">
        <f>B9+B18</f>
        <v>205</v>
      </c>
      <c r="M9" s="21"/>
      <c r="N9" s="10"/>
      <c r="O9" s="10"/>
      <c r="P9" s="10"/>
      <c r="Q9" s="8"/>
    </row>
    <row r="10">
      <c r="A10" s="1" t="s">
        <v>27</v>
      </c>
      <c r="B10" s="2"/>
      <c r="C10" s="2"/>
      <c r="D10" s="2"/>
      <c r="E10" s="2"/>
      <c r="F10" s="20" t="s">
        <v>28</v>
      </c>
      <c r="G10" s="20" t="s">
        <v>25</v>
      </c>
      <c r="H10" s="22">
        <f>H20</f>
        <v>0.0001223400215</v>
      </c>
      <c r="I10" s="21">
        <f t="shared" ref="I10:I11" si="1">H10^2</f>
        <v>0.00000001496708086</v>
      </c>
      <c r="J10" s="20" t="s">
        <v>29</v>
      </c>
      <c r="K10" s="20" t="s">
        <v>30</v>
      </c>
      <c r="L10" s="22">
        <f>D9</f>
        <v>0.5</v>
      </c>
      <c r="M10" s="21">
        <f t="shared" ref="M10:M11" si="2">L10^2</f>
        <v>0.25</v>
      </c>
      <c r="N10" s="10"/>
      <c r="O10" s="10"/>
      <c r="P10" s="23"/>
      <c r="Q10" s="8"/>
    </row>
    <row r="11">
      <c r="A11" s="1" t="s">
        <v>20</v>
      </c>
      <c r="B11" s="1">
        <v>981.0</v>
      </c>
      <c r="C11" s="1" t="s">
        <v>31</v>
      </c>
      <c r="D11" s="2"/>
      <c r="E11" s="2"/>
      <c r="F11" s="20" t="s">
        <v>32</v>
      </c>
      <c r="G11" s="20" t="s">
        <v>33</v>
      </c>
      <c r="H11" s="20">
        <f>H12</f>
        <v>6.856213571</v>
      </c>
      <c r="I11" s="21">
        <f t="shared" si="1"/>
        <v>47.00766453</v>
      </c>
      <c r="J11" s="20" t="s">
        <v>34</v>
      </c>
      <c r="K11" s="20" t="s">
        <v>35</v>
      </c>
      <c r="L11" s="20">
        <f>L12*(B11-C22*L12)</f>
        <v>2423.847907</v>
      </c>
      <c r="M11" s="21">
        <f t="shared" si="2"/>
        <v>5875038.674</v>
      </c>
      <c r="N11" s="10"/>
      <c r="O11" s="10"/>
      <c r="P11" s="10"/>
      <c r="Q11" s="8"/>
    </row>
    <row r="12">
      <c r="A12" s="1" t="s">
        <v>36</v>
      </c>
      <c r="B12" s="1">
        <f>10^(-7)</f>
        <v>0.0000001</v>
      </c>
      <c r="C12" s="1" t="s">
        <v>37</v>
      </c>
      <c r="D12" s="2"/>
      <c r="E12" s="2"/>
      <c r="F12" s="20" t="s">
        <v>33</v>
      </c>
      <c r="G12" s="22" t="s">
        <v>25</v>
      </c>
      <c r="H12" s="20">
        <f>C22</f>
        <v>6.856213571</v>
      </c>
      <c r="I12" s="21"/>
      <c r="J12" s="20" t="s">
        <v>14</v>
      </c>
      <c r="K12" s="20" t="s">
        <v>30</v>
      </c>
      <c r="L12" s="20">
        <f>B4</f>
        <v>2.515</v>
      </c>
      <c r="M12" s="21"/>
      <c r="N12" s="10"/>
      <c r="O12" s="10"/>
      <c r="P12" s="10"/>
      <c r="Q12" s="8"/>
    </row>
    <row r="13">
      <c r="A13" s="24" t="s">
        <v>0</v>
      </c>
      <c r="B13" s="24"/>
      <c r="C13" s="24"/>
      <c r="D13" s="24"/>
      <c r="E13" s="25"/>
      <c r="F13" s="20" t="s">
        <v>38</v>
      </c>
      <c r="G13" s="20" t="s">
        <v>25</v>
      </c>
      <c r="H13" s="22">
        <f>C24</f>
        <v>0.00002899635553</v>
      </c>
      <c r="I13" s="21">
        <f t="shared" ref="I13:I14" si="3">H13^2</f>
        <v>0.0000000008407886338</v>
      </c>
      <c r="J13" s="20" t="s">
        <v>39</v>
      </c>
      <c r="K13" s="20" t="s">
        <v>30</v>
      </c>
      <c r="L13" s="22">
        <f>D4</f>
        <v>0.1</v>
      </c>
      <c r="M13" s="21">
        <f t="shared" ref="M13:M14" si="4">L13^2</f>
        <v>0.01</v>
      </c>
      <c r="N13" s="10"/>
      <c r="O13" s="23"/>
      <c r="P13" s="10"/>
      <c r="Q13" s="8"/>
    </row>
    <row r="14">
      <c r="A14" s="24" t="s">
        <v>40</v>
      </c>
      <c r="B14" s="26">
        <v>0.834189</v>
      </c>
      <c r="C14" s="24" t="s">
        <v>41</v>
      </c>
      <c r="D14" s="27">
        <v>5.0E-7</v>
      </c>
      <c r="E14" s="25" t="s">
        <v>41</v>
      </c>
      <c r="F14" s="20" t="s">
        <v>42</v>
      </c>
      <c r="G14" s="20" t="s">
        <v>24</v>
      </c>
      <c r="H14" s="20">
        <f>H9</f>
        <v>0.007794871875</v>
      </c>
      <c r="I14" s="21">
        <f t="shared" si="3"/>
        <v>0.00006076002755</v>
      </c>
      <c r="J14" s="20" t="s">
        <v>43</v>
      </c>
      <c r="K14" s="20" t="s">
        <v>44</v>
      </c>
      <c r="L14" s="20">
        <f>L9*(B11-2*L15*L12)</f>
        <v>194035.2154</v>
      </c>
      <c r="M14" s="21">
        <f t="shared" si="4"/>
        <v>37649664806</v>
      </c>
      <c r="N14" s="10"/>
      <c r="O14" s="10"/>
      <c r="P14" s="23"/>
      <c r="Q14" s="8"/>
    </row>
    <row r="15">
      <c r="A15" s="24" t="s">
        <v>45</v>
      </c>
      <c r="B15" s="26">
        <v>2.93534</v>
      </c>
      <c r="C15" s="24" t="s">
        <v>41</v>
      </c>
      <c r="D15" s="27">
        <v>5.0E-6</v>
      </c>
      <c r="E15" s="25" t="s">
        <v>41</v>
      </c>
      <c r="F15" s="3" t="s">
        <v>1</v>
      </c>
      <c r="G15" s="4" t="s">
        <v>46</v>
      </c>
      <c r="H15" s="5"/>
      <c r="I15" s="5"/>
      <c r="J15" s="20" t="s">
        <v>33</v>
      </c>
      <c r="K15" s="28" t="s">
        <v>25</v>
      </c>
      <c r="L15" s="28">
        <f>C22</f>
        <v>6.856213571</v>
      </c>
      <c r="M15" s="21"/>
      <c r="N15" s="10"/>
      <c r="O15" s="10"/>
      <c r="P15" s="10"/>
      <c r="Q15" s="8"/>
    </row>
    <row r="16">
      <c r="A16" s="24" t="s">
        <v>47</v>
      </c>
      <c r="B16" s="26">
        <v>6.27246</v>
      </c>
      <c r="C16" s="24" t="s">
        <v>48</v>
      </c>
      <c r="D16" s="27">
        <v>5.0E-6</v>
      </c>
      <c r="E16" s="25" t="s">
        <v>48</v>
      </c>
      <c r="F16" s="3"/>
      <c r="G16" s="3" t="s">
        <v>7</v>
      </c>
      <c r="H16" s="9" t="s">
        <v>4</v>
      </c>
      <c r="I16" s="9" t="s">
        <v>5</v>
      </c>
      <c r="J16" s="20" t="s">
        <v>38</v>
      </c>
      <c r="K16" s="28" t="s">
        <v>25</v>
      </c>
      <c r="L16" s="29">
        <f>C24</f>
        <v>0.00002899635553</v>
      </c>
      <c r="M16" s="21">
        <f t="shared" ref="M16:M17" si="5">L16^2</f>
        <v>0.0000000008407886338</v>
      </c>
      <c r="N16" s="10"/>
      <c r="O16" s="10"/>
      <c r="P16" s="10"/>
      <c r="Q16" s="8"/>
    </row>
    <row r="17">
      <c r="A17" s="24" t="s">
        <v>49</v>
      </c>
      <c r="B17" s="30">
        <v>20.6784</v>
      </c>
      <c r="C17" s="24" t="s">
        <v>48</v>
      </c>
      <c r="D17" s="27">
        <v>5.0E-5</v>
      </c>
      <c r="E17" s="25" t="s">
        <v>48</v>
      </c>
      <c r="F17" s="3" t="s">
        <v>9</v>
      </c>
      <c r="G17" s="4" t="s">
        <v>50</v>
      </c>
      <c r="H17" s="9">
        <f>(H23*H26^2)/2</f>
        <v>77948.71875</v>
      </c>
      <c r="I17" s="9" t="s">
        <v>51</v>
      </c>
      <c r="J17" s="20" t="s">
        <v>42</v>
      </c>
      <c r="K17" s="28" t="s">
        <v>52</v>
      </c>
      <c r="L17" s="28">
        <f>-L9*L12^2</f>
        <v>-1296.671125</v>
      </c>
      <c r="M17" s="21">
        <f t="shared" si="5"/>
        <v>1681356.006</v>
      </c>
      <c r="N17" s="10"/>
      <c r="O17" s="10"/>
      <c r="P17" s="23"/>
      <c r="Q17" s="8"/>
    </row>
    <row r="18">
      <c r="A18" s="24" t="s">
        <v>19</v>
      </c>
      <c r="B18" s="24">
        <v>200.0</v>
      </c>
      <c r="C18" s="24" t="s">
        <v>20</v>
      </c>
      <c r="D18" s="31"/>
      <c r="E18" s="31"/>
      <c r="F18" s="14"/>
      <c r="G18" s="14"/>
      <c r="H18" s="2">
        <f>H17*$B$12</f>
        <v>0.007794871875</v>
      </c>
      <c r="I18" s="15" t="s">
        <v>53</v>
      </c>
      <c r="J18" s="16"/>
      <c r="K18" s="16"/>
      <c r="N18" s="10"/>
      <c r="O18" s="10"/>
      <c r="P18" s="10"/>
      <c r="Q18" s="8"/>
    </row>
    <row r="19">
      <c r="A19" s="32" t="s">
        <v>54</v>
      </c>
      <c r="B19" s="32"/>
      <c r="C19" s="32"/>
      <c r="F19" s="3" t="s">
        <v>6</v>
      </c>
      <c r="G19" s="4" t="s">
        <v>55</v>
      </c>
      <c r="H19" s="18">
        <f>sqrt(I24*I25+I27*I28)</f>
        <v>1223.400215</v>
      </c>
      <c r="I19" s="9" t="s">
        <v>51</v>
      </c>
      <c r="J19" s="16"/>
      <c r="K19" s="16"/>
      <c r="N19" s="16"/>
      <c r="O19" s="16"/>
    </row>
    <row r="20">
      <c r="A20" s="3" t="s">
        <v>1</v>
      </c>
      <c r="B20" s="4" t="s">
        <v>33</v>
      </c>
      <c r="C20" s="5"/>
      <c r="D20" s="5"/>
      <c r="F20" s="14"/>
      <c r="G20" s="14"/>
      <c r="H20" s="2">
        <f>H19*$B$12</f>
        <v>0.0001223400215</v>
      </c>
      <c r="I20" s="15" t="s">
        <v>53</v>
      </c>
      <c r="N20" s="16"/>
      <c r="O20" s="16"/>
      <c r="P20" s="33"/>
    </row>
    <row r="21">
      <c r="A21" s="3"/>
      <c r="B21" s="3" t="s">
        <v>7</v>
      </c>
      <c r="C21" s="9" t="s">
        <v>4</v>
      </c>
      <c r="D21" s="9" t="s">
        <v>5</v>
      </c>
      <c r="F21" s="20" t="s">
        <v>21</v>
      </c>
      <c r="G21" s="21"/>
      <c r="H21" s="21"/>
      <c r="I21" s="21"/>
    </row>
    <row r="22">
      <c r="A22" s="3" t="s">
        <v>9</v>
      </c>
      <c r="B22" s="4" t="s">
        <v>56</v>
      </c>
      <c r="C22" s="9">
        <f>(C37-C34)/(C31-C28)</f>
        <v>6.856213571</v>
      </c>
      <c r="D22" s="9" t="s">
        <v>57</v>
      </c>
      <c r="F22" s="20"/>
      <c r="G22" s="20" t="s">
        <v>7</v>
      </c>
      <c r="H22" s="20" t="s">
        <v>4</v>
      </c>
      <c r="I22" s="20" t="s">
        <v>23</v>
      </c>
    </row>
    <row r="23">
      <c r="A23" s="15"/>
      <c r="B23" s="15"/>
      <c r="C23" s="15"/>
      <c r="D23" s="15"/>
      <c r="F23" s="20" t="s">
        <v>19</v>
      </c>
      <c r="G23" s="20" t="s">
        <v>30</v>
      </c>
      <c r="H23" s="20">
        <f>B7</f>
        <v>959</v>
      </c>
      <c r="I23" s="21"/>
    </row>
    <row r="24">
      <c r="A24" s="3" t="s">
        <v>6</v>
      </c>
      <c r="B24" s="4" t="s">
        <v>55</v>
      </c>
      <c r="C24" s="18">
        <f>sqrt(D29*D30+D32*D33+D35*D36+D38*D39)</f>
        <v>0.00002899635553</v>
      </c>
      <c r="D24" s="9" t="s">
        <v>57</v>
      </c>
      <c r="F24" s="20" t="s">
        <v>29</v>
      </c>
      <c r="G24" s="20" t="s">
        <v>30</v>
      </c>
      <c r="H24" s="22">
        <f>D7</f>
        <v>0.5</v>
      </c>
      <c r="I24" s="21">
        <f t="shared" ref="I24:I25" si="6">H24^2</f>
        <v>0.25</v>
      </c>
    </row>
    <row r="25">
      <c r="A25" s="14"/>
      <c r="B25" s="14"/>
      <c r="C25" s="14"/>
      <c r="D25" s="15"/>
      <c r="F25" s="20" t="s">
        <v>58</v>
      </c>
      <c r="G25" s="20" t="s">
        <v>59</v>
      </c>
      <c r="H25" s="20">
        <f>(H26^2)/2</f>
        <v>81.28125</v>
      </c>
      <c r="I25" s="21">
        <f t="shared" si="6"/>
        <v>6606.641602</v>
      </c>
    </row>
    <row r="26">
      <c r="A26" s="20" t="s">
        <v>21</v>
      </c>
      <c r="B26" s="21"/>
      <c r="C26" s="21"/>
      <c r="D26" s="21"/>
      <c r="F26" s="20" t="s">
        <v>14</v>
      </c>
      <c r="G26" s="20" t="s">
        <v>30</v>
      </c>
      <c r="H26" s="20">
        <f>B6</f>
        <v>12.75</v>
      </c>
      <c r="I26" s="21"/>
    </row>
    <row r="27">
      <c r="A27" s="20"/>
      <c r="B27" s="20" t="s">
        <v>7</v>
      </c>
      <c r="C27" s="20" t="s">
        <v>4</v>
      </c>
      <c r="D27" s="20" t="s">
        <v>23</v>
      </c>
      <c r="F27" s="20" t="s">
        <v>39</v>
      </c>
      <c r="G27" s="20" t="s">
        <v>30</v>
      </c>
      <c r="H27" s="22">
        <f>D6</f>
        <v>0.1</v>
      </c>
      <c r="I27" s="21">
        <f t="shared" ref="I27:I28" si="7">H27^2</f>
        <v>0.01</v>
      </c>
    </row>
    <row r="28">
      <c r="A28" s="20" t="s">
        <v>40</v>
      </c>
      <c r="B28" s="20" t="s">
        <v>30</v>
      </c>
      <c r="C28" s="20">
        <f>B14</f>
        <v>0.834189</v>
      </c>
      <c r="D28" s="21"/>
      <c r="F28" s="20" t="s">
        <v>60</v>
      </c>
      <c r="G28" s="20" t="s">
        <v>61</v>
      </c>
      <c r="H28" s="20">
        <f>H26*H23</f>
        <v>12227.25</v>
      </c>
      <c r="I28" s="21">
        <f t="shared" si="7"/>
        <v>149505642.6</v>
      </c>
    </row>
    <row r="29">
      <c r="A29" s="20" t="s">
        <v>62</v>
      </c>
      <c r="B29" s="20" t="s">
        <v>30</v>
      </c>
      <c r="C29" s="22">
        <f>D14</f>
        <v>0.0000005</v>
      </c>
      <c r="D29" s="21">
        <f t="shared" ref="D29:D30" si="8">C29^2</f>
        <v>0</v>
      </c>
    </row>
    <row r="30">
      <c r="A30" s="20" t="s">
        <v>63</v>
      </c>
      <c r="B30" s="20" t="s">
        <v>64</v>
      </c>
      <c r="C30" s="20">
        <f>($C$37-$C$34)/(($C$31-$C$28)^2)</f>
        <v>3.263075129</v>
      </c>
      <c r="D30" s="21">
        <f t="shared" si="8"/>
        <v>10.6476593</v>
      </c>
    </row>
    <row r="31">
      <c r="A31" s="20" t="s">
        <v>45</v>
      </c>
      <c r="B31" s="20" t="s">
        <v>30</v>
      </c>
      <c r="C31" s="20">
        <f>B15</f>
        <v>2.93534</v>
      </c>
      <c r="D31" s="21"/>
    </row>
    <row r="32">
      <c r="A32" s="20" t="s">
        <v>62</v>
      </c>
      <c r="B32" s="20" t="s">
        <v>30</v>
      </c>
      <c r="C32" s="22">
        <f>D15</f>
        <v>0.000005</v>
      </c>
      <c r="D32" s="21">
        <f t="shared" ref="D32:D33" si="9">C32^2</f>
        <v>0</v>
      </c>
    </row>
    <row r="33">
      <c r="A33" s="20" t="s">
        <v>63</v>
      </c>
      <c r="B33" s="20" t="s">
        <v>65</v>
      </c>
      <c r="C33" s="20">
        <f>-($C$37-$C$34)/(($C$31-$C$28)^2)</f>
        <v>-3.263075129</v>
      </c>
      <c r="D33" s="21">
        <f t="shared" si="9"/>
        <v>10.6476593</v>
      </c>
    </row>
    <row r="34">
      <c r="A34" s="20" t="s">
        <v>47</v>
      </c>
      <c r="B34" s="20" t="s">
        <v>30</v>
      </c>
      <c r="C34" s="20">
        <f>B16</f>
        <v>6.27246</v>
      </c>
      <c r="D34" s="21"/>
    </row>
    <row r="35">
      <c r="A35" s="20" t="s">
        <v>66</v>
      </c>
      <c r="B35" s="20" t="s">
        <v>30</v>
      </c>
      <c r="C35" s="22">
        <f>D16</f>
        <v>0.000005</v>
      </c>
      <c r="D35" s="21">
        <f t="shared" ref="D35:D36" si="10">C35^2</f>
        <v>0</v>
      </c>
    </row>
    <row r="36">
      <c r="A36" s="20" t="s">
        <v>67</v>
      </c>
      <c r="B36" s="20" t="s">
        <v>68</v>
      </c>
      <c r="C36" s="20">
        <f>-1/(C31-C28)</f>
        <v>-0.4759296214</v>
      </c>
      <c r="D36" s="21">
        <f t="shared" si="10"/>
        <v>0.2265090046</v>
      </c>
    </row>
    <row r="37">
      <c r="A37" s="20" t="s">
        <v>49</v>
      </c>
      <c r="B37" s="20" t="s">
        <v>30</v>
      </c>
      <c r="C37" s="20">
        <f>B17</f>
        <v>20.6784</v>
      </c>
      <c r="D37" s="21"/>
    </row>
    <row r="38">
      <c r="A38" s="20" t="s">
        <v>66</v>
      </c>
      <c r="B38" s="20" t="s">
        <v>30</v>
      </c>
      <c r="C38" s="22">
        <f>D17</f>
        <v>0.00005</v>
      </c>
      <c r="D38" s="21">
        <f t="shared" ref="D38:D39" si="11">C38^2</f>
        <v>0.0000000025</v>
      </c>
    </row>
    <row r="39">
      <c r="A39" s="20" t="s">
        <v>67</v>
      </c>
      <c r="B39" s="20" t="s">
        <v>69</v>
      </c>
      <c r="C39" s="20">
        <f>1/(C31-C28)</f>
        <v>0.4759296214</v>
      </c>
      <c r="D39" s="21">
        <f t="shared" si="11"/>
        <v>0.2265090046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43"/>
    <col customWidth="1" min="6" max="6" width="18.29"/>
    <col customWidth="1" min="7" max="7" width="49.71"/>
    <col customWidth="1" min="11" max="11" width="44.71"/>
    <col customWidth="1" min="15" max="15" width="45.57"/>
  </cols>
  <sheetData>
    <row r="1">
      <c r="A1" s="1" t="s">
        <v>0</v>
      </c>
      <c r="B1" s="2"/>
      <c r="C1" s="2"/>
      <c r="D1" s="2"/>
      <c r="E1" s="2"/>
      <c r="F1" s="3" t="s">
        <v>1</v>
      </c>
      <c r="G1" s="4" t="s">
        <v>2</v>
      </c>
      <c r="H1" s="5"/>
      <c r="I1" s="5"/>
      <c r="J1" s="3" t="s">
        <v>1</v>
      </c>
      <c r="K1" s="4" t="s">
        <v>3</v>
      </c>
      <c r="L1" s="5"/>
      <c r="M1" s="5"/>
      <c r="N1" s="6"/>
      <c r="O1" s="7"/>
      <c r="P1" s="8"/>
      <c r="Q1" s="8"/>
    </row>
    <row r="2">
      <c r="A2" s="2"/>
      <c r="B2" s="1" t="s">
        <v>4</v>
      </c>
      <c r="C2" s="1" t="s">
        <v>5</v>
      </c>
      <c r="D2" s="1" t="s">
        <v>6</v>
      </c>
      <c r="E2" s="1" t="s">
        <v>5</v>
      </c>
      <c r="F2" s="3"/>
      <c r="G2" s="3" t="s">
        <v>7</v>
      </c>
      <c r="H2" s="9" t="s">
        <v>4</v>
      </c>
      <c r="I2" s="9" t="s">
        <v>5</v>
      </c>
      <c r="J2" s="3"/>
      <c r="K2" s="3" t="s">
        <v>7</v>
      </c>
      <c r="L2" s="9" t="s">
        <v>4</v>
      </c>
      <c r="M2" s="9" t="s">
        <v>5</v>
      </c>
      <c r="N2" s="6"/>
      <c r="O2" s="6"/>
      <c r="P2" s="10"/>
      <c r="Q2" s="10"/>
    </row>
    <row r="3">
      <c r="A3" s="11" t="s">
        <v>8</v>
      </c>
      <c r="B3" s="12"/>
      <c r="C3" s="12"/>
      <c r="D3" s="12"/>
      <c r="E3" s="2"/>
      <c r="F3" s="3" t="s">
        <v>9</v>
      </c>
      <c r="G3" s="4" t="s">
        <v>10</v>
      </c>
      <c r="H3" s="13">
        <f>H9*H12</f>
        <v>0.06621287657</v>
      </c>
      <c r="I3" s="9" t="s">
        <v>11</v>
      </c>
      <c r="J3" s="3" t="s">
        <v>9</v>
      </c>
      <c r="K3" s="4" t="s">
        <v>12</v>
      </c>
      <c r="L3" s="9">
        <f>L9*L12*(B11-C22*L12)</f>
        <v>615438.908</v>
      </c>
      <c r="M3" s="9" t="s">
        <v>13</v>
      </c>
      <c r="N3" s="6"/>
      <c r="O3" s="7"/>
      <c r="P3" s="10"/>
      <c r="Q3" s="8"/>
    </row>
    <row r="4">
      <c r="A4" s="11" t="s">
        <v>14</v>
      </c>
      <c r="B4" s="11">
        <f>5.03/2</f>
        <v>2.515</v>
      </c>
      <c r="C4" s="11" t="s">
        <v>15</v>
      </c>
      <c r="D4" s="11">
        <v>0.1</v>
      </c>
      <c r="E4" s="1" t="s">
        <v>15</v>
      </c>
      <c r="F4" s="14"/>
      <c r="G4" s="14"/>
      <c r="H4" s="14"/>
      <c r="I4" s="15"/>
      <c r="J4" s="14"/>
      <c r="K4" s="14"/>
      <c r="L4" s="2">
        <f>L3*B12</f>
        <v>0.0615438908</v>
      </c>
      <c r="M4" s="15" t="s">
        <v>11</v>
      </c>
      <c r="Q4" s="16"/>
    </row>
    <row r="5">
      <c r="A5" s="11" t="s">
        <v>16</v>
      </c>
      <c r="B5" s="11"/>
      <c r="C5" s="11"/>
      <c r="D5" s="11"/>
      <c r="E5" s="1"/>
      <c r="F5" s="3" t="s">
        <v>6</v>
      </c>
      <c r="G5" s="3" t="s">
        <v>17</v>
      </c>
      <c r="H5" s="17">
        <f>sqrt(I10*I11+I13*I14)</f>
        <v>0.001039206992</v>
      </c>
      <c r="I5" s="9" t="s">
        <v>11</v>
      </c>
      <c r="J5" s="3" t="s">
        <v>6</v>
      </c>
      <c r="K5" s="4" t="s">
        <v>18</v>
      </c>
      <c r="L5" s="18">
        <f>sqrt(M10*M11+M13*M14+M16*M17)</f>
        <v>23956.3765</v>
      </c>
      <c r="M5" s="9" t="s">
        <v>13</v>
      </c>
      <c r="N5" s="6"/>
      <c r="O5" s="7"/>
      <c r="P5" s="19"/>
      <c r="Q5" s="10"/>
    </row>
    <row r="6">
      <c r="A6" s="11" t="s">
        <v>14</v>
      </c>
      <c r="B6" s="11">
        <v>12.75</v>
      </c>
      <c r="C6" s="11" t="s">
        <v>15</v>
      </c>
      <c r="D6" s="11">
        <v>0.1</v>
      </c>
      <c r="E6" s="1" t="s">
        <v>15</v>
      </c>
      <c r="F6" s="14"/>
      <c r="G6" s="14"/>
      <c r="H6" s="14"/>
      <c r="I6" s="15"/>
      <c r="J6" s="14"/>
      <c r="K6" s="14"/>
      <c r="L6" s="2">
        <f>L5*B12</f>
        <v>0.00239563765</v>
      </c>
      <c r="M6" s="15" t="s">
        <v>11</v>
      </c>
      <c r="Q6" s="16"/>
    </row>
    <row r="7">
      <c r="A7" s="11" t="s">
        <v>19</v>
      </c>
      <c r="B7" s="11">
        <v>959.0</v>
      </c>
      <c r="C7" s="11" t="s">
        <v>20</v>
      </c>
      <c r="D7" s="11">
        <v>0.5</v>
      </c>
      <c r="E7" s="1" t="s">
        <v>20</v>
      </c>
      <c r="F7" s="20" t="s">
        <v>21</v>
      </c>
      <c r="G7" s="21"/>
      <c r="H7" s="21"/>
      <c r="I7" s="21"/>
      <c r="J7" s="20" t="s">
        <v>21</v>
      </c>
      <c r="K7" s="21"/>
      <c r="L7" s="21"/>
      <c r="M7" s="21"/>
      <c r="N7" s="10"/>
      <c r="O7" s="8"/>
      <c r="P7" s="8"/>
      <c r="Q7" s="8"/>
    </row>
    <row r="8">
      <c r="A8" s="1" t="s">
        <v>22</v>
      </c>
      <c r="B8" s="2"/>
      <c r="C8" s="2"/>
      <c r="D8" s="2"/>
      <c r="E8" s="2"/>
      <c r="F8" s="21"/>
      <c r="G8" s="20" t="s">
        <v>7</v>
      </c>
      <c r="H8" s="20" t="s">
        <v>4</v>
      </c>
      <c r="I8" s="20" t="s">
        <v>23</v>
      </c>
      <c r="J8" s="21"/>
      <c r="K8" s="20" t="s">
        <v>7</v>
      </c>
      <c r="L8" s="20" t="s">
        <v>4</v>
      </c>
      <c r="M8" s="20" t="s">
        <v>23</v>
      </c>
      <c r="N8" s="8"/>
      <c r="O8" s="10"/>
      <c r="P8" s="10"/>
      <c r="Q8" s="10"/>
    </row>
    <row r="9">
      <c r="A9" s="11" t="s">
        <v>19</v>
      </c>
      <c r="B9" s="11">
        <v>5.0</v>
      </c>
      <c r="C9" s="11" t="s">
        <v>20</v>
      </c>
      <c r="D9" s="11">
        <v>0.5</v>
      </c>
      <c r="E9" s="1" t="s">
        <v>20</v>
      </c>
      <c r="F9" s="20" t="s">
        <v>24</v>
      </c>
      <c r="G9" s="20" t="s">
        <v>25</v>
      </c>
      <c r="H9" s="20">
        <f>H18</f>
        <v>0.007794871875</v>
      </c>
      <c r="I9" s="21"/>
      <c r="J9" s="20" t="s">
        <v>19</v>
      </c>
      <c r="K9" s="20" t="s">
        <v>26</v>
      </c>
      <c r="L9" s="20">
        <f>B9+B18</f>
        <v>255</v>
      </c>
      <c r="M9" s="21"/>
      <c r="N9" s="10"/>
      <c r="O9" s="10"/>
      <c r="P9" s="10"/>
      <c r="Q9" s="8"/>
    </row>
    <row r="10">
      <c r="A10" s="1" t="s">
        <v>27</v>
      </c>
      <c r="B10" s="2"/>
      <c r="C10" s="2"/>
      <c r="D10" s="2"/>
      <c r="E10" s="2"/>
      <c r="F10" s="20" t="s">
        <v>28</v>
      </c>
      <c r="G10" s="20" t="s">
        <v>25</v>
      </c>
      <c r="H10" s="22">
        <f>H20</f>
        <v>0.0001223400215</v>
      </c>
      <c r="I10" s="21">
        <f t="shared" ref="I10:I11" si="1">H10^2</f>
        <v>0.00000001496708086</v>
      </c>
      <c r="J10" s="20" t="s">
        <v>29</v>
      </c>
      <c r="K10" s="20" t="s">
        <v>30</v>
      </c>
      <c r="L10" s="22">
        <f>D9</f>
        <v>0.5</v>
      </c>
      <c r="M10" s="21">
        <f t="shared" ref="M10:M11" si="2">L10^2</f>
        <v>0.25</v>
      </c>
      <c r="N10" s="10"/>
      <c r="O10" s="10"/>
      <c r="P10" s="23"/>
      <c r="Q10" s="8"/>
    </row>
    <row r="11">
      <c r="A11" s="1" t="s">
        <v>20</v>
      </c>
      <c r="B11" s="1">
        <v>981.0</v>
      </c>
      <c r="C11" s="1" t="s">
        <v>31</v>
      </c>
      <c r="D11" s="2"/>
      <c r="E11" s="2"/>
      <c r="F11" s="20" t="s">
        <v>32</v>
      </c>
      <c r="G11" s="20" t="s">
        <v>33</v>
      </c>
      <c r="H11" s="20">
        <f>H12</f>
        <v>8.494414999</v>
      </c>
      <c r="I11" s="21">
        <f t="shared" si="1"/>
        <v>72.15508618</v>
      </c>
      <c r="J11" s="20" t="s">
        <v>34</v>
      </c>
      <c r="K11" s="20" t="s">
        <v>35</v>
      </c>
      <c r="L11" s="20">
        <f>L12*(B11-C22*L12)</f>
        <v>2413.485914</v>
      </c>
      <c r="M11" s="21">
        <f t="shared" si="2"/>
        <v>5824914.257</v>
      </c>
      <c r="N11" s="10"/>
      <c r="O11" s="10"/>
      <c r="P11" s="10"/>
      <c r="Q11" s="8"/>
    </row>
    <row r="12">
      <c r="A12" s="1" t="s">
        <v>36</v>
      </c>
      <c r="B12" s="1">
        <f>10^(-7)</f>
        <v>0.0000001</v>
      </c>
      <c r="C12" s="1" t="s">
        <v>37</v>
      </c>
      <c r="D12" s="2"/>
      <c r="E12" s="2"/>
      <c r="F12" s="20" t="s">
        <v>33</v>
      </c>
      <c r="G12" s="22" t="s">
        <v>25</v>
      </c>
      <c r="H12" s="20">
        <f>C22</f>
        <v>8.494414999</v>
      </c>
      <c r="I12" s="21"/>
      <c r="J12" s="20" t="s">
        <v>14</v>
      </c>
      <c r="K12" s="20" t="s">
        <v>30</v>
      </c>
      <c r="L12" s="20">
        <f>B4</f>
        <v>2.515</v>
      </c>
      <c r="M12" s="21"/>
      <c r="N12" s="10"/>
      <c r="O12" s="10"/>
      <c r="P12" s="10"/>
      <c r="Q12" s="8"/>
    </row>
    <row r="13">
      <c r="A13" s="24" t="s">
        <v>0</v>
      </c>
      <c r="B13" s="24"/>
      <c r="C13" s="24"/>
      <c r="D13" s="24"/>
      <c r="E13" s="25"/>
      <c r="F13" s="20" t="s">
        <v>38</v>
      </c>
      <c r="G13" s="20" t="s">
        <v>25</v>
      </c>
      <c r="H13" s="22">
        <f>C24</f>
        <v>0.00005188280377</v>
      </c>
      <c r="I13" s="21">
        <f t="shared" ref="I13:I14" si="3">H13^2</f>
        <v>0.000000002691825327</v>
      </c>
      <c r="J13" s="20" t="s">
        <v>39</v>
      </c>
      <c r="K13" s="20" t="s">
        <v>30</v>
      </c>
      <c r="L13" s="22">
        <f>D4</f>
        <v>0.1</v>
      </c>
      <c r="M13" s="21">
        <f t="shared" ref="M13:M14" si="4">L13^2</f>
        <v>0.01</v>
      </c>
      <c r="N13" s="10"/>
      <c r="O13" s="23"/>
      <c r="P13" s="10"/>
      <c r="Q13" s="8"/>
    </row>
    <row r="14">
      <c r="A14" s="24" t="s">
        <v>40</v>
      </c>
      <c r="B14" s="26">
        <v>1.02607</v>
      </c>
      <c r="C14" s="24" t="s">
        <v>41</v>
      </c>
      <c r="D14" s="27">
        <v>5.0E-6</v>
      </c>
      <c r="E14" s="25" t="s">
        <v>41</v>
      </c>
      <c r="F14" s="20" t="s">
        <v>42</v>
      </c>
      <c r="G14" s="20" t="s">
        <v>24</v>
      </c>
      <c r="H14" s="20">
        <f>H9</f>
        <v>0.007794871875</v>
      </c>
      <c r="I14" s="21">
        <f t="shared" si="3"/>
        <v>0.00006076002755</v>
      </c>
      <c r="J14" s="20" t="s">
        <v>43</v>
      </c>
      <c r="K14" s="20" t="s">
        <v>44</v>
      </c>
      <c r="L14" s="20">
        <f>L9*(B11-2*L15*L12)</f>
        <v>239259.6386</v>
      </c>
      <c r="M14" s="21">
        <f t="shared" si="4"/>
        <v>57245174664</v>
      </c>
      <c r="N14" s="10"/>
      <c r="O14" s="10"/>
      <c r="P14" s="23"/>
      <c r="Q14" s="8"/>
    </row>
    <row r="15">
      <c r="A15" s="24" t="s">
        <v>45</v>
      </c>
      <c r="B15" s="26">
        <v>2.53547</v>
      </c>
      <c r="C15" s="24" t="s">
        <v>41</v>
      </c>
      <c r="D15" s="27">
        <v>5.0E-6</v>
      </c>
      <c r="E15" s="25" t="s">
        <v>41</v>
      </c>
      <c r="F15" s="3" t="s">
        <v>1</v>
      </c>
      <c r="G15" s="4" t="s">
        <v>46</v>
      </c>
      <c r="H15" s="5"/>
      <c r="I15" s="5"/>
      <c r="J15" s="20" t="s">
        <v>33</v>
      </c>
      <c r="K15" s="28" t="s">
        <v>25</v>
      </c>
      <c r="L15" s="28">
        <f>C22</f>
        <v>8.494414999</v>
      </c>
      <c r="M15" s="21"/>
      <c r="N15" s="10"/>
      <c r="O15" s="10"/>
      <c r="P15" s="10"/>
      <c r="Q15" s="8"/>
    </row>
    <row r="16">
      <c r="A16" s="24" t="s">
        <v>47</v>
      </c>
      <c r="B16" s="26">
        <v>8.30783</v>
      </c>
      <c r="C16" s="24" t="s">
        <v>48</v>
      </c>
      <c r="D16" s="27">
        <v>5.0E-6</v>
      </c>
      <c r="E16" s="25" t="s">
        <v>48</v>
      </c>
      <c r="F16" s="3"/>
      <c r="G16" s="3" t="s">
        <v>7</v>
      </c>
      <c r="H16" s="9" t="s">
        <v>4</v>
      </c>
      <c r="I16" s="9" t="s">
        <v>5</v>
      </c>
      <c r="J16" s="20" t="s">
        <v>38</v>
      </c>
      <c r="K16" s="28" t="s">
        <v>25</v>
      </c>
      <c r="L16" s="29">
        <f>C24</f>
        <v>0.00005188280377</v>
      </c>
      <c r="M16" s="21">
        <f t="shared" ref="M16:M17" si="5">L16^2</f>
        <v>0.000000002691825327</v>
      </c>
      <c r="N16" s="10"/>
      <c r="O16" s="10"/>
      <c r="P16" s="10"/>
      <c r="Q16" s="8"/>
    </row>
    <row r="17">
      <c r="A17" s="24" t="s">
        <v>49</v>
      </c>
      <c r="B17" s="30">
        <v>21.1293</v>
      </c>
      <c r="C17" s="24" t="s">
        <v>48</v>
      </c>
      <c r="D17" s="27">
        <v>5.0E-5</v>
      </c>
      <c r="E17" s="25" t="s">
        <v>48</v>
      </c>
      <c r="F17" s="3" t="s">
        <v>9</v>
      </c>
      <c r="G17" s="4" t="s">
        <v>50</v>
      </c>
      <c r="H17" s="9">
        <f>(H23*H26^2)/2</f>
        <v>77948.71875</v>
      </c>
      <c r="I17" s="9" t="s">
        <v>51</v>
      </c>
      <c r="J17" s="20" t="s">
        <v>42</v>
      </c>
      <c r="K17" s="28" t="s">
        <v>52</v>
      </c>
      <c r="L17" s="28">
        <f>-L9*L12^2</f>
        <v>-1612.932375</v>
      </c>
      <c r="M17" s="21">
        <f t="shared" si="5"/>
        <v>2601550.846</v>
      </c>
      <c r="N17" s="10"/>
      <c r="O17" s="10"/>
      <c r="P17" s="23"/>
      <c r="Q17" s="8"/>
    </row>
    <row r="18">
      <c r="A18" s="24" t="s">
        <v>19</v>
      </c>
      <c r="B18" s="24">
        <v>250.0</v>
      </c>
      <c r="C18" s="24" t="s">
        <v>20</v>
      </c>
      <c r="D18" s="31"/>
      <c r="E18" s="31"/>
      <c r="F18" s="14"/>
      <c r="G18" s="14"/>
      <c r="H18" s="2">
        <f>H17*$B$12</f>
        <v>0.007794871875</v>
      </c>
      <c r="I18" s="15" t="s">
        <v>53</v>
      </c>
      <c r="J18" s="16"/>
      <c r="K18" s="16"/>
      <c r="N18" s="10"/>
      <c r="O18" s="10"/>
      <c r="P18" s="10"/>
      <c r="Q18" s="8"/>
    </row>
    <row r="19">
      <c r="A19" s="32" t="s">
        <v>54</v>
      </c>
      <c r="B19" s="32"/>
      <c r="C19" s="32"/>
      <c r="F19" s="3" t="s">
        <v>6</v>
      </c>
      <c r="G19" s="4" t="s">
        <v>55</v>
      </c>
      <c r="H19" s="18">
        <f>sqrt(I24*I25+I27*I28)</f>
        <v>1223.400215</v>
      </c>
      <c r="I19" s="9" t="s">
        <v>51</v>
      </c>
      <c r="J19" s="16"/>
      <c r="K19" s="16"/>
      <c r="N19" s="16"/>
      <c r="O19" s="16"/>
    </row>
    <row r="20">
      <c r="A20" s="3" t="s">
        <v>1</v>
      </c>
      <c r="B20" s="4" t="s">
        <v>33</v>
      </c>
      <c r="C20" s="5"/>
      <c r="D20" s="5"/>
      <c r="F20" s="14"/>
      <c r="G20" s="14"/>
      <c r="H20" s="2">
        <f>H19*$B$12</f>
        <v>0.0001223400215</v>
      </c>
      <c r="I20" s="15" t="s">
        <v>53</v>
      </c>
      <c r="N20" s="16"/>
      <c r="O20" s="16"/>
      <c r="P20" s="33"/>
    </row>
    <row r="21">
      <c r="A21" s="3"/>
      <c r="B21" s="3" t="s">
        <v>7</v>
      </c>
      <c r="C21" s="9" t="s">
        <v>4</v>
      </c>
      <c r="D21" s="9" t="s">
        <v>5</v>
      </c>
      <c r="F21" s="20" t="s">
        <v>21</v>
      </c>
      <c r="G21" s="21"/>
      <c r="H21" s="21"/>
      <c r="I21" s="21"/>
    </row>
    <row r="22">
      <c r="A22" s="3" t="s">
        <v>9</v>
      </c>
      <c r="B22" s="4" t="s">
        <v>56</v>
      </c>
      <c r="C22" s="9">
        <f>(C37-C34)/(C31-C28)</f>
        <v>8.494414999</v>
      </c>
      <c r="D22" s="9" t="s">
        <v>57</v>
      </c>
      <c r="F22" s="20"/>
      <c r="G22" s="20" t="s">
        <v>7</v>
      </c>
      <c r="H22" s="20" t="s">
        <v>4</v>
      </c>
      <c r="I22" s="20" t="s">
        <v>23</v>
      </c>
    </row>
    <row r="23">
      <c r="A23" s="15"/>
      <c r="B23" s="15"/>
      <c r="C23" s="15"/>
      <c r="D23" s="15"/>
      <c r="F23" s="20" t="s">
        <v>19</v>
      </c>
      <c r="G23" s="20" t="s">
        <v>30</v>
      </c>
      <c r="H23" s="20">
        <f>B7</f>
        <v>959</v>
      </c>
      <c r="I23" s="21"/>
    </row>
    <row r="24">
      <c r="A24" s="3" t="s">
        <v>6</v>
      </c>
      <c r="B24" s="4" t="s">
        <v>55</v>
      </c>
      <c r="C24" s="18">
        <f>sqrt(D29*D30+D32*D33+D35*D36+D38*D39)</f>
        <v>0.00005188280377</v>
      </c>
      <c r="D24" s="9" t="s">
        <v>57</v>
      </c>
      <c r="F24" s="20" t="s">
        <v>29</v>
      </c>
      <c r="G24" s="20" t="s">
        <v>30</v>
      </c>
      <c r="H24" s="22">
        <f>D7</f>
        <v>0.5</v>
      </c>
      <c r="I24" s="21">
        <f t="shared" ref="I24:I25" si="6">H24^2</f>
        <v>0.25</v>
      </c>
    </row>
    <row r="25">
      <c r="A25" s="14"/>
      <c r="B25" s="14"/>
      <c r="C25" s="14"/>
      <c r="D25" s="15"/>
      <c r="F25" s="20" t="s">
        <v>58</v>
      </c>
      <c r="G25" s="20" t="s">
        <v>59</v>
      </c>
      <c r="H25" s="20">
        <f>(H26^2)/2</f>
        <v>81.28125</v>
      </c>
      <c r="I25" s="21">
        <f t="shared" si="6"/>
        <v>6606.641602</v>
      </c>
    </row>
    <row r="26">
      <c r="A26" s="20" t="s">
        <v>21</v>
      </c>
      <c r="B26" s="21"/>
      <c r="C26" s="21"/>
      <c r="D26" s="21"/>
      <c r="F26" s="20" t="s">
        <v>14</v>
      </c>
      <c r="G26" s="20" t="s">
        <v>30</v>
      </c>
      <c r="H26" s="20">
        <f>B6</f>
        <v>12.75</v>
      </c>
      <c r="I26" s="21"/>
    </row>
    <row r="27">
      <c r="A27" s="20"/>
      <c r="B27" s="20" t="s">
        <v>7</v>
      </c>
      <c r="C27" s="20" t="s">
        <v>4</v>
      </c>
      <c r="D27" s="20" t="s">
        <v>23</v>
      </c>
      <c r="F27" s="20" t="s">
        <v>39</v>
      </c>
      <c r="G27" s="20" t="s">
        <v>30</v>
      </c>
      <c r="H27" s="22">
        <f>D6</f>
        <v>0.1</v>
      </c>
      <c r="I27" s="21">
        <f t="shared" ref="I27:I28" si="7">H27^2</f>
        <v>0.01</v>
      </c>
    </row>
    <row r="28">
      <c r="A28" s="20" t="s">
        <v>40</v>
      </c>
      <c r="B28" s="20" t="s">
        <v>30</v>
      </c>
      <c r="C28" s="20">
        <f>B14</f>
        <v>1.02607</v>
      </c>
      <c r="D28" s="21"/>
      <c r="F28" s="20" t="s">
        <v>60</v>
      </c>
      <c r="G28" s="20" t="s">
        <v>61</v>
      </c>
      <c r="H28" s="20">
        <f>H26*H23</f>
        <v>12227.25</v>
      </c>
      <c r="I28" s="21">
        <f t="shared" si="7"/>
        <v>149505642.6</v>
      </c>
    </row>
    <row r="29">
      <c r="A29" s="20" t="s">
        <v>62</v>
      </c>
      <c r="B29" s="20" t="s">
        <v>30</v>
      </c>
      <c r="C29" s="22">
        <f>D14</f>
        <v>0.000005</v>
      </c>
      <c r="D29" s="21">
        <f t="shared" ref="D29:D30" si="8">C29^2</f>
        <v>0</v>
      </c>
    </row>
    <row r="30">
      <c r="A30" s="20" t="s">
        <v>63</v>
      </c>
      <c r="B30" s="20" t="s">
        <v>64</v>
      </c>
      <c r="C30" s="20">
        <f>($C$37-$C$34)/(($C$31-$C$28)^2)</f>
        <v>5.62767656</v>
      </c>
      <c r="D30" s="21">
        <f t="shared" si="8"/>
        <v>31.67074346</v>
      </c>
    </row>
    <row r="31">
      <c r="A31" s="20" t="s">
        <v>45</v>
      </c>
      <c r="B31" s="20" t="s">
        <v>30</v>
      </c>
      <c r="C31" s="20">
        <f>B15</f>
        <v>2.53547</v>
      </c>
      <c r="D31" s="21"/>
    </row>
    <row r="32">
      <c r="A32" s="20" t="s">
        <v>62</v>
      </c>
      <c r="B32" s="20" t="s">
        <v>30</v>
      </c>
      <c r="C32" s="22">
        <f>D15</f>
        <v>0.000005</v>
      </c>
      <c r="D32" s="21">
        <f t="shared" ref="D32:D33" si="9">C32^2</f>
        <v>0</v>
      </c>
    </row>
    <row r="33">
      <c r="A33" s="20" t="s">
        <v>63</v>
      </c>
      <c r="B33" s="20" t="s">
        <v>65</v>
      </c>
      <c r="C33" s="20">
        <f>-($C$37-$C$34)/(($C$31-$C$28)^2)</f>
        <v>-5.62767656</v>
      </c>
      <c r="D33" s="21">
        <f t="shared" si="9"/>
        <v>31.67074346</v>
      </c>
    </row>
    <row r="34">
      <c r="A34" s="20" t="s">
        <v>47</v>
      </c>
      <c r="B34" s="20" t="s">
        <v>30</v>
      </c>
      <c r="C34" s="20">
        <f>B16</f>
        <v>8.30783</v>
      </c>
      <c r="D34" s="21"/>
    </row>
    <row r="35">
      <c r="A35" s="20" t="s">
        <v>66</v>
      </c>
      <c r="B35" s="20" t="s">
        <v>30</v>
      </c>
      <c r="C35" s="22">
        <f>D16</f>
        <v>0.000005</v>
      </c>
      <c r="D35" s="21">
        <f t="shared" ref="D35:D36" si="10">C35^2</f>
        <v>0</v>
      </c>
    </row>
    <row r="36">
      <c r="A36" s="20" t="s">
        <v>67</v>
      </c>
      <c r="B36" s="20" t="s">
        <v>68</v>
      </c>
      <c r="C36" s="20">
        <f>-1/(C31-C28)</f>
        <v>-0.6625149066</v>
      </c>
      <c r="D36" s="21">
        <f t="shared" si="10"/>
        <v>0.4389260014</v>
      </c>
    </row>
    <row r="37">
      <c r="A37" s="20" t="s">
        <v>49</v>
      </c>
      <c r="B37" s="20" t="s">
        <v>30</v>
      </c>
      <c r="C37" s="20">
        <f>B17</f>
        <v>21.1293</v>
      </c>
      <c r="D37" s="21"/>
    </row>
    <row r="38">
      <c r="A38" s="20" t="s">
        <v>66</v>
      </c>
      <c r="B38" s="20" t="s">
        <v>30</v>
      </c>
      <c r="C38" s="22">
        <f>D17</f>
        <v>0.00005</v>
      </c>
      <c r="D38" s="21">
        <f t="shared" ref="D38:D39" si="11">C38^2</f>
        <v>0.0000000025</v>
      </c>
    </row>
    <row r="39">
      <c r="A39" s="20" t="s">
        <v>67</v>
      </c>
      <c r="B39" s="20" t="s">
        <v>69</v>
      </c>
      <c r="C39" s="20">
        <f>1/(C31-C28)</f>
        <v>0.6625149066</v>
      </c>
      <c r="D39" s="21">
        <f t="shared" si="11"/>
        <v>0.4389260014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43"/>
    <col customWidth="1" min="6" max="6" width="18.29"/>
    <col customWidth="1" min="7" max="7" width="49.71"/>
    <col customWidth="1" min="11" max="11" width="44.71"/>
    <col customWidth="1" min="15" max="15" width="45.57"/>
  </cols>
  <sheetData>
    <row r="1">
      <c r="A1" s="1" t="s">
        <v>0</v>
      </c>
      <c r="B1" s="2"/>
      <c r="C1" s="2"/>
      <c r="D1" s="2"/>
      <c r="E1" s="2"/>
      <c r="F1" s="3" t="s">
        <v>1</v>
      </c>
      <c r="G1" s="4" t="s">
        <v>2</v>
      </c>
      <c r="H1" s="5"/>
      <c r="I1" s="5"/>
      <c r="J1" s="3" t="s">
        <v>1</v>
      </c>
      <c r="K1" s="4" t="s">
        <v>3</v>
      </c>
      <c r="L1" s="5"/>
      <c r="M1" s="5"/>
      <c r="N1" s="6"/>
      <c r="O1" s="7"/>
      <c r="P1" s="8"/>
      <c r="Q1" s="8"/>
    </row>
    <row r="2">
      <c r="A2" s="2"/>
      <c r="B2" s="1" t="s">
        <v>4</v>
      </c>
      <c r="C2" s="1" t="s">
        <v>5</v>
      </c>
      <c r="D2" s="1" t="s">
        <v>6</v>
      </c>
      <c r="E2" s="1" t="s">
        <v>5</v>
      </c>
      <c r="F2" s="3"/>
      <c r="G2" s="3" t="s">
        <v>7</v>
      </c>
      <c r="H2" s="9" t="s">
        <v>4</v>
      </c>
      <c r="I2" s="9" t="s">
        <v>5</v>
      </c>
      <c r="J2" s="3"/>
      <c r="K2" s="3" t="s">
        <v>7</v>
      </c>
      <c r="L2" s="9" t="s">
        <v>4</v>
      </c>
      <c r="M2" s="9" t="s">
        <v>5</v>
      </c>
      <c r="N2" s="6"/>
      <c r="O2" s="6"/>
      <c r="P2" s="10"/>
      <c r="Q2" s="10"/>
    </row>
    <row r="3">
      <c r="A3" s="11" t="s">
        <v>8</v>
      </c>
      <c r="B3" s="12"/>
      <c r="C3" s="12"/>
      <c r="D3" s="12"/>
      <c r="E3" s="2"/>
      <c r="F3" s="3" t="s">
        <v>9</v>
      </c>
      <c r="G3" s="4" t="s">
        <v>10</v>
      </c>
      <c r="H3" s="13">
        <f>H9*H12</f>
        <v>0.07982088432</v>
      </c>
      <c r="I3" s="9" t="s">
        <v>11</v>
      </c>
      <c r="J3" s="3" t="s">
        <v>9</v>
      </c>
      <c r="K3" s="4" t="s">
        <v>12</v>
      </c>
      <c r="L3" s="9">
        <f>L9*L12*(B11-C22*L12)</f>
        <v>732745.2867</v>
      </c>
      <c r="M3" s="9" t="s">
        <v>13</v>
      </c>
      <c r="N3" s="6"/>
      <c r="O3" s="7"/>
      <c r="P3" s="10"/>
      <c r="Q3" s="8"/>
    </row>
    <row r="4">
      <c r="A4" s="11" t="s">
        <v>14</v>
      </c>
      <c r="B4" s="11">
        <f>5.03/2</f>
        <v>2.515</v>
      </c>
      <c r="C4" s="11" t="s">
        <v>15</v>
      </c>
      <c r="D4" s="11">
        <v>0.1</v>
      </c>
      <c r="E4" s="1" t="s">
        <v>15</v>
      </c>
      <c r="F4" s="14"/>
      <c r="G4" s="14"/>
      <c r="H4" s="14"/>
      <c r="I4" s="15"/>
      <c r="J4" s="14"/>
      <c r="K4" s="14"/>
      <c r="L4" s="2">
        <f>L3*B12</f>
        <v>0.07327452867</v>
      </c>
      <c r="M4" s="15" t="s">
        <v>11</v>
      </c>
      <c r="Q4" s="16"/>
    </row>
    <row r="5">
      <c r="A5" s="11" t="s">
        <v>16</v>
      </c>
      <c r="B5" s="11"/>
      <c r="C5" s="11"/>
      <c r="D5" s="11"/>
      <c r="E5" s="1"/>
      <c r="F5" s="3" t="s">
        <v>6</v>
      </c>
      <c r="G5" s="3" t="s">
        <v>17</v>
      </c>
      <c r="H5" s="17">
        <f>sqrt(I10*I11+I13*I14)</f>
        <v>0.001252783802</v>
      </c>
      <c r="I5" s="9" t="s">
        <v>11</v>
      </c>
      <c r="J5" s="3" t="s">
        <v>6</v>
      </c>
      <c r="K5" s="4" t="s">
        <v>18</v>
      </c>
      <c r="L5" s="18">
        <f>sqrt(M10*M11+M13*M14+M16*M17)</f>
        <v>28374.94052</v>
      </c>
      <c r="M5" s="9" t="s">
        <v>13</v>
      </c>
      <c r="N5" s="6"/>
      <c r="O5" s="7"/>
      <c r="P5" s="19"/>
      <c r="Q5" s="10"/>
    </row>
    <row r="6">
      <c r="A6" s="11" t="s">
        <v>14</v>
      </c>
      <c r="B6" s="11">
        <v>12.75</v>
      </c>
      <c r="C6" s="11" t="s">
        <v>15</v>
      </c>
      <c r="D6" s="11">
        <v>0.1</v>
      </c>
      <c r="E6" s="1" t="s">
        <v>15</v>
      </c>
      <c r="F6" s="14"/>
      <c r="G6" s="14"/>
      <c r="H6" s="14"/>
      <c r="I6" s="15"/>
      <c r="J6" s="14"/>
      <c r="K6" s="14"/>
      <c r="L6" s="2">
        <f>L5*B12</f>
        <v>0.002837494052</v>
      </c>
      <c r="M6" s="15" t="s">
        <v>11</v>
      </c>
      <c r="Q6" s="16"/>
    </row>
    <row r="7">
      <c r="A7" s="11" t="s">
        <v>19</v>
      </c>
      <c r="B7" s="11">
        <v>959.0</v>
      </c>
      <c r="C7" s="11" t="s">
        <v>20</v>
      </c>
      <c r="D7" s="11">
        <v>0.5</v>
      </c>
      <c r="E7" s="1" t="s">
        <v>20</v>
      </c>
      <c r="F7" s="20" t="s">
        <v>21</v>
      </c>
      <c r="G7" s="21"/>
      <c r="H7" s="21"/>
      <c r="I7" s="21"/>
      <c r="J7" s="20" t="s">
        <v>21</v>
      </c>
      <c r="K7" s="21"/>
      <c r="L7" s="21"/>
      <c r="M7" s="21"/>
      <c r="N7" s="10"/>
      <c r="O7" s="8"/>
      <c r="P7" s="8"/>
      <c r="Q7" s="8"/>
    </row>
    <row r="8">
      <c r="A8" s="1" t="s">
        <v>22</v>
      </c>
      <c r="B8" s="2"/>
      <c r="C8" s="2"/>
      <c r="D8" s="2"/>
      <c r="E8" s="2"/>
      <c r="F8" s="21"/>
      <c r="G8" s="20" t="s">
        <v>7</v>
      </c>
      <c r="H8" s="20" t="s">
        <v>4</v>
      </c>
      <c r="I8" s="20" t="s">
        <v>23</v>
      </c>
      <c r="J8" s="21"/>
      <c r="K8" s="20" t="s">
        <v>7</v>
      </c>
      <c r="L8" s="20" t="s">
        <v>4</v>
      </c>
      <c r="M8" s="20" t="s">
        <v>23</v>
      </c>
      <c r="N8" s="8"/>
      <c r="O8" s="10"/>
      <c r="P8" s="10"/>
      <c r="Q8" s="10"/>
    </row>
    <row r="9">
      <c r="A9" s="11" t="s">
        <v>19</v>
      </c>
      <c r="B9" s="11">
        <v>5.0</v>
      </c>
      <c r="C9" s="11" t="s">
        <v>20</v>
      </c>
      <c r="D9" s="11">
        <v>0.5</v>
      </c>
      <c r="E9" s="1" t="s">
        <v>20</v>
      </c>
      <c r="F9" s="20" t="s">
        <v>24</v>
      </c>
      <c r="G9" s="20" t="s">
        <v>25</v>
      </c>
      <c r="H9" s="20">
        <f>H18</f>
        <v>0.007794871875</v>
      </c>
      <c r="I9" s="21"/>
      <c r="J9" s="20" t="s">
        <v>19</v>
      </c>
      <c r="K9" s="20" t="s">
        <v>26</v>
      </c>
      <c r="L9" s="20">
        <f>B9+B18</f>
        <v>305</v>
      </c>
      <c r="M9" s="21"/>
      <c r="N9" s="10"/>
      <c r="O9" s="10"/>
      <c r="P9" s="10"/>
      <c r="Q9" s="8"/>
    </row>
    <row r="10">
      <c r="A10" s="1" t="s">
        <v>27</v>
      </c>
      <c r="B10" s="2"/>
      <c r="C10" s="2"/>
      <c r="D10" s="2"/>
      <c r="E10" s="2"/>
      <c r="F10" s="20" t="s">
        <v>28</v>
      </c>
      <c r="G10" s="20" t="s">
        <v>25</v>
      </c>
      <c r="H10" s="22">
        <f>H20</f>
        <v>0.0001223400215</v>
      </c>
      <c r="I10" s="21">
        <f t="shared" ref="I10:I11" si="1">H10^2</f>
        <v>0.00000001496708086</v>
      </c>
      <c r="J10" s="20" t="s">
        <v>29</v>
      </c>
      <c r="K10" s="20" t="s">
        <v>30</v>
      </c>
      <c r="L10" s="22">
        <f>D9</f>
        <v>0.5</v>
      </c>
      <c r="M10" s="21">
        <f t="shared" ref="M10:M11" si="2">L10^2</f>
        <v>0.25</v>
      </c>
      <c r="N10" s="10"/>
      <c r="O10" s="10"/>
      <c r="P10" s="23"/>
      <c r="Q10" s="8"/>
    </row>
    <row r="11">
      <c r="A11" s="1" t="s">
        <v>20</v>
      </c>
      <c r="B11" s="1">
        <v>981.0</v>
      </c>
      <c r="C11" s="1" t="s">
        <v>31</v>
      </c>
      <c r="D11" s="2"/>
      <c r="E11" s="2"/>
      <c r="F11" s="20" t="s">
        <v>32</v>
      </c>
      <c r="G11" s="20" t="s">
        <v>33</v>
      </c>
      <c r="H11" s="20">
        <f>H12</f>
        <v>10.24017913</v>
      </c>
      <c r="I11" s="21">
        <f t="shared" si="1"/>
        <v>104.8612687</v>
      </c>
      <c r="J11" s="20" t="s">
        <v>34</v>
      </c>
      <c r="K11" s="20" t="s">
        <v>35</v>
      </c>
      <c r="L11" s="20">
        <f>L12*(B11-C22*L12)</f>
        <v>2402.443563</v>
      </c>
      <c r="M11" s="21">
        <f t="shared" si="2"/>
        <v>5771735.073</v>
      </c>
      <c r="N11" s="10"/>
      <c r="O11" s="10"/>
      <c r="P11" s="10"/>
      <c r="Q11" s="8"/>
    </row>
    <row r="12">
      <c r="A12" s="1" t="s">
        <v>36</v>
      </c>
      <c r="B12" s="1">
        <f>10^(-7)</f>
        <v>0.0000001</v>
      </c>
      <c r="C12" s="1" t="s">
        <v>37</v>
      </c>
      <c r="D12" s="2"/>
      <c r="E12" s="2"/>
      <c r="F12" s="20" t="s">
        <v>33</v>
      </c>
      <c r="G12" s="22" t="s">
        <v>25</v>
      </c>
      <c r="H12" s="20">
        <f>C22</f>
        <v>10.24017913</v>
      </c>
      <c r="I12" s="21"/>
      <c r="J12" s="20" t="s">
        <v>14</v>
      </c>
      <c r="K12" s="20" t="s">
        <v>30</v>
      </c>
      <c r="L12" s="20">
        <f>B4</f>
        <v>2.515</v>
      </c>
      <c r="M12" s="21"/>
      <c r="N12" s="10"/>
      <c r="O12" s="10"/>
      <c r="P12" s="10"/>
      <c r="Q12" s="8"/>
    </row>
    <row r="13">
      <c r="A13" s="24" t="s">
        <v>0</v>
      </c>
      <c r="B13" s="24"/>
      <c r="C13" s="24"/>
      <c r="D13" s="24"/>
      <c r="E13" s="25"/>
      <c r="F13" s="20" t="s">
        <v>38</v>
      </c>
      <c r="G13" s="20" t="s">
        <v>25</v>
      </c>
      <c r="H13" s="22">
        <f>C24</f>
        <v>0.00005234822827</v>
      </c>
      <c r="I13" s="21">
        <f t="shared" ref="I13:I14" si="3">H13^2</f>
        <v>0.000000002740337003</v>
      </c>
      <c r="J13" s="20" t="s">
        <v>39</v>
      </c>
      <c r="K13" s="20" t="s">
        <v>30</v>
      </c>
      <c r="L13" s="22">
        <f>D4</f>
        <v>0.1</v>
      </c>
      <c r="M13" s="21">
        <f t="shared" ref="M13:M14" si="4">L13^2</f>
        <v>0.01</v>
      </c>
      <c r="N13" s="10"/>
      <c r="O13" s="23"/>
      <c r="P13" s="10"/>
      <c r="Q13" s="8"/>
    </row>
    <row r="14">
      <c r="A14" s="24" t="s">
        <v>40</v>
      </c>
      <c r="B14" s="26">
        <v>0.59422</v>
      </c>
      <c r="C14" s="24" t="s">
        <v>41</v>
      </c>
      <c r="D14" s="27">
        <v>5.0E-6</v>
      </c>
      <c r="E14" s="25" t="s">
        <v>41</v>
      </c>
      <c r="F14" s="20" t="s">
        <v>42</v>
      </c>
      <c r="G14" s="20" t="s">
        <v>24</v>
      </c>
      <c r="H14" s="20">
        <f>H9</f>
        <v>0.007794871875</v>
      </c>
      <c r="I14" s="21">
        <f t="shared" si="3"/>
        <v>0.00006076002755</v>
      </c>
      <c r="J14" s="20" t="s">
        <v>43</v>
      </c>
      <c r="K14" s="20" t="s">
        <v>44</v>
      </c>
      <c r="L14" s="20">
        <f>L9*(B11-2*L15*L12)</f>
        <v>283495.0292</v>
      </c>
      <c r="M14" s="21">
        <f t="shared" si="4"/>
        <v>80369431571</v>
      </c>
      <c r="N14" s="10"/>
      <c r="O14" s="10"/>
      <c r="P14" s="23"/>
      <c r="Q14" s="8"/>
    </row>
    <row r="15">
      <c r="A15" s="24" t="s">
        <v>45</v>
      </c>
      <c r="B15" s="26">
        <v>2.27788</v>
      </c>
      <c r="C15" s="24" t="s">
        <v>41</v>
      </c>
      <c r="D15" s="27">
        <v>5.0E-6</v>
      </c>
      <c r="E15" s="25" t="s">
        <v>41</v>
      </c>
      <c r="F15" s="3" t="s">
        <v>1</v>
      </c>
      <c r="G15" s="4" t="s">
        <v>46</v>
      </c>
      <c r="H15" s="5"/>
      <c r="I15" s="5"/>
      <c r="J15" s="20" t="s">
        <v>33</v>
      </c>
      <c r="K15" s="28" t="s">
        <v>25</v>
      </c>
      <c r="L15" s="28">
        <f>C22</f>
        <v>10.24017913</v>
      </c>
      <c r="M15" s="21"/>
      <c r="N15" s="10"/>
      <c r="O15" s="10"/>
      <c r="P15" s="10"/>
      <c r="Q15" s="8"/>
    </row>
    <row r="16">
      <c r="A16" s="24" t="s">
        <v>47</v>
      </c>
      <c r="B16" s="26">
        <v>6.69392</v>
      </c>
      <c r="C16" s="24" t="s">
        <v>48</v>
      </c>
      <c r="D16" s="27">
        <v>5.0E-6</v>
      </c>
      <c r="E16" s="25" t="s">
        <v>48</v>
      </c>
      <c r="F16" s="3"/>
      <c r="G16" s="3" t="s">
        <v>7</v>
      </c>
      <c r="H16" s="9" t="s">
        <v>4</v>
      </c>
      <c r="I16" s="9" t="s">
        <v>5</v>
      </c>
      <c r="J16" s="20" t="s">
        <v>38</v>
      </c>
      <c r="K16" s="28" t="s">
        <v>25</v>
      </c>
      <c r="L16" s="29">
        <f>C24</f>
        <v>0.00005234822827</v>
      </c>
      <c r="M16" s="21">
        <f t="shared" ref="M16:M17" si="5">L16^2</f>
        <v>0.000000002740337003</v>
      </c>
      <c r="N16" s="10"/>
      <c r="O16" s="10"/>
      <c r="P16" s="10"/>
      <c r="Q16" s="8"/>
    </row>
    <row r="17">
      <c r="A17" s="24" t="s">
        <v>49</v>
      </c>
      <c r="B17" s="30">
        <v>23.9349</v>
      </c>
      <c r="C17" s="24" t="s">
        <v>48</v>
      </c>
      <c r="D17" s="27">
        <v>5.0E-5</v>
      </c>
      <c r="E17" s="25" t="s">
        <v>48</v>
      </c>
      <c r="F17" s="3" t="s">
        <v>9</v>
      </c>
      <c r="G17" s="4" t="s">
        <v>50</v>
      </c>
      <c r="H17" s="9">
        <f>(H23*H26^2)/2</f>
        <v>77948.71875</v>
      </c>
      <c r="I17" s="9" t="s">
        <v>51</v>
      </c>
      <c r="J17" s="20" t="s">
        <v>42</v>
      </c>
      <c r="K17" s="28" t="s">
        <v>52</v>
      </c>
      <c r="L17" s="28">
        <f>-L9*L12^2</f>
        <v>-1929.193625</v>
      </c>
      <c r="M17" s="21">
        <f t="shared" si="5"/>
        <v>3721788.043</v>
      </c>
      <c r="N17" s="10"/>
      <c r="O17" s="10"/>
      <c r="P17" s="23"/>
      <c r="Q17" s="8"/>
    </row>
    <row r="18">
      <c r="A18" s="24" t="s">
        <v>19</v>
      </c>
      <c r="B18" s="24">
        <v>300.0</v>
      </c>
      <c r="C18" s="24" t="s">
        <v>20</v>
      </c>
      <c r="D18" s="31"/>
      <c r="E18" s="31"/>
      <c r="F18" s="14"/>
      <c r="G18" s="14"/>
      <c r="H18" s="2">
        <f>H17*$B$12</f>
        <v>0.007794871875</v>
      </c>
      <c r="I18" s="15" t="s">
        <v>53</v>
      </c>
      <c r="J18" s="16"/>
      <c r="K18" s="16"/>
      <c r="N18" s="10"/>
      <c r="O18" s="10"/>
      <c r="P18" s="10"/>
      <c r="Q18" s="8"/>
    </row>
    <row r="19">
      <c r="A19" s="32" t="s">
        <v>54</v>
      </c>
      <c r="B19" s="32"/>
      <c r="C19" s="32"/>
      <c r="F19" s="3" t="s">
        <v>6</v>
      </c>
      <c r="G19" s="4" t="s">
        <v>55</v>
      </c>
      <c r="H19" s="18">
        <f>sqrt(I24*I25+I27*I28)</f>
        <v>1223.400215</v>
      </c>
      <c r="I19" s="9" t="s">
        <v>51</v>
      </c>
      <c r="J19" s="16"/>
      <c r="K19" s="16"/>
      <c r="N19" s="16"/>
      <c r="O19" s="16"/>
    </row>
    <row r="20">
      <c r="A20" s="3" t="s">
        <v>1</v>
      </c>
      <c r="B20" s="4" t="s">
        <v>33</v>
      </c>
      <c r="C20" s="5"/>
      <c r="D20" s="5"/>
      <c r="F20" s="14"/>
      <c r="G20" s="14"/>
      <c r="H20" s="2">
        <f>H19*$B$12</f>
        <v>0.0001223400215</v>
      </c>
      <c r="I20" s="15" t="s">
        <v>53</v>
      </c>
      <c r="N20" s="16"/>
      <c r="O20" s="16"/>
      <c r="P20" s="33"/>
    </row>
    <row r="21">
      <c r="A21" s="3"/>
      <c r="B21" s="3" t="s">
        <v>7</v>
      </c>
      <c r="C21" s="9" t="s">
        <v>4</v>
      </c>
      <c r="D21" s="9" t="s">
        <v>5</v>
      </c>
      <c r="F21" s="20" t="s">
        <v>21</v>
      </c>
      <c r="G21" s="21"/>
      <c r="H21" s="21"/>
      <c r="I21" s="21"/>
    </row>
    <row r="22">
      <c r="A22" s="3" t="s">
        <v>9</v>
      </c>
      <c r="B22" s="4" t="s">
        <v>56</v>
      </c>
      <c r="C22" s="9">
        <f>(C37-C34)/(C31-C28)</f>
        <v>10.24017913</v>
      </c>
      <c r="D22" s="9" t="s">
        <v>57</v>
      </c>
      <c r="F22" s="20"/>
      <c r="G22" s="20" t="s">
        <v>7</v>
      </c>
      <c r="H22" s="20" t="s">
        <v>4</v>
      </c>
      <c r="I22" s="20" t="s">
        <v>23</v>
      </c>
    </row>
    <row r="23">
      <c r="A23" s="15"/>
      <c r="B23" s="15"/>
      <c r="C23" s="15"/>
      <c r="D23" s="15"/>
      <c r="F23" s="20" t="s">
        <v>19</v>
      </c>
      <c r="G23" s="20" t="s">
        <v>30</v>
      </c>
      <c r="H23" s="20">
        <f>B7</f>
        <v>959</v>
      </c>
      <c r="I23" s="21"/>
    </row>
    <row r="24">
      <c r="A24" s="3" t="s">
        <v>6</v>
      </c>
      <c r="B24" s="4" t="s">
        <v>55</v>
      </c>
      <c r="C24" s="18">
        <f>sqrt(D29*D30+D32*D33+D35*D36+D38*D39)</f>
        <v>0.00005234822827</v>
      </c>
      <c r="D24" s="9" t="s">
        <v>57</v>
      </c>
      <c r="F24" s="20" t="s">
        <v>29</v>
      </c>
      <c r="G24" s="20" t="s">
        <v>30</v>
      </c>
      <c r="H24" s="22">
        <f>D7</f>
        <v>0.5</v>
      </c>
      <c r="I24" s="21">
        <f t="shared" ref="I24:I25" si="6">H24^2</f>
        <v>0.25</v>
      </c>
    </row>
    <row r="25">
      <c r="A25" s="14"/>
      <c r="B25" s="14"/>
      <c r="C25" s="14"/>
      <c r="D25" s="15"/>
      <c r="F25" s="20" t="s">
        <v>58</v>
      </c>
      <c r="G25" s="20" t="s">
        <v>59</v>
      </c>
      <c r="H25" s="20">
        <f>(H26^2)/2</f>
        <v>81.28125</v>
      </c>
      <c r="I25" s="21">
        <f t="shared" si="6"/>
        <v>6606.641602</v>
      </c>
    </row>
    <row r="26">
      <c r="A26" s="20" t="s">
        <v>21</v>
      </c>
      <c r="B26" s="21"/>
      <c r="C26" s="21"/>
      <c r="D26" s="21"/>
      <c r="F26" s="20" t="s">
        <v>14</v>
      </c>
      <c r="G26" s="20" t="s">
        <v>30</v>
      </c>
      <c r="H26" s="20">
        <f>B6</f>
        <v>12.75</v>
      </c>
      <c r="I26" s="21"/>
    </row>
    <row r="27">
      <c r="A27" s="20"/>
      <c r="B27" s="20" t="s">
        <v>7</v>
      </c>
      <c r="C27" s="20" t="s">
        <v>4</v>
      </c>
      <c r="D27" s="20" t="s">
        <v>23</v>
      </c>
      <c r="F27" s="20" t="s">
        <v>39</v>
      </c>
      <c r="G27" s="20" t="s">
        <v>30</v>
      </c>
      <c r="H27" s="22">
        <f>D6</f>
        <v>0.1</v>
      </c>
      <c r="I27" s="21">
        <f t="shared" ref="I27:I28" si="7">H27^2</f>
        <v>0.01</v>
      </c>
    </row>
    <row r="28">
      <c r="A28" s="20" t="s">
        <v>40</v>
      </c>
      <c r="B28" s="20" t="s">
        <v>30</v>
      </c>
      <c r="C28" s="20">
        <f>B14</f>
        <v>0.59422</v>
      </c>
      <c r="D28" s="21"/>
      <c r="F28" s="20" t="s">
        <v>60</v>
      </c>
      <c r="G28" s="20" t="s">
        <v>61</v>
      </c>
      <c r="H28" s="20">
        <f>H26*H23</f>
        <v>12227.25</v>
      </c>
      <c r="I28" s="21">
        <f t="shared" si="7"/>
        <v>149505642.6</v>
      </c>
    </row>
    <row r="29">
      <c r="A29" s="20" t="s">
        <v>62</v>
      </c>
      <c r="B29" s="20" t="s">
        <v>30</v>
      </c>
      <c r="C29" s="22">
        <f>D14</f>
        <v>0.000005</v>
      </c>
      <c r="D29" s="21">
        <f t="shared" ref="D29:D30" si="8">C29^2</f>
        <v>0</v>
      </c>
    </row>
    <row r="30">
      <c r="A30" s="20" t="s">
        <v>63</v>
      </c>
      <c r="B30" s="20" t="s">
        <v>64</v>
      </c>
      <c r="C30" s="20">
        <f>($C$37-$C$34)/(($C$31-$C$28)^2)</f>
        <v>6.082094445</v>
      </c>
      <c r="D30" s="21">
        <f t="shared" si="8"/>
        <v>36.99187284</v>
      </c>
    </row>
    <row r="31">
      <c r="A31" s="20" t="s">
        <v>45</v>
      </c>
      <c r="B31" s="20" t="s">
        <v>30</v>
      </c>
      <c r="C31" s="20">
        <f>B15</f>
        <v>2.27788</v>
      </c>
      <c r="D31" s="21"/>
    </row>
    <row r="32">
      <c r="A32" s="20" t="s">
        <v>62</v>
      </c>
      <c r="B32" s="20" t="s">
        <v>30</v>
      </c>
      <c r="C32" s="22">
        <f>D15</f>
        <v>0.000005</v>
      </c>
      <c r="D32" s="21">
        <f t="shared" ref="D32:D33" si="9">C32^2</f>
        <v>0</v>
      </c>
    </row>
    <row r="33">
      <c r="A33" s="20" t="s">
        <v>63</v>
      </c>
      <c r="B33" s="20" t="s">
        <v>65</v>
      </c>
      <c r="C33" s="20">
        <f>-($C$37-$C$34)/(($C$31-$C$28)^2)</f>
        <v>-6.082094445</v>
      </c>
      <c r="D33" s="21">
        <f t="shared" si="9"/>
        <v>36.99187284</v>
      </c>
    </row>
    <row r="34">
      <c r="A34" s="20" t="s">
        <v>47</v>
      </c>
      <c r="B34" s="20" t="s">
        <v>30</v>
      </c>
      <c r="C34" s="20">
        <f>B16</f>
        <v>6.69392</v>
      </c>
      <c r="D34" s="21"/>
    </row>
    <row r="35">
      <c r="A35" s="20" t="s">
        <v>66</v>
      </c>
      <c r="B35" s="20" t="s">
        <v>30</v>
      </c>
      <c r="C35" s="22">
        <f>D16</f>
        <v>0.000005</v>
      </c>
      <c r="D35" s="21">
        <f t="shared" ref="D35:D36" si="10">C35^2</f>
        <v>0</v>
      </c>
    </row>
    <row r="36">
      <c r="A36" s="20" t="s">
        <v>67</v>
      </c>
      <c r="B36" s="20" t="s">
        <v>68</v>
      </c>
      <c r="C36" s="20">
        <f>-1/(C31-C28)</f>
        <v>-0.5939441455</v>
      </c>
      <c r="D36" s="21">
        <f t="shared" si="10"/>
        <v>0.352769648</v>
      </c>
    </row>
    <row r="37">
      <c r="A37" s="20" t="s">
        <v>49</v>
      </c>
      <c r="B37" s="20" t="s">
        <v>30</v>
      </c>
      <c r="C37" s="20">
        <f>B17</f>
        <v>23.9349</v>
      </c>
      <c r="D37" s="21"/>
    </row>
    <row r="38">
      <c r="A38" s="20" t="s">
        <v>66</v>
      </c>
      <c r="B38" s="20" t="s">
        <v>30</v>
      </c>
      <c r="C38" s="22">
        <f>D17</f>
        <v>0.00005</v>
      </c>
      <c r="D38" s="21">
        <f t="shared" ref="D38:D39" si="11">C38^2</f>
        <v>0.0000000025</v>
      </c>
    </row>
    <row r="39">
      <c r="A39" s="20" t="s">
        <v>67</v>
      </c>
      <c r="B39" s="20" t="s">
        <v>69</v>
      </c>
      <c r="C39" s="20">
        <f>1/(C31-C28)</f>
        <v>0.5939441455</v>
      </c>
      <c r="D39" s="21">
        <f t="shared" si="11"/>
        <v>0.352769648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14"/>
    <col customWidth="1" min="6" max="6" width="18.29"/>
    <col customWidth="1" min="7" max="7" width="49.71"/>
    <col customWidth="1" min="11" max="11" width="44.71"/>
    <col customWidth="1" min="15" max="15" width="45.57"/>
  </cols>
  <sheetData>
    <row r="1">
      <c r="A1" s="1" t="s">
        <v>0</v>
      </c>
      <c r="B1" s="2"/>
      <c r="C1" s="2"/>
      <c r="D1" s="2"/>
      <c r="E1" s="2"/>
      <c r="F1" s="3" t="s">
        <v>1</v>
      </c>
      <c r="G1" s="4" t="s">
        <v>79</v>
      </c>
      <c r="H1" s="5"/>
      <c r="I1" s="5"/>
      <c r="J1" s="3" t="s">
        <v>1</v>
      </c>
      <c r="K1" s="4" t="s">
        <v>80</v>
      </c>
      <c r="L1" s="5"/>
      <c r="M1" s="5"/>
      <c r="N1" s="3" t="s">
        <v>1</v>
      </c>
      <c r="O1" s="4" t="s">
        <v>81</v>
      </c>
      <c r="P1" s="5"/>
      <c r="Q1" s="5"/>
    </row>
    <row r="2">
      <c r="A2" s="2"/>
      <c r="B2" s="1" t="s">
        <v>4</v>
      </c>
      <c r="C2" s="1" t="s">
        <v>5</v>
      </c>
      <c r="D2" s="1" t="s">
        <v>6</v>
      </c>
      <c r="E2" s="1" t="s">
        <v>5</v>
      </c>
      <c r="F2" s="3"/>
      <c r="G2" s="3" t="s">
        <v>7</v>
      </c>
      <c r="H2" s="9" t="s">
        <v>4</v>
      </c>
      <c r="I2" s="9" t="s">
        <v>5</v>
      </c>
      <c r="J2" s="3"/>
      <c r="K2" s="3" t="s">
        <v>7</v>
      </c>
      <c r="L2" s="9" t="s">
        <v>4</v>
      </c>
      <c r="M2" s="9"/>
      <c r="N2" s="3"/>
      <c r="O2" s="3" t="s">
        <v>7</v>
      </c>
      <c r="P2" s="9" t="s">
        <v>4</v>
      </c>
      <c r="Q2" s="9"/>
    </row>
    <row r="3">
      <c r="A3" s="11" t="s">
        <v>82</v>
      </c>
      <c r="B3" s="12"/>
      <c r="C3" s="12"/>
      <c r="D3" s="12"/>
      <c r="E3" s="2"/>
      <c r="F3" s="3" t="s">
        <v>9</v>
      </c>
      <c r="G3" s="4" t="s">
        <v>83</v>
      </c>
      <c r="H3" s="9">
        <f>H9+H12+H15</f>
        <v>148719.1736</v>
      </c>
      <c r="I3" s="9" t="s">
        <v>51</v>
      </c>
      <c r="J3" s="3" t="s">
        <v>9</v>
      </c>
      <c r="K3" s="4" t="s">
        <v>84</v>
      </c>
      <c r="L3" s="9">
        <f>(L9+L12)*L15</f>
        <v>342694.7934</v>
      </c>
      <c r="M3" s="5"/>
      <c r="N3" s="3" t="s">
        <v>9</v>
      </c>
      <c r="O3" s="4" t="s">
        <v>85</v>
      </c>
      <c r="P3" s="9">
        <f>(P9+P12)*P15</f>
        <v>296062.3361</v>
      </c>
      <c r="Q3" s="5"/>
    </row>
    <row r="4">
      <c r="A4" s="11" t="s">
        <v>86</v>
      </c>
      <c r="B4" s="11">
        <v>50.61</v>
      </c>
      <c r="C4" s="11" t="s">
        <v>15</v>
      </c>
      <c r="D4" s="11">
        <v>0.1</v>
      </c>
      <c r="E4" s="1" t="s">
        <v>15</v>
      </c>
      <c r="F4" s="14"/>
      <c r="G4" s="14"/>
      <c r="H4" s="2">
        <f>H3*$B$28</f>
        <v>0.01487191736</v>
      </c>
      <c r="I4" s="15" t="s">
        <v>53</v>
      </c>
      <c r="J4" s="14"/>
      <c r="K4" s="14"/>
      <c r="L4" s="2">
        <f>L3*$B$28</f>
        <v>0.03426947934</v>
      </c>
      <c r="M4" s="15" t="s">
        <v>53</v>
      </c>
      <c r="N4" s="14"/>
      <c r="O4" s="14"/>
      <c r="P4" s="2">
        <f>P3*$B$28</f>
        <v>0.02960623361</v>
      </c>
      <c r="Q4" s="15" t="s">
        <v>53</v>
      </c>
    </row>
    <row r="5">
      <c r="A5" s="11" t="s">
        <v>87</v>
      </c>
      <c r="B5" s="11">
        <v>5.3</v>
      </c>
      <c r="C5" s="11" t="s">
        <v>15</v>
      </c>
      <c r="D5" s="11">
        <v>0.1</v>
      </c>
      <c r="E5" s="1" t="s">
        <v>15</v>
      </c>
      <c r="F5" s="3" t="s">
        <v>6</v>
      </c>
      <c r="G5" s="3" t="s">
        <v>17</v>
      </c>
      <c r="H5" s="18">
        <f>sqrt(I10*I11+I13*I14+I16*I17)</f>
        <v>619.1029919</v>
      </c>
      <c r="I5" s="9" t="s">
        <v>51</v>
      </c>
      <c r="J5" s="3" t="s">
        <v>6</v>
      </c>
      <c r="K5" s="4" t="s">
        <v>88</v>
      </c>
      <c r="L5" s="18">
        <f>sqrt(M10*M11+M13*M14+M16*M17)</f>
        <v>1724.666308</v>
      </c>
      <c r="M5" s="9" t="s">
        <v>51</v>
      </c>
      <c r="N5" s="3" t="s">
        <v>6</v>
      </c>
      <c r="O5" s="4" t="s">
        <v>89</v>
      </c>
      <c r="P5" s="18">
        <f>sqrt(Q10*Q11+Q13*Q14+Q16*Q17)</f>
        <v>1710.794547</v>
      </c>
      <c r="Q5" s="9" t="s">
        <v>51</v>
      </c>
    </row>
    <row r="6">
      <c r="A6" s="11" t="s">
        <v>90</v>
      </c>
      <c r="B6" s="11">
        <v>1.71</v>
      </c>
      <c r="C6" s="11" t="s">
        <v>15</v>
      </c>
      <c r="D6" s="11">
        <v>0.1</v>
      </c>
      <c r="E6" s="1" t="s">
        <v>15</v>
      </c>
      <c r="F6" s="14"/>
      <c r="G6" s="14"/>
      <c r="H6" s="2">
        <f>H5*$B$28</f>
        <v>0.00006191029919</v>
      </c>
      <c r="I6" s="15" t="s">
        <v>53</v>
      </c>
      <c r="J6" s="14"/>
      <c r="K6" s="14"/>
      <c r="L6" s="2">
        <f>L5*$B$28</f>
        <v>0.0001724666308</v>
      </c>
      <c r="M6" s="15" t="s">
        <v>53</v>
      </c>
      <c r="N6" s="14"/>
      <c r="O6" s="14"/>
      <c r="P6" s="2">
        <f>P5*$B$28</f>
        <v>0.0001710794547</v>
      </c>
      <c r="Q6" s="15" t="s">
        <v>53</v>
      </c>
    </row>
    <row r="7">
      <c r="A7" s="11" t="s">
        <v>19</v>
      </c>
      <c r="B7" s="11">
        <v>668.0</v>
      </c>
      <c r="C7" s="11" t="s">
        <v>20</v>
      </c>
      <c r="D7" s="11">
        <v>0.5</v>
      </c>
      <c r="E7" s="1" t="s">
        <v>20</v>
      </c>
      <c r="F7" s="20" t="s">
        <v>21</v>
      </c>
      <c r="G7" s="21"/>
      <c r="H7" s="21"/>
      <c r="I7" s="21"/>
      <c r="J7" s="20" t="s">
        <v>21</v>
      </c>
      <c r="K7" s="21"/>
      <c r="L7" s="21"/>
      <c r="M7" s="21"/>
      <c r="N7" s="20" t="s">
        <v>21</v>
      </c>
      <c r="O7" s="21"/>
      <c r="P7" s="21"/>
      <c r="Q7" s="21"/>
    </row>
    <row r="8">
      <c r="A8" s="1" t="s">
        <v>91</v>
      </c>
      <c r="B8" s="2"/>
      <c r="C8" s="2"/>
      <c r="D8" s="2"/>
      <c r="E8" s="2"/>
      <c r="F8" s="21"/>
      <c r="G8" s="20" t="s">
        <v>7</v>
      </c>
      <c r="H8" s="20" t="s">
        <v>4</v>
      </c>
      <c r="I8" s="20" t="s">
        <v>23</v>
      </c>
      <c r="J8" s="21"/>
      <c r="K8" s="20" t="s">
        <v>7</v>
      </c>
      <c r="L8" s="20" t="s">
        <v>4</v>
      </c>
      <c r="M8" s="20" t="s">
        <v>23</v>
      </c>
      <c r="N8" s="21"/>
      <c r="O8" s="20" t="s">
        <v>7</v>
      </c>
      <c r="P8" s="20" t="s">
        <v>4</v>
      </c>
      <c r="Q8" s="20" t="s">
        <v>23</v>
      </c>
    </row>
    <row r="9">
      <c r="A9" s="11" t="s">
        <v>86</v>
      </c>
      <c r="B9" s="11">
        <v>4.4</v>
      </c>
      <c r="C9" s="11" t="s">
        <v>15</v>
      </c>
      <c r="D9" s="11">
        <v>0.1</v>
      </c>
      <c r="E9" s="1" t="s">
        <v>15</v>
      </c>
      <c r="F9" s="20" t="s">
        <v>92</v>
      </c>
      <c r="G9" s="20" t="s">
        <v>93</v>
      </c>
      <c r="H9" s="20">
        <f>(B7/12)*(B4^2+B5^2)</f>
        <v>144146.7236</v>
      </c>
      <c r="I9" s="21"/>
      <c r="J9" s="20" t="s">
        <v>94</v>
      </c>
      <c r="K9" s="20" t="s">
        <v>95</v>
      </c>
      <c r="L9" s="20">
        <f>$H$3</f>
        <v>148719.1736</v>
      </c>
      <c r="M9" s="21"/>
      <c r="N9" s="20" t="s">
        <v>94</v>
      </c>
      <c r="O9" s="20" t="s">
        <v>95</v>
      </c>
      <c r="P9" s="20">
        <f>$H$3</f>
        <v>148719.1736</v>
      </c>
      <c r="Q9" s="21"/>
    </row>
    <row r="10">
      <c r="A10" s="11" t="s">
        <v>87</v>
      </c>
      <c r="B10" s="11">
        <v>4.4</v>
      </c>
      <c r="C10" s="11" t="s">
        <v>15</v>
      </c>
      <c r="D10" s="11">
        <v>0.1</v>
      </c>
      <c r="E10" s="1" t="s">
        <v>15</v>
      </c>
      <c r="F10" s="20" t="s">
        <v>28</v>
      </c>
      <c r="G10" s="20" t="s">
        <v>96</v>
      </c>
      <c r="H10" s="22">
        <f>(1/12)*sqrt(((B4^2+B5^2)*D7)^2+(B7*2*B4*D4)^2+(B7*2*B5*D5)^2)</f>
        <v>576.7216613</v>
      </c>
      <c r="I10" s="21">
        <f t="shared" ref="I10:I11" si="1">H10^2</f>
        <v>332607.8746</v>
      </c>
      <c r="J10" s="20" t="s">
        <v>28</v>
      </c>
      <c r="K10" s="20" t="s">
        <v>95</v>
      </c>
      <c r="L10" s="22">
        <f>$H$5</f>
        <v>619.1029919</v>
      </c>
      <c r="M10" s="21">
        <f t="shared" ref="M10:M11" si="2">L10^2</f>
        <v>383288.5146</v>
      </c>
      <c r="N10" s="20" t="s">
        <v>28</v>
      </c>
      <c r="O10" s="20" t="s">
        <v>95</v>
      </c>
      <c r="P10" s="22">
        <f>$H$5</f>
        <v>619.1029919</v>
      </c>
      <c r="Q10" s="21">
        <f t="shared" ref="Q10:Q11" si="3">P10^2</f>
        <v>383288.5146</v>
      </c>
    </row>
    <row r="11">
      <c r="A11" s="11" t="s">
        <v>90</v>
      </c>
      <c r="B11" s="11">
        <v>1.65</v>
      </c>
      <c r="C11" s="11" t="s">
        <v>15</v>
      </c>
      <c r="D11" s="11">
        <v>0.1</v>
      </c>
      <c r="E11" s="1" t="s">
        <v>15</v>
      </c>
      <c r="F11" s="20" t="s">
        <v>97</v>
      </c>
      <c r="G11" s="20">
        <v>1.0</v>
      </c>
      <c r="H11" s="20">
        <v>1.0</v>
      </c>
      <c r="I11" s="21">
        <f t="shared" si="1"/>
        <v>1</v>
      </c>
      <c r="J11" s="20" t="s">
        <v>98</v>
      </c>
      <c r="K11" s="20" t="s">
        <v>49</v>
      </c>
      <c r="L11" s="20">
        <f>L15</f>
        <v>2.02531</v>
      </c>
      <c r="M11" s="21">
        <f t="shared" si="2"/>
        <v>4.101880596</v>
      </c>
      <c r="N11" s="20" t="s">
        <v>98</v>
      </c>
      <c r="O11" s="20" t="s">
        <v>47</v>
      </c>
      <c r="P11" s="20">
        <f>P15</f>
        <v>1.25063</v>
      </c>
      <c r="Q11" s="21">
        <f t="shared" si="3"/>
        <v>1.564075397</v>
      </c>
    </row>
    <row r="12">
      <c r="A12" s="11" t="s">
        <v>19</v>
      </c>
      <c r="B12" s="11">
        <v>277.0</v>
      </c>
      <c r="C12" s="11" t="s">
        <v>20</v>
      </c>
      <c r="D12" s="11">
        <v>0.5</v>
      </c>
      <c r="E12" s="1" t="s">
        <v>20</v>
      </c>
      <c r="F12" s="20" t="s">
        <v>99</v>
      </c>
      <c r="G12" s="22" t="s">
        <v>100</v>
      </c>
      <c r="H12" s="20">
        <f>B15*B16^2</f>
        <v>162.45</v>
      </c>
      <c r="I12" s="21"/>
      <c r="J12" s="20" t="s">
        <v>101</v>
      </c>
      <c r="K12" s="22" t="s">
        <v>100</v>
      </c>
      <c r="L12" s="20">
        <f>B12*(L18^2)</f>
        <v>20486.92</v>
      </c>
      <c r="M12" s="21"/>
      <c r="N12" s="20" t="s">
        <v>101</v>
      </c>
      <c r="O12" s="22" t="s">
        <v>100</v>
      </c>
      <c r="P12" s="20">
        <f>B12*(P18^2)</f>
        <v>88011.38313</v>
      </c>
      <c r="Q12" s="21"/>
    </row>
    <row r="13">
      <c r="A13" s="11" t="s">
        <v>102</v>
      </c>
      <c r="B13" s="12"/>
      <c r="C13" s="12"/>
      <c r="D13" s="12"/>
      <c r="E13" s="2"/>
      <c r="F13" s="20" t="s">
        <v>28</v>
      </c>
      <c r="G13" s="20" t="s">
        <v>103</v>
      </c>
      <c r="H13" s="22">
        <f>sqrt(((B16^2)*D15)^2+(2*B15*B16*D16)^2)</f>
        <v>17.21598167</v>
      </c>
      <c r="I13" s="21">
        <f t="shared" ref="I13:I14" si="4">H13^2</f>
        <v>296.390025</v>
      </c>
      <c r="J13" s="20" t="s">
        <v>28</v>
      </c>
      <c r="K13" s="20" t="s">
        <v>103</v>
      </c>
      <c r="L13" s="22">
        <f>sqrt(((L18^2)*D12)^2+(2*B12*L18*L19)^2)</f>
        <v>584.6880628</v>
      </c>
      <c r="M13" s="21">
        <f t="shared" ref="M13:M14" si="5">L13^2</f>
        <v>341860.1308</v>
      </c>
      <c r="N13" s="20" t="s">
        <v>28</v>
      </c>
      <c r="O13" s="20" t="s">
        <v>103</v>
      </c>
      <c r="P13" s="22">
        <f>sqrt(((P18^2)*D12)^2+(2*B12*P18*P19)^2)</f>
        <v>1219.83088</v>
      </c>
      <c r="Q13" s="21">
        <f t="shared" ref="Q13:Q14" si="6">P13^2</f>
        <v>1487987.375</v>
      </c>
    </row>
    <row r="14">
      <c r="A14" s="11" t="s">
        <v>104</v>
      </c>
      <c r="B14" s="11">
        <v>1.4</v>
      </c>
      <c r="C14" s="11" t="s">
        <v>15</v>
      </c>
      <c r="D14" s="11">
        <v>0.1</v>
      </c>
      <c r="E14" s="1" t="s">
        <v>15</v>
      </c>
      <c r="F14" s="20" t="s">
        <v>97</v>
      </c>
      <c r="G14" s="20">
        <v>1.0</v>
      </c>
      <c r="H14" s="20">
        <v>1.0</v>
      </c>
      <c r="I14" s="21">
        <f t="shared" si="4"/>
        <v>1</v>
      </c>
      <c r="J14" s="20" t="s">
        <v>98</v>
      </c>
      <c r="K14" s="20" t="s">
        <v>49</v>
      </c>
      <c r="L14" s="20">
        <f>L15</f>
        <v>2.02531</v>
      </c>
      <c r="M14" s="21">
        <f t="shared" si="5"/>
        <v>4.101880596</v>
      </c>
      <c r="N14" s="20" t="s">
        <v>98</v>
      </c>
      <c r="O14" s="20" t="s">
        <v>47</v>
      </c>
      <c r="P14" s="20">
        <f>P15</f>
        <v>1.25063</v>
      </c>
      <c r="Q14" s="21">
        <f t="shared" si="6"/>
        <v>1.564075397</v>
      </c>
    </row>
    <row r="15">
      <c r="A15" s="11" t="s">
        <v>19</v>
      </c>
      <c r="B15" s="11">
        <v>5.0</v>
      </c>
      <c r="C15" s="11" t="s">
        <v>20</v>
      </c>
      <c r="D15" s="11">
        <v>0.5</v>
      </c>
      <c r="E15" s="1" t="s">
        <v>20</v>
      </c>
      <c r="F15" s="20" t="s">
        <v>105</v>
      </c>
      <c r="G15" s="22" t="s">
        <v>100</v>
      </c>
      <c r="H15" s="20">
        <f>B19*B20^2</f>
        <v>4410</v>
      </c>
      <c r="I15" s="21"/>
      <c r="J15" s="20" t="s">
        <v>47</v>
      </c>
      <c r="K15" s="20" t="s">
        <v>106</v>
      </c>
      <c r="L15" s="20">
        <f>B26</f>
        <v>2.02531</v>
      </c>
      <c r="M15" s="21"/>
      <c r="N15" s="20" t="s">
        <v>49</v>
      </c>
      <c r="O15" s="20" t="s">
        <v>106</v>
      </c>
      <c r="P15" s="20">
        <f>B25</f>
        <v>1.25063</v>
      </c>
      <c r="Q15" s="21"/>
    </row>
    <row r="16">
      <c r="A16" s="11" t="s">
        <v>14</v>
      </c>
      <c r="B16" s="12">
        <f>5+B14/2</f>
        <v>5.7</v>
      </c>
      <c r="C16" s="11" t="s">
        <v>15</v>
      </c>
      <c r="D16" s="11">
        <v>0.1</v>
      </c>
      <c r="E16" s="1" t="s">
        <v>15</v>
      </c>
      <c r="F16" s="20" t="s">
        <v>28</v>
      </c>
      <c r="G16" s="20" t="s">
        <v>103</v>
      </c>
      <c r="H16" s="22">
        <f>sqrt(((B20^2)*D19)^2+(2*B19*B20*D20)^2)</f>
        <v>224.4643624</v>
      </c>
      <c r="I16" s="21">
        <f t="shared" ref="I16:I17" si="7">H16^2</f>
        <v>50384.25</v>
      </c>
      <c r="J16" s="20" t="s">
        <v>66</v>
      </c>
      <c r="K16" s="20" t="s">
        <v>106</v>
      </c>
      <c r="L16" s="22">
        <f>D26</f>
        <v>0.000005</v>
      </c>
      <c r="M16" s="21">
        <f t="shared" ref="M16:M17" si="8">L16^2</f>
        <v>0</v>
      </c>
      <c r="N16" s="20" t="s">
        <v>66</v>
      </c>
      <c r="O16" s="20" t="s">
        <v>106</v>
      </c>
      <c r="P16" s="22">
        <f>D25</f>
        <v>0.000005</v>
      </c>
      <c r="Q16" s="21">
        <f t="shared" ref="Q16:Q17" si="9">P16^2</f>
        <v>0</v>
      </c>
    </row>
    <row r="17">
      <c r="A17" s="11" t="s">
        <v>107</v>
      </c>
      <c r="B17" s="12"/>
      <c r="C17" s="12"/>
      <c r="D17" s="12"/>
      <c r="E17" s="2"/>
      <c r="F17" s="20" t="s">
        <v>97</v>
      </c>
      <c r="G17" s="20">
        <v>1.0</v>
      </c>
      <c r="H17" s="20">
        <v>1.0</v>
      </c>
      <c r="I17" s="21">
        <f t="shared" si="7"/>
        <v>1</v>
      </c>
      <c r="J17" s="20" t="s">
        <v>108</v>
      </c>
      <c r="K17" s="20" t="s">
        <v>109</v>
      </c>
      <c r="L17" s="20">
        <f>L9+L12</f>
        <v>169206.0936</v>
      </c>
      <c r="M17" s="21">
        <f t="shared" si="8"/>
        <v>28630702100</v>
      </c>
      <c r="N17" s="20" t="s">
        <v>108</v>
      </c>
      <c r="O17" s="20" t="s">
        <v>109</v>
      </c>
      <c r="P17" s="20">
        <f>P9+P12</f>
        <v>236730.5567</v>
      </c>
      <c r="Q17" s="21">
        <f t="shared" si="9"/>
        <v>56041356472</v>
      </c>
    </row>
    <row r="18">
      <c r="A18" s="11" t="s">
        <v>104</v>
      </c>
      <c r="B18" s="11">
        <v>1.95</v>
      </c>
      <c r="C18" s="11" t="s">
        <v>15</v>
      </c>
      <c r="D18" s="11">
        <v>0.1</v>
      </c>
      <c r="E18" s="13" t="s">
        <v>15</v>
      </c>
      <c r="J18" s="37" t="s">
        <v>14</v>
      </c>
      <c r="K18" s="37" t="s">
        <v>110</v>
      </c>
      <c r="L18" s="38">
        <f>$B$10/2+B16+B14/2</f>
        <v>8.6</v>
      </c>
      <c r="M18" s="39"/>
      <c r="N18" s="37" t="s">
        <v>14</v>
      </c>
      <c r="O18" s="37" t="s">
        <v>111</v>
      </c>
      <c r="P18" s="38">
        <f>-$B$10/2+B20-B18/2</f>
        <v>17.825</v>
      </c>
      <c r="Q18" s="39"/>
    </row>
    <row r="19">
      <c r="A19" s="11" t="s">
        <v>19</v>
      </c>
      <c r="B19" s="11">
        <v>10.0</v>
      </c>
      <c r="C19" s="11" t="s">
        <v>20</v>
      </c>
      <c r="D19" s="11">
        <v>0.5</v>
      </c>
      <c r="E19" s="13" t="s">
        <v>20</v>
      </c>
      <c r="J19" s="37" t="s">
        <v>39</v>
      </c>
      <c r="K19" s="37" t="s">
        <v>112</v>
      </c>
      <c r="L19" s="39">
        <f>sqrt((D10/2)^2+(D16^2)+(D14/2)^2)</f>
        <v>0.1224744871</v>
      </c>
      <c r="M19" s="39"/>
      <c r="N19" s="37" t="s">
        <v>39</v>
      </c>
      <c r="O19" s="37" t="s">
        <v>112</v>
      </c>
      <c r="P19" s="40">
        <f>sqrt((D10/2)^2+(D20^2)+(D18/2)^2)</f>
        <v>0.1224744871</v>
      </c>
      <c r="Q19" s="39"/>
    </row>
    <row r="20">
      <c r="A20" s="11" t="s">
        <v>14</v>
      </c>
      <c r="B20" s="11">
        <v>21.0</v>
      </c>
      <c r="C20" s="11" t="s">
        <v>15</v>
      </c>
      <c r="D20" s="11">
        <v>0.1</v>
      </c>
      <c r="E20" s="13" t="s">
        <v>15</v>
      </c>
    </row>
    <row r="21">
      <c r="A21" s="1" t="s">
        <v>113</v>
      </c>
      <c r="B21" s="2"/>
      <c r="C21" s="2"/>
      <c r="D21" s="2"/>
      <c r="E21" s="2"/>
    </row>
    <row r="22">
      <c r="A22" s="1" t="s">
        <v>40</v>
      </c>
      <c r="B22" s="1">
        <v>2.63054</v>
      </c>
      <c r="C22" s="1" t="s">
        <v>41</v>
      </c>
      <c r="D22" s="1">
        <v>5.0E-6</v>
      </c>
      <c r="E22" s="1" t="s">
        <v>41</v>
      </c>
    </row>
    <row r="23">
      <c r="A23" s="1" t="s">
        <v>45</v>
      </c>
      <c r="B23" s="1">
        <v>3.68571</v>
      </c>
      <c r="C23" s="1" t="s">
        <v>41</v>
      </c>
      <c r="D23" s="1">
        <v>5.0E-6</v>
      </c>
      <c r="E23" s="1" t="s">
        <v>41</v>
      </c>
    </row>
    <row r="24">
      <c r="A24" s="1" t="s">
        <v>114</v>
      </c>
      <c r="B24" s="2"/>
      <c r="C24" s="2"/>
      <c r="D24" s="2"/>
      <c r="E24" s="2"/>
    </row>
    <row r="25">
      <c r="A25" s="1" t="s">
        <v>47</v>
      </c>
      <c r="B25" s="1">
        <v>1.25063</v>
      </c>
      <c r="C25" s="1" t="s">
        <v>115</v>
      </c>
      <c r="D25" s="1">
        <v>5.0E-6</v>
      </c>
      <c r="E25" s="1" t="s">
        <v>115</v>
      </c>
    </row>
    <row r="26">
      <c r="A26" s="1" t="s">
        <v>49</v>
      </c>
      <c r="B26" s="1">
        <v>2.02531</v>
      </c>
      <c r="C26" s="1" t="s">
        <v>115</v>
      </c>
      <c r="D26" s="1">
        <v>5.0E-6</v>
      </c>
      <c r="E26" s="1" t="s">
        <v>115</v>
      </c>
    </row>
    <row r="27">
      <c r="A27" s="1" t="s">
        <v>116</v>
      </c>
      <c r="B27" s="2"/>
      <c r="C27" s="2"/>
      <c r="D27" s="2"/>
      <c r="E27" s="2"/>
    </row>
    <row r="28">
      <c r="A28" s="1" t="s">
        <v>36</v>
      </c>
      <c r="B28" s="1">
        <f>10^(-7)</f>
        <v>0.0000001</v>
      </c>
      <c r="C28" s="1" t="s">
        <v>37</v>
      </c>
      <c r="D28" s="2"/>
      <c r="E28" s="2"/>
    </row>
  </sheetData>
  <drawing r:id="rId1"/>
</worksheet>
</file>