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py and Fatigue tests" sheetId="1" r:id="rId3"/>
    <sheet state="visible" name="NDT" sheetId="2" r:id="rId4"/>
    <sheet state="visible" name="Ballistic pendulum test" sheetId="3" r:id="rId5"/>
    <sheet state="visible" name="Q1" sheetId="4" r:id="rId6"/>
    <sheet state="visible" name="Q2" sheetId="5" r:id="rId7"/>
    <sheet state="visible" name="Redundant" sheetId="6" r:id="rId8"/>
  </sheets>
  <definedNames/>
  <calcPr/>
</workbook>
</file>

<file path=xl/sharedStrings.xml><?xml version="1.0" encoding="utf-8"?>
<sst xmlns="http://schemas.openxmlformats.org/spreadsheetml/2006/main" count="90" uniqueCount="61">
  <si>
    <t>Non Destructive Testing</t>
  </si>
  <si>
    <t>Fatigue Test</t>
  </si>
  <si>
    <t>Specimen</t>
  </si>
  <si>
    <t>Key</t>
  </si>
  <si>
    <t>Specimen number</t>
  </si>
  <si>
    <t>Machine reading</t>
  </si>
  <si>
    <t>Flaw type</t>
  </si>
  <si>
    <t>Cycles to failure</t>
  </si>
  <si>
    <t>Location from numbered face(mm)</t>
  </si>
  <si>
    <t xml:space="preserve">Other measurements </t>
  </si>
  <si>
    <t>Detection method</t>
  </si>
  <si>
    <t>N</t>
  </si>
  <si>
    <t>None</t>
  </si>
  <si>
    <t>S</t>
  </si>
  <si>
    <t>Surface</t>
  </si>
  <si>
    <t>DP</t>
  </si>
  <si>
    <t>I</t>
  </si>
  <si>
    <t>Internal</t>
  </si>
  <si>
    <t>Smooth</t>
  </si>
  <si>
    <t>Diameter(mm)</t>
  </si>
  <si>
    <t>Notched</t>
  </si>
  <si>
    <t>Dye penetration</t>
  </si>
  <si>
    <t>Load(N)</t>
  </si>
  <si>
    <t>US</t>
  </si>
  <si>
    <t>Ultrasonic</t>
  </si>
  <si>
    <t>Moment(Nmm)</t>
  </si>
  <si>
    <t>FMP</t>
  </si>
  <si>
    <t>Fluorescent magnetic particle</t>
  </si>
  <si>
    <t>Charpy Impact Test</t>
  </si>
  <si>
    <t>MP</t>
  </si>
  <si>
    <t>Magnetic particle</t>
  </si>
  <si>
    <t>Temperature(C)</t>
  </si>
  <si>
    <t>Fracture Energy(J)</t>
  </si>
  <si>
    <t>% Shear</t>
  </si>
  <si>
    <t>Calculations</t>
  </si>
  <si>
    <t>Calculation method</t>
  </si>
  <si>
    <t>Given data</t>
  </si>
  <si>
    <t>Cycles of notched specimen</t>
  </si>
  <si>
    <t>Cycles</t>
  </si>
  <si>
    <t>Cycles(10^N)</t>
  </si>
  <si>
    <t>Force(N)</t>
  </si>
  <si>
    <t>Stress amplitude(MPa)</t>
  </si>
  <si>
    <t>Moment(Nm)</t>
  </si>
  <si>
    <t>Load*0.229</t>
  </si>
  <si>
    <t>Theoretical stress</t>
  </si>
  <si>
    <t>Propagate the amount of experimental cycle on line of best fit. In this case, we found the equation of the line and simply plug the cycles in.</t>
  </si>
  <si>
    <t>Theoretical stress(Pa)</t>
  </si>
  <si>
    <t>Ballistic Pendulum Test</t>
  </si>
  <si>
    <t>(10^-6)*32*Moment/(pi()*Diameter^3)</t>
  </si>
  <si>
    <t>Steel</t>
  </si>
  <si>
    <t>Real stress(Pa)</t>
  </si>
  <si>
    <t>Aluminum</t>
  </si>
  <si>
    <t>T(C)</t>
  </si>
  <si>
    <t>Angle(deg)</t>
  </si>
  <si>
    <t>K</t>
  </si>
  <si>
    <t>Percent fatigue limit to UTS</t>
  </si>
  <si>
    <t xml:space="preserve">(290/700)*100% </t>
  </si>
  <si>
    <t>Equation of line of best fit</t>
  </si>
  <si>
    <t>9.8672x^2-174.43x+1079.63</t>
  </si>
  <si>
    <t>(Theoretical stress)/(Real stress)</t>
  </si>
  <si>
    <t>Fatigue Limit: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</si>
</sst>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readingOrder="0"/>
    </xf>
    <xf borderId="4" fillId="0" fontId="1" numFmtId="0" xfId="0" applyBorder="1" applyFont="1"/>
    <xf borderId="4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4" fillId="2" fontId="2" numFmtId="0" xfId="0" applyAlignment="1" applyBorder="1" applyFill="1" applyFont="1">
      <alignment readingOrder="0" shrinkToFit="0" wrapText="1"/>
    </xf>
    <xf borderId="5" fillId="0" fontId="1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readingOrder="0" shrinkToFit="0" wrapText="1"/>
    </xf>
    <xf borderId="7" fillId="0" fontId="1" numFmtId="0" xfId="0" applyBorder="1" applyFont="1"/>
    <xf borderId="4" fillId="0" fontId="1" numFmtId="1" xfId="0" applyAlignment="1" applyBorder="1" applyFont="1" applyNumberFormat="1">
      <alignment shrinkToFit="0" wrapText="1"/>
    </xf>
    <xf borderId="4" fillId="0" fontId="1" numFmtId="164" xfId="0" applyBorder="1" applyFont="1" applyNumberFormat="1"/>
    <xf borderId="8" fillId="0" fontId="1" numFmtId="0" xfId="0" applyBorder="1" applyFont="1"/>
    <xf borderId="5" fillId="0" fontId="1" numFmtId="0" xfId="0" applyAlignment="1" applyBorder="1" applyFont="1">
      <alignment readingOrder="0"/>
    </xf>
    <xf borderId="9" fillId="0" fontId="1" numFmtId="0" xfId="0" applyBorder="1" applyFont="1"/>
    <xf borderId="10" fillId="0" fontId="1" numFmtId="0" xfId="0" applyBorder="1" applyFont="1"/>
    <xf borderId="9" fillId="0" fontId="1" numFmtId="0" xfId="0" applyAlignment="1" applyBorder="1" applyFont="1">
      <alignment readingOrder="0"/>
    </xf>
    <xf borderId="4" fillId="2" fontId="2" numFmtId="0" xfId="0" applyAlignment="1" applyBorder="1" applyFont="1">
      <alignment shrinkToFit="0" wrapText="1"/>
    </xf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8" fillId="0" fontId="1" numFmtId="0" xfId="0" applyAlignment="1" applyBorder="1" applyFont="1">
      <alignment readingOrder="0"/>
    </xf>
    <xf borderId="4" fillId="0" fontId="1" numFmtId="2" xfId="0" applyAlignment="1" applyBorder="1" applyFont="1" applyNumberFormat="1">
      <alignment shrinkToFit="0" wrapText="1"/>
    </xf>
    <xf borderId="0" fillId="0" fontId="1" numFmtId="0" xfId="0" applyAlignment="1" applyFont="1">
      <alignment readingOrder="0" shrinkToFit="0" wrapText="1"/>
    </xf>
    <xf borderId="1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Alignment="1" applyFont="1">
      <alignment readingOrder="0"/>
    </xf>
    <xf borderId="3" fillId="2" fontId="2" numFmtId="164" xfId="0" applyBorder="1" applyFont="1" applyNumberFormat="1"/>
    <xf borderId="4" fillId="2" fontId="2" numFmtId="0" xfId="0" applyBorder="1" applyFont="1"/>
    <xf borderId="13" fillId="2" fontId="2" numFmtId="164" xfId="0" applyBorder="1" applyFont="1" applyNumberFormat="1"/>
    <xf borderId="4" fillId="0" fontId="1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Ballistic Pendulum Results of Steel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'Ballistic pendulum test'!$A$4:$A$10</c:f>
            </c:numRef>
          </c:xVal>
          <c:yVal>
            <c:numRef>
              <c:f>'Ballistic pendulum test'!$B$4:$B$10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68254"/>
        <c:axId val="1374343556"/>
      </c:scatterChart>
      <c:valAx>
        <c:axId val="2533682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Temperature(C)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74343556"/>
      </c:valAx>
      <c:valAx>
        <c:axId val="1374343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Angle(deg)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253368254"/>
      </c:valAx>
    </c:plotArea>
    <c:legend>
      <c:legendPos val="r"/>
      <c:overlay val="0"/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Ballistic Pendulum Results of Aluminum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'Ballistic pendulum test'!$C$4:$C$10</c:f>
            </c:numRef>
          </c:xVal>
          <c:yVal>
            <c:numRef>
              <c:f>'Ballistic pendulum test'!$D$4:$D$10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264884"/>
        <c:axId val="1045091089"/>
      </c:scatterChart>
      <c:valAx>
        <c:axId val="546264884"/>
        <c:scaling>
          <c:orientation val="minMax"/>
          <c:max val="40.0"/>
          <c:min val="-2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Temperature(C)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45091089"/>
      </c:valAx>
      <c:valAx>
        <c:axId val="1045091089"/>
        <c:scaling>
          <c:orientation val="minMax"/>
          <c:max val="3.6"/>
          <c:min val="3.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Angle(deg)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546264884"/>
      </c:valAx>
    </c:plotArea>
    <c:legend>
      <c:legendPos val="r"/>
      <c:overlay val="0"/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Cycles vs Stress amplitude(MPa)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'Q1'!$D$3:$D$4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 line for Stress amplitude(MPa)</c:nam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'Q1'!$B$5:$B$20</c:f>
            </c:numRef>
          </c:xVal>
          <c:yVal>
            <c:numRef>
              <c:f>'Q1'!$D$5:$D$20</c:f>
            </c:numRef>
          </c:yVal>
        </c:ser>
        <c:ser>
          <c:idx val="1"/>
          <c:order val="1"/>
          <c:tx>
            <c:strRef>
              <c:f>Redundant!$B$1:$B$2</c:f>
            </c:strRef>
          </c:tx>
          <c:spPr>
            <a:ln w="47625">
              <a:noFill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'Q1'!$B$5:$B$20</c:f>
            </c:numRef>
          </c:xVal>
          <c:yVal>
            <c:numRef>
              <c:f>Redundant!$B$3:$B$15</c:f>
            </c:numRef>
          </c:yVal>
        </c:ser>
        <c:ser>
          <c:idx val="2"/>
          <c:order val="2"/>
          <c:tx>
            <c:strRef>
              <c:f>'Q1'!$E$3:$E$4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'Q1'!$B$5:$B$20</c:f>
            </c:numRef>
          </c:xVal>
          <c:yVal>
            <c:numRef>
              <c:f>'Q1'!$E$5:$E$20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386935"/>
        <c:axId val="885337997"/>
      </c:scatterChart>
      <c:valAx>
        <c:axId val="1283386935"/>
        <c:scaling>
          <c:orientation val="minMax"/>
          <c:max val="9.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Cycles(10^N)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85337997"/>
      </c:valAx>
      <c:valAx>
        <c:axId val="885337997"/>
        <c:scaling>
          <c:orientation val="minMax"/>
          <c:max val="650.0"/>
          <c:min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Stress amplitude(MPa)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83386935"/>
      </c:valAx>
    </c:plotArea>
    <c:legend>
      <c:legendPos val="r"/>
      <c:overlay val="0"/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10</xdr:row>
      <xdr:rowOff>171450</xdr:rowOff>
    </xdr:from>
    <xdr:ext cx="3600450" cy="2609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171450</xdr:colOff>
      <xdr:row>10</xdr:row>
      <xdr:rowOff>171450</xdr:rowOff>
    </xdr:from>
    <xdr:ext cx="3600450" cy="26098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1200150</xdr:colOff>
      <xdr:row>21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29"/>
  </cols>
  <sheetData>
    <row r="1">
      <c r="A1" s="1" t="s">
        <v>1</v>
      </c>
      <c r="B1" s="2"/>
      <c r="C1" s="2"/>
      <c r="D1" s="2"/>
      <c r="E1" s="2"/>
    </row>
    <row r="2">
      <c r="A2" s="4" t="s">
        <v>2</v>
      </c>
      <c r="B2" s="4" t="s">
        <v>5</v>
      </c>
      <c r="C2" s="4" t="s">
        <v>7</v>
      </c>
      <c r="D2" s="4" t="s">
        <v>9</v>
      </c>
      <c r="E2" s="5"/>
    </row>
    <row r="3">
      <c r="A3" s="4" t="s">
        <v>18</v>
      </c>
      <c r="B3" s="4">
        <v>126.8</v>
      </c>
      <c r="C3" s="5">
        <f t="shared" ref="C3:C4" si="1">250*B3</f>
        <v>31700</v>
      </c>
      <c r="D3" s="4" t="s">
        <v>19</v>
      </c>
      <c r="E3" s="4">
        <v>6.35</v>
      </c>
    </row>
    <row r="4">
      <c r="A4" s="4" t="s">
        <v>20</v>
      </c>
      <c r="B4" s="4">
        <v>32.3</v>
      </c>
      <c r="C4" s="5">
        <f t="shared" si="1"/>
        <v>8075</v>
      </c>
      <c r="D4" s="4" t="s">
        <v>22</v>
      </c>
      <c r="E4" s="4">
        <v>48.9</v>
      </c>
    </row>
    <row r="5">
      <c r="D5" s="4" t="s">
        <v>25</v>
      </c>
      <c r="E5" s="5">
        <f>E4*229</f>
        <v>11198.1</v>
      </c>
    </row>
    <row r="7">
      <c r="A7" s="1" t="s">
        <v>28</v>
      </c>
      <c r="B7" s="2"/>
      <c r="C7" s="3"/>
    </row>
    <row r="8">
      <c r="A8" s="4" t="s">
        <v>31</v>
      </c>
      <c r="B8" s="4" t="s">
        <v>32</v>
      </c>
      <c r="C8" s="4" t="s">
        <v>33</v>
      </c>
    </row>
    <row r="9">
      <c r="A9" s="4">
        <v>100.0</v>
      </c>
      <c r="B9" s="4">
        <v>135.0</v>
      </c>
      <c r="C9" s="4">
        <v>100.0</v>
      </c>
    </row>
    <row r="10">
      <c r="A10" s="4">
        <v>-190.0</v>
      </c>
      <c r="B10" s="4">
        <v>6.0</v>
      </c>
      <c r="C10" s="4">
        <v>0.0</v>
      </c>
    </row>
  </sheetData>
  <mergeCells count="2">
    <mergeCell ref="A1:E1"/>
    <mergeCell ref="A7:C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3" max="3" width="30.86"/>
    <col customWidth="1" min="4" max="4" width="16.86"/>
    <col customWidth="1" min="6" max="6" width="26.43"/>
  </cols>
  <sheetData>
    <row r="1">
      <c r="A1" s="1" t="s">
        <v>0</v>
      </c>
      <c r="B1" s="2"/>
      <c r="C1" s="2"/>
      <c r="D1" s="3"/>
      <c r="E1" s="1" t="s">
        <v>3</v>
      </c>
      <c r="F1" s="3"/>
    </row>
    <row r="2">
      <c r="A2" s="4" t="s">
        <v>4</v>
      </c>
      <c r="B2" s="4" t="s">
        <v>6</v>
      </c>
      <c r="C2" s="4" t="s">
        <v>8</v>
      </c>
      <c r="D2" s="4" t="s">
        <v>10</v>
      </c>
      <c r="E2" s="4" t="s">
        <v>11</v>
      </c>
      <c r="F2" s="4" t="s">
        <v>12</v>
      </c>
    </row>
    <row r="3">
      <c r="A3" s="4">
        <v>1.0</v>
      </c>
      <c r="B3" s="4" t="s">
        <v>11</v>
      </c>
      <c r="C3" s="4">
        <v>0.0</v>
      </c>
      <c r="D3" s="4">
        <v>0.0</v>
      </c>
      <c r="E3" s="4" t="s">
        <v>13</v>
      </c>
      <c r="F3" s="4" t="s">
        <v>14</v>
      </c>
    </row>
    <row r="4">
      <c r="A4" s="4">
        <v>2.0</v>
      </c>
      <c r="B4" s="4" t="s">
        <v>13</v>
      </c>
      <c r="C4" s="4">
        <v>25.0</v>
      </c>
      <c r="D4" s="4" t="s">
        <v>15</v>
      </c>
      <c r="E4" s="4" t="s">
        <v>16</v>
      </c>
      <c r="F4" s="4" t="s">
        <v>17</v>
      </c>
    </row>
    <row r="5">
      <c r="A5" s="5">
        <f t="shared" ref="A5:A14" si="1">A4+1</f>
        <v>3</v>
      </c>
      <c r="B5" s="4" t="s">
        <v>11</v>
      </c>
      <c r="C5" s="4">
        <v>0.0</v>
      </c>
      <c r="D5" s="4">
        <v>0.0</v>
      </c>
      <c r="E5" s="4" t="s">
        <v>15</v>
      </c>
      <c r="F5" s="4" t="s">
        <v>21</v>
      </c>
    </row>
    <row r="6">
      <c r="A6" s="5">
        <f t="shared" si="1"/>
        <v>4</v>
      </c>
      <c r="B6" s="4" t="s">
        <v>16</v>
      </c>
      <c r="C6" s="4">
        <v>28.0</v>
      </c>
      <c r="D6" s="4" t="s">
        <v>23</v>
      </c>
      <c r="E6" s="4" t="s">
        <v>23</v>
      </c>
      <c r="F6" s="4" t="s">
        <v>24</v>
      </c>
    </row>
    <row r="7">
      <c r="A7" s="5">
        <f t="shared" si="1"/>
        <v>5</v>
      </c>
      <c r="B7" s="4" t="s">
        <v>13</v>
      </c>
      <c r="C7" s="4">
        <v>40.0</v>
      </c>
      <c r="D7" s="4" t="s">
        <v>26</v>
      </c>
      <c r="E7" s="4" t="s">
        <v>26</v>
      </c>
      <c r="F7" s="6" t="s">
        <v>27</v>
      </c>
    </row>
    <row r="8">
      <c r="A8" s="5">
        <f t="shared" si="1"/>
        <v>6</v>
      </c>
      <c r="B8" s="4" t="s">
        <v>16</v>
      </c>
      <c r="C8" s="4">
        <v>10.0</v>
      </c>
      <c r="D8" s="4" t="s">
        <v>23</v>
      </c>
      <c r="E8" s="4" t="s">
        <v>29</v>
      </c>
      <c r="F8" s="4" t="s">
        <v>30</v>
      </c>
    </row>
    <row r="9">
      <c r="A9" s="5">
        <f t="shared" si="1"/>
        <v>7</v>
      </c>
      <c r="B9" s="4" t="s">
        <v>13</v>
      </c>
      <c r="C9" s="4">
        <v>15.0</v>
      </c>
      <c r="D9" s="4" t="s">
        <v>29</v>
      </c>
    </row>
    <row r="10">
      <c r="A10" s="5">
        <f t="shared" si="1"/>
        <v>8</v>
      </c>
      <c r="B10" s="4" t="s">
        <v>11</v>
      </c>
      <c r="C10" s="4">
        <v>0.0</v>
      </c>
      <c r="D10" s="4">
        <v>0.0</v>
      </c>
    </row>
    <row r="11">
      <c r="A11" s="5">
        <f t="shared" si="1"/>
        <v>9</v>
      </c>
      <c r="B11" s="4" t="s">
        <v>16</v>
      </c>
      <c r="C11" s="4">
        <v>39.0</v>
      </c>
      <c r="D11" s="4" t="s">
        <v>23</v>
      </c>
    </row>
    <row r="12">
      <c r="A12" s="5">
        <f t="shared" si="1"/>
        <v>10</v>
      </c>
      <c r="B12" s="4" t="s">
        <v>13</v>
      </c>
      <c r="C12" s="4">
        <v>28.0</v>
      </c>
      <c r="D12" s="4" t="s">
        <v>15</v>
      </c>
    </row>
    <row r="13">
      <c r="A13" s="5">
        <f t="shared" si="1"/>
        <v>11</v>
      </c>
      <c r="B13" s="4" t="s">
        <v>11</v>
      </c>
      <c r="C13" s="4">
        <v>0.0</v>
      </c>
      <c r="D13" s="4">
        <v>0.0</v>
      </c>
    </row>
    <row r="14">
      <c r="A14" s="5">
        <f t="shared" si="1"/>
        <v>12</v>
      </c>
      <c r="B14" s="4" t="s">
        <v>16</v>
      </c>
      <c r="C14" s="4">
        <v>25.0</v>
      </c>
      <c r="D14" s="4" t="s">
        <v>29</v>
      </c>
    </row>
  </sheetData>
  <mergeCells count="2">
    <mergeCell ref="E1:F1"/>
    <mergeCell ref="A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47</v>
      </c>
      <c r="B1" s="2"/>
      <c r="C1" s="2"/>
      <c r="D1" s="3"/>
    </row>
    <row r="2">
      <c r="A2" s="1" t="s">
        <v>49</v>
      </c>
      <c r="B2" s="3"/>
      <c r="C2" s="1" t="s">
        <v>51</v>
      </c>
      <c r="D2" s="3"/>
    </row>
    <row r="3">
      <c r="A3" s="4" t="s">
        <v>52</v>
      </c>
      <c r="B3" s="4" t="s">
        <v>53</v>
      </c>
      <c r="C3" s="4" t="s">
        <v>52</v>
      </c>
      <c r="D3" s="4" t="s">
        <v>53</v>
      </c>
    </row>
    <row r="4">
      <c r="A4" s="4">
        <v>22.3</v>
      </c>
      <c r="B4" s="4">
        <v>4.6</v>
      </c>
      <c r="C4" s="4">
        <v>25.0</v>
      </c>
      <c r="D4" s="4">
        <v>3.4</v>
      </c>
    </row>
    <row r="5">
      <c r="A5" s="4">
        <v>-189.4</v>
      </c>
      <c r="B5" s="4">
        <v>2.3</v>
      </c>
      <c r="C5" s="4">
        <v>-185.0</v>
      </c>
      <c r="D5" s="4">
        <v>3.5</v>
      </c>
    </row>
    <row r="6">
      <c r="A6" s="4">
        <v>-150.0</v>
      </c>
      <c r="B6" s="4">
        <v>2.7</v>
      </c>
      <c r="C6" s="5"/>
      <c r="D6" s="5"/>
    </row>
    <row r="7">
      <c r="A7" s="4">
        <v>-130.4</v>
      </c>
      <c r="B7" s="4">
        <v>3.0</v>
      </c>
      <c r="C7" s="5"/>
      <c r="D7" s="5"/>
    </row>
    <row r="8">
      <c r="A8" s="4">
        <v>-92.1</v>
      </c>
      <c r="B8" s="4">
        <v>8.1</v>
      </c>
      <c r="C8" s="5"/>
      <c r="D8" s="5"/>
    </row>
    <row r="9">
      <c r="A9" s="4">
        <v>-105.0</v>
      </c>
      <c r="B9" s="4">
        <v>10.2</v>
      </c>
      <c r="C9" s="5"/>
      <c r="D9" s="5"/>
    </row>
    <row r="10">
      <c r="A10" s="4">
        <v>-120.0</v>
      </c>
      <c r="B10" s="4">
        <v>14.0</v>
      </c>
      <c r="C10" s="5"/>
      <c r="D10" s="5"/>
    </row>
  </sheetData>
  <mergeCells count="3">
    <mergeCell ref="A1:D1"/>
    <mergeCell ref="A2:B2"/>
    <mergeCell ref="C2:D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4" max="4" width="20.29"/>
    <col customWidth="1" min="5" max="5" width="21.0"/>
  </cols>
  <sheetData>
    <row r="1">
      <c r="A1" s="1" t="s">
        <v>36</v>
      </c>
      <c r="B1" s="2"/>
      <c r="C1" s="2"/>
      <c r="D1" s="3"/>
      <c r="F1" s="1" t="s">
        <v>35</v>
      </c>
      <c r="G1" s="3"/>
    </row>
    <row r="2">
      <c r="A2" s="4" t="s">
        <v>38</v>
      </c>
      <c r="B2" s="4" t="s">
        <v>39</v>
      </c>
      <c r="C2" s="4" t="s">
        <v>40</v>
      </c>
      <c r="D2" s="4" t="s">
        <v>41</v>
      </c>
      <c r="E2" s="4" t="s">
        <v>41</v>
      </c>
      <c r="F2" s="4" t="s">
        <v>42</v>
      </c>
      <c r="G2" s="4" t="s">
        <v>43</v>
      </c>
    </row>
    <row r="3">
      <c r="A3" s="4">
        <v>3320.0</v>
      </c>
      <c r="B3" s="5">
        <f t="shared" ref="B3:B17" si="1">log(A3)</f>
        <v>3.521138084</v>
      </c>
      <c r="C3" s="4">
        <v>66.7</v>
      </c>
      <c r="D3" s="13">
        <f t="shared" ref="D3:D17" si="2">(10^-6)*32*C3*0.229/(pi()*0.00635^3)</f>
        <v>607.6314526</v>
      </c>
      <c r="E3" s="15"/>
      <c r="F3" s="15" t="s">
        <v>41</v>
      </c>
      <c r="G3" s="9" t="s">
        <v>48</v>
      </c>
    </row>
    <row r="4">
      <c r="A4" s="4">
        <v>4500.0</v>
      </c>
      <c r="B4" s="5">
        <f t="shared" si="1"/>
        <v>3.653212514</v>
      </c>
      <c r="C4" s="4">
        <v>62.3</v>
      </c>
      <c r="D4" s="13">
        <f t="shared" si="2"/>
        <v>567.5478186</v>
      </c>
      <c r="E4" s="18"/>
      <c r="F4" s="15"/>
      <c r="G4" s="14"/>
    </row>
    <row r="5">
      <c r="A5" s="4">
        <v>13000.0</v>
      </c>
      <c r="B5" s="5">
        <f t="shared" si="1"/>
        <v>4.113943352</v>
      </c>
      <c r="C5" s="4">
        <v>57.8</v>
      </c>
      <c r="D5" s="13">
        <f t="shared" si="2"/>
        <v>526.5531928</v>
      </c>
      <c r="E5" s="18"/>
      <c r="F5" s="20"/>
      <c r="G5" s="20"/>
    </row>
    <row r="6">
      <c r="A6" s="4">
        <v>18200.0</v>
      </c>
      <c r="B6" s="5">
        <f t="shared" si="1"/>
        <v>4.260071388</v>
      </c>
      <c r="C6" s="4">
        <v>53.4</v>
      </c>
      <c r="D6" s="13">
        <f t="shared" si="2"/>
        <v>486.4695588</v>
      </c>
      <c r="E6" s="23"/>
      <c r="F6" s="9" t="s">
        <v>55</v>
      </c>
      <c r="G6" s="15" t="s">
        <v>56</v>
      </c>
    </row>
    <row r="7">
      <c r="A7" s="4">
        <v>37000.0</v>
      </c>
      <c r="B7" s="5">
        <f t="shared" si="1"/>
        <v>4.568201724</v>
      </c>
      <c r="C7" s="4">
        <v>53.4</v>
      </c>
      <c r="D7" s="13">
        <f t="shared" si="2"/>
        <v>486.4695588</v>
      </c>
      <c r="E7" s="23"/>
      <c r="F7" s="20"/>
      <c r="G7" s="20"/>
    </row>
    <row r="8">
      <c r="A8" s="4">
        <v>127000.0</v>
      </c>
      <c r="B8" s="5">
        <f t="shared" si="1"/>
        <v>5.103803721</v>
      </c>
      <c r="C8" s="4">
        <v>48.9</v>
      </c>
      <c r="D8" s="13">
        <f t="shared" si="2"/>
        <v>445.474933</v>
      </c>
      <c r="E8" s="23"/>
      <c r="F8" s="25"/>
    </row>
    <row r="9">
      <c r="A9" s="4">
        <v>173500.0</v>
      </c>
      <c r="B9" s="5">
        <f t="shared" si="1"/>
        <v>5.239299479</v>
      </c>
      <c r="C9" s="4">
        <v>51.1</v>
      </c>
      <c r="D9" s="13">
        <f t="shared" si="2"/>
        <v>465.5167501</v>
      </c>
      <c r="E9" s="23"/>
    </row>
    <row r="10">
      <c r="A10" s="4">
        <v>192000.0</v>
      </c>
      <c r="B10" s="5">
        <f t="shared" si="1"/>
        <v>5.283301229</v>
      </c>
      <c r="C10" s="4">
        <v>48.9</v>
      </c>
      <c r="D10" s="13">
        <f t="shared" si="2"/>
        <v>445.474933</v>
      </c>
      <c r="E10" s="23"/>
    </row>
    <row r="11">
      <c r="A11" s="4">
        <v>397000.0</v>
      </c>
      <c r="B11" s="5">
        <f t="shared" si="1"/>
        <v>5.598790507</v>
      </c>
      <c r="C11" s="4">
        <v>44.5</v>
      </c>
      <c r="D11" s="13">
        <f t="shared" si="2"/>
        <v>405.391299</v>
      </c>
      <c r="E11" s="23"/>
    </row>
    <row r="12">
      <c r="A12" s="4">
        <v>758000.0</v>
      </c>
      <c r="B12" s="5">
        <f t="shared" si="1"/>
        <v>5.879669206</v>
      </c>
      <c r="C12" s="4">
        <v>42.3</v>
      </c>
      <c r="D12" s="13">
        <f t="shared" si="2"/>
        <v>385.3494819</v>
      </c>
      <c r="E12" s="23"/>
    </row>
    <row r="13">
      <c r="A13" s="4">
        <v>2700000.0</v>
      </c>
      <c r="B13" s="5">
        <f t="shared" si="1"/>
        <v>6.431363764</v>
      </c>
      <c r="C13" s="4">
        <v>40.0</v>
      </c>
      <c r="D13" s="13">
        <f t="shared" si="2"/>
        <v>364.3966732</v>
      </c>
      <c r="E13" s="23"/>
    </row>
    <row r="14">
      <c r="A14" s="4">
        <v>5870000.0</v>
      </c>
      <c r="B14" s="5">
        <f t="shared" si="1"/>
        <v>6.768638101</v>
      </c>
      <c r="C14" s="4">
        <v>37.8</v>
      </c>
      <c r="D14" s="13">
        <f t="shared" si="2"/>
        <v>344.3548562</v>
      </c>
      <c r="E14" s="23"/>
    </row>
    <row r="15">
      <c r="A15" s="4">
        <v>1.5725E7</v>
      </c>
      <c r="B15" s="5">
        <f t="shared" si="1"/>
        <v>7.196590654</v>
      </c>
      <c r="C15" s="4">
        <v>37.8</v>
      </c>
      <c r="D15" s="13">
        <f t="shared" si="2"/>
        <v>344.3548562</v>
      </c>
      <c r="E15" s="23"/>
    </row>
    <row r="16">
      <c r="A16" s="4">
        <f t="shared" ref="A16:A17" si="3">10^8</f>
        <v>100000000</v>
      </c>
      <c r="B16" s="5">
        <f t="shared" si="1"/>
        <v>8</v>
      </c>
      <c r="C16" s="4">
        <v>33.4</v>
      </c>
      <c r="D16" s="13">
        <f t="shared" si="2"/>
        <v>304.2712221</v>
      </c>
      <c r="E16" s="23"/>
    </row>
    <row r="17">
      <c r="A17" s="4">
        <f t="shared" si="3"/>
        <v>100000000</v>
      </c>
      <c r="B17" s="5">
        <f t="shared" si="1"/>
        <v>8</v>
      </c>
      <c r="C17" s="4">
        <v>35.6</v>
      </c>
      <c r="D17" s="13">
        <f t="shared" si="2"/>
        <v>324.3130392</v>
      </c>
      <c r="E17" s="26"/>
    </row>
    <row r="18">
      <c r="A18" s="1" t="s">
        <v>1</v>
      </c>
      <c r="B18" s="27"/>
      <c r="C18" s="27"/>
      <c r="D18" s="28"/>
      <c r="E18" s="29"/>
    </row>
    <row r="19">
      <c r="A19" s="4">
        <v>31700.0</v>
      </c>
      <c r="B19" s="5">
        <f t="shared" ref="B19:B20" si="4">log(A19)</f>
        <v>4.501059262</v>
      </c>
      <c r="C19" s="1" t="s">
        <v>18</v>
      </c>
      <c r="D19" s="30"/>
      <c r="E19" s="32">
        <f t="shared" ref="E19:E20" si="5">(10^-6)*32*48.9*0.229/(pi()*0.00635^3)</f>
        <v>445.474933</v>
      </c>
    </row>
    <row r="20">
      <c r="A20" s="4">
        <v>8075.0</v>
      </c>
      <c r="B20" s="5">
        <f t="shared" si="4"/>
        <v>3.907142531</v>
      </c>
      <c r="C20" s="1" t="s">
        <v>20</v>
      </c>
      <c r="D20" s="21"/>
      <c r="E20" s="34">
        <f t="shared" si="5"/>
        <v>445.474933</v>
      </c>
    </row>
  </sheetData>
  <mergeCells count="5">
    <mergeCell ref="A1:D1"/>
    <mergeCell ref="G3:G5"/>
    <mergeCell ref="F1:G1"/>
    <mergeCell ref="F6:F7"/>
    <mergeCell ref="G6:G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57"/>
  </cols>
  <sheetData>
    <row r="1">
      <c r="A1" s="7" t="s">
        <v>34</v>
      </c>
      <c r="B1" s="3"/>
      <c r="C1" s="1" t="s">
        <v>35</v>
      </c>
      <c r="D1" s="2"/>
      <c r="E1" s="3"/>
    </row>
    <row r="2">
      <c r="A2" s="6" t="s">
        <v>37</v>
      </c>
      <c r="B2" s="8">
        <v>8075.0</v>
      </c>
      <c r="C2" s="9" t="s">
        <v>44</v>
      </c>
      <c r="D2" s="10" t="s">
        <v>45</v>
      </c>
      <c r="E2" s="11"/>
    </row>
    <row r="3">
      <c r="A3" s="6" t="s">
        <v>46</v>
      </c>
      <c r="B3" s="12">
        <f>9.8672*B2^2-174.43*B2+1079.63</f>
        <v>641989500.4</v>
      </c>
      <c r="C3" s="14"/>
      <c r="D3" s="16"/>
      <c r="E3" s="17"/>
    </row>
    <row r="4">
      <c r="A4" s="6" t="s">
        <v>50</v>
      </c>
      <c r="B4" s="19">
        <f>32*48.9*0.229/(pi()*0.00635^3)</f>
        <v>445474933</v>
      </c>
      <c r="C4" s="20"/>
      <c r="D4" s="21"/>
      <c r="E4" s="22"/>
    </row>
    <row r="5">
      <c r="A5" s="6" t="s">
        <v>54</v>
      </c>
      <c r="B5" s="24">
        <f>B3/B4</f>
        <v>1.441134961</v>
      </c>
      <c r="C5" s="6" t="s">
        <v>57</v>
      </c>
      <c r="D5" s="7" t="s">
        <v>58</v>
      </c>
      <c r="E5" s="3"/>
    </row>
    <row r="6">
      <c r="C6" s="4" t="s">
        <v>54</v>
      </c>
      <c r="D6" s="1" t="s">
        <v>59</v>
      </c>
      <c r="E6" s="3"/>
    </row>
  </sheetData>
  <mergeCells count="6">
    <mergeCell ref="D2:E4"/>
    <mergeCell ref="A1:B1"/>
    <mergeCell ref="C1:E1"/>
    <mergeCell ref="D5:E5"/>
    <mergeCell ref="C2:C4"/>
    <mergeCell ref="D6:E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3320.0</v>
      </c>
      <c r="B1" s="31" t="s">
        <v>60</v>
      </c>
      <c r="D1" s="33">
        <f>(10^-6)*32*48.9*0.229/(pi()*0.00635^3)</f>
        <v>445.474933</v>
      </c>
      <c r="E1" s="4">
        <v>31700.0</v>
      </c>
      <c r="F1" s="5">
        <f>log(E1)</f>
        <v>4.501059262</v>
      </c>
      <c r="G1" s="33">
        <f>(10^-6)*32*48.9*0.229/(pi()*0.00635^3)</f>
        <v>445.474933</v>
      </c>
      <c r="H1" s="4">
        <v>8075.0</v>
      </c>
      <c r="I1" s="5">
        <f>log(H1)</f>
        <v>3.907142531</v>
      </c>
    </row>
    <row r="2">
      <c r="A2" s="4">
        <v>4500.0</v>
      </c>
      <c r="B2" s="31">
        <v>290.0</v>
      </c>
      <c r="D2" s="35">
        <v>0.0</v>
      </c>
      <c r="E2" s="35">
        <v>0.0</v>
      </c>
      <c r="F2" s="35">
        <v>0.0</v>
      </c>
      <c r="G2" s="35">
        <v>0.0</v>
      </c>
      <c r="H2" s="35">
        <v>0.0</v>
      </c>
      <c r="I2" s="35">
        <v>0.0</v>
      </c>
    </row>
    <row r="3">
      <c r="A3" s="4">
        <v>13000.0</v>
      </c>
      <c r="B3" s="31">
        <v>290.0</v>
      </c>
      <c r="D3" s="35">
        <v>0.0</v>
      </c>
      <c r="E3" s="35">
        <v>0.0</v>
      </c>
      <c r="F3" s="35">
        <v>0.0</v>
      </c>
      <c r="G3" s="35">
        <v>0.0</v>
      </c>
      <c r="H3" s="35">
        <v>0.0</v>
      </c>
      <c r="I3" s="35">
        <v>0.0</v>
      </c>
    </row>
    <row r="4">
      <c r="A4" s="4">
        <v>18200.0</v>
      </c>
      <c r="B4" s="31">
        <v>290.0</v>
      </c>
      <c r="D4" s="35">
        <v>0.0</v>
      </c>
      <c r="E4" s="35">
        <v>0.0</v>
      </c>
      <c r="F4" s="35">
        <v>0.0</v>
      </c>
      <c r="G4" s="35">
        <v>0.0</v>
      </c>
      <c r="H4" s="35">
        <v>0.0</v>
      </c>
      <c r="I4" s="35">
        <v>0.0</v>
      </c>
    </row>
    <row r="5">
      <c r="A5" s="4">
        <v>37000.0</v>
      </c>
      <c r="B5" s="31">
        <v>290.0</v>
      </c>
      <c r="D5" s="35">
        <v>0.0</v>
      </c>
      <c r="E5" s="35">
        <v>0.0</v>
      </c>
      <c r="F5" s="35">
        <v>0.0</v>
      </c>
      <c r="G5" s="35">
        <v>0.0</v>
      </c>
      <c r="H5" s="35">
        <v>0.0</v>
      </c>
      <c r="I5" s="35">
        <v>0.0</v>
      </c>
    </row>
    <row r="6">
      <c r="A6" s="4">
        <v>127000.0</v>
      </c>
      <c r="B6" s="31">
        <v>290.0</v>
      </c>
      <c r="D6" s="35">
        <v>0.0</v>
      </c>
      <c r="E6" s="35">
        <v>0.0</v>
      </c>
      <c r="F6" s="35">
        <v>0.0</v>
      </c>
      <c r="G6" s="35">
        <v>0.0</v>
      </c>
      <c r="H6" s="35">
        <v>0.0</v>
      </c>
      <c r="I6" s="35">
        <v>0.0</v>
      </c>
    </row>
    <row r="7">
      <c r="A7" s="4">
        <v>173500.0</v>
      </c>
      <c r="B7" s="31">
        <v>290.0</v>
      </c>
      <c r="D7" s="35">
        <v>0.0</v>
      </c>
      <c r="E7" s="35">
        <v>0.0</v>
      </c>
      <c r="F7" s="35">
        <v>0.0</v>
      </c>
      <c r="G7" s="35">
        <v>0.0</v>
      </c>
      <c r="H7" s="35">
        <v>0.0</v>
      </c>
      <c r="I7" s="35">
        <v>0.0</v>
      </c>
    </row>
    <row r="8">
      <c r="A8" s="4">
        <v>192000.0</v>
      </c>
      <c r="B8" s="31">
        <v>290.0</v>
      </c>
      <c r="D8" s="35">
        <v>0.0</v>
      </c>
      <c r="E8" s="35">
        <v>0.0</v>
      </c>
      <c r="F8" s="35">
        <v>0.0</v>
      </c>
      <c r="G8" s="35">
        <v>0.0</v>
      </c>
      <c r="H8" s="35">
        <v>0.0</v>
      </c>
      <c r="I8" s="35">
        <v>0.0</v>
      </c>
    </row>
    <row r="9">
      <c r="A9" s="4">
        <v>397000.0</v>
      </c>
      <c r="B9" s="31">
        <v>290.0</v>
      </c>
      <c r="D9" s="35">
        <v>0.0</v>
      </c>
      <c r="E9" s="35">
        <v>0.0</v>
      </c>
      <c r="F9" s="35">
        <v>0.0</v>
      </c>
      <c r="G9" s="35">
        <v>0.0</v>
      </c>
      <c r="H9" s="35">
        <v>0.0</v>
      </c>
      <c r="I9" s="35">
        <v>0.0</v>
      </c>
    </row>
    <row r="10">
      <c r="A10" s="4">
        <v>758000.0</v>
      </c>
      <c r="B10" s="31">
        <v>290.0</v>
      </c>
      <c r="D10" s="35">
        <v>0.0</v>
      </c>
      <c r="E10" s="35">
        <v>0.0</v>
      </c>
      <c r="F10" s="35">
        <v>0.0</v>
      </c>
      <c r="G10" s="35">
        <v>0.0</v>
      </c>
      <c r="H10" s="35">
        <v>0.0</v>
      </c>
      <c r="I10" s="35">
        <v>0.0</v>
      </c>
    </row>
    <row r="11">
      <c r="A11" s="4">
        <v>2700000.0</v>
      </c>
      <c r="B11" s="31">
        <v>290.0</v>
      </c>
      <c r="D11" s="35">
        <v>0.0</v>
      </c>
      <c r="E11" s="35">
        <v>0.0</v>
      </c>
      <c r="F11" s="35">
        <v>0.0</v>
      </c>
      <c r="G11" s="35">
        <v>0.0</v>
      </c>
      <c r="H11" s="35">
        <v>0.0</v>
      </c>
      <c r="I11" s="35">
        <v>0.0</v>
      </c>
    </row>
    <row r="12">
      <c r="A12" s="4">
        <v>5870000.0</v>
      </c>
      <c r="B12" s="31">
        <v>290.0</v>
      </c>
      <c r="D12" s="35">
        <v>0.0</v>
      </c>
      <c r="E12" s="35">
        <v>0.0</v>
      </c>
      <c r="F12" s="35">
        <v>0.0</v>
      </c>
      <c r="G12" s="35">
        <v>0.0</v>
      </c>
      <c r="H12" s="35">
        <v>0.0</v>
      </c>
      <c r="I12" s="35">
        <v>0.0</v>
      </c>
    </row>
    <row r="13">
      <c r="A13" s="4">
        <v>1.5725E7</v>
      </c>
      <c r="B13" s="31">
        <v>290.0</v>
      </c>
      <c r="D13" s="35">
        <v>0.0</v>
      </c>
      <c r="E13" s="35">
        <v>0.0</v>
      </c>
      <c r="F13" s="35">
        <v>0.0</v>
      </c>
      <c r="G13" s="35">
        <v>0.0</v>
      </c>
      <c r="H13" s="35">
        <v>0.0</v>
      </c>
      <c r="I13" s="35">
        <v>0.0</v>
      </c>
    </row>
    <row r="14">
      <c r="A14" s="4">
        <f t="shared" ref="A14:A15" si="1">10^8</f>
        <v>100000000</v>
      </c>
      <c r="B14" s="31">
        <v>290.0</v>
      </c>
      <c r="D14" s="35">
        <v>0.0</v>
      </c>
      <c r="E14" s="35">
        <v>0.0</v>
      </c>
      <c r="F14" s="35">
        <v>0.0</v>
      </c>
      <c r="G14" s="35">
        <v>0.0</v>
      </c>
      <c r="H14" s="35">
        <v>0.0</v>
      </c>
      <c r="I14" s="35">
        <v>0.0</v>
      </c>
    </row>
    <row r="15">
      <c r="A15" s="4">
        <f t="shared" si="1"/>
        <v>100000000</v>
      </c>
      <c r="B15" s="31">
        <v>290.0</v>
      </c>
      <c r="D15" s="35">
        <v>0.0</v>
      </c>
      <c r="E15" s="35">
        <v>0.0</v>
      </c>
      <c r="F15" s="35">
        <v>0.0</v>
      </c>
      <c r="G15" s="35">
        <v>0.0</v>
      </c>
      <c r="H15" s="35">
        <v>0.0</v>
      </c>
      <c r="I15" s="35">
        <v>0.0</v>
      </c>
    </row>
    <row r="16">
      <c r="D16" s="35">
        <v>0.0</v>
      </c>
      <c r="E16" s="35">
        <v>0.0</v>
      </c>
      <c r="F16" s="35">
        <v>0.0</v>
      </c>
      <c r="G16" s="35">
        <v>0.0</v>
      </c>
      <c r="H16" s="35">
        <v>0.0</v>
      </c>
      <c r="I16" s="35">
        <v>0.0</v>
      </c>
    </row>
  </sheetData>
  <drawing r:id="rId1"/>
</worksheet>
</file>