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tants" sheetId="1" r:id="rId3"/>
    <sheet state="visible" name="Lab 1" sheetId="2" r:id="rId4"/>
    <sheet state="visible" name="Lab 2" sheetId="3" r:id="rId5"/>
  </sheets>
  <definedNames/>
  <calcPr/>
</workbook>
</file>

<file path=xl/sharedStrings.xml><?xml version="1.0" encoding="utf-8"?>
<sst xmlns="http://schemas.openxmlformats.org/spreadsheetml/2006/main" count="87" uniqueCount="65">
  <si>
    <t>Measurements and Calculations</t>
  </si>
  <si>
    <t>Data and Calculations</t>
  </si>
  <si>
    <t>Total mass (V)</t>
  </si>
  <si>
    <t>Total mass (kg)</t>
  </si>
  <si>
    <t>Pressure (V)</t>
  </si>
  <si>
    <t>Pressure (Psi)</t>
  </si>
  <si>
    <t>Temperature (C)</t>
  </si>
  <si>
    <t>Cylinder mass (g)</t>
  </si>
  <si>
    <t>Total mass (g)</t>
  </si>
  <si>
    <t>Volume (ml)</t>
  </si>
  <si>
    <t>Density (kg/m^3)</t>
  </si>
  <si>
    <t>Temperature (K)</t>
  </si>
  <si>
    <t>Water</t>
  </si>
  <si>
    <t>R-nitrogen (J/kgK)</t>
  </si>
  <si>
    <t xml:space="preserve">pressure kpa </t>
  </si>
  <si>
    <t>Empty tank/atm pressure</t>
  </si>
  <si>
    <t>N/A</t>
  </si>
  <si>
    <t>Water in saturated salt</t>
  </si>
  <si>
    <t>100~200 psi</t>
  </si>
  <si>
    <t>Canola oil</t>
  </si>
  <si>
    <t>Maple syrup</t>
  </si>
  <si>
    <t>Hot bath</t>
  </si>
  <si>
    <t>Cold bath</t>
  </si>
  <si>
    <t>~400 psi - cold</t>
  </si>
  <si>
    <t xml:space="preserve">400 psi - hot </t>
  </si>
  <si>
    <t>Hot water</t>
  </si>
  <si>
    <t>318.2 K</t>
  </si>
  <si>
    <t>Data and Calculations (Updated)</t>
  </si>
  <si>
    <t>Pressure Transducer</t>
  </si>
  <si>
    <t>Given</t>
  </si>
  <si>
    <t>Set up #4 (V)</t>
  </si>
  <si>
    <t>From Interpolation</t>
  </si>
  <si>
    <t>Slope</t>
  </si>
  <si>
    <t>psi/V</t>
  </si>
  <si>
    <t>Y-intercept</t>
  </si>
  <si>
    <t>Mass to Voltage Scale Factor</t>
  </si>
  <si>
    <t>kg</t>
  </si>
  <si>
    <t>V</t>
  </si>
  <si>
    <t>Volume of Tank</t>
  </si>
  <si>
    <t>m^3</t>
  </si>
  <si>
    <t>Miscellaneous Constant(s)</t>
  </si>
  <si>
    <t>psi to Pa</t>
  </si>
  <si>
    <t>Pa/psi</t>
  </si>
  <si>
    <t>Molar mass</t>
  </si>
  <si>
    <t>Nitrogen</t>
  </si>
  <si>
    <t>kg/mol</t>
  </si>
  <si>
    <t>https://www.webqc.org/molecular-weight-of-Nitrogen.html</t>
  </si>
  <si>
    <t>Air</t>
  </si>
  <si>
    <t>From lab lecture</t>
  </si>
  <si>
    <t>R constant</t>
  </si>
  <si>
    <t>Universal R</t>
  </si>
  <si>
    <t>J/molK</t>
  </si>
  <si>
    <t>Nitrogen R</t>
  </si>
  <si>
    <t>J/kgK</t>
  </si>
  <si>
    <t>Tank Specifications</t>
  </si>
  <si>
    <t>A</t>
  </si>
  <si>
    <t>B</t>
  </si>
  <si>
    <t>T</t>
  </si>
  <si>
    <t>Internal Volume</t>
  </si>
  <si>
    <t xml:space="preserve">Presure Rating </t>
  </si>
  <si>
    <t>4 in</t>
  </si>
  <si>
    <t>26.7 in</t>
  </si>
  <si>
    <t>0.206 in</t>
  </si>
  <si>
    <t xml:space="preserve">3785 cm^3 </t>
  </si>
  <si>
    <t>1800 psig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</si>
</sst>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</font>
    <font/>
    <font>
      <b/>
    </font>
    <font>
      <i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Font="1" applyNumberFormat="1"/>
    <xf borderId="0" fillId="0" fontId="1" numFmtId="164" xfId="0" applyFont="1" applyNumberFormat="1"/>
    <xf borderId="0" fillId="0" fontId="2" numFmtId="2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2" xfId="0" applyFont="1" applyNumberFormat="1"/>
    <xf borderId="0" fillId="0" fontId="2" numFmtId="164" xfId="0" applyFont="1" applyNumberFormat="1"/>
    <xf borderId="0" fillId="0" fontId="3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Set up #4 (V) vs Pressure (Psi)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Constants!$B$2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1"/>
          </c:trendline>
          <c:xVal>
            <c:numRef>
              <c:f>Constants!$C$3:$C$4</c:f>
            </c:numRef>
          </c:xVal>
          <c:yVal>
            <c:numRef>
              <c:f>Constants!$B$3:$B$4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12711"/>
        <c:axId val="960240231"/>
      </c:scatterChart>
      <c:valAx>
        <c:axId val="1008127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Pressure (Psi)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0240231"/>
      </c:valAx>
      <c:valAx>
        <c:axId val="960240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Set up #4 (V)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081271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285750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57150</xdr:colOff>
      <xdr:row>24</xdr:row>
      <xdr:rowOff>19050</xdr:rowOff>
    </xdr:from>
    <xdr:ext cx="5314950" cy="21812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ebqc.org/molecular-weight-of-Nitrogen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71"/>
    <col customWidth="1" min="6" max="6" width="19.0"/>
  </cols>
  <sheetData>
    <row r="1">
      <c r="A1" s="11" t="s">
        <v>28</v>
      </c>
    </row>
    <row r="2">
      <c r="A2" s="10" t="s">
        <v>29</v>
      </c>
      <c r="B2" s="10" t="s">
        <v>5</v>
      </c>
      <c r="C2" s="10" t="s">
        <v>30</v>
      </c>
    </row>
    <row r="3">
      <c r="B3" s="10">
        <v>0.0</v>
      </c>
      <c r="C3" s="10">
        <v>0.119</v>
      </c>
    </row>
    <row r="4">
      <c r="B4" s="10">
        <v>400.0</v>
      </c>
      <c r="C4" s="10">
        <v>4.2</v>
      </c>
    </row>
    <row r="5">
      <c r="A5" s="11" t="s">
        <v>31</v>
      </c>
    </row>
    <row r="6">
      <c r="A6" s="10" t="s">
        <v>32</v>
      </c>
      <c r="B6" s="10">
        <v>98.0</v>
      </c>
      <c r="C6" s="10" t="s">
        <v>33</v>
      </c>
    </row>
    <row r="7">
      <c r="A7" s="10" t="s">
        <v>34</v>
      </c>
      <c r="B7" s="10">
        <v>-11.7</v>
      </c>
      <c r="C7" s="10" t="s">
        <v>33</v>
      </c>
    </row>
    <row r="8">
      <c r="A8" s="11" t="s">
        <v>35</v>
      </c>
    </row>
    <row r="9">
      <c r="A9" s="10">
        <v>20.0</v>
      </c>
      <c r="B9" s="10" t="s">
        <v>36</v>
      </c>
      <c r="C9" s="10"/>
      <c r="D9" s="10"/>
      <c r="E9" s="10"/>
      <c r="F9" s="10"/>
      <c r="G9" s="10"/>
      <c r="H9" s="10"/>
    </row>
    <row r="10">
      <c r="A10" s="10">
        <v>6.894</v>
      </c>
      <c r="B10" s="10" t="s">
        <v>37</v>
      </c>
      <c r="E10" s="10"/>
      <c r="H10" s="10"/>
    </row>
    <row r="11">
      <c r="A11" s="11" t="s">
        <v>38</v>
      </c>
    </row>
    <row r="12">
      <c r="A12" s="10">
        <v>0.003785</v>
      </c>
      <c r="B12" s="10" t="s">
        <v>39</v>
      </c>
      <c r="C12" s="10"/>
    </row>
    <row r="13">
      <c r="A13" s="11" t="s">
        <v>40</v>
      </c>
    </row>
    <row r="14">
      <c r="A14" s="10" t="s">
        <v>41</v>
      </c>
      <c r="B14" s="10">
        <v>6894.75729</v>
      </c>
      <c r="C14" s="10" t="s">
        <v>42</v>
      </c>
    </row>
    <row r="15">
      <c r="A15" s="10" t="s">
        <v>43</v>
      </c>
    </row>
    <row r="16">
      <c r="A16" s="10" t="s">
        <v>44</v>
      </c>
      <c r="B16" s="12">
        <v>0.0280134</v>
      </c>
      <c r="C16" s="10" t="s">
        <v>45</v>
      </c>
      <c r="D16" s="13" t="s">
        <v>46</v>
      </c>
    </row>
    <row r="17">
      <c r="A17" s="10" t="s">
        <v>47</v>
      </c>
      <c r="B17" s="12">
        <v>0.02897</v>
      </c>
      <c r="C17" s="10" t="s">
        <v>45</v>
      </c>
      <c r="D17" s="10" t="s">
        <v>48</v>
      </c>
    </row>
    <row r="18">
      <c r="A18" s="10" t="s">
        <v>49</v>
      </c>
    </row>
    <row r="19">
      <c r="A19" s="10" t="s">
        <v>50</v>
      </c>
      <c r="B19" s="10">
        <v>8.314</v>
      </c>
      <c r="C19" s="10" t="s">
        <v>51</v>
      </c>
    </row>
    <row r="20">
      <c r="A20" s="10" t="s">
        <v>52</v>
      </c>
      <c r="B20">
        <f>B19/B16</f>
        <v>296.7865379</v>
      </c>
      <c r="C20" s="10" t="s">
        <v>53</v>
      </c>
    </row>
    <row r="21">
      <c r="A21" s="11" t="s">
        <v>54</v>
      </c>
    </row>
    <row r="22">
      <c r="A22" s="10" t="s">
        <v>55</v>
      </c>
      <c r="B22" s="10" t="s">
        <v>56</v>
      </c>
      <c r="C22" s="10" t="s">
        <v>57</v>
      </c>
      <c r="D22" s="10" t="s">
        <v>58</v>
      </c>
      <c r="E22" s="10" t="s">
        <v>59</v>
      </c>
    </row>
    <row r="23">
      <c r="A23" s="10" t="s">
        <v>60</v>
      </c>
      <c r="B23" s="10" t="s">
        <v>61</v>
      </c>
      <c r="C23" s="10" t="s">
        <v>62</v>
      </c>
      <c r="D23" s="10" t="s">
        <v>63</v>
      </c>
      <c r="E23" s="10" t="s">
        <v>64</v>
      </c>
    </row>
  </sheetData>
  <mergeCells count="1">
    <mergeCell ref="A8:B8"/>
  </mergeCells>
  <hyperlinks>
    <hyperlink r:id="rId1" ref="D1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7" max="7" width="17.29"/>
    <col customWidth="1" min="8" max="8" width="16.0"/>
  </cols>
  <sheetData>
    <row r="1">
      <c r="A1" s="2" t="s">
        <v>1</v>
      </c>
      <c r="B1" s="4"/>
      <c r="C1" s="4"/>
      <c r="D1" s="4"/>
      <c r="E1" s="4"/>
      <c r="F1" s="4"/>
      <c r="G1" s="4"/>
      <c r="H1" s="4"/>
    </row>
    <row r="2">
      <c r="A2" s="4"/>
      <c r="B2" s="2" t="s">
        <v>2</v>
      </c>
      <c r="C2" s="2" t="s">
        <v>3</v>
      </c>
      <c r="D2" s="2" t="s">
        <v>4</v>
      </c>
      <c r="E2" s="2" t="s">
        <v>5</v>
      </c>
      <c r="F2" s="2" t="s">
        <v>11</v>
      </c>
      <c r="G2" s="6" t="s">
        <v>13</v>
      </c>
      <c r="H2" s="6" t="s">
        <v>10</v>
      </c>
      <c r="I2" s="2" t="s">
        <v>14</v>
      </c>
      <c r="J2" s="4"/>
    </row>
    <row r="3">
      <c r="A3" s="2" t="s">
        <v>15</v>
      </c>
      <c r="B3" s="2">
        <v>3.649</v>
      </c>
      <c r="C3" s="4">
        <f>B3 * Constants!$A$9/Constants!$A$10</f>
        <v>10.58601683</v>
      </c>
      <c r="D3" s="2" t="s">
        <v>16</v>
      </c>
      <c r="E3" s="2"/>
      <c r="F3" s="4"/>
      <c r="G3" s="8"/>
      <c r="H3" s="8"/>
      <c r="I3" s="4"/>
      <c r="J3" s="4"/>
    </row>
    <row r="4">
      <c r="A4" s="2" t="s">
        <v>18</v>
      </c>
      <c r="B4" s="2">
        <v>3.65</v>
      </c>
      <c r="C4" s="4">
        <f>B4 * Constants!$A$9/Constants!$A$10</f>
        <v>10.5889179</v>
      </c>
      <c r="D4" s="2">
        <v>1.477</v>
      </c>
      <c r="E4" s="2">
        <f>D4*Constants!$B$6+Constants!$B$7</f>
        <v>133.046</v>
      </c>
      <c r="F4" s="2">
        <v>295.3</v>
      </c>
      <c r="G4" s="6">
        <f>Constants!$A$12*E4*Constants!$B$14/(F4*(C4-$C$3))</f>
        <v>4052.887279</v>
      </c>
      <c r="H4" s="8">
        <f>E4*Constants!$B$14/(G4*F4)</f>
        <v>0.7664658909</v>
      </c>
      <c r="I4" s="2">
        <f t="shared" ref="I4:I8" si="1">E4*6.895</f>
        <v>917.35217</v>
      </c>
      <c r="J4" s="4"/>
    </row>
    <row r="5">
      <c r="A5" s="2" t="s">
        <v>21</v>
      </c>
      <c r="B5" s="2">
        <v>3.65</v>
      </c>
      <c r="C5" s="4">
        <f>B5 * Constants!$A$9/Constants!$A$10</f>
        <v>10.5889179</v>
      </c>
      <c r="D5" s="2">
        <v>1.555</v>
      </c>
      <c r="E5" s="2">
        <f>D5*Constants!$B$6+Constants!$B$7</f>
        <v>140.69</v>
      </c>
      <c r="F5" s="2">
        <v>311.2</v>
      </c>
      <c r="G5" s="6">
        <f>Constants!$A$12*E5*Constants!$B$14/(F5*(C5-$C$3))</f>
        <v>4066.771686</v>
      </c>
      <c r="H5" s="8">
        <f>E5*Constants!$B$14/(G5*F5)</f>
        <v>0.7664658909</v>
      </c>
      <c r="I5" s="2">
        <f t="shared" si="1"/>
        <v>970.05755</v>
      </c>
      <c r="J5" s="4"/>
    </row>
    <row r="6">
      <c r="A6" s="2" t="s">
        <v>22</v>
      </c>
      <c r="B6" s="2">
        <v>3.65</v>
      </c>
      <c r="C6" s="4">
        <f>B6 * Constants!$A$9/Constants!$A$10</f>
        <v>10.5889179</v>
      </c>
      <c r="D6" s="2">
        <v>1.429</v>
      </c>
      <c r="E6" s="2">
        <f>D6*Constants!$B$6+Constants!$B$7</f>
        <v>128.342</v>
      </c>
      <c r="F6" s="2">
        <v>283.7</v>
      </c>
      <c r="G6" s="6">
        <f>Constants!$A$12*E6*Constants!$B$14/(F6*(C6-$C$3))</f>
        <v>4069.449064</v>
      </c>
      <c r="H6" s="8">
        <f>E6*Constants!$B$14/(G6*F6)</f>
        <v>0.7664658909</v>
      </c>
      <c r="I6" s="2">
        <f t="shared" si="1"/>
        <v>884.91809</v>
      </c>
      <c r="J6" s="4"/>
    </row>
    <row r="7">
      <c r="A7" s="2" t="s">
        <v>23</v>
      </c>
      <c r="B7" s="2">
        <v>3.66</v>
      </c>
      <c r="C7" s="4">
        <f>B7 * Constants!$A$9/Constants!$A$10</f>
        <v>10.61792863</v>
      </c>
      <c r="D7" s="2">
        <v>3.827</v>
      </c>
      <c r="E7" s="2">
        <f>D7*Constants!$B$6+Constants!$B$7</f>
        <v>363.346</v>
      </c>
      <c r="F7" s="2">
        <v>282.7</v>
      </c>
      <c r="G7" s="6">
        <f>Constants!$A$12*E7*Constants!$B$14/(F7*(C7-$C$3))</f>
        <v>1051.061286</v>
      </c>
      <c r="H7" s="8">
        <f>E7*Constants!$B$14/(G7*F7)</f>
        <v>8.4311248</v>
      </c>
      <c r="I7" s="2">
        <f t="shared" si="1"/>
        <v>2505.27067</v>
      </c>
      <c r="J7" s="4"/>
    </row>
    <row r="8">
      <c r="A8" s="2" t="s">
        <v>24</v>
      </c>
      <c r="B8" s="2">
        <v>3.66</v>
      </c>
      <c r="C8" s="4">
        <f>B8 * Constants!$A$9/Constants!$A$10</f>
        <v>10.61792863</v>
      </c>
      <c r="D8" s="2">
        <v>4.174</v>
      </c>
      <c r="E8" s="2">
        <f>D8*Constants!$B$6+Constants!$B$7</f>
        <v>397.352</v>
      </c>
      <c r="F8" s="2">
        <v>307.2</v>
      </c>
      <c r="G8" s="6">
        <f>Constants!$A$12*E8*Constants!$B$14/(F8*(C8-$C$3))</f>
        <v>1057.761259</v>
      </c>
      <c r="H8" s="8">
        <f>E8*Constants!$B$14/(G8*F8)</f>
        <v>8.4311248</v>
      </c>
      <c r="I8" s="2">
        <f t="shared" si="1"/>
        <v>2739.74204</v>
      </c>
      <c r="J8" s="4"/>
    </row>
    <row r="9">
      <c r="A9" s="9" t="s">
        <v>25</v>
      </c>
      <c r="B9" s="9" t="s">
        <v>26</v>
      </c>
      <c r="C9" s="4"/>
      <c r="D9" s="4"/>
      <c r="E9" s="4"/>
      <c r="F9" s="4"/>
      <c r="G9" s="4"/>
      <c r="H9" s="4"/>
      <c r="I9" s="4"/>
      <c r="J9" s="4"/>
    </row>
    <row r="11">
      <c r="A11" s="10"/>
      <c r="B11" s="2"/>
      <c r="C11" s="4"/>
      <c r="D11" s="2"/>
      <c r="E11" s="2"/>
      <c r="F11" s="2"/>
      <c r="G11" s="6"/>
      <c r="H11" s="8"/>
      <c r="I11" s="2"/>
    </row>
    <row r="12">
      <c r="A12" s="10"/>
      <c r="B12" s="2"/>
      <c r="C12" s="4"/>
      <c r="D12" s="2"/>
      <c r="E12" s="2"/>
      <c r="F12" s="2"/>
      <c r="G12" s="6"/>
      <c r="H12" s="8"/>
      <c r="I12" s="2"/>
    </row>
    <row r="13">
      <c r="A13" s="2" t="s">
        <v>27</v>
      </c>
      <c r="B13" s="4"/>
      <c r="C13" s="4"/>
      <c r="D13" s="4"/>
      <c r="E13" s="4"/>
      <c r="F13" s="4"/>
      <c r="G13" s="4"/>
      <c r="H13" s="4"/>
    </row>
    <row r="14">
      <c r="A14" s="4"/>
      <c r="B14" s="2" t="s">
        <v>2</v>
      </c>
      <c r="C14" s="2" t="s">
        <v>3</v>
      </c>
      <c r="D14" s="2" t="s">
        <v>4</v>
      </c>
      <c r="E14" s="2" t="s">
        <v>5</v>
      </c>
      <c r="F14" s="2" t="s">
        <v>11</v>
      </c>
      <c r="G14" s="6" t="s">
        <v>13</v>
      </c>
      <c r="H14" s="6" t="s">
        <v>10</v>
      </c>
      <c r="I14" s="2" t="s">
        <v>14</v>
      </c>
    </row>
    <row r="15">
      <c r="A15" s="2" t="s">
        <v>15</v>
      </c>
      <c r="B15" s="2">
        <v>3.649</v>
      </c>
      <c r="C15" s="4">
        <f>B15 * Constants!$A$9/Constants!$A$10</f>
        <v>10.58601683</v>
      </c>
      <c r="D15" s="2" t="s">
        <v>16</v>
      </c>
      <c r="E15" s="2"/>
      <c r="F15" s="4"/>
      <c r="G15" s="8"/>
      <c r="H15" s="8"/>
      <c r="I15" s="4"/>
    </row>
    <row r="16">
      <c r="A16" s="2" t="s">
        <v>18</v>
      </c>
      <c r="B16" s="2">
        <v>3.65</v>
      </c>
      <c r="C16" s="4">
        <f>B16 * Constants!$A$9/Constants!$A$10</f>
        <v>10.5889179</v>
      </c>
      <c r="D16" s="2">
        <v>1.477</v>
      </c>
      <c r="E16" s="2">
        <f>D16*Constants!$B$6+Constants!$B$7</f>
        <v>133.046</v>
      </c>
      <c r="F16" s="2">
        <v>295.3</v>
      </c>
      <c r="G16" s="6">
        <f t="shared" ref="G16:G20" si="2">(I16 * 10^3)/(H16*F16)</f>
        <v>4029.657933</v>
      </c>
      <c r="H16" s="8">
        <f t="shared" ref="H16:H20" si="3"> (C16-10.586)/0.003785</f>
        <v>0.7709113931</v>
      </c>
      <c r="I16" s="2">
        <f t="shared" ref="I16:I20" si="4">E16*6.895</f>
        <v>917.35217</v>
      </c>
    </row>
    <row r="17">
      <c r="A17" s="2" t="s">
        <v>21</v>
      </c>
      <c r="B17" s="2">
        <v>3.65</v>
      </c>
      <c r="C17" s="4">
        <f>B17 * Constants!$A$9/Constants!$A$10</f>
        <v>10.5889179</v>
      </c>
      <c r="D17" s="2">
        <v>1.555</v>
      </c>
      <c r="E17" s="2">
        <f>D17*Constants!$B$6+Constants!$B$7</f>
        <v>140.69</v>
      </c>
      <c r="F17" s="2">
        <v>311.2</v>
      </c>
      <c r="G17" s="6">
        <f t="shared" si="2"/>
        <v>4043.462761</v>
      </c>
      <c r="H17" s="8">
        <f t="shared" si="3"/>
        <v>0.7709113931</v>
      </c>
      <c r="I17" s="2">
        <f t="shared" si="4"/>
        <v>970.05755</v>
      </c>
    </row>
    <row r="18">
      <c r="A18" s="2" t="s">
        <v>22</v>
      </c>
      <c r="B18" s="2">
        <v>3.65</v>
      </c>
      <c r="C18" s="4">
        <f>B18 * Constants!$A$9/Constants!$A$10</f>
        <v>10.5889179</v>
      </c>
      <c r="D18" s="2">
        <v>1.429</v>
      </c>
      <c r="E18" s="2">
        <f>D18*Constants!$B$6+Constants!$B$7</f>
        <v>128.342</v>
      </c>
      <c r="F18" s="2">
        <v>283.7</v>
      </c>
      <c r="G18" s="6">
        <f t="shared" si="2"/>
        <v>4046.124793</v>
      </c>
      <c r="H18" s="8">
        <f t="shared" si="3"/>
        <v>0.7709113931</v>
      </c>
      <c r="I18" s="2">
        <f t="shared" si="4"/>
        <v>884.91809</v>
      </c>
    </row>
    <row r="19">
      <c r="A19" s="2" t="s">
        <v>23</v>
      </c>
      <c r="B19" s="2">
        <v>3.66</v>
      </c>
      <c r="C19" s="4">
        <f>B19 * Constants!$A$9/Constants!$A$10</f>
        <v>10.61792863</v>
      </c>
      <c r="D19" s="2">
        <v>3.827</v>
      </c>
      <c r="E19" s="2">
        <f>D19*Constants!$B$6+Constants!$B$7</f>
        <v>363.346</v>
      </c>
      <c r="F19" s="2">
        <v>282.7</v>
      </c>
      <c r="G19" s="6">
        <f t="shared" si="2"/>
        <v>1050.544362</v>
      </c>
      <c r="H19" s="8">
        <f t="shared" si="3"/>
        <v>8.435570302</v>
      </c>
      <c r="I19" s="2">
        <f t="shared" si="4"/>
        <v>2505.27067</v>
      </c>
    </row>
    <row r="20">
      <c r="A20" s="2" t="s">
        <v>24</v>
      </c>
      <c r="B20" s="2">
        <v>3.66</v>
      </c>
      <c r="C20" s="4">
        <f>B20 * Constants!$A$9/Constants!$A$10</f>
        <v>10.61792863</v>
      </c>
      <c r="D20" s="2">
        <v>4.174</v>
      </c>
      <c r="E20" s="2">
        <f>D20*Constants!$B$6+Constants!$B$7</f>
        <v>397.352</v>
      </c>
      <c r="F20" s="2">
        <v>307.2</v>
      </c>
      <c r="G20" s="6">
        <f t="shared" si="2"/>
        <v>1057.24104</v>
      </c>
      <c r="H20" s="8">
        <f t="shared" si="3"/>
        <v>8.435570302</v>
      </c>
      <c r="I20" s="2">
        <f t="shared" si="4"/>
        <v>2739.74204</v>
      </c>
    </row>
    <row r="21">
      <c r="A21" s="9" t="s">
        <v>25</v>
      </c>
      <c r="B21" s="9" t="s">
        <v>26</v>
      </c>
      <c r="C21" s="4"/>
      <c r="D21" s="4"/>
      <c r="E21" s="4"/>
      <c r="F21" s="4"/>
      <c r="G21" s="4"/>
      <c r="H21" s="4"/>
      <c r="I21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/>
      <c r="C1" s="3"/>
      <c r="D1" s="3"/>
      <c r="E1" s="3"/>
      <c r="F1" s="3"/>
    </row>
    <row r="2">
      <c r="A2" s="3"/>
      <c r="B2" s="1" t="s">
        <v>6</v>
      </c>
      <c r="C2" s="1" t="s">
        <v>7</v>
      </c>
      <c r="D2" s="1" t="s">
        <v>8</v>
      </c>
      <c r="E2" s="1" t="s">
        <v>9</v>
      </c>
      <c r="F2" s="5" t="s">
        <v>10</v>
      </c>
    </row>
    <row r="3">
      <c r="A3" s="1" t="s">
        <v>12</v>
      </c>
      <c r="B3" s="1">
        <v>19.0</v>
      </c>
      <c r="C3" s="1">
        <v>198.0</v>
      </c>
      <c r="D3" s="1">
        <v>671.0</v>
      </c>
      <c r="E3" s="1">
        <v>475.0</v>
      </c>
      <c r="F3" s="7">
        <f t="shared" ref="F3:F7" si="1">(D3-C3)/(E3)*1000</f>
        <v>995.7894737</v>
      </c>
    </row>
    <row r="4">
      <c r="A4" s="1" t="s">
        <v>12</v>
      </c>
      <c r="B4" s="1">
        <v>36.0</v>
      </c>
      <c r="C4" s="1">
        <v>214.0</v>
      </c>
      <c r="D4" s="1">
        <v>833.0</v>
      </c>
      <c r="E4" s="1">
        <v>620.0</v>
      </c>
      <c r="F4" s="7">
        <f t="shared" si="1"/>
        <v>998.3870968</v>
      </c>
    </row>
    <row r="5">
      <c r="A5" s="1" t="s">
        <v>17</v>
      </c>
      <c r="B5" s="1">
        <v>20.0</v>
      </c>
      <c r="C5" s="1">
        <v>198.0</v>
      </c>
      <c r="D5" s="1">
        <v>752.0</v>
      </c>
      <c r="E5" s="1">
        <v>520.0</v>
      </c>
      <c r="F5" s="7">
        <f t="shared" si="1"/>
        <v>1065.384615</v>
      </c>
    </row>
    <row r="6">
      <c r="A6" s="1" t="s">
        <v>19</v>
      </c>
      <c r="B6" s="1">
        <v>10.0</v>
      </c>
      <c r="C6" s="1">
        <v>177.0</v>
      </c>
      <c r="D6" s="1">
        <v>638.0</v>
      </c>
      <c r="E6" s="1">
        <v>510.0</v>
      </c>
      <c r="F6" s="7">
        <f t="shared" si="1"/>
        <v>903.9215686</v>
      </c>
    </row>
    <row r="7">
      <c r="A7" s="1" t="s">
        <v>20</v>
      </c>
      <c r="B7" s="1">
        <v>10.0</v>
      </c>
      <c r="C7" s="1">
        <v>215.0</v>
      </c>
      <c r="D7" s="1">
        <v>618.0</v>
      </c>
      <c r="E7" s="1">
        <f>300-4</f>
        <v>296</v>
      </c>
      <c r="F7" s="7">
        <f t="shared" si="1"/>
        <v>1361.486486</v>
      </c>
    </row>
  </sheetData>
  <drawing r:id="rId1"/>
</worksheet>
</file>