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Q3" sheetId="2" r:id="rId4"/>
    <sheet state="visible" name="Venturi" sheetId="3" r:id="rId5"/>
    <sheet state="visible" name="Pitot-Static" sheetId="4" r:id="rId6"/>
  </sheets>
  <definedNames/>
  <calcPr/>
</workbook>
</file>

<file path=xl/sharedStrings.xml><?xml version="1.0" encoding="utf-8"?>
<sst xmlns="http://schemas.openxmlformats.org/spreadsheetml/2006/main" count="74" uniqueCount="34">
  <si>
    <t>Setting</t>
  </si>
  <si>
    <t>Height 1 (mm)</t>
  </si>
  <si>
    <t>2 (mm)</t>
  </si>
  <si>
    <t>3 (mm)</t>
  </si>
  <si>
    <t>4 (mm)</t>
  </si>
  <si>
    <t>5 (mm)</t>
  </si>
  <si>
    <t>6 (closest to tank) (mm)</t>
  </si>
  <si>
    <t>Uncertainty (mm)</t>
  </si>
  <si>
    <t>Tank height (mm)</t>
  </si>
  <si>
    <t>Initial (no flow)</t>
  </si>
  <si>
    <t>1 (mm)</t>
  </si>
  <si>
    <t>Position from tank (mm)</t>
  </si>
  <si>
    <t>Constants</t>
  </si>
  <si>
    <t>Water density</t>
  </si>
  <si>
    <t>kg/m^3</t>
  </si>
  <si>
    <t>Pipe ID</t>
  </si>
  <si>
    <t>mm</t>
  </si>
  <si>
    <t>Throat ID</t>
  </si>
  <si>
    <t>Gravity</t>
  </si>
  <si>
    <t>m/s^2</t>
  </si>
  <si>
    <t>Center line height</t>
  </si>
  <si>
    <t>m</t>
  </si>
  <si>
    <t>Manometer 4 (m)</t>
  </si>
  <si>
    <t>Manometer 6 (m)</t>
  </si>
  <si>
    <t>Velocity at manometer 6 (m/s)</t>
  </si>
  <si>
    <t>Manometer uncertainty (m)</t>
  </si>
  <si>
    <t>Uncertainty (m/s)</t>
  </si>
  <si>
    <t>Total head (m)</t>
  </si>
  <si>
    <t>Manometer 5 (m)</t>
  </si>
  <si>
    <t>6 (closest to tank)</t>
  </si>
  <si>
    <t>Position from tank (m)</t>
  </si>
  <si>
    <t xml:space="preserve">Manometer height (m)
</t>
  </si>
  <si>
    <t xml:space="preserve">Velocity </t>
  </si>
  <si>
    <t>m/s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</si>
</sst>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00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2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head vs Position from tank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'Q3'!$K$7:$K$12</c:f>
            </c:numRef>
          </c:xVal>
          <c:yVal>
            <c:numRef>
              <c:f>'Q3'!$J$7:$J$12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49109"/>
        <c:axId val="416049091"/>
      </c:scatterChart>
      <c:valAx>
        <c:axId val="1261549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Position from tank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6049091"/>
      </c:valAx>
      <c:valAx>
        <c:axId val="416049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Manometer height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1549109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9</xdr:row>
      <xdr:rowOff>76200</xdr:rowOff>
    </xdr:from>
    <xdr:ext cx="6334125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</row>
    <row r="2">
      <c r="A2" s="1" t="s">
        <v>9</v>
      </c>
      <c r="B2" s="1">
        <v>381.0</v>
      </c>
      <c r="C2" s="1">
        <v>381.0</v>
      </c>
      <c r="D2" s="1">
        <v>381.0</v>
      </c>
      <c r="E2" s="1">
        <v>381.0</v>
      </c>
      <c r="F2" s="1">
        <v>381.0</v>
      </c>
      <c r="G2" s="1">
        <v>381.0</v>
      </c>
      <c r="H2" s="1">
        <v>0.5</v>
      </c>
      <c r="I2" s="1">
        <v>384.0</v>
      </c>
      <c r="J2" s="1">
        <v>0.5</v>
      </c>
    </row>
    <row r="3">
      <c r="A3" s="1">
        <v>1.0</v>
      </c>
      <c r="B3" s="1">
        <v>302.0</v>
      </c>
      <c r="C3" s="1">
        <v>302.0</v>
      </c>
      <c r="D3" s="1">
        <v>358.0</v>
      </c>
      <c r="E3" s="1">
        <v>344.0</v>
      </c>
      <c r="F3" s="1">
        <v>372.0</v>
      </c>
      <c r="G3" s="1">
        <v>367.0</v>
      </c>
      <c r="H3" s="1">
        <v>0.5</v>
      </c>
      <c r="I3" s="1">
        <v>384.0</v>
      </c>
      <c r="J3" s="1">
        <v>0.5</v>
      </c>
    </row>
    <row r="4">
      <c r="A4" s="1">
        <v>2.0</v>
      </c>
      <c r="B4" s="1">
        <v>224.0</v>
      </c>
      <c r="C4" s="1">
        <v>221.0</v>
      </c>
      <c r="D4" s="1">
        <v>336.0</v>
      </c>
      <c r="E4" s="1">
        <v>303.0</v>
      </c>
      <c r="F4" s="1">
        <v>361.0</v>
      </c>
      <c r="G4" s="1">
        <v>351.0</v>
      </c>
      <c r="H4" s="1">
        <v>0.5</v>
      </c>
      <c r="I4" s="1">
        <v>384.0</v>
      </c>
      <c r="J4" s="1">
        <v>0.5</v>
      </c>
    </row>
    <row r="5">
      <c r="A5" s="1">
        <v>3.0</v>
      </c>
      <c r="B5" s="1">
        <v>139.0</v>
      </c>
      <c r="C5" s="1">
        <v>130.0</v>
      </c>
      <c r="D5" s="1">
        <v>315.0</v>
      </c>
      <c r="E5" s="1">
        <v>261.0</v>
      </c>
      <c r="F5" s="1">
        <v>349.0</v>
      </c>
      <c r="G5" s="1">
        <v>335.0</v>
      </c>
      <c r="H5" s="1">
        <v>1.5</v>
      </c>
      <c r="I5" s="1">
        <v>384.0</v>
      </c>
      <c r="J5" s="1">
        <v>0.5</v>
      </c>
    </row>
    <row r="7">
      <c r="A7" s="1"/>
      <c r="B7" s="1" t="s">
        <v>10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>
      <c r="A8" s="1" t="s">
        <v>11</v>
      </c>
      <c r="B8" s="1">
        <v>650.0</v>
      </c>
      <c r="C8">
        <f>650-7.5</f>
        <v>642.5</v>
      </c>
      <c r="D8">
        <f>650-140</f>
        <v>510</v>
      </c>
      <c r="E8">
        <f>650-255</f>
        <v>395</v>
      </c>
      <c r="F8">
        <f t="shared" ref="F8:G8" si="1">650-435</f>
        <v>215</v>
      </c>
      <c r="G8">
        <f t="shared" si="1"/>
        <v>215</v>
      </c>
      <c r="H8" s="1">
        <v>5.0</v>
      </c>
      <c r="I8" s="1"/>
      <c r="J8" s="1"/>
    </row>
    <row r="10">
      <c r="A10" s="1" t="s">
        <v>12</v>
      </c>
    </row>
    <row r="11">
      <c r="A11" s="1" t="s">
        <v>13</v>
      </c>
      <c r="B11" s="1">
        <v>1000.0</v>
      </c>
      <c r="C11" s="1" t="s">
        <v>14</v>
      </c>
    </row>
    <row r="12">
      <c r="A12" s="1" t="s">
        <v>15</v>
      </c>
      <c r="B12" s="1">
        <v>21.0</v>
      </c>
      <c r="C12" s="1" t="s">
        <v>16</v>
      </c>
    </row>
    <row r="13">
      <c r="A13" s="1" t="s">
        <v>17</v>
      </c>
      <c r="B13" s="1">
        <v>11.0</v>
      </c>
      <c r="C13" s="1" t="s">
        <v>16</v>
      </c>
    </row>
    <row r="14">
      <c r="A14" s="1" t="s">
        <v>18</v>
      </c>
      <c r="B14" s="1">
        <v>9.81</v>
      </c>
      <c r="C14" s="1" t="s">
        <v>19</v>
      </c>
    </row>
    <row r="15">
      <c r="A15" s="1" t="s">
        <v>20</v>
      </c>
      <c r="B15" s="1">
        <v>0.385</v>
      </c>
      <c r="C15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</cols>
  <sheetData>
    <row r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 t="s">
        <v>29</v>
      </c>
      <c r="H1" s="1"/>
    </row>
    <row r="2">
      <c r="A2" s="1" t="s">
        <v>30</v>
      </c>
      <c r="B2" s="1">
        <v>0.65</v>
      </c>
      <c r="C2">
        <f>0.001*(650-7.5)</f>
        <v>0.6425</v>
      </c>
      <c r="D2">
        <f>0.51</f>
        <v>0.51</v>
      </c>
      <c r="E2">
        <f>0.395</f>
        <v>0.395</v>
      </c>
      <c r="F2">
        <f t="shared" ref="F2:G2" si="1">0.215</f>
        <v>0.215</v>
      </c>
      <c r="G2">
        <f t="shared" si="1"/>
        <v>0.215</v>
      </c>
    </row>
    <row r="3">
      <c r="A3" s="1" t="s">
        <v>31</v>
      </c>
      <c r="B3" s="1">
        <v>0.302</v>
      </c>
      <c r="C3" s="1">
        <v>0.302</v>
      </c>
      <c r="D3" s="1">
        <v>0.358</v>
      </c>
      <c r="E3" s="1">
        <v>0.344</v>
      </c>
      <c r="F3" s="1">
        <v>0.372</v>
      </c>
      <c r="G3" s="1">
        <v>0.367</v>
      </c>
    </row>
    <row r="4">
      <c r="A4" s="1" t="s">
        <v>27</v>
      </c>
      <c r="B4" s="7">
        <f t="shared" ref="B4:G4" si="2">($B$7^2)/(2*$B$9)+B3</f>
        <v>0.3055516411</v>
      </c>
      <c r="C4" s="7">
        <f t="shared" si="2"/>
        <v>0.3055516411</v>
      </c>
      <c r="D4" s="7">
        <f t="shared" si="2"/>
        <v>0.3615516411</v>
      </c>
      <c r="E4" s="7">
        <f t="shared" si="2"/>
        <v>0.3475516411</v>
      </c>
      <c r="F4" s="7">
        <f t="shared" si="2"/>
        <v>0.3755516411</v>
      </c>
      <c r="G4" s="7">
        <f t="shared" si="2"/>
        <v>0.3705516411</v>
      </c>
    </row>
    <row r="6">
      <c r="A6" s="1" t="s">
        <v>12</v>
      </c>
    </row>
    <row r="7">
      <c r="A7" s="1" t="s">
        <v>32</v>
      </c>
      <c r="B7" s="9">
        <f>Venturi!D3</f>
        <v>0.2639757537</v>
      </c>
      <c r="C7" s="1" t="s">
        <v>33</v>
      </c>
      <c r="J7" s="5">
        <v>0.3055516411084464</v>
      </c>
      <c r="K7" s="8">
        <v>0.65</v>
      </c>
      <c r="L7" s="10"/>
    </row>
    <row r="8">
      <c r="A8" s="1" t="s">
        <v>20</v>
      </c>
      <c r="B8" s="1">
        <v>0.385</v>
      </c>
      <c r="C8" s="1" t="s">
        <v>21</v>
      </c>
      <c r="J8" s="5">
        <v>0.3055516411084464</v>
      </c>
      <c r="K8" s="8">
        <f>0.001*(650-7.5)</f>
        <v>0.6425</v>
      </c>
      <c r="L8" s="10"/>
    </row>
    <row r="9">
      <c r="A9" s="1" t="s">
        <v>18</v>
      </c>
      <c r="B9" s="1">
        <v>9.81</v>
      </c>
      <c r="C9" s="1" t="s">
        <v>19</v>
      </c>
      <c r="J9" s="5">
        <v>0.3615516411084464</v>
      </c>
      <c r="K9" s="8">
        <f>0.51</f>
        <v>0.51</v>
      </c>
      <c r="L9" s="10"/>
    </row>
    <row r="10">
      <c r="E10" s="8"/>
      <c r="F10" s="8"/>
      <c r="G10" s="8"/>
      <c r="H10" s="8"/>
      <c r="I10" s="8"/>
      <c r="J10" s="5">
        <v>0.3475516411084464</v>
      </c>
      <c r="K10" s="8">
        <f>0.395</f>
        <v>0.395</v>
      </c>
      <c r="L10" s="10"/>
    </row>
    <row r="11">
      <c r="E11" s="10"/>
      <c r="F11" s="10"/>
      <c r="G11" s="10"/>
      <c r="H11" s="10"/>
      <c r="I11" s="10"/>
      <c r="J11" s="5">
        <v>0.3755516411084464</v>
      </c>
      <c r="K11" s="8">
        <f t="shared" ref="K11:K12" si="3">0.215</f>
        <v>0.215</v>
      </c>
      <c r="L11" s="10"/>
    </row>
    <row r="12">
      <c r="J12" s="5">
        <v>0.3705516411084464</v>
      </c>
      <c r="K12" s="8">
        <f t="shared" si="3"/>
        <v>0.215</v>
      </c>
      <c r="L1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5.43"/>
    <col customWidth="1" min="4" max="4" width="25.86"/>
  </cols>
  <sheetData>
    <row r="1">
      <c r="A1" s="2" t="s">
        <v>0</v>
      </c>
      <c r="B1" s="3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>
      <c r="A2" s="2" t="s">
        <v>9</v>
      </c>
      <c r="B2" s="4">
        <v>0.381</v>
      </c>
      <c r="C2" s="1">
        <v>0.381</v>
      </c>
      <c r="D2" s="5">
        <f>sqrt(2*$B$8*$B$11*(C2-B2)/($B$8*(($B$9^2/$B$10^2)-1)))</f>
        <v>0</v>
      </c>
      <c r="E2" s="1">
        <v>5.0E-4</v>
      </c>
      <c r="F2" s="6" t="str">
        <f t="shared" ref="F2:F5" si="1">sqrt($B$11*(E2*E2*2)/(2*((($B$9^4/$B$10^4)-1))*(C2-B2)))</f>
        <v>#DIV/0!</v>
      </c>
      <c r="G2" s="7">
        <f t="shared" ref="G2:G5" si="2">(C2-B2)+D2*D2/(2*$B$11)</f>
        <v>0</v>
      </c>
    </row>
    <row r="3">
      <c r="A3" s="8">
        <v>1.0</v>
      </c>
      <c r="B3" s="4">
        <v>0.344</v>
      </c>
      <c r="C3" s="1">
        <v>0.367</v>
      </c>
      <c r="D3" s="5">
        <f t="shared" ref="D3:D5" si="3">sqrt(2*$B$11*(C3-B3)/((($B$9^4/$B$10^4)-1)))</f>
        <v>0.2639757537</v>
      </c>
      <c r="E3" s="1">
        <v>5.0E-4</v>
      </c>
      <c r="F3" s="6">
        <f t="shared" si="1"/>
        <v>0.004057805337</v>
      </c>
      <c r="G3" s="7">
        <f t="shared" si="2"/>
        <v>0.02655164111</v>
      </c>
    </row>
    <row r="4">
      <c r="A4" s="8">
        <v>2.0</v>
      </c>
      <c r="B4" s="4">
        <v>0.303</v>
      </c>
      <c r="C4" s="1">
        <v>0.351</v>
      </c>
      <c r="D4" s="5">
        <f t="shared" si="3"/>
        <v>0.3813473557</v>
      </c>
      <c r="E4" s="1">
        <v>5.0E-4</v>
      </c>
      <c r="F4" s="6">
        <f t="shared" si="1"/>
        <v>0.002808888554</v>
      </c>
      <c r="G4" s="7">
        <f t="shared" si="2"/>
        <v>0.05541212057</v>
      </c>
    </row>
    <row r="5">
      <c r="A5" s="8">
        <v>3.0</v>
      </c>
      <c r="B5" s="4">
        <v>0.261</v>
      </c>
      <c r="C5" s="1">
        <v>0.335</v>
      </c>
      <c r="D5" s="5">
        <f t="shared" si="3"/>
        <v>0.4734956357</v>
      </c>
      <c r="E5" s="1">
        <v>0.0015</v>
      </c>
      <c r="F5" s="6">
        <f t="shared" si="1"/>
        <v>0.006786729221</v>
      </c>
      <c r="G5" s="7">
        <f t="shared" si="2"/>
        <v>0.08542701922</v>
      </c>
    </row>
    <row r="7">
      <c r="A7" s="1" t="s">
        <v>12</v>
      </c>
    </row>
    <row r="8">
      <c r="A8" s="1" t="s">
        <v>13</v>
      </c>
      <c r="B8" s="1">
        <v>1000.0</v>
      </c>
      <c r="C8" s="1" t="s">
        <v>14</v>
      </c>
    </row>
    <row r="9">
      <c r="A9" s="1" t="s">
        <v>15</v>
      </c>
      <c r="B9" s="1">
        <v>0.021</v>
      </c>
      <c r="C9" s="1" t="s">
        <v>21</v>
      </c>
    </row>
    <row r="10">
      <c r="A10" s="1" t="s">
        <v>17</v>
      </c>
      <c r="B10" s="1">
        <v>0.0127</v>
      </c>
      <c r="C10" s="1" t="s">
        <v>21</v>
      </c>
    </row>
    <row r="11">
      <c r="A11" s="1" t="s">
        <v>18</v>
      </c>
      <c r="B11" s="1">
        <v>9.81</v>
      </c>
      <c r="C11" s="1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28</v>
      </c>
      <c r="C1" s="1" t="s">
        <v>23</v>
      </c>
      <c r="D1" s="1" t="s">
        <v>24</v>
      </c>
      <c r="E1" s="1" t="s">
        <v>25</v>
      </c>
      <c r="F1" s="1" t="s">
        <v>26</v>
      </c>
    </row>
    <row r="2">
      <c r="A2" s="2" t="s">
        <v>9</v>
      </c>
      <c r="B2" s="4">
        <v>0.381</v>
      </c>
      <c r="C2" s="1">
        <v>0.381</v>
      </c>
      <c r="D2" s="5">
        <f t="shared" ref="D2:D5" si="1">sqrt(2*$B$11*(B2-C2))</f>
        <v>0</v>
      </c>
      <c r="E2" s="1">
        <v>5.0E-4</v>
      </c>
      <c r="F2" s="7" t="str">
        <f t="shared" ref="F2:F5" si="2">$B$11*sqrt(2*E2*E2/(2*$B$11*(B2-C2)))</f>
        <v>#DIV/0!</v>
      </c>
    </row>
    <row r="3">
      <c r="A3" s="8">
        <v>1.0</v>
      </c>
      <c r="B3" s="4">
        <v>0.372</v>
      </c>
      <c r="C3" s="1">
        <v>0.367</v>
      </c>
      <c r="D3" s="5">
        <f t="shared" si="1"/>
        <v>0.3132091953</v>
      </c>
      <c r="E3" s="1">
        <v>5.0E-4</v>
      </c>
      <c r="F3" s="7">
        <f t="shared" si="2"/>
        <v>0.02214723459</v>
      </c>
    </row>
    <row r="4">
      <c r="A4" s="8">
        <v>2.0</v>
      </c>
      <c r="B4" s="4">
        <v>0.361</v>
      </c>
      <c r="C4" s="1">
        <v>0.351</v>
      </c>
      <c r="D4" s="5">
        <f t="shared" si="1"/>
        <v>0.4429446918</v>
      </c>
      <c r="E4" s="1">
        <v>5.0E-4</v>
      </c>
      <c r="F4" s="7">
        <f t="shared" si="2"/>
        <v>0.01566045976</v>
      </c>
    </row>
    <row r="5">
      <c r="A5" s="8">
        <v>3.0</v>
      </c>
      <c r="B5" s="4">
        <v>0.349</v>
      </c>
      <c r="C5" s="1">
        <v>0.335</v>
      </c>
      <c r="D5" s="5">
        <f t="shared" si="1"/>
        <v>0.5240992272</v>
      </c>
      <c r="E5" s="1">
        <v>0.0015</v>
      </c>
      <c r="F5" s="7">
        <f t="shared" si="2"/>
        <v>0.0397065126</v>
      </c>
    </row>
    <row r="7">
      <c r="A7" s="1" t="s">
        <v>12</v>
      </c>
    </row>
    <row r="8">
      <c r="A8" s="1" t="s">
        <v>13</v>
      </c>
      <c r="B8" s="1">
        <v>1000.0</v>
      </c>
      <c r="C8" s="1" t="s">
        <v>14</v>
      </c>
    </row>
    <row r="9">
      <c r="A9" s="1" t="s">
        <v>15</v>
      </c>
      <c r="B9" s="1">
        <v>0.021</v>
      </c>
      <c r="C9" s="1" t="s">
        <v>21</v>
      </c>
    </row>
    <row r="10">
      <c r="A10" s="1" t="s">
        <v>17</v>
      </c>
      <c r="B10" s="1">
        <v>0.0127</v>
      </c>
      <c r="C10" s="1" t="s">
        <v>21</v>
      </c>
    </row>
    <row r="11">
      <c r="A11" s="1" t="s">
        <v>18</v>
      </c>
      <c r="B11" s="1">
        <v>9.81</v>
      </c>
      <c r="C11" s="1" t="s">
        <v>19</v>
      </c>
    </row>
  </sheetData>
  <drawing r:id="rId1"/>
</worksheet>
</file>