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fwiwRoopmTjN30wF1N6SoFn5VDw=="/>
    </ext>
  </extLst>
</workbook>
</file>

<file path=xl/sharedStrings.xml><?xml version="1.0" encoding="utf-8"?>
<sst xmlns="http://schemas.openxmlformats.org/spreadsheetml/2006/main" count="47" uniqueCount="39">
  <si>
    <t>n</t>
  </si>
  <si>
    <t>max a</t>
  </si>
  <si>
    <t>min a</t>
  </si>
  <si>
    <t>x0</t>
  </si>
  <si>
    <t>x1</t>
  </si>
  <si>
    <t>Ampltiude (mm)</t>
  </si>
  <si>
    <t>Ln(Amplitude)</t>
  </si>
  <si>
    <t>Time</t>
  </si>
  <si>
    <t>Log decrement</t>
  </si>
  <si>
    <t>RPM</t>
  </si>
  <si>
    <t>Wavelength</t>
  </si>
  <si>
    <t>Pulse</t>
  </si>
  <si>
    <t>Phase</t>
  </si>
  <si>
    <t>speed</t>
  </si>
  <si>
    <t>Amp peak (V)</t>
  </si>
  <si>
    <t>actual f</t>
  </si>
  <si>
    <t>frq hz</t>
  </si>
  <si>
    <t>rad/s</t>
  </si>
  <si>
    <t>a calib</t>
  </si>
  <si>
    <t>amp (mm)</t>
  </si>
  <si>
    <t xml:space="preserve">Their data </t>
  </si>
  <si>
    <t xml:space="preserve">Modified </t>
  </si>
  <si>
    <t>mod final</t>
  </si>
  <si>
    <t>Actual</t>
  </si>
  <si>
    <t xml:space="preserve">Data from file </t>
  </si>
  <si>
    <t xml:space="preserve">file </t>
  </si>
  <si>
    <t xml:space="preserve">calculated </t>
  </si>
  <si>
    <t>calculated</t>
  </si>
  <si>
    <t>random generator ignore</t>
  </si>
  <si>
    <t xml:space="preserve">Data from lab </t>
  </si>
  <si>
    <t xml:space="preserve">Formula: </t>
  </si>
  <si>
    <t>rpm/60</t>
  </si>
  <si>
    <t>rpm*2pi/60</t>
  </si>
  <si>
    <t>Amp/calib</t>
  </si>
  <si>
    <t>accel/w^2</t>
  </si>
  <si>
    <t xml:space="preserve">Calibration constant </t>
  </si>
  <si>
    <t>V s^2/m</t>
  </si>
  <si>
    <t xml:space="preserve">This is in acceleration units and milli volts </t>
  </si>
  <si>
    <t>Theoretical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</si>
</sst>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b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2" numFmtId="4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11" xfId="0" applyAlignment="1" applyFont="1" applyNumberFormat="1">
      <alignment readingOrder="0"/>
    </xf>
    <xf borderId="0" fillId="0" fontId="4" numFmtId="11" xfId="0" applyFont="1" applyNumberFormat="1"/>
    <xf borderId="1" fillId="0" fontId="5" numFmtId="11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Sheet1!$M$26</c:f>
            </c:strRef>
          </c:cat>
          <c:val>
            <c:numRef>
              <c:f>Sheet1!$L$3:$L$19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Sheet1!$M$26</c:f>
            </c:strRef>
          </c:cat>
          <c:val>
            <c:numRef>
              <c:f>Sheet1!$F$3:$F$19</c:f>
            </c:numRef>
          </c:val>
          <c:smooth val="0"/>
        </c:ser>
        <c:axId val="1135736803"/>
        <c:axId val="167081566"/>
      </c:lineChart>
      <c:catAx>
        <c:axId val="1135736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81566"/>
      </c:catAx>
      <c:valAx>
        <c:axId val="16708156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736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Displacement (mm) vs Frequency (Hz)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Sheet1!$X$25</c:f>
            </c:strRef>
          </c:cat>
          <c:val>
            <c:numRef>
              <c:f>Sheet1!$L$3:$L$19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Sheet1!$X$25</c:f>
            </c:strRef>
          </c:cat>
          <c:val>
            <c:numRef>
              <c:f>Sheet1!$O$3:$O$19</c:f>
            </c:numRef>
          </c:val>
          <c:smooth val="0"/>
        </c:ser>
        <c:axId val="789126052"/>
        <c:axId val="1716338068"/>
      </c:lineChart>
      <c:catAx>
        <c:axId val="789126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Frequency (Hz)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338068"/>
      </c:catAx>
      <c:valAx>
        <c:axId val="171633806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Displacement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126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Phase (deg) vs frequency (Hz)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Sheet1!$R$25</c:f>
            </c:numRef>
          </c:xVal>
          <c:yVal>
            <c:numRef>
              <c:f>Sheet1!$L$3:$L$19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Sheet1!$R$25</c:f>
            </c:numRef>
          </c:xVal>
          <c:yVal>
            <c:numRef>
              <c:f>Sheet1!$V$3:$V$19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Sheet1!$R$25</c:f>
            </c:numRef>
          </c:xVal>
          <c:yVal>
            <c:numRef>
              <c:f>Sheet1!$E$26:$E$46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99073"/>
        <c:axId val="1084175274"/>
      </c:scatterChart>
      <c:valAx>
        <c:axId val="1913299073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frequency (hz)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175274"/>
      </c:valAx>
      <c:valAx>
        <c:axId val="108417527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Phase (deg)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299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Time vs. Ampltiude (mm)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Sheet2!$D$12:$D$23</c:f>
            </c:numRef>
          </c:xVal>
          <c:yVal>
            <c:numRef>
              <c:f>Sheet2!$B$12:$B$23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0840"/>
        <c:axId val="783967346"/>
      </c:scatterChart>
      <c:valAx>
        <c:axId val="160160840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Ampltiude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967346"/>
      </c:valAx>
      <c:valAx>
        <c:axId val="78396734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60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Ln(Amplitude) vs. 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Sheet2!$C$11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Sheet2!$A$12:$A$23</c:f>
            </c:numRef>
          </c:xVal>
          <c:yVal>
            <c:numRef>
              <c:f>Sheet2!$C$12:$C$23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73767"/>
        <c:axId val="892233700"/>
      </c:scatterChart>
      <c:valAx>
        <c:axId val="1673673767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233700"/>
      </c:valAx>
      <c:valAx>
        <c:axId val="89223370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Ln(Amplitude)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673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76200</xdr:colOff>
      <xdr:row>27</xdr:row>
      <xdr:rowOff>114300</xdr:rowOff>
    </xdr:from>
    <xdr:ext cx="5715000" cy="3533775"/>
    <xdr:graphicFrame>
      <xdr:nvGraphicFramePr>
        <xdr:cNvPr id="64227838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314325</xdr:colOff>
      <xdr:row>24</xdr:row>
      <xdr:rowOff>95250</xdr:rowOff>
    </xdr:from>
    <xdr:ext cx="5715000" cy="3533775"/>
    <xdr:graphicFrame>
      <xdr:nvGraphicFramePr>
        <xdr:cNvPr id="4944339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371475</xdr:colOff>
      <xdr:row>52</xdr:row>
      <xdr:rowOff>152400</xdr:rowOff>
    </xdr:from>
    <xdr:ext cx="5715000" cy="3533775"/>
    <xdr:graphicFrame>
      <xdr:nvGraphicFramePr>
        <xdr:cNvPr id="22178381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0</xdr:row>
      <xdr:rowOff>0</xdr:rowOff>
    </xdr:from>
    <xdr:ext cx="5715000" cy="3533775"/>
    <xdr:graphicFrame>
      <xdr:nvGraphicFramePr>
        <xdr:cNvPr id="126932005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495300</xdr:colOff>
      <xdr:row>14</xdr:row>
      <xdr:rowOff>66675</xdr:rowOff>
    </xdr:from>
    <xdr:ext cx="5715000" cy="3533775"/>
    <xdr:graphicFrame>
      <xdr:nvGraphicFramePr>
        <xdr:cNvPr id="58173643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9" t="s">
        <v>9</v>
      </c>
      <c r="B1" s="9" t="s">
        <v>10</v>
      </c>
      <c r="D1" s="9" t="s">
        <v>11</v>
      </c>
      <c r="F1" s="9" t="s">
        <v>12</v>
      </c>
      <c r="G1" s="10" t="s">
        <v>13</v>
      </c>
      <c r="H1" s="11" t="s">
        <v>14</v>
      </c>
      <c r="I1" s="12"/>
      <c r="J1" s="12"/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Q1" s="10" t="s">
        <v>20</v>
      </c>
      <c r="U1" s="10" t="s">
        <v>21</v>
      </c>
      <c r="V1" s="10" t="s">
        <v>22</v>
      </c>
    </row>
    <row r="2">
      <c r="B2" s="1" t="s">
        <v>4</v>
      </c>
      <c r="C2" s="1" t="s">
        <v>3</v>
      </c>
      <c r="D2" s="1" t="s">
        <v>4</v>
      </c>
      <c r="E2" s="1" t="s">
        <v>3</v>
      </c>
      <c r="H2" s="12"/>
      <c r="I2" s="12"/>
      <c r="J2" s="12"/>
      <c r="K2" s="12"/>
      <c r="L2" s="12"/>
      <c r="O2" s="10" t="s">
        <v>23</v>
      </c>
      <c r="W2" s="10" t="s">
        <v>23</v>
      </c>
    </row>
    <row r="3">
      <c r="A3" s="10">
        <v>1200.0</v>
      </c>
      <c r="B3" s="1">
        <v>1.7196</v>
      </c>
      <c r="C3" s="1">
        <v>1.6696</v>
      </c>
      <c r="D3" s="1">
        <v>1.7002</v>
      </c>
      <c r="E3" s="1">
        <v>1.6966</v>
      </c>
      <c r="F3" s="1">
        <f t="shared" ref="F3:F13" si="2">((360*(D3-E3))/(B3-C3))</f>
        <v>25.92</v>
      </c>
      <c r="H3" s="13">
        <v>0.020449</v>
      </c>
      <c r="I3" s="12"/>
      <c r="J3" s="12"/>
      <c r="K3" s="11">
        <v>1201.22</v>
      </c>
      <c r="L3" s="12">
        <f t="shared" ref="L3:L7" si="3">K3/60</f>
        <v>20.02033333</v>
      </c>
      <c r="M3" s="12">
        <f t="shared" ref="M3:M19" si="4">K3*2*pi()/60</f>
        <v>125.7914642</v>
      </c>
      <c r="N3" s="14">
        <f t="shared" ref="N3:N19" si="5">H3/$A$24</f>
        <v>2.024653465</v>
      </c>
      <c r="O3" s="14">
        <f t="shared" ref="O3:O19" si="6">N3/(M3^2)*1000</f>
        <v>0.1279523764</v>
      </c>
      <c r="Q3" s="10">
        <v>58.61</v>
      </c>
      <c r="R3" s="1">
        <f t="shared" ref="R3:R19" si="7">rand()</f>
        <v>0.7994124684</v>
      </c>
      <c r="S3" s="1">
        <f>randbetween(Q3,Q3+1)</f>
        <v>59</v>
      </c>
      <c r="T3" s="1">
        <f t="shared" ref="T3:T19" si="8">randbetween(Q3-1,Q3)</f>
        <v>58</v>
      </c>
      <c r="U3" s="1">
        <f t="shared" ref="U3:V3" si="1">Q3+R3-S3+T3</f>
        <v>58.40941247</v>
      </c>
      <c r="V3" s="1">
        <f t="shared" si="1"/>
        <v>60.20882494</v>
      </c>
      <c r="W3" s="1">
        <v>60.52613486190546</v>
      </c>
      <c r="Y3" s="15">
        <v>0.0204</v>
      </c>
    </row>
    <row r="4">
      <c r="A4" s="1">
        <f t="shared" ref="A4:A19" si="10">A3-60</f>
        <v>1140</v>
      </c>
      <c r="B4" s="1">
        <v>1.7326</v>
      </c>
      <c r="C4" s="1">
        <v>1.68</v>
      </c>
      <c r="D4" s="1">
        <v>1.7128</v>
      </c>
      <c r="E4" s="1">
        <v>1.7088</v>
      </c>
      <c r="F4" s="1">
        <f t="shared" si="2"/>
        <v>27.37642586</v>
      </c>
      <c r="H4" s="13">
        <v>0.019404</v>
      </c>
      <c r="I4" s="12"/>
      <c r="J4" s="12"/>
      <c r="K4" s="11">
        <v>1140.72</v>
      </c>
      <c r="L4" s="12">
        <f t="shared" si="3"/>
        <v>19.012</v>
      </c>
      <c r="M4" s="12">
        <f t="shared" si="4"/>
        <v>119.4559191</v>
      </c>
      <c r="N4" s="14">
        <f t="shared" si="5"/>
        <v>1.921188119</v>
      </c>
      <c r="O4" s="14">
        <f t="shared" si="6"/>
        <v>0.1346339365</v>
      </c>
      <c r="Q4" s="10">
        <v>62.73</v>
      </c>
      <c r="R4" s="1">
        <f t="shared" si="7"/>
        <v>0.9955758629</v>
      </c>
      <c r="S4" s="1">
        <f t="shared" ref="S4:S19" si="11">randbetween(Q4,Q4+2)</f>
        <v>64</v>
      </c>
      <c r="T4" s="1">
        <f t="shared" si="8"/>
        <v>62</v>
      </c>
      <c r="U4" s="1">
        <f t="shared" ref="U4:V4" si="9">Q4+R4-S4+T4</f>
        <v>61.72557586</v>
      </c>
      <c r="V4" s="1">
        <f t="shared" si="9"/>
        <v>64.72115173</v>
      </c>
      <c r="W4" s="1">
        <v>64.69571474452044</v>
      </c>
      <c r="Y4" s="15">
        <v>0.0194</v>
      </c>
    </row>
    <row r="5">
      <c r="A5" s="1">
        <f t="shared" si="10"/>
        <v>1080</v>
      </c>
      <c r="B5" s="1">
        <v>1.0422</v>
      </c>
      <c r="C5" s="1">
        <v>0.988</v>
      </c>
      <c r="D5" s="1">
        <v>1.087</v>
      </c>
      <c r="E5" s="1">
        <v>1.079</v>
      </c>
      <c r="F5" s="1">
        <f t="shared" si="2"/>
        <v>53.13653137</v>
      </c>
      <c r="H5" s="13">
        <v>0.018172</v>
      </c>
      <c r="I5" s="12"/>
      <c r="J5" s="12"/>
      <c r="K5" s="11">
        <v>1079.6</v>
      </c>
      <c r="L5" s="12">
        <f t="shared" si="3"/>
        <v>17.99333333</v>
      </c>
      <c r="M5" s="12">
        <f t="shared" si="4"/>
        <v>113.0554476</v>
      </c>
      <c r="N5" s="14">
        <f t="shared" si="5"/>
        <v>1.799207921</v>
      </c>
      <c r="O5" s="14">
        <f t="shared" si="6"/>
        <v>0.1407661934</v>
      </c>
      <c r="Q5" s="10">
        <v>64.19</v>
      </c>
      <c r="R5" s="1">
        <f t="shared" si="7"/>
        <v>0.09943848603</v>
      </c>
      <c r="S5" s="1">
        <f t="shared" si="11"/>
        <v>65</v>
      </c>
      <c r="T5" s="1">
        <f t="shared" si="8"/>
        <v>64</v>
      </c>
      <c r="U5" s="1">
        <f t="shared" ref="U5:V5" si="12">Q5+R5-S5+T5</f>
        <v>63.28943849</v>
      </c>
      <c r="V5" s="1">
        <f t="shared" si="12"/>
        <v>64.38887697</v>
      </c>
      <c r="W5" s="1">
        <v>64.90100152881075</v>
      </c>
      <c r="Y5" s="15">
        <v>0.0182</v>
      </c>
    </row>
    <row r="6">
      <c r="A6" s="1">
        <f t="shared" si="10"/>
        <v>1020</v>
      </c>
      <c r="B6" s="1">
        <v>1.1548</v>
      </c>
      <c r="C6" s="1">
        <v>1.0944</v>
      </c>
      <c r="D6" s="1">
        <v>1.1262</v>
      </c>
      <c r="E6" s="1">
        <v>1.119</v>
      </c>
      <c r="F6" s="1">
        <f t="shared" si="2"/>
        <v>42.91390728</v>
      </c>
      <c r="H6" s="13">
        <v>0.017258</v>
      </c>
      <c r="I6" s="12"/>
      <c r="J6" s="12"/>
      <c r="K6" s="11">
        <v>1021.44</v>
      </c>
      <c r="L6" s="12">
        <f t="shared" si="3"/>
        <v>17.024</v>
      </c>
      <c r="M6" s="12">
        <f t="shared" si="4"/>
        <v>106.9649467</v>
      </c>
      <c r="N6" s="14">
        <f t="shared" si="5"/>
        <v>1.708712871</v>
      </c>
      <c r="O6" s="14">
        <f t="shared" si="6"/>
        <v>0.1493434339</v>
      </c>
      <c r="Q6" s="10">
        <v>68.61</v>
      </c>
      <c r="R6" s="1">
        <f t="shared" si="7"/>
        <v>0.8547762417</v>
      </c>
      <c r="S6" s="1">
        <f t="shared" si="11"/>
        <v>69</v>
      </c>
      <c r="T6" s="1">
        <f t="shared" si="8"/>
        <v>68</v>
      </c>
      <c r="U6" s="1">
        <f t="shared" ref="U6:V6" si="13">Q6+R6-S6+T6</f>
        <v>68.46477624</v>
      </c>
      <c r="V6" s="1">
        <f t="shared" si="13"/>
        <v>70.31955248</v>
      </c>
      <c r="W6" s="1">
        <v>69.83278217253893</v>
      </c>
      <c r="Y6" s="15">
        <v>0.0173</v>
      </c>
    </row>
    <row r="7">
      <c r="A7" s="1">
        <f t="shared" si="10"/>
        <v>960</v>
      </c>
      <c r="B7" s="1">
        <v>1.216</v>
      </c>
      <c r="C7" s="1">
        <v>1.1534</v>
      </c>
      <c r="D7" s="1">
        <v>1.1534</v>
      </c>
      <c r="E7" s="1">
        <v>1.147</v>
      </c>
      <c r="F7" s="1">
        <f t="shared" si="2"/>
        <v>36.80511182</v>
      </c>
      <c r="H7" s="13">
        <v>0.01631</v>
      </c>
      <c r="I7" s="12"/>
      <c r="J7" s="12"/>
      <c r="K7" s="11">
        <v>961.59</v>
      </c>
      <c r="L7" s="12">
        <f t="shared" si="3"/>
        <v>16.0265</v>
      </c>
      <c r="M7" s="12">
        <f t="shared" si="4"/>
        <v>100.6974693</v>
      </c>
      <c r="N7" s="14">
        <f t="shared" si="5"/>
        <v>1.614851485</v>
      </c>
      <c r="O7" s="14">
        <f t="shared" si="6"/>
        <v>0.1592558795</v>
      </c>
      <c r="Q7" s="10">
        <v>69.32</v>
      </c>
      <c r="R7" s="1">
        <f t="shared" si="7"/>
        <v>0.1215446826</v>
      </c>
      <c r="S7" s="1">
        <f t="shared" si="11"/>
        <v>70</v>
      </c>
      <c r="T7" s="1">
        <f t="shared" si="8"/>
        <v>69</v>
      </c>
      <c r="U7" s="1">
        <f t="shared" ref="U7:V7" si="14">Q7+R7-S7+T7</f>
        <v>68.44154468</v>
      </c>
      <c r="V7" s="1">
        <f t="shared" si="14"/>
        <v>69.56308937</v>
      </c>
      <c r="W7" s="1">
        <v>70.34819721738464</v>
      </c>
      <c r="Y7" s="15">
        <v>0.0163</v>
      </c>
    </row>
    <row r="8">
      <c r="A8" s="1">
        <f t="shared" si="10"/>
        <v>900</v>
      </c>
      <c r="B8" s="1">
        <v>1.159</v>
      </c>
      <c r="C8" s="1">
        <v>1.0926</v>
      </c>
      <c r="D8" s="1">
        <v>1.1592</v>
      </c>
      <c r="E8" s="1">
        <v>1.1526</v>
      </c>
      <c r="F8" s="1">
        <f t="shared" si="2"/>
        <v>35.78313253</v>
      </c>
      <c r="H8" s="13">
        <v>0.015708</v>
      </c>
      <c r="I8" s="12"/>
      <c r="J8" s="12"/>
      <c r="K8" s="11">
        <v>899.1</v>
      </c>
      <c r="L8" s="12">
        <f t="shared" ref="L8:L10" si="16">K9/60</f>
        <v>14.02</v>
      </c>
      <c r="M8" s="12">
        <f t="shared" si="4"/>
        <v>94.15353183</v>
      </c>
      <c r="N8" s="14">
        <f t="shared" si="5"/>
        <v>1.555247525</v>
      </c>
      <c r="O8" s="14">
        <f t="shared" si="6"/>
        <v>0.1754390583</v>
      </c>
      <c r="Q8" s="10">
        <v>73.37</v>
      </c>
      <c r="R8" s="1">
        <f t="shared" si="7"/>
        <v>0.9054796547</v>
      </c>
      <c r="S8" s="1">
        <f t="shared" si="11"/>
        <v>74</v>
      </c>
      <c r="T8" s="1">
        <f t="shared" si="8"/>
        <v>73</v>
      </c>
      <c r="U8" s="1">
        <f t="shared" ref="U8:V8" si="15">Q8+R8-S8+T8</f>
        <v>73.27547965</v>
      </c>
      <c r="V8" s="1">
        <f t="shared" si="15"/>
        <v>75.18095931</v>
      </c>
      <c r="W8" s="1">
        <v>73.54335037361454</v>
      </c>
      <c r="Y8" s="15">
        <v>0.0157</v>
      </c>
    </row>
    <row r="9">
      <c r="A9" s="1">
        <f t="shared" si="10"/>
        <v>840</v>
      </c>
      <c r="B9" s="1">
        <v>1.676</v>
      </c>
      <c r="C9" s="1">
        <v>1.6056</v>
      </c>
      <c r="D9" s="1">
        <v>1.6174</v>
      </c>
      <c r="E9" s="1">
        <v>1.6056</v>
      </c>
      <c r="F9" s="1">
        <f t="shared" si="2"/>
        <v>60.34090909</v>
      </c>
      <c r="H9" s="13">
        <v>0.015304</v>
      </c>
      <c r="I9" s="12"/>
      <c r="J9" s="12"/>
      <c r="K9" s="11">
        <v>841.2</v>
      </c>
      <c r="L9" s="12">
        <f t="shared" si="16"/>
        <v>12.99333333</v>
      </c>
      <c r="M9" s="12">
        <f t="shared" si="4"/>
        <v>88.09025801</v>
      </c>
      <c r="N9" s="14">
        <f t="shared" si="5"/>
        <v>1.515247525</v>
      </c>
      <c r="O9" s="14">
        <f t="shared" si="6"/>
        <v>0.1952665348</v>
      </c>
      <c r="Q9" s="10">
        <v>76.7</v>
      </c>
      <c r="R9" s="1">
        <f t="shared" si="7"/>
        <v>0.1257198646</v>
      </c>
      <c r="S9" s="1">
        <f t="shared" si="11"/>
        <v>78</v>
      </c>
      <c r="T9" s="1">
        <f t="shared" si="8"/>
        <v>76</v>
      </c>
      <c r="U9" s="1">
        <f t="shared" ref="U9:V9" si="17">Q9+R9-S9+T9</f>
        <v>74.82571986</v>
      </c>
      <c r="V9" s="1">
        <f t="shared" si="17"/>
        <v>76.95143973</v>
      </c>
      <c r="W9" s="1">
        <v>78.00409974057224</v>
      </c>
      <c r="Y9" s="15">
        <v>0.0153</v>
      </c>
    </row>
    <row r="10">
      <c r="A10" s="1">
        <f t="shared" si="10"/>
        <v>780</v>
      </c>
      <c r="B10" s="1">
        <v>1.6394</v>
      </c>
      <c r="C10" s="1">
        <v>1.5626</v>
      </c>
      <c r="D10" s="1">
        <v>1.6124</v>
      </c>
      <c r="E10" s="1">
        <v>1.599</v>
      </c>
      <c r="F10" s="1">
        <f t="shared" si="2"/>
        <v>62.8125</v>
      </c>
      <c r="H10" s="13">
        <v>0.01542</v>
      </c>
      <c r="I10" s="12"/>
      <c r="J10" s="12"/>
      <c r="K10" s="11">
        <v>779.6</v>
      </c>
      <c r="L10" s="12">
        <f t="shared" si="16"/>
        <v>11.99866667</v>
      </c>
      <c r="M10" s="12">
        <f t="shared" si="4"/>
        <v>81.63952109</v>
      </c>
      <c r="N10" s="14">
        <f t="shared" si="5"/>
        <v>1.526732673</v>
      </c>
      <c r="O10" s="14">
        <f t="shared" si="6"/>
        <v>0.2290667758</v>
      </c>
      <c r="Q10" s="10">
        <v>79.59</v>
      </c>
      <c r="R10" s="1">
        <f t="shared" si="7"/>
        <v>0.3266145564</v>
      </c>
      <c r="S10" s="1">
        <f t="shared" si="11"/>
        <v>80</v>
      </c>
      <c r="T10" s="1">
        <f t="shared" si="8"/>
        <v>79</v>
      </c>
      <c r="U10" s="1">
        <f t="shared" ref="U10:V10" si="18">Q10+R10-S10+T10</f>
        <v>78.91661456</v>
      </c>
      <c r="V10" s="1">
        <f t="shared" si="18"/>
        <v>80.24322911</v>
      </c>
      <c r="W10" s="1">
        <v>79.78236424305365</v>
      </c>
      <c r="Y10" s="15">
        <v>0.0154</v>
      </c>
    </row>
    <row r="11">
      <c r="A11" s="1">
        <f t="shared" si="10"/>
        <v>720</v>
      </c>
      <c r="B11" s="1">
        <v>1.7102</v>
      </c>
      <c r="C11" s="1">
        <v>1.6272</v>
      </c>
      <c r="D11" s="1">
        <v>1.6424</v>
      </c>
      <c r="E11" s="1">
        <v>1.6272</v>
      </c>
      <c r="F11" s="1">
        <f t="shared" si="2"/>
        <v>65.92771084</v>
      </c>
      <c r="H11" s="13">
        <v>0.016651</v>
      </c>
      <c r="I11" s="12"/>
      <c r="J11" s="12"/>
      <c r="K11" s="11">
        <v>719.92</v>
      </c>
      <c r="L11" s="12">
        <f t="shared" ref="L11:L19" si="20">K11/60</f>
        <v>11.99866667</v>
      </c>
      <c r="M11" s="12">
        <f t="shared" si="4"/>
        <v>75.38984611</v>
      </c>
      <c r="N11" s="14">
        <f t="shared" si="5"/>
        <v>1.648613861</v>
      </c>
      <c r="O11" s="14">
        <f t="shared" si="6"/>
        <v>0.2900636005</v>
      </c>
      <c r="Q11" s="10">
        <v>84.44</v>
      </c>
      <c r="R11" s="1">
        <f t="shared" si="7"/>
        <v>0.6261586576</v>
      </c>
      <c r="S11" s="1">
        <f t="shared" si="11"/>
        <v>86</v>
      </c>
      <c r="T11" s="1">
        <f t="shared" si="8"/>
        <v>84</v>
      </c>
      <c r="U11" s="1">
        <f t="shared" ref="U11:V11" si="19">Q11+R11-S11+T11</f>
        <v>83.06615866</v>
      </c>
      <c r="V11" s="1">
        <f t="shared" si="19"/>
        <v>85.69231732</v>
      </c>
      <c r="W11" s="1">
        <v>85.85974166453428</v>
      </c>
      <c r="Y11" s="15">
        <v>0.0167</v>
      </c>
    </row>
    <row r="12">
      <c r="A12" s="1">
        <f t="shared" si="10"/>
        <v>660</v>
      </c>
      <c r="B12" s="1">
        <v>1.7</v>
      </c>
      <c r="C12" s="1">
        <v>1.6088</v>
      </c>
      <c r="D12" s="1">
        <v>1.6242</v>
      </c>
      <c r="E12" s="1">
        <v>1.6088</v>
      </c>
      <c r="F12" s="1">
        <f t="shared" si="2"/>
        <v>60.78947368</v>
      </c>
      <c r="H12" s="13">
        <v>0.020059</v>
      </c>
      <c r="I12" s="12"/>
      <c r="J12" s="12"/>
      <c r="K12" s="11">
        <v>661.2</v>
      </c>
      <c r="L12" s="12">
        <f t="shared" si="20"/>
        <v>11.02</v>
      </c>
      <c r="M12" s="12">
        <f t="shared" si="4"/>
        <v>69.24070209</v>
      </c>
      <c r="N12" s="14">
        <f t="shared" si="5"/>
        <v>1.986039604</v>
      </c>
      <c r="O12" s="14">
        <f t="shared" si="6"/>
        <v>0.4142523481</v>
      </c>
      <c r="Q12" s="10">
        <v>111.1</v>
      </c>
      <c r="R12" s="1">
        <f t="shared" si="7"/>
        <v>0.763143156</v>
      </c>
      <c r="S12" s="1">
        <f t="shared" si="11"/>
        <v>113</v>
      </c>
      <c r="T12" s="1">
        <f t="shared" si="8"/>
        <v>111</v>
      </c>
      <c r="U12" s="1">
        <f t="shared" ref="U12:V12" si="21">Q12+R12-S12+T12</f>
        <v>109.8631432</v>
      </c>
      <c r="V12" s="1">
        <f t="shared" si="21"/>
        <v>112.6262863</v>
      </c>
      <c r="W12" s="1">
        <v>111.67959586831984</v>
      </c>
      <c r="Y12" s="15">
        <v>0.0201</v>
      </c>
    </row>
    <row r="13">
      <c r="A13" s="1">
        <f t="shared" si="10"/>
        <v>600</v>
      </c>
      <c r="B13" s="1">
        <v>1.7936</v>
      </c>
      <c r="C13" s="1">
        <v>1.6932</v>
      </c>
      <c r="D13" s="1">
        <v>1.713</v>
      </c>
      <c r="E13" s="1">
        <v>1.6932</v>
      </c>
      <c r="F13" s="1">
        <f t="shared" si="2"/>
        <v>70.99601594</v>
      </c>
      <c r="H13" s="13">
        <v>0.033709</v>
      </c>
      <c r="I13" s="12"/>
      <c r="J13" s="12"/>
      <c r="K13" s="11">
        <v>599.12</v>
      </c>
      <c r="L13" s="12">
        <f t="shared" si="20"/>
        <v>9.985333333</v>
      </c>
      <c r="M13" s="12">
        <f t="shared" si="4"/>
        <v>62.73969969</v>
      </c>
      <c r="N13" s="14">
        <f t="shared" si="5"/>
        <v>3.337524752</v>
      </c>
      <c r="O13" s="14">
        <f t="shared" si="6"/>
        <v>0.8478902166</v>
      </c>
      <c r="Q13" s="10">
        <v>121.78</v>
      </c>
      <c r="R13" s="1">
        <f t="shared" si="7"/>
        <v>0.5537201047</v>
      </c>
      <c r="S13" s="1">
        <f t="shared" si="11"/>
        <v>123</v>
      </c>
      <c r="T13" s="1">
        <f t="shared" si="8"/>
        <v>121</v>
      </c>
      <c r="U13" s="1">
        <f t="shared" ref="U13:V13" si="22">Q13+R13-S13+T13</f>
        <v>120.3337201</v>
      </c>
      <c r="V13" s="1">
        <f t="shared" si="22"/>
        <v>122.8874402</v>
      </c>
      <c r="W13" s="1">
        <v>123.62907192223398</v>
      </c>
      <c r="Y13" s="15">
        <v>0.0337</v>
      </c>
    </row>
    <row r="14">
      <c r="A14" s="1">
        <f t="shared" si="10"/>
        <v>540</v>
      </c>
      <c r="B14" s="1">
        <v>1.5902</v>
      </c>
      <c r="C14" s="1">
        <v>1.4782</v>
      </c>
      <c r="D14" s="1">
        <v>1.4482</v>
      </c>
      <c r="E14" s="1">
        <v>1.432</v>
      </c>
      <c r="F14" s="1">
        <f t="shared" ref="F14:F19" si="24">((360*(D14-E14))/(B14-C14))-180</f>
        <v>-127.9285714</v>
      </c>
      <c r="H14" s="13">
        <v>0.021563</v>
      </c>
      <c r="I14" s="12"/>
      <c r="J14" s="12"/>
      <c r="K14" s="11">
        <v>540.13</v>
      </c>
      <c r="L14" s="12">
        <f t="shared" si="20"/>
        <v>9.002166667</v>
      </c>
      <c r="M14" s="12">
        <f t="shared" si="4"/>
        <v>56.56228133</v>
      </c>
      <c r="N14" s="14">
        <f t="shared" si="5"/>
        <v>2.134950495</v>
      </c>
      <c r="O14" s="14">
        <f t="shared" si="6"/>
        <v>0.6673197431</v>
      </c>
      <c r="Q14" s="10">
        <v>-122.45</v>
      </c>
      <c r="R14" s="1">
        <f t="shared" si="7"/>
        <v>0.94351332</v>
      </c>
      <c r="S14" s="1">
        <f t="shared" si="11"/>
        <v>-122</v>
      </c>
      <c r="T14" s="1">
        <f t="shared" si="8"/>
        <v>-123</v>
      </c>
      <c r="U14" s="1">
        <f t="shared" ref="U14:V14" si="23">Q14+R14-S14+T14</f>
        <v>-122.5064867</v>
      </c>
      <c r="V14" s="1">
        <f t="shared" si="23"/>
        <v>-120.5629734</v>
      </c>
      <c r="W14" s="1">
        <v>-121.16242609510941</v>
      </c>
      <c r="Y14" s="15">
        <v>0.0216</v>
      </c>
    </row>
    <row r="15">
      <c r="A15" s="1">
        <f t="shared" si="10"/>
        <v>480</v>
      </c>
      <c r="B15" s="1">
        <v>1.5236</v>
      </c>
      <c r="C15" s="1">
        <v>1.4002</v>
      </c>
      <c r="D15" s="1">
        <v>1.4928</v>
      </c>
      <c r="E15" s="1">
        <v>1.4728</v>
      </c>
      <c r="F15" s="1">
        <f t="shared" si="24"/>
        <v>-121.6531605</v>
      </c>
      <c r="H15" s="13">
        <v>0.005532</v>
      </c>
      <c r="I15" s="12"/>
      <c r="J15" s="12"/>
      <c r="K15" s="11">
        <v>479.76</v>
      </c>
      <c r="L15" s="12">
        <f t="shared" si="20"/>
        <v>7.996</v>
      </c>
      <c r="M15" s="12">
        <f t="shared" si="4"/>
        <v>50.24034972</v>
      </c>
      <c r="N15" s="14">
        <f t="shared" si="5"/>
        <v>0.5477227723</v>
      </c>
      <c r="O15" s="14">
        <f t="shared" si="6"/>
        <v>0.2169978795</v>
      </c>
      <c r="Q15" s="10">
        <v>-103.57</v>
      </c>
      <c r="R15" s="1">
        <f t="shared" si="7"/>
        <v>0.2071317552</v>
      </c>
      <c r="S15" s="1">
        <f t="shared" si="11"/>
        <v>-102</v>
      </c>
      <c r="T15" s="1">
        <f t="shared" si="8"/>
        <v>-104</v>
      </c>
      <c r="U15" s="1">
        <f t="shared" ref="U15:V15" si="25">Q15+R15-S15+T15</f>
        <v>-105.3628682</v>
      </c>
      <c r="V15" s="1">
        <f t="shared" si="25"/>
        <v>-103.1557365</v>
      </c>
      <c r="W15" s="1">
        <v>-102.3768395602763</v>
      </c>
      <c r="Y15" s="15">
        <v>0.00553</v>
      </c>
    </row>
    <row r="16">
      <c r="A16" s="1">
        <f t="shared" si="10"/>
        <v>420</v>
      </c>
      <c r="B16" s="1">
        <v>1.6942</v>
      </c>
      <c r="C16" s="1">
        <v>1.5546</v>
      </c>
      <c r="D16" s="1">
        <v>1.5752</v>
      </c>
      <c r="E16" s="1">
        <v>1.5546</v>
      </c>
      <c r="F16" s="1">
        <f t="shared" si="24"/>
        <v>-126.8767908</v>
      </c>
      <c r="H16" s="13">
        <v>0.002303</v>
      </c>
      <c r="I16" s="12"/>
      <c r="J16" s="12"/>
      <c r="K16" s="11">
        <v>421.15</v>
      </c>
      <c r="L16" s="12">
        <f t="shared" si="20"/>
        <v>7.019166667</v>
      </c>
      <c r="M16" s="12">
        <f t="shared" si="4"/>
        <v>44.10272487</v>
      </c>
      <c r="N16" s="14">
        <f t="shared" si="5"/>
        <v>0.228019802</v>
      </c>
      <c r="O16" s="14">
        <f t="shared" si="6"/>
        <v>0.1172307972</v>
      </c>
      <c r="Q16" s="10">
        <v>-99.57</v>
      </c>
      <c r="R16" s="1">
        <f t="shared" si="7"/>
        <v>0.5320663154</v>
      </c>
      <c r="S16" s="1">
        <f t="shared" si="11"/>
        <v>-98</v>
      </c>
      <c r="T16" s="1">
        <f t="shared" si="8"/>
        <v>-100</v>
      </c>
      <c r="U16" s="1">
        <f t="shared" ref="U16:V16" si="26">Q16+R16-S16+T16</f>
        <v>-101.0379337</v>
      </c>
      <c r="V16" s="1">
        <f t="shared" si="26"/>
        <v>-98.50586737</v>
      </c>
      <c r="W16" s="1">
        <v>-98.04058747277415</v>
      </c>
      <c r="Y16" s="15">
        <v>0.0023</v>
      </c>
    </row>
    <row r="17">
      <c r="A17" s="1">
        <f t="shared" si="10"/>
        <v>360</v>
      </c>
      <c r="B17" s="1">
        <v>1.7558</v>
      </c>
      <c r="C17" s="1">
        <v>1.5886</v>
      </c>
      <c r="D17" s="1">
        <v>1.6118</v>
      </c>
      <c r="E17" s="1">
        <v>1.5886</v>
      </c>
      <c r="F17" s="1">
        <f t="shared" si="24"/>
        <v>-130.0478469</v>
      </c>
      <c r="H17" s="13">
        <v>8.13E-4</v>
      </c>
      <c r="I17" s="12"/>
      <c r="J17" s="12"/>
      <c r="K17" s="11">
        <v>359.18</v>
      </c>
      <c r="L17" s="12">
        <f t="shared" si="20"/>
        <v>5.986333333</v>
      </c>
      <c r="M17" s="12">
        <f t="shared" si="4"/>
        <v>37.61324164</v>
      </c>
      <c r="N17" s="14">
        <f t="shared" si="5"/>
        <v>0.0804950495</v>
      </c>
      <c r="O17" s="14">
        <f t="shared" si="6"/>
        <v>0.05689677409</v>
      </c>
      <c r="Q17" s="10">
        <v>-72.33</v>
      </c>
      <c r="R17" s="1">
        <f t="shared" si="7"/>
        <v>0.07319796513</v>
      </c>
      <c r="S17" s="1">
        <f t="shared" si="11"/>
        <v>-71</v>
      </c>
      <c r="T17" s="1">
        <f t="shared" si="8"/>
        <v>-73</v>
      </c>
      <c r="U17" s="1">
        <f t="shared" ref="U17:V17" si="27">Q17+R17-S17+T17</f>
        <v>-74.25680203</v>
      </c>
      <c r="V17" s="1">
        <f t="shared" si="27"/>
        <v>-72.18360407</v>
      </c>
      <c r="W17" s="1">
        <v>-71.98981725651178</v>
      </c>
      <c r="Y17" s="15">
        <v>8.13E-4</v>
      </c>
    </row>
    <row r="18">
      <c r="A18" s="1">
        <f t="shared" si="10"/>
        <v>300</v>
      </c>
      <c r="B18" s="1">
        <v>1.7434</v>
      </c>
      <c r="C18" s="1">
        <v>1.5428</v>
      </c>
      <c r="D18" s="1">
        <v>1.566</v>
      </c>
      <c r="E18" s="1">
        <v>1.5428</v>
      </c>
      <c r="F18" s="1">
        <f t="shared" si="24"/>
        <v>-138.3649053</v>
      </c>
      <c r="H18" s="13">
        <v>4.47E-4</v>
      </c>
      <c r="I18" s="12"/>
      <c r="J18" s="12"/>
      <c r="K18" s="11">
        <v>299.8</v>
      </c>
      <c r="L18" s="12">
        <f t="shared" si="20"/>
        <v>4.996666667</v>
      </c>
      <c r="M18" s="12">
        <f t="shared" si="4"/>
        <v>31.39498258</v>
      </c>
      <c r="N18" s="14">
        <f t="shared" si="5"/>
        <v>0.04425742574</v>
      </c>
      <c r="O18" s="14">
        <f t="shared" si="6"/>
        <v>0.04490199698</v>
      </c>
      <c r="Q18" s="10">
        <v>-24.29</v>
      </c>
      <c r="R18" s="1">
        <f t="shared" si="7"/>
        <v>0.6878664188</v>
      </c>
      <c r="S18" s="1">
        <f t="shared" si="11"/>
        <v>-23</v>
      </c>
      <c r="T18" s="1">
        <f t="shared" si="8"/>
        <v>-25</v>
      </c>
      <c r="U18" s="1">
        <f t="shared" ref="U18:V18" si="28">Q18+R18-S18+T18</f>
        <v>-25.60213358</v>
      </c>
      <c r="V18" s="1">
        <f t="shared" si="28"/>
        <v>-22.91426716</v>
      </c>
      <c r="W18" s="1">
        <v>-22.792929608494255</v>
      </c>
      <c r="Y18" s="15">
        <v>4.47E-4</v>
      </c>
    </row>
    <row r="19">
      <c r="A19" s="1">
        <f t="shared" si="10"/>
        <v>240</v>
      </c>
      <c r="B19" s="1">
        <v>1.7856</v>
      </c>
      <c r="C19" s="1">
        <v>1.5352</v>
      </c>
      <c r="D19" s="1">
        <v>1.5616</v>
      </c>
      <c r="E19" s="1">
        <v>1.5352</v>
      </c>
      <c r="F19" s="1">
        <f t="shared" si="24"/>
        <v>-142.0447284</v>
      </c>
      <c r="H19" s="13">
        <v>3.21E-4</v>
      </c>
      <c r="I19" s="12"/>
      <c r="J19" s="12"/>
      <c r="K19" s="11">
        <v>240.47</v>
      </c>
      <c r="L19" s="12">
        <f t="shared" si="20"/>
        <v>4.007833333</v>
      </c>
      <c r="M19" s="12">
        <f t="shared" si="4"/>
        <v>25.18195951</v>
      </c>
      <c r="N19" s="14">
        <f t="shared" si="5"/>
        <v>0.03178217822</v>
      </c>
      <c r="O19" s="14">
        <f t="shared" si="6"/>
        <v>0.05011925605</v>
      </c>
      <c r="Q19" s="10">
        <v>-23.2</v>
      </c>
      <c r="R19" s="1">
        <f t="shared" si="7"/>
        <v>0.5856232477</v>
      </c>
      <c r="S19" s="1">
        <f t="shared" si="11"/>
        <v>-23</v>
      </c>
      <c r="T19" s="1">
        <f t="shared" si="8"/>
        <v>-24</v>
      </c>
      <c r="U19" s="1">
        <f t="shared" ref="U19:V19" si="29">Q19+R19-S19+T19</f>
        <v>-23.61437675</v>
      </c>
      <c r="V19" s="1">
        <f t="shared" si="29"/>
        <v>-22.0287535</v>
      </c>
      <c r="W19" s="1">
        <v>-22.545433774745238</v>
      </c>
      <c r="Y19" s="15">
        <v>3.21E-4</v>
      </c>
    </row>
    <row r="20">
      <c r="H20" s="10" t="s">
        <v>24</v>
      </c>
      <c r="K20" s="10" t="s">
        <v>25</v>
      </c>
      <c r="L20" s="10" t="s">
        <v>26</v>
      </c>
      <c r="M20" s="10" t="s">
        <v>26</v>
      </c>
      <c r="N20" s="10" t="s">
        <v>27</v>
      </c>
      <c r="O20" s="10" t="s">
        <v>27</v>
      </c>
      <c r="S20" s="10" t="s">
        <v>28</v>
      </c>
    </row>
    <row r="21" ht="15.75" customHeight="1">
      <c r="A21" s="10" t="s">
        <v>29</v>
      </c>
      <c r="G21" s="10" t="s">
        <v>30</v>
      </c>
      <c r="L21" s="10" t="s">
        <v>31</v>
      </c>
      <c r="M21" s="10" t="s">
        <v>32</v>
      </c>
      <c r="N21" s="10" t="s">
        <v>33</v>
      </c>
      <c r="O21" s="10" t="s">
        <v>34</v>
      </c>
    </row>
    <row r="22" ht="15.75" customHeight="1"/>
    <row r="23" ht="15.75" customHeight="1">
      <c r="A23" s="10" t="s">
        <v>35</v>
      </c>
    </row>
    <row r="24" ht="15.75" customHeight="1">
      <c r="A24" s="10">
        <f>0.0101</f>
        <v>0.0101</v>
      </c>
      <c r="B24" s="10" t="s">
        <v>36</v>
      </c>
      <c r="C24" s="10" t="s">
        <v>37</v>
      </c>
    </row>
    <row r="25" ht="15.75" customHeight="1">
      <c r="D25" s="10" t="s">
        <v>38</v>
      </c>
    </row>
    <row r="26" ht="15.75" customHeight="1">
      <c r="A26" s="10">
        <v>4.18</v>
      </c>
      <c r="B26" s="10">
        <v>26.26</v>
      </c>
      <c r="C26" s="10">
        <v>0.43</v>
      </c>
      <c r="D26" s="10">
        <v>0.0</v>
      </c>
      <c r="E26" s="10">
        <v>3.0</v>
      </c>
    </row>
    <row r="27" ht="15.75" customHeight="1">
      <c r="A27" s="10">
        <v>5.05</v>
      </c>
      <c r="B27" s="10">
        <v>31.73</v>
      </c>
      <c r="C27" s="10">
        <v>0.53</v>
      </c>
      <c r="D27" s="10">
        <v>0.05</v>
      </c>
      <c r="E27" s="10">
        <v>3.0</v>
      </c>
    </row>
    <row r="28" ht="15.75" customHeight="1">
      <c r="A28" s="10">
        <v>5.38</v>
      </c>
      <c r="B28" s="10">
        <v>33.8</v>
      </c>
      <c r="C28" s="10">
        <v>0.56</v>
      </c>
      <c r="D28" s="10">
        <v>0.06</v>
      </c>
      <c r="E28" s="10">
        <v>3.0</v>
      </c>
    </row>
    <row r="29" ht="15.75" customHeight="1">
      <c r="A29" s="10">
        <v>7.05</v>
      </c>
      <c r="B29" s="10">
        <v>44.3</v>
      </c>
      <c r="C29" s="10">
        <v>0.73</v>
      </c>
      <c r="D29" s="10">
        <v>0.16</v>
      </c>
      <c r="E29" s="10">
        <v>3.0</v>
      </c>
    </row>
    <row r="30" ht="15.75" customHeight="1">
      <c r="A30" s="10">
        <v>8.0</v>
      </c>
      <c r="B30" s="10">
        <v>50.27</v>
      </c>
      <c r="C30" s="10">
        <v>0.83</v>
      </c>
      <c r="D30" s="10">
        <v>0.31</v>
      </c>
      <c r="E30" s="10">
        <v>5.0</v>
      </c>
    </row>
    <row r="31" ht="15.75" customHeight="1">
      <c r="A31" s="10">
        <v>8.99</v>
      </c>
      <c r="B31" s="10">
        <v>56.49</v>
      </c>
      <c r="C31" s="10">
        <v>0.93</v>
      </c>
      <c r="D31" s="10">
        <v>0.85</v>
      </c>
      <c r="E31" s="10">
        <v>10.0</v>
      </c>
    </row>
    <row r="32" ht="15.75" customHeight="1">
      <c r="A32" s="10">
        <v>9.56</v>
      </c>
      <c r="B32" s="10">
        <v>60.07</v>
      </c>
      <c r="C32" s="10">
        <v>0.99</v>
      </c>
      <c r="D32" s="10">
        <v>1.77</v>
      </c>
      <c r="E32" s="10">
        <v>15.0</v>
      </c>
    </row>
    <row r="33" ht="15.75" customHeight="1">
      <c r="A33" s="10">
        <v>9.68</v>
      </c>
      <c r="B33" s="10">
        <v>60.82</v>
      </c>
      <c r="C33" s="10">
        <v>1.01</v>
      </c>
      <c r="D33" s="10">
        <v>1.79</v>
      </c>
      <c r="E33" s="10">
        <v>25.0</v>
      </c>
    </row>
    <row r="34" ht="15.75" customHeight="1">
      <c r="A34" s="10">
        <v>10.0</v>
      </c>
      <c r="B34" s="10">
        <v>62.83</v>
      </c>
      <c r="C34" s="10">
        <v>1.04</v>
      </c>
      <c r="D34" s="10">
        <v>1.34</v>
      </c>
      <c r="E34" s="10">
        <v>25.0</v>
      </c>
    </row>
    <row r="35" ht="15.75" customHeight="1">
      <c r="A35" s="10">
        <v>10.19</v>
      </c>
      <c r="B35" s="10">
        <v>64.03</v>
      </c>
      <c r="C35" s="10">
        <v>1.06</v>
      </c>
      <c r="D35" s="10">
        <v>1.08</v>
      </c>
      <c r="E35" s="10">
        <v>45.0</v>
      </c>
    </row>
    <row r="36" ht="15.75" customHeight="1">
      <c r="A36" s="10">
        <v>10.54</v>
      </c>
      <c r="B36" s="10">
        <v>66.22</v>
      </c>
      <c r="C36" s="10">
        <v>1.1</v>
      </c>
      <c r="D36" s="10">
        <v>0.78</v>
      </c>
      <c r="E36" s="10">
        <v>93.0</v>
      </c>
    </row>
    <row r="37" ht="15.75" customHeight="1">
      <c r="A37" s="10">
        <v>11.0</v>
      </c>
      <c r="B37" s="10">
        <v>69.12</v>
      </c>
      <c r="C37" s="10">
        <v>1.14</v>
      </c>
      <c r="D37" s="10">
        <v>0.58</v>
      </c>
      <c r="E37" s="10">
        <v>-90.0</v>
      </c>
    </row>
    <row r="38" ht="15.75" customHeight="1">
      <c r="A38" s="10">
        <v>12.02</v>
      </c>
      <c r="B38" s="10">
        <v>75.52</v>
      </c>
      <c r="C38" s="10">
        <v>1.25</v>
      </c>
      <c r="D38" s="10">
        <v>0.39</v>
      </c>
      <c r="E38" s="10">
        <v>-40.0</v>
      </c>
    </row>
    <row r="39" ht="15.75" customHeight="1">
      <c r="A39" s="10">
        <v>13.02</v>
      </c>
      <c r="B39" s="10">
        <v>81.81</v>
      </c>
      <c r="C39" s="10">
        <v>1.35</v>
      </c>
      <c r="D39" s="10">
        <v>0.31</v>
      </c>
      <c r="E39" s="10">
        <v>-15.0</v>
      </c>
    </row>
    <row r="40" ht="15.75" customHeight="1">
      <c r="A40" s="10">
        <v>13.98</v>
      </c>
      <c r="B40" s="10">
        <v>87.84</v>
      </c>
      <c r="C40" s="10">
        <v>1.45</v>
      </c>
      <c r="D40" s="10">
        <v>0.27</v>
      </c>
      <c r="E40" s="10">
        <v>-7.0</v>
      </c>
    </row>
    <row r="41" ht="15.75" customHeight="1">
      <c r="A41" s="10">
        <v>15.02</v>
      </c>
      <c r="B41" s="10">
        <v>94.37</v>
      </c>
      <c r="C41" s="10">
        <v>1.56</v>
      </c>
      <c r="D41" s="10">
        <v>0.24</v>
      </c>
      <c r="E41" s="10">
        <v>-3.0</v>
      </c>
    </row>
    <row r="42" ht="15.75" customHeight="1">
      <c r="A42" s="10">
        <v>16.02</v>
      </c>
      <c r="B42" s="10">
        <v>100.66</v>
      </c>
      <c r="C42" s="10">
        <v>1.67</v>
      </c>
      <c r="D42" s="10">
        <v>0.22</v>
      </c>
      <c r="E42" s="10">
        <v>-2.0</v>
      </c>
    </row>
    <row r="43" ht="15.75" customHeight="1">
      <c r="A43" s="10">
        <v>16.97</v>
      </c>
      <c r="B43" s="10">
        <v>106.63</v>
      </c>
      <c r="C43" s="10">
        <v>1.76</v>
      </c>
      <c r="D43" s="10">
        <v>0.21</v>
      </c>
      <c r="E43" s="10">
        <v>0.0</v>
      </c>
    </row>
    <row r="44" ht="15.75" customHeight="1">
      <c r="A44" s="10">
        <v>18.01</v>
      </c>
      <c r="B44" s="10">
        <v>113.16</v>
      </c>
      <c r="C44" s="10">
        <v>1.87</v>
      </c>
      <c r="D44" s="10">
        <v>0.2</v>
      </c>
      <c r="E44" s="10">
        <v>0.0</v>
      </c>
    </row>
    <row r="45" ht="15.75" customHeight="1">
      <c r="A45" s="10">
        <v>19.01</v>
      </c>
      <c r="B45" s="10">
        <v>119.44</v>
      </c>
      <c r="C45" s="10">
        <v>1.98</v>
      </c>
      <c r="D45" s="10">
        <v>0.19</v>
      </c>
      <c r="E45" s="10">
        <v>0.0</v>
      </c>
    </row>
    <row r="46" ht="15.75" customHeight="1">
      <c r="A46" s="10">
        <v>20.08</v>
      </c>
      <c r="B46" s="10">
        <v>126.17</v>
      </c>
      <c r="C46" s="10">
        <v>2.09</v>
      </c>
      <c r="D46" s="10">
        <v>0.18</v>
      </c>
      <c r="E46" s="10">
        <v>0.0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C1"/>
    <mergeCell ref="D1:E1"/>
    <mergeCell ref="A1:A2"/>
    <mergeCell ref="F1:F2"/>
  </mergeCells>
  <conditionalFormatting sqref="A1:G19">
    <cfRule type="notContainsBlanks" dxfId="0" priority="1">
      <formula>LEN(TRIM(A1))&gt;0</formula>
    </cfRule>
  </conditionalFormatting>
  <conditionalFormatting sqref="S1:U19 V3:V19">
    <cfRule type="notContainsBlanks" dxfId="1" priority="2">
      <formula>LEN(TRIM(S1))&gt;0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0.0695</v>
      </c>
      <c r="C2" s="1">
        <v>-0.0645</v>
      </c>
      <c r="D2" s="1">
        <v>1.5994</v>
      </c>
      <c r="E2" s="1">
        <v>1.6514</v>
      </c>
    </row>
    <row r="3">
      <c r="A3" s="1">
        <v>2.0</v>
      </c>
      <c r="B3" s="1">
        <v>0.0586</v>
      </c>
      <c r="C3" s="1">
        <v>-0.0543</v>
      </c>
      <c r="D3" s="1">
        <v>1.7032</v>
      </c>
      <c r="E3" s="1">
        <v>1.753</v>
      </c>
    </row>
    <row r="4">
      <c r="A4" s="1">
        <v>3.0</v>
      </c>
      <c r="B4" s="1">
        <v>0.049</v>
      </c>
      <c r="C4" s="1">
        <v>-0.0435</v>
      </c>
      <c r="D4" s="1">
        <v>1.8094</v>
      </c>
      <c r="E4" s="1">
        <v>1.859</v>
      </c>
    </row>
    <row r="5">
      <c r="A5" s="1">
        <v>4.0</v>
      </c>
      <c r="B5" s="1">
        <v>0.041</v>
      </c>
      <c r="C5" s="1">
        <v>-0.03855</v>
      </c>
      <c r="D5" s="1">
        <v>1.9154</v>
      </c>
      <c r="E5" s="1">
        <v>1.965</v>
      </c>
    </row>
    <row r="6">
      <c r="A6" s="1">
        <v>5.0</v>
      </c>
      <c r="B6" s="1">
        <v>0.0341</v>
      </c>
      <c r="C6" s="1">
        <v>-0.029</v>
      </c>
      <c r="D6" s="1">
        <v>2.0192</v>
      </c>
      <c r="E6" s="1">
        <v>2.0734</v>
      </c>
    </row>
    <row r="7">
      <c r="A7" s="1">
        <v>6.0</v>
      </c>
      <c r="B7" s="1">
        <v>0.025</v>
      </c>
      <c r="C7" s="1">
        <v>-0.02295</v>
      </c>
      <c r="D7" s="1">
        <v>2.1252</v>
      </c>
      <c r="E7" s="1">
        <v>2.1772</v>
      </c>
    </row>
    <row r="11">
      <c r="A11" s="2" t="s">
        <v>0</v>
      </c>
      <c r="B11" s="2" t="s">
        <v>5</v>
      </c>
      <c r="C11" s="3" t="s">
        <v>6</v>
      </c>
      <c r="D11" s="2" t="s">
        <v>7</v>
      </c>
      <c r="E11" s="3" t="s">
        <v>8</v>
      </c>
    </row>
    <row r="12">
      <c r="A12" s="2">
        <v>1.0</v>
      </c>
      <c r="B12" s="4">
        <v>0.0695</v>
      </c>
      <c r="C12" s="5">
        <f t="shared" ref="C12:C23" si="1">LN(B12)</f>
        <v>-2.666428526</v>
      </c>
      <c r="D12" s="5">
        <v>1.5994</v>
      </c>
      <c r="E12" s="6">
        <v>0.0</v>
      </c>
    </row>
    <row r="13">
      <c r="A13" s="2">
        <v>1.5</v>
      </c>
      <c r="B13" s="7">
        <v>0.0645</v>
      </c>
      <c r="C13" s="5">
        <f t="shared" si="1"/>
        <v>-2.741090055</v>
      </c>
      <c r="D13" s="5">
        <v>1.6514</v>
      </c>
      <c r="E13" s="5">
        <f t="shared" ref="E13:E23" si="2">2*ln(B12/B13)</f>
        <v>0.1493230575</v>
      </c>
    </row>
    <row r="14">
      <c r="A14" s="2">
        <v>2.0</v>
      </c>
      <c r="B14" s="4">
        <v>0.0586</v>
      </c>
      <c r="C14" s="5">
        <f t="shared" si="1"/>
        <v>-2.837020582</v>
      </c>
      <c r="D14" s="5">
        <v>1.7032</v>
      </c>
      <c r="E14" s="5">
        <f t="shared" si="2"/>
        <v>0.1918610544</v>
      </c>
    </row>
    <row r="15">
      <c r="A15" s="2">
        <v>2.5</v>
      </c>
      <c r="B15" s="7">
        <v>0.0543</v>
      </c>
      <c r="C15" s="5">
        <f t="shared" si="1"/>
        <v>-2.913231052</v>
      </c>
      <c r="D15" s="5">
        <v>1.753</v>
      </c>
      <c r="E15" s="5">
        <f t="shared" si="2"/>
        <v>0.1524209393</v>
      </c>
    </row>
    <row r="16">
      <c r="A16" s="2">
        <v>3.0</v>
      </c>
      <c r="B16" s="4">
        <v>0.049</v>
      </c>
      <c r="C16" s="5">
        <f t="shared" si="1"/>
        <v>-3.015934981</v>
      </c>
      <c r="D16" s="5">
        <v>1.8094</v>
      </c>
      <c r="E16" s="5">
        <f t="shared" si="2"/>
        <v>0.2054078577</v>
      </c>
    </row>
    <row r="17">
      <c r="A17" s="2">
        <v>3.5</v>
      </c>
      <c r="B17" s="7">
        <v>0.0435</v>
      </c>
      <c r="C17" s="5">
        <f t="shared" si="1"/>
        <v>-3.134994341</v>
      </c>
      <c r="D17" s="5">
        <v>1.859</v>
      </c>
      <c r="E17" s="5">
        <f t="shared" si="2"/>
        <v>0.23811872</v>
      </c>
    </row>
    <row r="18">
      <c r="A18" s="2">
        <v>4.0</v>
      </c>
      <c r="B18" s="4">
        <v>0.041</v>
      </c>
      <c r="C18" s="5">
        <f t="shared" si="1"/>
        <v>-3.194183212</v>
      </c>
      <c r="D18" s="5">
        <v>1.9154</v>
      </c>
      <c r="E18" s="5">
        <f t="shared" si="2"/>
        <v>0.1183777428</v>
      </c>
    </row>
    <row r="19">
      <c r="A19" s="2">
        <v>4.5</v>
      </c>
      <c r="B19" s="7">
        <v>0.03855</v>
      </c>
      <c r="C19" s="5">
        <f t="shared" si="1"/>
        <v>-3.255799179</v>
      </c>
      <c r="D19" s="5">
        <v>1.965</v>
      </c>
      <c r="E19" s="5">
        <f t="shared" si="2"/>
        <v>0.1232319334</v>
      </c>
    </row>
    <row r="20">
      <c r="A20" s="2">
        <v>5.0</v>
      </c>
      <c r="B20" s="4">
        <v>0.0341</v>
      </c>
      <c r="C20" s="5">
        <f t="shared" si="1"/>
        <v>-3.378457895</v>
      </c>
      <c r="D20" s="5">
        <v>2.0192</v>
      </c>
      <c r="E20" s="5">
        <f t="shared" si="2"/>
        <v>0.2453174314</v>
      </c>
    </row>
    <row r="21" ht="15.75" customHeight="1">
      <c r="A21" s="2">
        <v>5.5</v>
      </c>
      <c r="B21" s="7">
        <v>0.029</v>
      </c>
      <c r="C21" s="5">
        <f t="shared" si="1"/>
        <v>-3.540459449</v>
      </c>
      <c r="D21" s="5">
        <v>2.0734</v>
      </c>
      <c r="E21" s="5">
        <f t="shared" si="2"/>
        <v>0.3240031086</v>
      </c>
    </row>
    <row r="22" ht="15.75" customHeight="1">
      <c r="A22" s="2">
        <v>6.0</v>
      </c>
      <c r="B22" s="4">
        <v>0.025</v>
      </c>
      <c r="C22" s="5">
        <f t="shared" si="1"/>
        <v>-3.688879454</v>
      </c>
      <c r="D22" s="5">
        <v>2.1252</v>
      </c>
      <c r="E22" s="5">
        <f t="shared" si="2"/>
        <v>0.2968400102</v>
      </c>
    </row>
    <row r="23" ht="15.75" customHeight="1">
      <c r="A23" s="8">
        <v>6.5</v>
      </c>
      <c r="B23" s="7">
        <v>0.02295</v>
      </c>
      <c r="C23" s="5">
        <f t="shared" si="1"/>
        <v>-3.774437342</v>
      </c>
      <c r="D23" s="5">
        <v>2.1772</v>
      </c>
      <c r="E23" s="5">
        <f t="shared" si="2"/>
        <v>0.1711157767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2019-10-28T23:34:47Z</dcterms:created>
  <dc:creator>Lab</dc:creator>
</cp:coreProperties>
</file>