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360" yWindow="80" windowWidth="24420" windowHeight="15480" tabRatio="662"/>
  </bookViews>
  <sheets>
    <sheet name="In Phase" sheetId="1" r:id="rId1"/>
    <sheet name="In Phase Plot" sheetId="5" r:id="rId2"/>
    <sheet name="Disp.Amp vs Frequency" sheetId="9" r:id="rId3"/>
    <sheet name="Phase Angle vs. Frequency Ratio" sheetId="12" r:id="rId4"/>
    <sheet name="Phase Angle vs Frequency" sheetId="10" r:id="rId5"/>
    <sheet name="Frequency Response Function" sheetId="8" r:id="rId6"/>
    <sheet name="Phase Angle vs Frequency Ratio" sheetId="11" r:id="rId7"/>
    <sheet name="Out of Phase" sheetId="2" r:id="rId8"/>
    <sheet name="Out of Phase Plot" sheetId="7" r:id="rId9"/>
    <sheet name="Out of Phase Hz vs Phi" sheetId="13" r:id="rId10"/>
  </sheets>
  <definedNames>
    <definedName name="_xlnm._FilterDatabase" localSheetId="0" hidden="1">'In Phase'!$A$2:$L$41</definedName>
    <definedName name="frequencies_1" localSheetId="0">'In Phase'!$A$2:$U$41</definedName>
    <definedName name="_xlnm.Print_Area" localSheetId="0">'In Phase'!$A$1:$O$37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B15" i="1"/>
  <c r="B22" i="1"/>
  <c r="B35" i="1"/>
  <c r="B36" i="1"/>
  <c r="B4" i="1"/>
  <c r="B25" i="1"/>
  <c r="B28" i="1"/>
  <c r="C4" i="1"/>
  <c r="D4" i="1"/>
  <c r="K4" i="1"/>
  <c r="B7" i="1"/>
  <c r="C7" i="1"/>
  <c r="G27" i="1"/>
  <c r="D7" i="1"/>
  <c r="G26" i="1"/>
  <c r="G25" i="1"/>
  <c r="I3" i="1"/>
  <c r="F3" i="1"/>
  <c r="F5" i="1"/>
  <c r="B5" i="1"/>
  <c r="G5" i="1"/>
  <c r="B26" i="1"/>
  <c r="B23" i="1"/>
  <c r="B30" i="1"/>
  <c r="O5" i="1"/>
  <c r="C5" i="1"/>
  <c r="D5" i="1"/>
  <c r="B13" i="1"/>
  <c r="M5" i="1"/>
  <c r="N5" i="1"/>
  <c r="M4" i="1"/>
  <c r="I4" i="1"/>
  <c r="I5" i="1"/>
  <c r="I6" i="1"/>
  <c r="I7" i="1"/>
  <c r="I8" i="1"/>
  <c r="I9" i="1"/>
  <c r="I10" i="1"/>
  <c r="I11" i="1"/>
  <c r="I12" i="1"/>
  <c r="I14" i="1"/>
  <c r="I15" i="1"/>
  <c r="I13" i="1"/>
  <c r="I16" i="1"/>
  <c r="I17" i="1"/>
  <c r="I18" i="1"/>
  <c r="B11" i="1"/>
  <c r="C11" i="1"/>
  <c r="D11" i="1"/>
  <c r="K11" i="1"/>
  <c r="B10" i="1"/>
  <c r="C10" i="1"/>
  <c r="D10" i="1"/>
  <c r="K10" i="1"/>
  <c r="B9" i="1"/>
  <c r="C9" i="1"/>
  <c r="D9" i="1"/>
  <c r="K9" i="1"/>
  <c r="B8" i="1"/>
  <c r="C8" i="1"/>
  <c r="D8" i="1"/>
  <c r="K8" i="1"/>
  <c r="K7" i="1"/>
  <c r="B6" i="1"/>
  <c r="C6" i="1"/>
  <c r="D6" i="1"/>
  <c r="K6" i="1"/>
  <c r="K5" i="1"/>
  <c r="B3" i="1"/>
  <c r="D3" i="1"/>
  <c r="K3" i="1"/>
  <c r="B12" i="1"/>
  <c r="C12" i="1"/>
  <c r="D12" i="1"/>
  <c r="K12" i="1"/>
  <c r="B14" i="1"/>
  <c r="C14" i="1"/>
  <c r="D14" i="1"/>
  <c r="K14" i="1"/>
  <c r="C15" i="1"/>
  <c r="D15" i="1"/>
  <c r="K15" i="1"/>
  <c r="C13" i="1"/>
  <c r="D13" i="1"/>
  <c r="K13" i="1"/>
  <c r="B16" i="1"/>
  <c r="C16" i="1"/>
  <c r="D16" i="1"/>
  <c r="K16" i="1"/>
  <c r="B17" i="1"/>
  <c r="C17" i="1"/>
  <c r="D17" i="1"/>
  <c r="K17" i="1"/>
  <c r="B18" i="1"/>
  <c r="C18" i="1"/>
  <c r="D18" i="1"/>
  <c r="K18" i="1"/>
  <c r="F4" i="1"/>
  <c r="G4" i="1"/>
  <c r="O4" i="1"/>
  <c r="F6" i="1"/>
  <c r="G6" i="1"/>
  <c r="O6" i="1"/>
  <c r="F7" i="1"/>
  <c r="G7" i="1"/>
  <c r="O7" i="1"/>
  <c r="F8" i="1"/>
  <c r="G8" i="1"/>
  <c r="O8" i="1"/>
  <c r="F9" i="1"/>
  <c r="G9" i="1"/>
  <c r="O9" i="1"/>
  <c r="F10" i="1"/>
  <c r="G10" i="1"/>
  <c r="O10" i="1"/>
  <c r="F11" i="1"/>
  <c r="G11" i="1"/>
  <c r="O11" i="1"/>
  <c r="F12" i="1"/>
  <c r="G12" i="1"/>
  <c r="O12" i="1"/>
  <c r="F14" i="1"/>
  <c r="G14" i="1"/>
  <c r="O14" i="1"/>
  <c r="F15" i="1"/>
  <c r="G15" i="1"/>
  <c r="O15" i="1"/>
  <c r="F13" i="1"/>
  <c r="G13" i="1"/>
  <c r="O13" i="1"/>
  <c r="F16" i="1"/>
  <c r="G16" i="1"/>
  <c r="O16" i="1"/>
  <c r="F17" i="1"/>
  <c r="G17" i="1"/>
  <c r="O17" i="1"/>
  <c r="F18" i="1"/>
  <c r="G18" i="1"/>
  <c r="O18" i="1"/>
  <c r="O3" i="1"/>
  <c r="M13" i="1"/>
  <c r="M10" i="1"/>
  <c r="N10" i="1"/>
  <c r="M3" i="1"/>
  <c r="M12" i="1"/>
  <c r="L4" i="1"/>
  <c r="L5" i="1"/>
  <c r="L6" i="1"/>
  <c r="L7" i="1"/>
  <c r="L8" i="1"/>
  <c r="L9" i="1"/>
  <c r="L10" i="1"/>
  <c r="L11" i="1"/>
  <c r="L12" i="1"/>
  <c r="L14" i="1"/>
  <c r="L15" i="1"/>
  <c r="L13" i="1"/>
  <c r="L16" i="1"/>
  <c r="L17" i="1"/>
  <c r="L18" i="1"/>
  <c r="L3" i="1"/>
  <c r="C32" i="2"/>
  <c r="D4" i="2"/>
  <c r="D6" i="2"/>
  <c r="D8" i="2"/>
  <c r="D10" i="2"/>
  <c r="D12" i="2"/>
  <c r="D14" i="2"/>
  <c r="D17" i="2"/>
  <c r="D21" i="2"/>
  <c r="D23" i="2"/>
  <c r="D16" i="2"/>
  <c r="D19" i="2"/>
  <c r="D2" i="2"/>
  <c r="D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7" i="2"/>
  <c r="B21" i="2"/>
  <c r="B22" i="2"/>
  <c r="B23" i="2"/>
  <c r="B24" i="2"/>
  <c r="B16" i="2"/>
  <c r="B18" i="2"/>
  <c r="B19" i="2"/>
  <c r="B20" i="2"/>
  <c r="B2" i="2"/>
  <c r="D20" i="2"/>
  <c r="D18" i="2"/>
  <c r="D24" i="2"/>
  <c r="D22" i="2"/>
  <c r="D15" i="2"/>
  <c r="D13" i="2"/>
  <c r="D11" i="2"/>
  <c r="D9" i="2"/>
  <c r="D7" i="2"/>
  <c r="D5" i="2"/>
  <c r="B29" i="1"/>
  <c r="M7" i="1"/>
  <c r="N7" i="1"/>
  <c r="M9" i="1"/>
  <c r="N9" i="1"/>
  <c r="M11" i="1"/>
  <c r="N11" i="1"/>
  <c r="M14" i="1"/>
  <c r="N14" i="1"/>
  <c r="N13" i="1"/>
  <c r="M17" i="1"/>
  <c r="N17" i="1"/>
  <c r="N3" i="1"/>
  <c r="N4" i="1"/>
  <c r="M6" i="1"/>
  <c r="N6" i="1"/>
  <c r="M8" i="1"/>
  <c r="N8" i="1"/>
  <c r="N12" i="1"/>
  <c r="M15" i="1"/>
  <c r="N15" i="1"/>
  <c r="M16" i="1"/>
  <c r="N16" i="1"/>
  <c r="M18" i="1"/>
  <c r="N18" i="1"/>
</calcChain>
</file>

<file path=xl/connections.xml><?xml version="1.0" encoding="utf-8"?>
<connections xmlns="http://schemas.openxmlformats.org/spreadsheetml/2006/main">
  <connection id="1" name="frequencies" type="6" refreshedVersion="3" background="1" saveData="1">
    <textPr codePage="850" sourceFile="C:\Users\Magnus Ziegler\Documents\School Work\Year 3\Mech 364\Shaky Table\frequencies.txt" tab="0" space="1" comma="1" consecutive="1" delimiter="=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<sst xmlns="http://schemas.openxmlformats.org/spreadsheetml/2006/main" count="55" uniqueCount="43">
  <si>
    <t>Frequency (Hz)</t>
  </si>
  <si>
    <t>Acceleration Amplitude (V)</t>
  </si>
  <si>
    <t>Phase Lead of Acceleration</t>
  </si>
  <si>
    <t>Time Shift</t>
  </si>
  <si>
    <t>In Phase</t>
  </si>
  <si>
    <t>Frequency(rad/s)</t>
  </si>
  <si>
    <t xml:space="preserve">Calibration </t>
  </si>
  <si>
    <t>mV/g</t>
  </si>
  <si>
    <t>V/g</t>
  </si>
  <si>
    <t>Acceleration (m/s2)</t>
  </si>
  <si>
    <t>Displacement Amplitude(m)</t>
  </si>
  <si>
    <t>Acceleration (m/s^2)</t>
  </si>
  <si>
    <t>Ai</t>
  </si>
  <si>
    <t>g</t>
  </si>
  <si>
    <t>del</t>
  </si>
  <si>
    <t>af</t>
  </si>
  <si>
    <t>zeta</t>
  </si>
  <si>
    <t>Phase Lead of Acceleration(degrees)</t>
  </si>
  <si>
    <t>k</t>
  </si>
  <si>
    <t>N/m</t>
  </si>
  <si>
    <t>Keq</t>
  </si>
  <si>
    <t>Y</t>
  </si>
  <si>
    <t>m</t>
  </si>
  <si>
    <t>M</t>
  </si>
  <si>
    <t>Kg</t>
  </si>
  <si>
    <r>
      <rPr>
        <sz val="11"/>
        <color theme="1"/>
        <rFont val="Times New Roman"/>
        <family val="1"/>
      </rPr>
      <t>ω</t>
    </r>
    <r>
      <rPr>
        <sz val="8.8000000000000007"/>
        <color theme="1"/>
        <rFont val="Calibri"/>
        <family val="2"/>
      </rPr>
      <t>n</t>
    </r>
  </si>
  <si>
    <t>rad/s</t>
  </si>
  <si>
    <t>r</t>
  </si>
  <si>
    <t>r^2</t>
  </si>
  <si>
    <t>Frequency(ω)  Rad/s</t>
  </si>
  <si>
    <t>ω Frequency (Hz)</t>
  </si>
  <si>
    <t>ωd</t>
  </si>
  <si>
    <t>u</t>
  </si>
  <si>
    <t>e</t>
  </si>
  <si>
    <t>V</t>
  </si>
  <si>
    <t>m/s2</t>
  </si>
  <si>
    <t>unitless</t>
  </si>
  <si>
    <t>Phi</t>
  </si>
  <si>
    <t>phi</t>
  </si>
  <si>
    <t>theoretical Y/u</t>
  </si>
  <si>
    <t>measured y</t>
  </si>
  <si>
    <t>phi experimental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</si>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</sst>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.8000000000000007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worksheet" Target="worksheets/sheet2.xml"/><Relationship Id="rId9" Type="http://schemas.openxmlformats.org/officeDocument/2006/relationships/chartsheet" Target="chartsheets/sheet7.xml"/><Relationship Id="rId10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vs.</a:t>
            </a:r>
            <a:r>
              <a:rPr lang="en-US" baseline="0"/>
              <a:t> Frequency for In Phase Configuration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Results</c:v>
          </c:tx>
          <c:xVal>
            <c:numRef>
              <c:f>('In Phase'!$A$3:$A$15,'In Phase'!$A$16:$A$18)</c:f>
              <c:numCache>
                <c:formatCode>General</c:formatCode>
                <c:ptCount val="16"/>
                <c:pt idx="0">
                  <c:v>20.16</c:v>
                </c:pt>
                <c:pt idx="1">
                  <c:v>19.21</c:v>
                </c:pt>
                <c:pt idx="2">
                  <c:v>18.1</c:v>
                </c:pt>
                <c:pt idx="3">
                  <c:v>18.1</c:v>
                </c:pt>
                <c:pt idx="4">
                  <c:v>17.01</c:v>
                </c:pt>
                <c:pt idx="5">
                  <c:v>16.04</c:v>
                </c:pt>
                <c:pt idx="6">
                  <c:v>15.04</c:v>
                </c:pt>
                <c:pt idx="7">
                  <c:v>13.82</c:v>
                </c:pt>
                <c:pt idx="8">
                  <c:v>12.95</c:v>
                </c:pt>
                <c:pt idx="9">
                  <c:v>12.04</c:v>
                </c:pt>
                <c:pt idx="10">
                  <c:v>11.05</c:v>
                </c:pt>
                <c:pt idx="11">
                  <c:v>10.92</c:v>
                </c:pt>
                <c:pt idx="12">
                  <c:v>10.71</c:v>
                </c:pt>
                <c:pt idx="13">
                  <c:v>10.1</c:v>
                </c:pt>
                <c:pt idx="14">
                  <c:v>8.96</c:v>
                </c:pt>
                <c:pt idx="15">
                  <c:v>7.87</c:v>
                </c:pt>
              </c:numCache>
            </c:numRef>
          </c:xVal>
          <c:yVal>
            <c:numRef>
              <c:f>('In Phase'!$F$3:$F$15,'In Phase'!$F$16:$F$18)</c:f>
              <c:numCache>
                <c:formatCode>0.000</c:formatCode>
                <c:ptCount val="16"/>
                <c:pt idx="0">
                  <c:v>3.765454545454545</c:v>
                </c:pt>
                <c:pt idx="1">
                  <c:v>3.27</c:v>
                </c:pt>
                <c:pt idx="2">
                  <c:v>3.170909090909091</c:v>
                </c:pt>
                <c:pt idx="3">
                  <c:v>3.170909090909091</c:v>
                </c:pt>
                <c:pt idx="4">
                  <c:v>3.170909090909091</c:v>
                </c:pt>
                <c:pt idx="5">
                  <c:v>3.071818181818182</c:v>
                </c:pt>
                <c:pt idx="6">
                  <c:v>3.27</c:v>
                </c:pt>
                <c:pt idx="7">
                  <c:v>3.071818181818182</c:v>
                </c:pt>
                <c:pt idx="8">
                  <c:v>3.468181818181818</c:v>
                </c:pt>
                <c:pt idx="9">
                  <c:v>4.756363636363636</c:v>
                </c:pt>
                <c:pt idx="10">
                  <c:v>8.422727272727273</c:v>
                </c:pt>
                <c:pt idx="11">
                  <c:v>7.927272727272727</c:v>
                </c:pt>
                <c:pt idx="12">
                  <c:v>6.54</c:v>
                </c:pt>
                <c:pt idx="13">
                  <c:v>3.071818181818182</c:v>
                </c:pt>
                <c:pt idx="14">
                  <c:v>1.18909090909091</c:v>
                </c:pt>
                <c:pt idx="15">
                  <c:v>0.495454545454545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57160"/>
        <c:axId val="2107662728"/>
      </c:scatterChart>
      <c:valAx>
        <c:axId val="210765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62728"/>
        <c:crosses val="autoZero"/>
        <c:crossBetween val="midCat"/>
      </c:valAx>
      <c:valAx>
        <c:axId val="2107662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Acceleration (m/s²)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0765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Displacement Amplitude</a:t>
            </a:r>
            <a:r>
              <a:rPr lang="en-CA" baseline="0"/>
              <a:t> vs Frequency</a:t>
            </a:r>
            <a:endParaRPr lang="en-CA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xVal>
            <c:numRef>
              <c:f>'In Phase'!$A$3:$A$18</c:f>
              <c:numCache>
                <c:formatCode>General</c:formatCode>
                <c:ptCount val="16"/>
                <c:pt idx="0">
                  <c:v>20.16</c:v>
                </c:pt>
                <c:pt idx="1">
                  <c:v>19.21</c:v>
                </c:pt>
                <c:pt idx="2">
                  <c:v>18.1</c:v>
                </c:pt>
                <c:pt idx="3">
                  <c:v>18.1</c:v>
                </c:pt>
                <c:pt idx="4">
                  <c:v>17.01</c:v>
                </c:pt>
                <c:pt idx="5">
                  <c:v>16.04</c:v>
                </c:pt>
                <c:pt idx="6">
                  <c:v>15.04</c:v>
                </c:pt>
                <c:pt idx="7">
                  <c:v>13.82</c:v>
                </c:pt>
                <c:pt idx="8">
                  <c:v>12.95</c:v>
                </c:pt>
                <c:pt idx="9">
                  <c:v>12.04</c:v>
                </c:pt>
                <c:pt idx="10">
                  <c:v>11.05</c:v>
                </c:pt>
                <c:pt idx="11">
                  <c:v>10.92</c:v>
                </c:pt>
                <c:pt idx="12">
                  <c:v>10.71</c:v>
                </c:pt>
                <c:pt idx="13">
                  <c:v>10.1</c:v>
                </c:pt>
                <c:pt idx="14">
                  <c:v>8.96</c:v>
                </c:pt>
                <c:pt idx="15">
                  <c:v>7.87</c:v>
                </c:pt>
              </c:numCache>
            </c:numRef>
          </c:xVal>
          <c:yVal>
            <c:numRef>
              <c:f>'In Phase'!$G$3:$G$18</c:f>
              <c:numCache>
                <c:formatCode>0.000000</c:formatCode>
                <c:ptCount val="16"/>
                <c:pt idx="0">
                  <c:v>0.000234680290498972</c:v>
                </c:pt>
                <c:pt idx="1">
                  <c:v>0.00022445706832592</c:v>
                </c:pt>
                <c:pt idx="2">
                  <c:v>0.000245169761540519</c:v>
                </c:pt>
                <c:pt idx="3">
                  <c:v>0.000245169761540519</c:v>
                </c:pt>
                <c:pt idx="4">
                  <c:v>0.000277597421091268</c:v>
                </c:pt>
                <c:pt idx="5">
                  <c:v>0.000302431512898583</c:v>
                </c:pt>
                <c:pt idx="6">
                  <c:v>0.000366178080206378</c:v>
                </c:pt>
                <c:pt idx="7">
                  <c:v>0.000407398742195857</c:v>
                </c:pt>
                <c:pt idx="8">
                  <c:v>0.000523844735327465</c:v>
                </c:pt>
                <c:pt idx="9">
                  <c:v>0.000831117332917368</c:v>
                </c:pt>
                <c:pt idx="10">
                  <c:v>0.00174730389789178</c:v>
                </c:pt>
                <c:pt idx="11">
                  <c:v>0.00168390965216328</c:v>
                </c:pt>
                <c:pt idx="12">
                  <c:v>0.00144423900501571</c:v>
                </c:pt>
                <c:pt idx="13">
                  <c:v>0.000762768978815489</c:v>
                </c:pt>
                <c:pt idx="14">
                  <c:v>0.000375179674942435</c:v>
                </c:pt>
                <c:pt idx="15">
                  <c:v>0.000202625740820218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88056"/>
        <c:axId val="2099638104"/>
      </c:scatterChart>
      <c:valAx>
        <c:axId val="209968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638104"/>
        <c:crosses val="autoZero"/>
        <c:crossBetween val="midCat"/>
      </c:valAx>
      <c:valAx>
        <c:axId val="2099638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Displacement Amplitude(m)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2099688056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Phase</a:t>
            </a:r>
            <a:r>
              <a:rPr lang="en-CA" baseline="0"/>
              <a:t> Angles vs. Frequency Ratio</a:t>
            </a:r>
            <a:endParaRPr lang="en-CA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xVal>
            <c:strRef>
              <c:f>'In Phase'!$C$3:$C$17</c:f>
              <c:strCache>
                <c:ptCount val="15"/>
                <c:pt idx="0">
                  <c:v>c</c:v>
                </c:pt>
                <c:pt idx="1">
                  <c:v>1.73</c:v>
                </c:pt>
                <c:pt idx="2">
                  <c:v>1.63</c:v>
                </c:pt>
                <c:pt idx="3">
                  <c:v>1.63</c:v>
                </c:pt>
                <c:pt idx="4">
                  <c:v>1.53</c:v>
                </c:pt>
                <c:pt idx="5">
                  <c:v>1.44</c:v>
                </c:pt>
                <c:pt idx="6">
                  <c:v>1.35</c:v>
                </c:pt>
                <c:pt idx="7">
                  <c:v>1.24</c:v>
                </c:pt>
                <c:pt idx="8">
                  <c:v>1.17</c:v>
                </c:pt>
                <c:pt idx="9">
                  <c:v>1.08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0.91</c:v>
                </c:pt>
                <c:pt idx="14">
                  <c:v>0.81</c:v>
                </c:pt>
              </c:strCache>
            </c:strRef>
          </c:xVal>
          <c:yVal>
            <c:numRef>
              <c:f>'In Phase'!$I$3:$I$17</c:f>
              <c:numCache>
                <c:formatCode>General</c:formatCode>
                <c:ptCount val="15"/>
                <c:pt idx="0">
                  <c:v>175.5</c:v>
                </c:pt>
                <c:pt idx="1">
                  <c:v>175.5</c:v>
                </c:pt>
                <c:pt idx="2">
                  <c:v>174.4</c:v>
                </c:pt>
                <c:pt idx="3">
                  <c:v>174.4</c:v>
                </c:pt>
                <c:pt idx="4">
                  <c:v>172.6</c:v>
                </c:pt>
                <c:pt idx="5">
                  <c:v>173.3</c:v>
                </c:pt>
                <c:pt idx="6">
                  <c:v>170.8</c:v>
                </c:pt>
                <c:pt idx="7">
                  <c:v>170.3</c:v>
                </c:pt>
                <c:pt idx="8">
                  <c:v>164.9</c:v>
                </c:pt>
                <c:pt idx="9">
                  <c:v>152.1</c:v>
                </c:pt>
                <c:pt idx="10">
                  <c:v>97.6</c:v>
                </c:pt>
                <c:pt idx="11">
                  <c:v>80.2</c:v>
                </c:pt>
                <c:pt idx="12">
                  <c:v>56.7</c:v>
                </c:pt>
                <c:pt idx="13">
                  <c:v>18.5</c:v>
                </c:pt>
                <c:pt idx="14">
                  <c:v>5.199999999999989</c:v>
                </c:pt>
              </c:numCache>
            </c:numRef>
          </c:yVal>
          <c:smooth val="1"/>
        </c:ser>
        <c:ser>
          <c:idx val="1"/>
          <c:order val="1"/>
          <c:tx>
            <c:v>Theoretical</c:v>
          </c:tx>
          <c:xVal>
            <c:strRef>
              <c:f>'In Phase'!$C$3:$C$17</c:f>
              <c:strCache>
                <c:ptCount val="15"/>
                <c:pt idx="0">
                  <c:v>c</c:v>
                </c:pt>
                <c:pt idx="1">
                  <c:v>1.73</c:v>
                </c:pt>
                <c:pt idx="2">
                  <c:v>1.63</c:v>
                </c:pt>
                <c:pt idx="3">
                  <c:v>1.63</c:v>
                </c:pt>
                <c:pt idx="4">
                  <c:v>1.53</c:v>
                </c:pt>
                <c:pt idx="5">
                  <c:v>1.44</c:v>
                </c:pt>
                <c:pt idx="6">
                  <c:v>1.35</c:v>
                </c:pt>
                <c:pt idx="7">
                  <c:v>1.24</c:v>
                </c:pt>
                <c:pt idx="8">
                  <c:v>1.17</c:v>
                </c:pt>
                <c:pt idx="9">
                  <c:v>1.08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0.91</c:v>
                </c:pt>
                <c:pt idx="14">
                  <c:v>0.81</c:v>
                </c:pt>
              </c:strCache>
            </c:strRef>
          </c:xVal>
          <c:yVal>
            <c:numRef>
              <c:f>'In Phase'!$K$3:$K$17</c:f>
              <c:numCache>
                <c:formatCode>General</c:formatCode>
                <c:ptCount val="15"/>
                <c:pt idx="0">
                  <c:v>0.0</c:v>
                </c:pt>
                <c:pt idx="1">
                  <c:v>176.4912689108124</c:v>
                </c:pt>
                <c:pt idx="2">
                  <c:v>176.0245904081715</c:v>
                </c:pt>
                <c:pt idx="3">
                  <c:v>176.0245904081715</c:v>
                </c:pt>
                <c:pt idx="4">
                  <c:v>175.4042731296582</c:v>
                </c:pt>
                <c:pt idx="5">
                  <c:v>174.6319600122235</c:v>
                </c:pt>
                <c:pt idx="6">
                  <c:v>173.4525920365311</c:v>
                </c:pt>
                <c:pt idx="7">
                  <c:v>170.882171513951</c:v>
                </c:pt>
                <c:pt idx="8">
                  <c:v>167.0660558813996</c:v>
                </c:pt>
                <c:pt idx="9">
                  <c:v>156.2548705203951</c:v>
                </c:pt>
                <c:pt idx="10">
                  <c:v>80.74101518913298</c:v>
                </c:pt>
                <c:pt idx="11">
                  <c:v>63.49341884237326</c:v>
                </c:pt>
                <c:pt idx="12">
                  <c:v>43.61034589356062</c:v>
                </c:pt>
                <c:pt idx="13">
                  <c:v>20.20636841519978</c:v>
                </c:pt>
                <c:pt idx="14">
                  <c:v>9.224804747313522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37992"/>
        <c:axId val="2074370200"/>
      </c:scatterChart>
      <c:valAx>
        <c:axId val="207443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Ratio</a:t>
                </a:r>
                <a:r>
                  <a:rPr lang="en-CA" baseline="0"/>
                  <a:t> </a:t>
                </a:r>
                <a:r>
                  <a:rPr lang="el-GR" baseline="0">
                    <a:latin typeface="Times New Roman"/>
                    <a:cs typeface="Times New Roman"/>
                  </a:rPr>
                  <a:t>ω</a:t>
                </a:r>
                <a:r>
                  <a:rPr lang="en-CA" baseline="0">
                    <a:latin typeface="Times New Roman"/>
                    <a:cs typeface="Times New Roman"/>
                  </a:rPr>
                  <a:t>/</a:t>
                </a:r>
                <a:r>
                  <a:rPr lang="el-GR" baseline="0">
                    <a:latin typeface="Times New Roman"/>
                    <a:cs typeface="Times New Roman"/>
                  </a:rPr>
                  <a:t>ω</a:t>
                </a:r>
                <a:r>
                  <a:rPr lang="en-CA" baseline="0">
                    <a:latin typeface="Times New Roman"/>
                    <a:cs typeface="Times New Roman"/>
                  </a:rPr>
                  <a:t>n</a:t>
                </a:r>
                <a:endParaRPr lang="en-CA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4370200"/>
        <c:crosses val="autoZero"/>
        <c:crossBetween val="midCat"/>
      </c:valAx>
      <c:valAx>
        <c:axId val="2074370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Phase</a:t>
                </a:r>
                <a:r>
                  <a:rPr lang="en-CA" baseline="0"/>
                  <a:t> Angle</a:t>
                </a:r>
                <a:br>
                  <a:rPr lang="en-CA" baseline="0"/>
                </a:br>
                <a:r>
                  <a:rPr lang="en-CA" baseline="0"/>
                  <a:t>(degrees)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437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Phase</a:t>
            </a:r>
            <a:r>
              <a:rPr lang="en-CA" baseline="0"/>
              <a:t> Angle vs. Frequency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xVal>
            <c:numRef>
              <c:f>'In Phase'!$A$3:$A$18</c:f>
              <c:numCache>
                <c:formatCode>General</c:formatCode>
                <c:ptCount val="16"/>
                <c:pt idx="0">
                  <c:v>20.16</c:v>
                </c:pt>
                <c:pt idx="1">
                  <c:v>19.21</c:v>
                </c:pt>
                <c:pt idx="2">
                  <c:v>18.1</c:v>
                </c:pt>
                <c:pt idx="3">
                  <c:v>18.1</c:v>
                </c:pt>
                <c:pt idx="4">
                  <c:v>17.01</c:v>
                </c:pt>
                <c:pt idx="5">
                  <c:v>16.04</c:v>
                </c:pt>
                <c:pt idx="6">
                  <c:v>15.04</c:v>
                </c:pt>
                <c:pt idx="7">
                  <c:v>13.82</c:v>
                </c:pt>
                <c:pt idx="8">
                  <c:v>12.95</c:v>
                </c:pt>
                <c:pt idx="9">
                  <c:v>12.04</c:v>
                </c:pt>
                <c:pt idx="10">
                  <c:v>11.05</c:v>
                </c:pt>
                <c:pt idx="11">
                  <c:v>10.92</c:v>
                </c:pt>
                <c:pt idx="12">
                  <c:v>10.71</c:v>
                </c:pt>
                <c:pt idx="13">
                  <c:v>10.1</c:v>
                </c:pt>
                <c:pt idx="14">
                  <c:v>8.96</c:v>
                </c:pt>
                <c:pt idx="15">
                  <c:v>7.87</c:v>
                </c:pt>
              </c:numCache>
            </c:numRef>
          </c:xVal>
          <c:yVal>
            <c:numRef>
              <c:f>'In Phase'!$H$3:$H$18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5.6</c:v>
                </c:pt>
                <c:pt idx="3">
                  <c:v>5.6</c:v>
                </c:pt>
                <c:pt idx="4">
                  <c:v>7.4</c:v>
                </c:pt>
                <c:pt idx="5">
                  <c:v>6.7</c:v>
                </c:pt>
                <c:pt idx="6">
                  <c:v>9.2</c:v>
                </c:pt>
                <c:pt idx="7">
                  <c:v>9.7</c:v>
                </c:pt>
                <c:pt idx="8">
                  <c:v>15.1</c:v>
                </c:pt>
                <c:pt idx="9">
                  <c:v>27.9</c:v>
                </c:pt>
                <c:pt idx="10">
                  <c:v>82.4</c:v>
                </c:pt>
                <c:pt idx="11">
                  <c:v>99.8</c:v>
                </c:pt>
                <c:pt idx="12">
                  <c:v>123.3</c:v>
                </c:pt>
                <c:pt idx="13">
                  <c:v>161.5</c:v>
                </c:pt>
                <c:pt idx="14">
                  <c:v>174.8</c:v>
                </c:pt>
                <c:pt idx="15">
                  <c:v>178.4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05848"/>
        <c:axId val="2074447368"/>
      </c:scatterChart>
      <c:valAx>
        <c:axId val="207490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447368"/>
        <c:crosses val="autoZero"/>
        <c:crossBetween val="midCat"/>
      </c:valAx>
      <c:valAx>
        <c:axId val="2074447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>
                    <a:latin typeface="+mn-lt"/>
                  </a:rPr>
                  <a:t>Phase Angle (</a:t>
                </a:r>
                <a:r>
                  <a:rPr lang="en-US" b="1">
                    <a:latin typeface="+mn-lt"/>
                    <a:cs typeface="Times New Roman"/>
                  </a:rPr>
                  <a:t>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905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Non-Dimensional Amplitude versus Frequency</a:t>
            </a:r>
            <a:r>
              <a:rPr lang="en-CA" baseline="0"/>
              <a:t> Ratio</a:t>
            </a:r>
            <a:endParaRPr lang="en-CA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8575">
              <a:solidFill>
                <a:srgbClr val="4F81BD"/>
              </a:solidFill>
            </a:ln>
          </c:spPr>
          <c:xVal>
            <c:strRef>
              <c:f>'In Phase'!$C$3:$C$18</c:f>
              <c:strCache>
                <c:ptCount val="16"/>
                <c:pt idx="0">
                  <c:v>c</c:v>
                </c:pt>
                <c:pt idx="1">
                  <c:v>1.73</c:v>
                </c:pt>
                <c:pt idx="2">
                  <c:v>1.63</c:v>
                </c:pt>
                <c:pt idx="3">
                  <c:v>1.63</c:v>
                </c:pt>
                <c:pt idx="4">
                  <c:v>1.53</c:v>
                </c:pt>
                <c:pt idx="5">
                  <c:v>1.44</c:v>
                </c:pt>
                <c:pt idx="6">
                  <c:v>1.35</c:v>
                </c:pt>
                <c:pt idx="7">
                  <c:v>1.24</c:v>
                </c:pt>
                <c:pt idx="8">
                  <c:v>1.17</c:v>
                </c:pt>
                <c:pt idx="9">
                  <c:v>1.08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0.91</c:v>
                </c:pt>
                <c:pt idx="14">
                  <c:v>0.81</c:v>
                </c:pt>
                <c:pt idx="15">
                  <c:v>0.71</c:v>
                </c:pt>
              </c:strCache>
            </c:strRef>
          </c:xVal>
          <c:yVal>
            <c:numRef>
              <c:f>'In Phase'!$O$3:$O$18</c:f>
              <c:numCache>
                <c:formatCode>0.000000</c:formatCode>
                <c:ptCount val="16"/>
                <c:pt idx="0">
                  <c:v>1.446776971813767</c:v>
                </c:pt>
                <c:pt idx="1">
                  <c:v>1.383751984132614</c:v>
                </c:pt>
                <c:pt idx="2">
                  <c:v>1.511443353115546</c:v>
                </c:pt>
                <c:pt idx="3">
                  <c:v>1.511443353115546</c:v>
                </c:pt>
                <c:pt idx="4">
                  <c:v>1.711356140798264</c:v>
                </c:pt>
                <c:pt idx="5">
                  <c:v>1.86445545760216</c:v>
                </c:pt>
                <c:pt idx="6">
                  <c:v>2.257445705811773</c:v>
                </c:pt>
                <c:pt idx="7">
                  <c:v>2.511566341177009</c:v>
                </c:pt>
                <c:pt idx="8">
                  <c:v>3.229442482222322</c:v>
                </c:pt>
                <c:pt idx="9">
                  <c:v>5.123742669584747</c:v>
                </c:pt>
                <c:pt idx="10">
                  <c:v>10.77192736064619</c:v>
                </c:pt>
                <c:pt idx="11">
                  <c:v>10.38110913440959</c:v>
                </c:pt>
                <c:pt idx="12">
                  <c:v>8.903567188404814</c:v>
                </c:pt>
                <c:pt idx="13">
                  <c:v>4.702382935600586</c:v>
                </c:pt>
                <c:pt idx="14">
                  <c:v>2.312939500991746</c:v>
                </c:pt>
                <c:pt idx="15">
                  <c:v>1.249164363535167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>
              <a:solidFill>
                <a:srgbClr val="C00000"/>
              </a:solidFill>
            </a:ln>
          </c:spPr>
          <c:xVal>
            <c:strRef>
              <c:f>('In Phase'!$C$3:$C$13,'In Phase'!$C$15:$C$18)</c:f>
              <c:strCache>
                <c:ptCount val="15"/>
                <c:pt idx="0">
                  <c:v>c</c:v>
                </c:pt>
                <c:pt idx="1">
                  <c:v>1.73</c:v>
                </c:pt>
                <c:pt idx="2">
                  <c:v>1.63</c:v>
                </c:pt>
                <c:pt idx="3">
                  <c:v>1.63</c:v>
                </c:pt>
                <c:pt idx="4">
                  <c:v>1.53</c:v>
                </c:pt>
                <c:pt idx="5">
                  <c:v>1.44</c:v>
                </c:pt>
                <c:pt idx="6">
                  <c:v>1.35</c:v>
                </c:pt>
                <c:pt idx="7">
                  <c:v>1.24</c:v>
                </c:pt>
                <c:pt idx="8">
                  <c:v>1.17</c:v>
                </c:pt>
                <c:pt idx="9">
                  <c:v>1.08</c:v>
                </c:pt>
                <c:pt idx="10">
                  <c:v>0.99</c:v>
                </c:pt>
                <c:pt idx="11">
                  <c:v>0.96</c:v>
                </c:pt>
                <c:pt idx="12">
                  <c:v>0.91</c:v>
                </c:pt>
                <c:pt idx="13">
                  <c:v>0.81</c:v>
                </c:pt>
                <c:pt idx="14">
                  <c:v>0.71</c:v>
                </c:pt>
              </c:strCache>
            </c:strRef>
          </c:xVal>
          <c:yVal>
            <c:numRef>
              <c:f>('In Phase'!$N$3:$N$13,'In Phase'!$N$15:$N$18)</c:f>
              <c:numCache>
                <c:formatCode>General</c:formatCode>
                <c:ptCount val="15"/>
                <c:pt idx="0">
                  <c:v>0.0</c:v>
                </c:pt>
                <c:pt idx="1">
                  <c:v>1.500274512692589</c:v>
                </c:pt>
                <c:pt idx="2">
                  <c:v>1.601314755704507</c:v>
                </c:pt>
                <c:pt idx="3">
                  <c:v>1.601314755704507</c:v>
                </c:pt>
                <c:pt idx="4">
                  <c:v>1.739231925947621</c:v>
                </c:pt>
                <c:pt idx="5">
                  <c:v>1.914914225454435</c:v>
                </c:pt>
                <c:pt idx="6">
                  <c:v>2.188448771172776</c:v>
                </c:pt>
                <c:pt idx="7">
                  <c:v>2.794664263886661</c:v>
                </c:pt>
                <c:pt idx="8">
                  <c:v>3.698884134708949</c:v>
                </c:pt>
                <c:pt idx="9">
                  <c:v>6.186741229220644</c:v>
                </c:pt>
                <c:pt idx="10">
                  <c:v>13.91727253059348</c:v>
                </c:pt>
                <c:pt idx="11">
                  <c:v>9.426897026551204</c:v>
                </c:pt>
                <c:pt idx="12">
                  <c:v>4.451785800805788</c:v>
                </c:pt>
                <c:pt idx="13">
                  <c:v>1.83295597171097</c:v>
                </c:pt>
                <c:pt idx="14">
                  <c:v>1.000833997345102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64984"/>
        <c:axId val="2074171256"/>
      </c:scatterChart>
      <c:valAx>
        <c:axId val="207416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Ratio r =(</a:t>
                </a:r>
                <a:r>
                  <a:rPr lang="el-GR">
                    <a:latin typeface="Times New Roman"/>
                    <a:cs typeface="Times New Roman"/>
                  </a:rPr>
                  <a:t>ω</a:t>
                </a:r>
                <a:r>
                  <a:rPr lang="en-CA">
                    <a:latin typeface="Times New Roman"/>
                    <a:cs typeface="Times New Roman"/>
                  </a:rPr>
                  <a:t>/</a:t>
                </a:r>
                <a:r>
                  <a:rPr lang="el-GR" sz="1000" b="1" i="0" u="none" strike="noStrike" baseline="0"/>
                  <a:t>ω</a:t>
                </a:r>
                <a:r>
                  <a:rPr lang="en-CA" sz="1000" b="1" i="0" u="none" strike="noStrike" baseline="0"/>
                  <a:t>n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4171256"/>
        <c:crosses val="autoZero"/>
        <c:crossBetween val="midCat"/>
      </c:valAx>
      <c:valAx>
        <c:axId val="2074171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Y/u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207416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Phase</a:t>
            </a:r>
            <a:r>
              <a:rPr lang="en-CA" baseline="0"/>
              <a:t> Angle vs. Frequency Ratio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xVal>
            <c:strRef>
              <c:f>'In Phase'!$C$3:$C$18</c:f>
              <c:strCache>
                <c:ptCount val="16"/>
                <c:pt idx="0">
                  <c:v>c</c:v>
                </c:pt>
                <c:pt idx="1">
                  <c:v>1.73</c:v>
                </c:pt>
                <c:pt idx="2">
                  <c:v>1.63</c:v>
                </c:pt>
                <c:pt idx="3">
                  <c:v>1.63</c:v>
                </c:pt>
                <c:pt idx="4">
                  <c:v>1.53</c:v>
                </c:pt>
                <c:pt idx="5">
                  <c:v>1.44</c:v>
                </c:pt>
                <c:pt idx="6">
                  <c:v>1.35</c:v>
                </c:pt>
                <c:pt idx="7">
                  <c:v>1.24</c:v>
                </c:pt>
                <c:pt idx="8">
                  <c:v>1.17</c:v>
                </c:pt>
                <c:pt idx="9">
                  <c:v>1.08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0.91</c:v>
                </c:pt>
                <c:pt idx="14">
                  <c:v>0.81</c:v>
                </c:pt>
                <c:pt idx="15">
                  <c:v>0.71</c:v>
                </c:pt>
              </c:strCache>
            </c:strRef>
          </c:xVal>
          <c:yVal>
            <c:numRef>
              <c:f>'In Phase'!$H$3:$H$18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5.6</c:v>
                </c:pt>
                <c:pt idx="3">
                  <c:v>5.6</c:v>
                </c:pt>
                <c:pt idx="4">
                  <c:v>7.4</c:v>
                </c:pt>
                <c:pt idx="5">
                  <c:v>6.7</c:v>
                </c:pt>
                <c:pt idx="6">
                  <c:v>9.2</c:v>
                </c:pt>
                <c:pt idx="7">
                  <c:v>9.7</c:v>
                </c:pt>
                <c:pt idx="8">
                  <c:v>15.1</c:v>
                </c:pt>
                <c:pt idx="9">
                  <c:v>27.9</c:v>
                </c:pt>
                <c:pt idx="10">
                  <c:v>82.4</c:v>
                </c:pt>
                <c:pt idx="11">
                  <c:v>99.8</c:v>
                </c:pt>
                <c:pt idx="12">
                  <c:v>123.3</c:v>
                </c:pt>
                <c:pt idx="13">
                  <c:v>161.5</c:v>
                </c:pt>
                <c:pt idx="14">
                  <c:v>174.8</c:v>
                </c:pt>
                <c:pt idx="15">
                  <c:v>178.4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35400"/>
        <c:axId val="2074140872"/>
      </c:scatterChart>
      <c:valAx>
        <c:axId val="20741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Ratio (r=w/wn)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4140872"/>
        <c:crosses val="autoZero"/>
        <c:crossBetween val="midCat"/>
      </c:valAx>
      <c:valAx>
        <c:axId val="2074140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Phase Angle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13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Acceleration vs. Frequency</a:t>
            </a:r>
            <a:r>
              <a:rPr lang="en-CA" baseline="0"/>
              <a:t> for Out of Phase Configuration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xVal>
            <c:numRef>
              <c:f>'Out of Phase'!$A$2:$A$28</c:f>
              <c:numCache>
                <c:formatCode>General</c:formatCode>
                <c:ptCount val="27"/>
                <c:pt idx="0">
                  <c:v>20.12</c:v>
                </c:pt>
                <c:pt idx="1">
                  <c:v>18.96</c:v>
                </c:pt>
                <c:pt idx="2">
                  <c:v>18.09</c:v>
                </c:pt>
                <c:pt idx="3">
                  <c:v>17.18</c:v>
                </c:pt>
                <c:pt idx="4">
                  <c:v>16.38</c:v>
                </c:pt>
                <c:pt idx="5">
                  <c:v>14.47</c:v>
                </c:pt>
                <c:pt idx="6">
                  <c:v>14.63</c:v>
                </c:pt>
                <c:pt idx="7">
                  <c:v>14.0</c:v>
                </c:pt>
                <c:pt idx="8">
                  <c:v>12.93</c:v>
                </c:pt>
                <c:pt idx="9">
                  <c:v>11.88</c:v>
                </c:pt>
                <c:pt idx="10">
                  <c:v>10.96</c:v>
                </c:pt>
                <c:pt idx="11">
                  <c:v>10.14</c:v>
                </c:pt>
                <c:pt idx="12">
                  <c:v>9.16</c:v>
                </c:pt>
                <c:pt idx="13">
                  <c:v>7.95</c:v>
                </c:pt>
                <c:pt idx="14">
                  <c:v>7.28</c:v>
                </c:pt>
                <c:pt idx="15">
                  <c:v>6.93</c:v>
                </c:pt>
                <c:pt idx="16">
                  <c:v>6.86</c:v>
                </c:pt>
                <c:pt idx="17">
                  <c:v>6.58</c:v>
                </c:pt>
                <c:pt idx="18">
                  <c:v>6.3</c:v>
                </c:pt>
                <c:pt idx="19">
                  <c:v>6.06</c:v>
                </c:pt>
                <c:pt idx="20">
                  <c:v>5.03</c:v>
                </c:pt>
                <c:pt idx="21">
                  <c:v>4.07</c:v>
                </c:pt>
                <c:pt idx="22">
                  <c:v>2.99</c:v>
                </c:pt>
              </c:numCache>
            </c:numRef>
          </c:xVal>
          <c:yVal>
            <c:numRef>
              <c:f>'Out of Phase'!$D$2:$D$28</c:f>
              <c:numCache>
                <c:formatCode>General</c:formatCode>
                <c:ptCount val="27"/>
                <c:pt idx="0">
                  <c:v>12.48545454545455</c:v>
                </c:pt>
                <c:pt idx="1">
                  <c:v>12.18818181818182</c:v>
                </c:pt>
                <c:pt idx="2">
                  <c:v>15.1609090909091</c:v>
                </c:pt>
                <c:pt idx="3">
                  <c:v>20.31363636363636</c:v>
                </c:pt>
                <c:pt idx="4">
                  <c:v>27.84454545454546</c:v>
                </c:pt>
                <c:pt idx="5">
                  <c:v>68.7690909090909</c:v>
                </c:pt>
                <c:pt idx="6">
                  <c:v>5.549090909090909</c:v>
                </c:pt>
                <c:pt idx="7">
                  <c:v>3.765454545454545</c:v>
                </c:pt>
                <c:pt idx="8">
                  <c:v>1.585454545454545</c:v>
                </c:pt>
                <c:pt idx="9">
                  <c:v>0.990909090909091</c:v>
                </c:pt>
                <c:pt idx="10">
                  <c:v>1.387272727272727</c:v>
                </c:pt>
                <c:pt idx="11">
                  <c:v>0.891818181818182</c:v>
                </c:pt>
                <c:pt idx="12">
                  <c:v>0.891818181818182</c:v>
                </c:pt>
                <c:pt idx="13">
                  <c:v>1.288181818181818</c:v>
                </c:pt>
                <c:pt idx="14">
                  <c:v>2.675454545454545</c:v>
                </c:pt>
                <c:pt idx="15">
                  <c:v>7.035454545454545</c:v>
                </c:pt>
                <c:pt idx="16">
                  <c:v>8.819090909090908</c:v>
                </c:pt>
                <c:pt idx="17">
                  <c:v>14.66545454545454</c:v>
                </c:pt>
                <c:pt idx="18">
                  <c:v>10.10727272727273</c:v>
                </c:pt>
                <c:pt idx="19">
                  <c:v>0.693636363636363</c:v>
                </c:pt>
                <c:pt idx="20">
                  <c:v>0.198181818181818</c:v>
                </c:pt>
                <c:pt idx="21">
                  <c:v>0.0990909090909091</c:v>
                </c:pt>
                <c:pt idx="22">
                  <c:v>0.0990909090909091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29832"/>
        <c:axId val="2099993448"/>
      </c:scatterChart>
      <c:valAx>
        <c:axId val="210022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93448"/>
        <c:crosses val="autoZero"/>
        <c:crossBetween val="midCat"/>
      </c:valAx>
      <c:valAx>
        <c:axId val="2099993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Acceleration</a:t>
                </a:r>
                <a:br>
                  <a:rPr lang="en-US"/>
                </a:br>
                <a:r>
                  <a:rPr lang="en-US"/>
                  <a:t> (m/s</a:t>
                </a:r>
                <a:r>
                  <a:rPr lang="en-US">
                    <a:latin typeface="Times New Roman"/>
                    <a:cs typeface="Times New Roman"/>
                  </a:rPr>
                  <a:t>²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229832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Angle vs Rotation Speed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'Out of Phase'!$A$2:$A$19</c:f>
              <c:numCache>
                <c:formatCode>General</c:formatCode>
                <c:ptCount val="18"/>
                <c:pt idx="0">
                  <c:v>20.12</c:v>
                </c:pt>
                <c:pt idx="1">
                  <c:v>18.96</c:v>
                </c:pt>
                <c:pt idx="2">
                  <c:v>18.09</c:v>
                </c:pt>
                <c:pt idx="3">
                  <c:v>17.18</c:v>
                </c:pt>
                <c:pt idx="4">
                  <c:v>16.38</c:v>
                </c:pt>
                <c:pt idx="5">
                  <c:v>14.47</c:v>
                </c:pt>
                <c:pt idx="6">
                  <c:v>14.63</c:v>
                </c:pt>
                <c:pt idx="7">
                  <c:v>14.0</c:v>
                </c:pt>
                <c:pt idx="8">
                  <c:v>12.93</c:v>
                </c:pt>
                <c:pt idx="9">
                  <c:v>11.88</c:v>
                </c:pt>
                <c:pt idx="10">
                  <c:v>10.96</c:v>
                </c:pt>
                <c:pt idx="11">
                  <c:v>10.14</c:v>
                </c:pt>
                <c:pt idx="12">
                  <c:v>9.16</c:v>
                </c:pt>
                <c:pt idx="13">
                  <c:v>7.95</c:v>
                </c:pt>
                <c:pt idx="14">
                  <c:v>7.28</c:v>
                </c:pt>
                <c:pt idx="15">
                  <c:v>6.93</c:v>
                </c:pt>
                <c:pt idx="16">
                  <c:v>6.86</c:v>
                </c:pt>
                <c:pt idx="17">
                  <c:v>6.58</c:v>
                </c:pt>
              </c:numCache>
            </c:numRef>
          </c:xVal>
          <c:yVal>
            <c:numRef>
              <c:f>'Out of Phase'!$E$2:$E$20</c:f>
              <c:numCache>
                <c:formatCode>General</c:formatCode>
                <c:ptCount val="19"/>
                <c:pt idx="0">
                  <c:v>186.1</c:v>
                </c:pt>
                <c:pt idx="1">
                  <c:v>186.6</c:v>
                </c:pt>
                <c:pt idx="2">
                  <c:v>188.0</c:v>
                </c:pt>
                <c:pt idx="3">
                  <c:v>191.8</c:v>
                </c:pt>
                <c:pt idx="4">
                  <c:v>198.5</c:v>
                </c:pt>
                <c:pt idx="5">
                  <c:v>276.7</c:v>
                </c:pt>
                <c:pt idx="6">
                  <c:v>350.5</c:v>
                </c:pt>
                <c:pt idx="7">
                  <c:v>358.0</c:v>
                </c:pt>
                <c:pt idx="8">
                  <c:v>358.1</c:v>
                </c:pt>
                <c:pt idx="9">
                  <c:v>2.5</c:v>
                </c:pt>
                <c:pt idx="10">
                  <c:v>97.9</c:v>
                </c:pt>
                <c:pt idx="11">
                  <c:v>169.5</c:v>
                </c:pt>
                <c:pt idx="12">
                  <c:v>181.9</c:v>
                </c:pt>
                <c:pt idx="13">
                  <c:v>187.0</c:v>
                </c:pt>
                <c:pt idx="14">
                  <c:v>190.7</c:v>
                </c:pt>
                <c:pt idx="15">
                  <c:v>195.6</c:v>
                </c:pt>
                <c:pt idx="16">
                  <c:v>204.2</c:v>
                </c:pt>
                <c:pt idx="17">
                  <c:v>288.2</c:v>
                </c:pt>
                <c:pt idx="18">
                  <c:v>456.2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48328"/>
        <c:axId val="2074753432"/>
      </c:scatterChart>
      <c:valAx>
        <c:axId val="20747483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4753432"/>
        <c:crosses val="autoZero"/>
        <c:crossBetween val="midCat"/>
      </c:valAx>
      <c:valAx>
        <c:axId val="2074753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Phase Angle</a:t>
                </a:r>
                <a:br>
                  <a:rPr lang="en-US"/>
                </a:br>
                <a:r>
                  <a:rPr lang="en-US"/>
                  <a:t>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74832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pageSetup orientation="landscape" horizontalDpi="300" verticalDpi="3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pageSetup orientation="landscape" horizontalDpi="300" verticalDpi="30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pageSetup orientation="landscape" horizontalDpi="300" verticalDpi="3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equenci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  <pageSetUpPr fitToPage="1"/>
  </sheetPr>
  <dimension ref="A1:O36"/>
  <sheetViews>
    <sheetView tabSelected="1" topLeftCell="B1" workbookViewId="0">
      <selection activeCell="G4" sqref="G4"/>
    </sheetView>
  </sheetViews>
  <sheetFormatPr baseColWidth="10" defaultColWidth="8.83203125" defaultRowHeight="14" x14ac:dyDescent="0"/>
  <cols>
    <col min="1" max="1" width="15.5" customWidth="1"/>
    <col min="2" max="2" width="21" customWidth="1"/>
    <col min="3" max="3" width="12.5" customWidth="1"/>
    <col min="4" max="4" width="10.6640625" hidden="1" customWidth="1"/>
    <col min="5" max="5" width="24.33203125" customWidth="1"/>
    <col min="6" max="6" width="18" customWidth="1"/>
    <col min="7" max="7" width="24.6640625" customWidth="1"/>
    <col min="8" max="8" width="32.5" customWidth="1"/>
    <col min="9" max="9" width="15.5" customWidth="1"/>
    <col min="10" max="11" width="14.5" customWidth="1"/>
    <col min="12" max="12" width="7.1640625" customWidth="1"/>
    <col min="13" max="14" width="11.5" customWidth="1"/>
    <col min="15" max="15" width="22.5" customWidth="1"/>
    <col min="16" max="16" width="2.83203125" bestFit="1" customWidth="1"/>
    <col min="17" max="17" width="12.1640625" bestFit="1" customWidth="1"/>
    <col min="18" max="18" width="7" bestFit="1" customWidth="1"/>
    <col min="19" max="19" width="5.5" bestFit="1" customWidth="1"/>
    <col min="20" max="20" width="5" bestFit="1" customWidth="1"/>
    <col min="21" max="21" width="6.6640625" bestFit="1" customWidth="1"/>
  </cols>
  <sheetData>
    <row r="1" spans="1:15">
      <c r="A1" t="s">
        <v>4</v>
      </c>
    </row>
    <row r="2" spans="1:15">
      <c r="A2" t="s">
        <v>30</v>
      </c>
      <c r="B2" t="s">
        <v>29</v>
      </c>
      <c r="C2" t="s">
        <v>27</v>
      </c>
      <c r="D2" t="s">
        <v>28</v>
      </c>
      <c r="E2" t="s">
        <v>1</v>
      </c>
      <c r="F2" t="s">
        <v>9</v>
      </c>
      <c r="G2" t="s">
        <v>10</v>
      </c>
      <c r="H2" t="s">
        <v>17</v>
      </c>
      <c r="I2" t="s">
        <v>41</v>
      </c>
      <c r="J2" t="s">
        <v>3</v>
      </c>
      <c r="K2" t="s">
        <v>38</v>
      </c>
      <c r="L2" t="s">
        <v>37</v>
      </c>
      <c r="M2" t="s">
        <v>21</v>
      </c>
      <c r="N2" t="s">
        <v>39</v>
      </c>
      <c r="O2" t="s">
        <v>40</v>
      </c>
    </row>
    <row r="3" spans="1:15">
      <c r="A3" s="3">
        <v>20.16</v>
      </c>
      <c r="B3" s="1">
        <f t="shared" ref="B3:B18" si="0">A3*2*PI()</f>
        <v>126.66901579274045</v>
      </c>
      <c r="C3" s="1" t="s">
        <v>42</v>
      </c>
      <c r="D3" s="1" t="e">
        <f t="shared" ref="D3:D18" si="1">C3^2</f>
        <v>#VALUE!</v>
      </c>
      <c r="E3" s="3">
        <v>3.7999999999999999E-2</v>
      </c>
      <c r="F3" s="2">
        <f t="shared" ref="F3:F18" si="2">(E3/($B$22))*9.81</f>
        <v>3.7654545454545452</v>
      </c>
      <c r="G3" s="5">
        <f>F3/((B3)^2)</f>
        <v>2.3468029049897172E-4</v>
      </c>
      <c r="H3" s="3">
        <v>4.5</v>
      </c>
      <c r="I3" s="3">
        <f t="shared" ref="I3:I18" si="3">180-H3</f>
        <v>175.5</v>
      </c>
      <c r="J3" s="3">
        <v>4.9000000000000002E-2</v>
      </c>
      <c r="K3" s="3" t="e">
        <f t="shared" ref="K3:K12" si="4">ATAN((2*$B$36*C3)/(1-D3))*180/PI()+180</f>
        <v>#VALUE!</v>
      </c>
      <c r="L3">
        <f t="shared" ref="L3:L18" si="5">180-H3</f>
        <v>175.5</v>
      </c>
      <c r="M3" t="e">
        <f t="shared" ref="M3:M18" si="6">$B$30*((D3)/(SQRT((1-D3)^2 +(2*$B$36*C3)^2)))</f>
        <v>#VALUE!</v>
      </c>
      <c r="N3" t="e">
        <f t="shared" ref="N3:N18" si="7">M3/($B$30)</f>
        <v>#VALUE!</v>
      </c>
      <c r="O3" s="5">
        <f t="shared" ref="O3:O18" si="8">G3/$B$30</f>
        <v>1.4467769718137675</v>
      </c>
    </row>
    <row r="4" spans="1:15">
      <c r="A4" s="3">
        <v>19.21</v>
      </c>
      <c r="B4" s="1">
        <f t="shared" si="0"/>
        <v>120.69998975091985</v>
      </c>
      <c r="C4" s="1">
        <f t="shared" ref="C4:C18" si="9">B4/$B$28</f>
        <v>1.7284986796503194</v>
      </c>
      <c r="D4" s="1">
        <f t="shared" si="1"/>
        <v>2.9877076855528975</v>
      </c>
      <c r="E4" s="3">
        <v>3.3000000000000002E-2</v>
      </c>
      <c r="F4" s="2">
        <f t="shared" si="2"/>
        <v>3.27</v>
      </c>
      <c r="G4" s="5">
        <f t="shared" ref="G3:G18" si="10">F4/((B4)^2)</f>
        <v>2.2445706832591999E-4</v>
      </c>
      <c r="H4" s="3">
        <v>4.5</v>
      </c>
      <c r="I4" s="3">
        <f t="shared" si="3"/>
        <v>175.5</v>
      </c>
      <c r="J4" s="3">
        <v>5.0999999999999997E-2</v>
      </c>
      <c r="K4" s="3">
        <f t="shared" si="4"/>
        <v>176.49126891081235</v>
      </c>
      <c r="L4">
        <f t="shared" si="5"/>
        <v>175.5</v>
      </c>
      <c r="M4">
        <f t="shared" si="6"/>
        <v>2.4335807475944613E-4</v>
      </c>
      <c r="N4">
        <f t="shared" si="7"/>
        <v>1.5002745126925887</v>
      </c>
      <c r="O4" s="5">
        <f t="shared" si="8"/>
        <v>1.3837519841326145</v>
      </c>
    </row>
    <row r="5" spans="1:15">
      <c r="A5" s="3">
        <v>18.100000000000001</v>
      </c>
      <c r="B5" s="1">
        <f t="shared" si="0"/>
        <v>113.72565405995051</v>
      </c>
      <c r="C5" s="1">
        <f t="shared" si="9"/>
        <v>1.6286218689052985</v>
      </c>
      <c r="D5" s="1">
        <f t="shared" si="1"/>
        <v>2.6524091918765871</v>
      </c>
      <c r="E5" s="3">
        <v>3.2000000000000001E-2</v>
      </c>
      <c r="F5" s="2">
        <f t="shared" si="2"/>
        <v>3.1709090909090909</v>
      </c>
      <c r="G5" s="5">
        <f t="shared" si="10"/>
        <v>2.4516976154051944E-4</v>
      </c>
      <c r="H5" s="3">
        <v>5.6</v>
      </c>
      <c r="I5" s="3">
        <f t="shared" si="3"/>
        <v>174.4</v>
      </c>
      <c r="J5" s="3">
        <v>5.3999999999999999E-2</v>
      </c>
      <c r="K5" s="3">
        <f t="shared" si="4"/>
        <v>176.02459040817146</v>
      </c>
      <c r="L5">
        <f t="shared" si="5"/>
        <v>174.4</v>
      </c>
      <c r="M5">
        <f t="shared" si="6"/>
        <v>2.5974771465839811E-4</v>
      </c>
      <c r="N5">
        <f t="shared" si="7"/>
        <v>1.6013147557045075</v>
      </c>
      <c r="O5" s="5">
        <f t="shared" si="8"/>
        <v>1.511443353115546</v>
      </c>
    </row>
    <row r="6" spans="1:15">
      <c r="A6" s="3">
        <v>18.100000000000001</v>
      </c>
      <c r="B6" s="1">
        <f t="shared" si="0"/>
        <v>113.72565405995051</v>
      </c>
      <c r="C6" s="1">
        <f t="shared" si="9"/>
        <v>1.6286218689052985</v>
      </c>
      <c r="D6" s="1">
        <f t="shared" si="1"/>
        <v>2.6524091918765871</v>
      </c>
      <c r="E6" s="3">
        <v>3.2000000000000001E-2</v>
      </c>
      <c r="F6" s="2">
        <f t="shared" si="2"/>
        <v>3.1709090909090909</v>
      </c>
      <c r="G6" s="5">
        <f t="shared" si="10"/>
        <v>2.4516976154051944E-4</v>
      </c>
      <c r="H6" s="3">
        <v>5.6</v>
      </c>
      <c r="I6" s="3">
        <f t="shared" si="3"/>
        <v>174.4</v>
      </c>
      <c r="J6" s="3">
        <v>5.3999999999999999E-2</v>
      </c>
      <c r="K6" s="3">
        <f t="shared" si="4"/>
        <v>176.02459040817146</v>
      </c>
      <c r="L6">
        <f t="shared" si="5"/>
        <v>174.4</v>
      </c>
      <c r="M6">
        <f t="shared" si="6"/>
        <v>2.5974771465839811E-4</v>
      </c>
      <c r="N6">
        <f t="shared" si="7"/>
        <v>1.6013147557045075</v>
      </c>
      <c r="O6" s="5">
        <f t="shared" si="8"/>
        <v>1.511443353115546</v>
      </c>
    </row>
    <row r="7" spans="1:15">
      <c r="A7" s="3">
        <v>17.010000000000002</v>
      </c>
      <c r="B7" s="1">
        <f t="shared" si="0"/>
        <v>106.87698207512477</v>
      </c>
      <c r="C7" s="1">
        <f t="shared" si="9"/>
        <v>1.5305446403358636</v>
      </c>
      <c r="D7" s="1">
        <f t="shared" si="1"/>
        <v>2.3425668960608381</v>
      </c>
      <c r="E7" s="3">
        <v>3.2000000000000001E-2</v>
      </c>
      <c r="F7" s="2">
        <f t="shared" si="2"/>
        <v>3.1709090909090909</v>
      </c>
      <c r="G7" s="5">
        <f t="shared" si="10"/>
        <v>2.775974210912679E-4</v>
      </c>
      <c r="H7" s="3">
        <v>7.4</v>
      </c>
      <c r="I7" s="3">
        <f t="shared" si="3"/>
        <v>172.6</v>
      </c>
      <c r="J7" s="3">
        <v>5.8000000000000003E-2</v>
      </c>
      <c r="K7" s="3">
        <f t="shared" si="4"/>
        <v>175.40427312965821</v>
      </c>
      <c r="L7">
        <f t="shared" si="5"/>
        <v>172.6</v>
      </c>
      <c r="M7">
        <f t="shared" si="6"/>
        <v>2.8211912518539417E-4</v>
      </c>
      <c r="N7">
        <f t="shared" si="7"/>
        <v>1.739231925947621</v>
      </c>
      <c r="O7" s="5">
        <f t="shared" si="8"/>
        <v>1.7113561407982645</v>
      </c>
    </row>
    <row r="8" spans="1:15">
      <c r="A8" s="3">
        <v>16.04</v>
      </c>
      <c r="B8" s="1">
        <f t="shared" si="0"/>
        <v>100.78229232716056</v>
      </c>
      <c r="C8" s="1">
        <f t="shared" si="9"/>
        <v>1.443264904819944</v>
      </c>
      <c r="D8" s="1">
        <f t="shared" si="1"/>
        <v>2.0830135854849221</v>
      </c>
      <c r="E8" s="3">
        <v>3.1E-2</v>
      </c>
      <c r="F8" s="2">
        <f t="shared" si="2"/>
        <v>3.0718181818181818</v>
      </c>
      <c r="G8" s="5">
        <f t="shared" si="10"/>
        <v>3.0243151289858285E-4</v>
      </c>
      <c r="H8" s="3">
        <v>6.7</v>
      </c>
      <c r="I8" s="3">
        <f t="shared" si="3"/>
        <v>173.3</v>
      </c>
      <c r="J8" s="3">
        <v>6.0999999999999999E-2</v>
      </c>
      <c r="K8" s="3">
        <f t="shared" si="4"/>
        <v>174.63196001222352</v>
      </c>
      <c r="L8">
        <f t="shared" si="5"/>
        <v>173.3</v>
      </c>
      <c r="M8">
        <f t="shared" si="6"/>
        <v>3.1061638073135372E-4</v>
      </c>
      <c r="N8">
        <f t="shared" si="7"/>
        <v>1.9149142254544349</v>
      </c>
      <c r="O8" s="5">
        <f t="shared" si="8"/>
        <v>1.8644554576021597</v>
      </c>
    </row>
    <row r="9" spans="1:15">
      <c r="A9" s="3">
        <v>15.04</v>
      </c>
      <c r="B9" s="1">
        <f t="shared" si="0"/>
        <v>94.499107019980968</v>
      </c>
      <c r="C9" s="1">
        <f t="shared" si="9"/>
        <v>1.3532857960406457</v>
      </c>
      <c r="D9" s="1">
        <f t="shared" si="1"/>
        <v>1.831382445765364</v>
      </c>
      <c r="E9" s="3">
        <v>3.3000000000000002E-2</v>
      </c>
      <c r="F9" s="2">
        <f t="shared" si="2"/>
        <v>3.27</v>
      </c>
      <c r="G9" s="5">
        <f t="shared" si="10"/>
        <v>3.6617808020637848E-4</v>
      </c>
      <c r="H9" s="3">
        <v>9.1999999999999993</v>
      </c>
      <c r="I9" s="3">
        <f t="shared" si="3"/>
        <v>170.8</v>
      </c>
      <c r="J9" s="3">
        <v>6.5000000000000002E-2</v>
      </c>
      <c r="K9" s="3">
        <f t="shared" si="4"/>
        <v>173.45259203653112</v>
      </c>
      <c r="L9">
        <f t="shared" si="5"/>
        <v>170.8</v>
      </c>
      <c r="M9">
        <f t="shared" si="6"/>
        <v>3.5498615430482169E-4</v>
      </c>
      <c r="N9">
        <f t="shared" si="7"/>
        <v>2.188448771172776</v>
      </c>
      <c r="O9" s="5">
        <f t="shared" si="8"/>
        <v>2.2574457058117732</v>
      </c>
    </row>
    <row r="10" spans="1:15">
      <c r="A10" s="3">
        <v>13.82</v>
      </c>
      <c r="B10" s="1">
        <f t="shared" si="0"/>
        <v>86.833620945221881</v>
      </c>
      <c r="C10" s="1">
        <f t="shared" si="9"/>
        <v>1.2435112833299018</v>
      </c>
      <c r="D10" s="1">
        <f t="shared" si="1"/>
        <v>1.5463203117687794</v>
      </c>
      <c r="E10" s="3">
        <v>3.1E-2</v>
      </c>
      <c r="F10" s="2">
        <f t="shared" si="2"/>
        <v>3.0718181818181818</v>
      </c>
      <c r="G10" s="5">
        <f t="shared" si="10"/>
        <v>4.0739874219585724E-4</v>
      </c>
      <c r="H10" s="3">
        <v>9.6999999999999993</v>
      </c>
      <c r="I10" s="3">
        <f t="shared" si="3"/>
        <v>170.3</v>
      </c>
      <c r="J10" s="3">
        <v>7.0000000000000007E-2</v>
      </c>
      <c r="K10" s="3">
        <f t="shared" si="4"/>
        <v>170.88217151395102</v>
      </c>
      <c r="L10">
        <f t="shared" si="5"/>
        <v>170.3</v>
      </c>
      <c r="M10">
        <f t="shared" si="6"/>
        <v>4.5331978188303611E-4</v>
      </c>
      <c r="N10">
        <f t="shared" si="7"/>
        <v>2.794664263886661</v>
      </c>
      <c r="O10" s="5">
        <f t="shared" si="8"/>
        <v>2.5115663411770095</v>
      </c>
    </row>
    <row r="11" spans="1:15">
      <c r="A11" s="3">
        <v>12.95</v>
      </c>
      <c r="B11" s="1">
        <f t="shared" si="0"/>
        <v>81.367249727975633</v>
      </c>
      <c r="C11" s="1">
        <f t="shared" si="9"/>
        <v>1.1652294586919123</v>
      </c>
      <c r="D11" s="1">
        <f t="shared" si="1"/>
        <v>1.3577596914034469</v>
      </c>
      <c r="E11" s="3">
        <v>3.5000000000000003E-2</v>
      </c>
      <c r="F11" s="2">
        <f t="shared" si="2"/>
        <v>3.4681818181818183</v>
      </c>
      <c r="G11" s="5">
        <f t="shared" si="10"/>
        <v>5.2384473532746535E-4</v>
      </c>
      <c r="H11" s="3">
        <v>15.1</v>
      </c>
      <c r="I11" s="3">
        <f t="shared" si="3"/>
        <v>164.9</v>
      </c>
      <c r="J11" s="3">
        <v>7.3999999999999996E-2</v>
      </c>
      <c r="K11" s="3">
        <f t="shared" si="4"/>
        <v>167.06605588139962</v>
      </c>
      <c r="L11">
        <f t="shared" si="5"/>
        <v>164.9</v>
      </c>
      <c r="M11">
        <f t="shared" si="6"/>
        <v>5.9999241083253285E-4</v>
      </c>
      <c r="N11">
        <f t="shared" si="7"/>
        <v>3.6988841347089489</v>
      </c>
      <c r="O11" s="5">
        <f t="shared" si="8"/>
        <v>3.2294424822223222</v>
      </c>
    </row>
    <row r="12" spans="1:15">
      <c r="A12" s="3">
        <v>12.04</v>
      </c>
      <c r="B12" s="1">
        <f t="shared" si="0"/>
        <v>75.649551098442217</v>
      </c>
      <c r="C12" s="1">
        <f t="shared" si="9"/>
        <v>1.0833484697027509</v>
      </c>
      <c r="D12" s="1">
        <f t="shared" si="1"/>
        <v>1.1736439068072921</v>
      </c>
      <c r="E12" s="3">
        <v>4.8000000000000001E-2</v>
      </c>
      <c r="F12" s="2">
        <f t="shared" si="2"/>
        <v>4.7563636363636368</v>
      </c>
      <c r="G12" s="5">
        <f t="shared" si="10"/>
        <v>8.311173329173684E-4</v>
      </c>
      <c r="H12" s="3">
        <v>27.9</v>
      </c>
      <c r="I12" s="3">
        <f t="shared" si="3"/>
        <v>152.1</v>
      </c>
      <c r="J12" s="3">
        <v>7.6999999999999999E-2</v>
      </c>
      <c r="K12" s="3">
        <f t="shared" si="4"/>
        <v>156.25487052039506</v>
      </c>
      <c r="L12">
        <f t="shared" si="5"/>
        <v>152.1</v>
      </c>
      <c r="M12">
        <f t="shared" si="6"/>
        <v>1.003545299103889E-3</v>
      </c>
      <c r="N12">
        <f t="shared" si="7"/>
        <v>6.1867412292206438</v>
      </c>
      <c r="O12" s="5">
        <f t="shared" si="8"/>
        <v>5.1237426695847468</v>
      </c>
    </row>
    <row r="13" spans="1:15">
      <c r="A13" s="3">
        <v>11.05</v>
      </c>
      <c r="B13" s="1">
        <f t="shared" si="0"/>
        <v>69.429197644334437</v>
      </c>
      <c r="C13" s="1">
        <f t="shared" si="9"/>
        <v>0.99426915201124588</v>
      </c>
      <c r="D13" s="1">
        <f t="shared" si="1"/>
        <v>0.98857114664116197</v>
      </c>
      <c r="E13" s="3">
        <v>8.5000000000000006E-2</v>
      </c>
      <c r="F13" s="2">
        <f t="shared" si="2"/>
        <v>8.4227272727272737</v>
      </c>
      <c r="G13" s="5">
        <f t="shared" si="10"/>
        <v>1.747303897891785E-3</v>
      </c>
      <c r="H13" s="3">
        <v>82.4</v>
      </c>
      <c r="I13" s="3">
        <f t="shared" si="3"/>
        <v>97.6</v>
      </c>
      <c r="J13" s="3">
        <v>7.0000000000000007E-2</v>
      </c>
      <c r="K13" s="3">
        <f t="shared" ref="K13:K18" si="11">ATAN((2*$B$36*C13)/(1-D13))*180/PI()</f>
        <v>80.74101518913298</v>
      </c>
      <c r="L13">
        <f t="shared" si="5"/>
        <v>97.6</v>
      </c>
      <c r="M13">
        <f t="shared" si="6"/>
        <v>2.2575072896954145E-3</v>
      </c>
      <c r="N13">
        <f t="shared" si="7"/>
        <v>13.917272530593481</v>
      </c>
      <c r="O13" s="5">
        <f t="shared" si="8"/>
        <v>10.771927360646188</v>
      </c>
    </row>
    <row r="14" spans="1:15">
      <c r="A14" s="3">
        <v>10.92</v>
      </c>
      <c r="B14" s="1">
        <f t="shared" si="0"/>
        <v>68.612383554401077</v>
      </c>
      <c r="C14" s="1">
        <f t="shared" si="9"/>
        <v>0.98257186786993689</v>
      </c>
      <c r="D14" s="1">
        <f t="shared" si="1"/>
        <v>0.96544747552941668</v>
      </c>
      <c r="E14" s="3">
        <v>0.08</v>
      </c>
      <c r="F14" s="2">
        <f t="shared" si="2"/>
        <v>7.9272727272727277</v>
      </c>
      <c r="G14" s="5">
        <f t="shared" si="10"/>
        <v>1.6839096521632853E-3</v>
      </c>
      <c r="H14" s="3">
        <v>99.8</v>
      </c>
      <c r="I14" s="3">
        <f t="shared" si="3"/>
        <v>80.2</v>
      </c>
      <c r="J14" s="3">
        <v>6.6000000000000003E-2</v>
      </c>
      <c r="K14" s="3">
        <f t="shared" si="11"/>
        <v>63.493418842373266</v>
      </c>
      <c r="L14">
        <f t="shared" si="5"/>
        <v>80.2</v>
      </c>
      <c r="M14">
        <f t="shared" si="6"/>
        <v>2.0227926789668079E-3</v>
      </c>
      <c r="N14">
        <f t="shared" si="7"/>
        <v>12.470283978515358</v>
      </c>
      <c r="O14" s="5">
        <f t="shared" si="8"/>
        <v>10.381109134409595</v>
      </c>
    </row>
    <row r="15" spans="1:15">
      <c r="A15" s="3">
        <v>10.71</v>
      </c>
      <c r="B15" s="1">
        <f t="shared" si="0"/>
        <v>67.292914639893368</v>
      </c>
      <c r="C15" s="1">
        <f t="shared" si="9"/>
        <v>0.96367625502628429</v>
      </c>
      <c r="D15" s="1">
        <f t="shared" si="1"/>
        <v>0.92867192450148417</v>
      </c>
      <c r="E15" s="3">
        <v>6.6000000000000003E-2</v>
      </c>
      <c r="F15" s="2">
        <f t="shared" si="2"/>
        <v>6.54</v>
      </c>
      <c r="G15" s="5">
        <f t="shared" si="10"/>
        <v>1.4442390050157081E-3</v>
      </c>
      <c r="H15" s="3">
        <v>123.3</v>
      </c>
      <c r="I15" s="3">
        <f t="shared" si="3"/>
        <v>56.7</v>
      </c>
      <c r="J15" s="3">
        <v>6.0999999999999999E-2</v>
      </c>
      <c r="K15" s="3">
        <f t="shared" si="11"/>
        <v>43.61034589356062</v>
      </c>
      <c r="L15">
        <f t="shared" si="5"/>
        <v>56.7</v>
      </c>
      <c r="M15">
        <f t="shared" si="6"/>
        <v>1.5291278308925853E-3</v>
      </c>
      <c r="N15">
        <f t="shared" si="7"/>
        <v>9.4268970265512042</v>
      </c>
      <c r="O15" s="5">
        <f t="shared" si="8"/>
        <v>8.9035671884048142</v>
      </c>
    </row>
    <row r="16" spans="1:15">
      <c r="A16" s="3">
        <v>10.1</v>
      </c>
      <c r="B16" s="1">
        <f t="shared" si="0"/>
        <v>63.460171602513817</v>
      </c>
      <c r="C16" s="1">
        <f t="shared" si="9"/>
        <v>0.90878899867091234</v>
      </c>
      <c r="D16" s="1">
        <f t="shared" si="1"/>
        <v>0.82589744410527954</v>
      </c>
      <c r="E16" s="3">
        <v>3.1E-2</v>
      </c>
      <c r="F16" s="2">
        <f t="shared" si="2"/>
        <v>3.0718181818181818</v>
      </c>
      <c r="G16" s="5">
        <f t="shared" si="10"/>
        <v>7.627689788154891E-4</v>
      </c>
      <c r="H16" s="3">
        <v>161.5</v>
      </c>
      <c r="I16" s="3">
        <f t="shared" si="3"/>
        <v>18.5</v>
      </c>
      <c r="J16" s="3">
        <v>5.5E-2</v>
      </c>
      <c r="K16" s="3">
        <f t="shared" si="11"/>
        <v>20.206368415199776</v>
      </c>
      <c r="L16">
        <f t="shared" si="5"/>
        <v>18.5</v>
      </c>
      <c r="M16">
        <f t="shared" si="6"/>
        <v>7.2211986043884996E-4</v>
      </c>
      <c r="N16">
        <f t="shared" si="7"/>
        <v>4.451785800805788</v>
      </c>
      <c r="O16" s="5">
        <f t="shared" si="8"/>
        <v>4.7023829356005864</v>
      </c>
    </row>
    <row r="17" spans="1:15">
      <c r="A17" s="3">
        <v>8.9600000000000009</v>
      </c>
      <c r="B17" s="1">
        <f t="shared" si="0"/>
        <v>56.297340352329101</v>
      </c>
      <c r="C17" s="1">
        <f t="shared" si="9"/>
        <v>0.80621281466251249</v>
      </c>
      <c r="D17" s="1">
        <f t="shared" si="1"/>
        <v>0.64997910252605073</v>
      </c>
      <c r="E17" s="3">
        <v>1.2E-2</v>
      </c>
      <c r="F17" s="2">
        <f t="shared" si="2"/>
        <v>1.1890909090909092</v>
      </c>
      <c r="G17" s="5">
        <f t="shared" si="10"/>
        <v>3.7517967494243496E-4</v>
      </c>
      <c r="H17" s="3">
        <v>174.8</v>
      </c>
      <c r="I17" s="3">
        <f t="shared" si="3"/>
        <v>5.1999999999999886</v>
      </c>
      <c r="J17" s="3">
        <v>5.7000000000000002E-2</v>
      </c>
      <c r="K17" s="3">
        <f t="shared" si="11"/>
        <v>9.224804747313522</v>
      </c>
      <c r="L17">
        <f t="shared" si="5"/>
        <v>5.1999999999999886</v>
      </c>
      <c r="M17">
        <f t="shared" si="6"/>
        <v>2.9732201181892077E-4</v>
      </c>
      <c r="N17">
        <f t="shared" si="7"/>
        <v>1.8329559717109698</v>
      </c>
      <c r="O17" s="5">
        <f t="shared" si="8"/>
        <v>2.3129395009917464</v>
      </c>
    </row>
    <row r="18" spans="1:15">
      <c r="A18" s="3">
        <v>7.87</v>
      </c>
      <c r="B18" s="1">
        <f t="shared" si="0"/>
        <v>49.448668367503345</v>
      </c>
      <c r="C18" s="1">
        <f t="shared" si="9"/>
        <v>0.70813558609307725</v>
      </c>
      <c r="D18" s="1">
        <f t="shared" si="1"/>
        <v>0.50145600829138604</v>
      </c>
      <c r="E18" s="3">
        <v>5.0000000000000001E-3</v>
      </c>
      <c r="F18" s="2">
        <f t="shared" si="2"/>
        <v>0.49545454545454548</v>
      </c>
      <c r="G18" s="5">
        <f t="shared" si="10"/>
        <v>2.0262574082021781E-4</v>
      </c>
      <c r="H18" s="3">
        <v>178.4</v>
      </c>
      <c r="I18" s="3">
        <f t="shared" si="3"/>
        <v>1.5999999999999943</v>
      </c>
      <c r="J18" s="3">
        <v>6.4000000000000001E-2</v>
      </c>
      <c r="K18" s="3">
        <f t="shared" si="11"/>
        <v>5.7193151228728869</v>
      </c>
      <c r="L18">
        <f t="shared" si="5"/>
        <v>1.5999999999999943</v>
      </c>
      <c r="M18">
        <f t="shared" si="6"/>
        <v>1.6234431278218419E-4</v>
      </c>
      <c r="N18">
        <f t="shared" si="7"/>
        <v>1.0008339973451017</v>
      </c>
      <c r="O18" s="5">
        <f t="shared" si="8"/>
        <v>1.2491643635351666</v>
      </c>
    </row>
    <row r="19" spans="1:15">
      <c r="G19" s="5"/>
    </row>
    <row r="21" spans="1:15">
      <c r="A21" t="s">
        <v>6</v>
      </c>
      <c r="B21">
        <v>99</v>
      </c>
      <c r="C21" t="s">
        <v>7</v>
      </c>
    </row>
    <row r="22" spans="1:15">
      <c r="B22">
        <f>B21/1000</f>
        <v>9.9000000000000005E-2</v>
      </c>
      <c r="C22" t="s">
        <v>8</v>
      </c>
    </row>
    <row r="23" spans="1:15">
      <c r="A23" t="s">
        <v>33</v>
      </c>
      <c r="B23">
        <f>4*10^-2</f>
        <v>0.04</v>
      </c>
      <c r="C23" t="s">
        <v>22</v>
      </c>
    </row>
    <row r="24" spans="1:15">
      <c r="A24" t="s">
        <v>18</v>
      </c>
      <c r="B24">
        <v>18277</v>
      </c>
      <c r="C24" t="s">
        <v>19</v>
      </c>
    </row>
    <row r="25" spans="1:15">
      <c r="A25" t="s">
        <v>20</v>
      </c>
      <c r="B25">
        <f>4*B24</f>
        <v>73108</v>
      </c>
      <c r="C25" t="s">
        <v>19</v>
      </c>
      <c r="G25" s="1">
        <f>D7</f>
        <v>2.3425668960608381</v>
      </c>
    </row>
    <row r="26" spans="1:15">
      <c r="A26" t="s">
        <v>22</v>
      </c>
      <c r="B26">
        <f>15.2*10^-3</f>
        <v>1.52E-2</v>
      </c>
      <c r="C26" t="s">
        <v>24</v>
      </c>
      <c r="G26">
        <f>SQRT(D7)</f>
        <v>1.5305446403358636</v>
      </c>
    </row>
    <row r="27" spans="1:15">
      <c r="A27" t="s">
        <v>23</v>
      </c>
      <c r="B27">
        <v>14.993</v>
      </c>
      <c r="C27" t="s">
        <v>24</v>
      </c>
      <c r="G27" s="1">
        <f>C7</f>
        <v>1.5305446403358636</v>
      </c>
    </row>
    <row r="28" spans="1:15">
      <c r="A28" s="4" t="s">
        <v>25</v>
      </c>
      <c r="B28">
        <f>SQRT(B25/B27)</f>
        <v>69.829379201688383</v>
      </c>
      <c r="C28" t="s">
        <v>26</v>
      </c>
    </row>
    <row r="29" spans="1:15">
      <c r="A29" t="s">
        <v>31</v>
      </c>
      <c r="B29">
        <f>B28*SQRT(1-B36^2)</f>
        <v>69.785969001543876</v>
      </c>
      <c r="C29" t="s">
        <v>26</v>
      </c>
    </row>
    <row r="30" spans="1:15">
      <c r="A30" t="s">
        <v>32</v>
      </c>
      <c r="B30">
        <f>(4*B26*B23)/B27</f>
        <v>1.6220903088107785E-4</v>
      </c>
      <c r="C30" t="s">
        <v>22</v>
      </c>
    </row>
    <row r="32" spans="1:15">
      <c r="A32" t="s">
        <v>12</v>
      </c>
      <c r="B32">
        <v>6.7210000000000006E-2</v>
      </c>
      <c r="C32" t="s">
        <v>34</v>
      </c>
    </row>
    <row r="33" spans="1:3">
      <c r="A33" t="s">
        <v>13</v>
      </c>
      <c r="B33">
        <v>9.81</v>
      </c>
      <c r="C33" t="s">
        <v>35</v>
      </c>
    </row>
    <row r="34" spans="1:3">
      <c r="A34" t="s">
        <v>15</v>
      </c>
      <c r="B34">
        <v>3.458E-2</v>
      </c>
      <c r="C34" t="s">
        <v>34</v>
      </c>
    </row>
    <row r="35" spans="1:3">
      <c r="A35" t="s">
        <v>14</v>
      </c>
      <c r="B35">
        <f>(1/3)*LN(((B32*B33/B22)/(B15^2))/((B34*B33/B22)/(B15^2)))</f>
        <v>0.22151552190891005</v>
      </c>
      <c r="C35" t="s">
        <v>36</v>
      </c>
    </row>
    <row r="36" spans="1:3">
      <c r="A36" t="s">
        <v>16</v>
      </c>
      <c r="B36">
        <f>B35/(2*PI())</f>
        <v>3.5255290283384075E-2</v>
      </c>
      <c r="C36" t="s">
        <v>36</v>
      </c>
    </row>
  </sheetData>
  <sortState ref="A3:A24">
    <sortCondition descending="1" ref="A3"/>
  </sortState>
  <dataConsolidate/>
  <pageMargins left="0.70866141732283472" right="0.70866141732283472" top="0.74803149606299213" bottom="0.74803149606299213" header="0.31496062992125984" footer="0.31496062992125984"/>
  <pageSetup scale="52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32"/>
  <sheetViews>
    <sheetView workbookViewId="0">
      <selection activeCell="H26" sqref="H26"/>
    </sheetView>
  </sheetViews>
  <sheetFormatPr baseColWidth="10" defaultColWidth="8.83203125" defaultRowHeight="14" x14ac:dyDescent="0"/>
  <cols>
    <col min="1" max="1" width="14.5" customWidth="1"/>
    <col min="2" max="2" width="20.33203125" customWidth="1"/>
    <col min="3" max="3" width="25.6640625" bestFit="1" customWidth="1"/>
    <col min="4" max="4" width="25.6640625" customWidth="1"/>
    <col min="5" max="5" width="25.1640625" bestFit="1" customWidth="1"/>
    <col min="6" max="6" width="10" bestFit="1" customWidth="1"/>
  </cols>
  <sheetData>
    <row r="1" spans="1:6">
      <c r="A1" t="s">
        <v>0</v>
      </c>
      <c r="B1" t="s">
        <v>5</v>
      </c>
      <c r="C1" t="s">
        <v>1</v>
      </c>
      <c r="D1" t="s">
        <v>11</v>
      </c>
      <c r="E1" t="s">
        <v>2</v>
      </c>
      <c r="F1" t="s">
        <v>3</v>
      </c>
    </row>
    <row r="2" spans="1:6">
      <c r="A2">
        <v>20.12</v>
      </c>
      <c r="B2">
        <f>A2*2*PI()</f>
        <v>126.41768838045328</v>
      </c>
      <c r="C2">
        <v>0.126</v>
      </c>
      <c r="D2">
        <f>(C2/$C$32)*9.81</f>
        <v>12.485454545454546</v>
      </c>
      <c r="E2">
        <v>186.1</v>
      </c>
      <c r="F2">
        <v>2.4E-2</v>
      </c>
    </row>
    <row r="3" spans="1:6">
      <c r="A3">
        <v>18.96</v>
      </c>
      <c r="B3">
        <f t="shared" ref="B3:B14" si="0">A3*2*PI()</f>
        <v>119.12919342412496</v>
      </c>
      <c r="C3">
        <v>0.123</v>
      </c>
      <c r="D3">
        <f t="shared" ref="D3:D14" si="1">(C3/$C$32)*9.81</f>
        <v>12.188181818181819</v>
      </c>
      <c r="E3">
        <v>186.6</v>
      </c>
      <c r="F3">
        <v>2.5000000000000001E-2</v>
      </c>
    </row>
    <row r="4" spans="1:6">
      <c r="A4">
        <v>18.09</v>
      </c>
      <c r="B4">
        <f t="shared" si="0"/>
        <v>113.66282220687872</v>
      </c>
      <c r="C4">
        <v>0.153</v>
      </c>
      <c r="D4">
        <f t="shared" si="1"/>
        <v>15.160909090909092</v>
      </c>
      <c r="E4">
        <v>188</v>
      </c>
      <c r="F4">
        <v>2.5999999999999999E-2</v>
      </c>
    </row>
    <row r="5" spans="1:6">
      <c r="A5">
        <v>17.18</v>
      </c>
      <c r="B5">
        <f t="shared" si="0"/>
        <v>107.94512357734529</v>
      </c>
      <c r="C5">
        <v>0.20499999999999999</v>
      </c>
      <c r="D5">
        <f t="shared" si="1"/>
        <v>20.313636363636363</v>
      </c>
      <c r="E5">
        <v>191.8</v>
      </c>
      <c r="F5">
        <v>2.7E-2</v>
      </c>
    </row>
    <row r="6" spans="1:6">
      <c r="A6">
        <v>16.38</v>
      </c>
      <c r="B6">
        <f t="shared" si="0"/>
        <v>102.91857533160162</v>
      </c>
      <c r="C6">
        <v>0.28100000000000003</v>
      </c>
      <c r="D6">
        <f t="shared" si="1"/>
        <v>27.844545454545457</v>
      </c>
      <c r="E6">
        <v>198.5</v>
      </c>
      <c r="F6">
        <v>2.7E-2</v>
      </c>
    </row>
    <row r="7" spans="1:6">
      <c r="A7">
        <v>14.47</v>
      </c>
      <c r="B7">
        <f t="shared" si="0"/>
        <v>90.917691394888621</v>
      </c>
      <c r="C7">
        <v>0.69399999999999995</v>
      </c>
      <c r="D7">
        <f t="shared" si="1"/>
        <v>68.769090909090906</v>
      </c>
      <c r="E7">
        <v>276.7</v>
      </c>
      <c r="F7">
        <v>1.6E-2</v>
      </c>
    </row>
    <row r="8" spans="1:6">
      <c r="A8">
        <v>14.63</v>
      </c>
      <c r="B8">
        <f t="shared" si="0"/>
        <v>91.923001044037349</v>
      </c>
      <c r="C8">
        <v>5.6000000000000001E-2</v>
      </c>
      <c r="D8">
        <f t="shared" si="1"/>
        <v>5.5490909090909089</v>
      </c>
      <c r="E8">
        <v>350.5</v>
      </c>
      <c r="F8">
        <v>2E-3</v>
      </c>
    </row>
    <row r="9" spans="1:6">
      <c r="A9">
        <v>14</v>
      </c>
      <c r="B9">
        <f t="shared" si="0"/>
        <v>87.964594300514207</v>
      </c>
      <c r="C9">
        <v>3.7999999999999999E-2</v>
      </c>
      <c r="D9">
        <f t="shared" si="1"/>
        <v>3.7654545454545452</v>
      </c>
      <c r="E9">
        <v>358</v>
      </c>
      <c r="F9">
        <v>0</v>
      </c>
    </row>
    <row r="10" spans="1:6">
      <c r="A10">
        <v>12.93</v>
      </c>
      <c r="B10">
        <f t="shared" si="0"/>
        <v>81.241586021832049</v>
      </c>
      <c r="C10">
        <v>1.6E-2</v>
      </c>
      <c r="D10">
        <f t="shared" si="1"/>
        <v>1.5854545454545454</v>
      </c>
      <c r="E10">
        <v>358.1</v>
      </c>
      <c r="F10">
        <v>0</v>
      </c>
    </row>
    <row r="11" spans="1:6">
      <c r="A11">
        <v>11.88</v>
      </c>
      <c r="B11">
        <f t="shared" si="0"/>
        <v>74.644241449293489</v>
      </c>
      <c r="C11">
        <v>0.01</v>
      </c>
      <c r="D11">
        <f t="shared" si="1"/>
        <v>0.99090909090909096</v>
      </c>
      <c r="E11">
        <v>2.5</v>
      </c>
      <c r="F11">
        <v>8.4000000000000005E-2</v>
      </c>
    </row>
    <row r="12" spans="1:6">
      <c r="A12">
        <v>10.96</v>
      </c>
      <c r="B12">
        <f t="shared" si="0"/>
        <v>68.863710966688274</v>
      </c>
      <c r="C12">
        <v>1.4E-2</v>
      </c>
      <c r="D12">
        <f t="shared" si="1"/>
        <v>1.3872727272727272</v>
      </c>
      <c r="E12">
        <v>97.9</v>
      </c>
      <c r="F12">
        <v>6.6000000000000003E-2</v>
      </c>
    </row>
    <row r="13" spans="1:6">
      <c r="A13">
        <v>10.14</v>
      </c>
      <c r="B13">
        <f t="shared" si="0"/>
        <v>63.711499014801007</v>
      </c>
      <c r="C13">
        <v>8.9999999999999993E-3</v>
      </c>
      <c r="D13">
        <f t="shared" si="1"/>
        <v>0.89181818181818173</v>
      </c>
      <c r="E13">
        <v>169.5</v>
      </c>
      <c r="F13">
        <v>5.1999999999999998E-2</v>
      </c>
    </row>
    <row r="14" spans="1:6">
      <c r="A14">
        <v>9.16</v>
      </c>
      <c r="B14">
        <f t="shared" si="0"/>
        <v>57.553977413765011</v>
      </c>
      <c r="C14">
        <v>8.9999999999999993E-3</v>
      </c>
      <c r="D14">
        <f t="shared" si="1"/>
        <v>0.89181818181818173</v>
      </c>
      <c r="E14">
        <v>181.9</v>
      </c>
      <c r="F14">
        <v>5.3999999999999999E-2</v>
      </c>
    </row>
    <row r="15" spans="1:6">
      <c r="A15">
        <v>7.95</v>
      </c>
      <c r="B15">
        <f t="shared" ref="B15:B24" si="2">A15*2*PI()</f>
        <v>49.951323192077709</v>
      </c>
      <c r="C15">
        <v>1.2999999999999999E-2</v>
      </c>
      <c r="D15">
        <f t="shared" ref="D15:D24" si="3">(C15/$C$32)*9.81</f>
        <v>1.2881818181818181</v>
      </c>
      <c r="E15">
        <v>187</v>
      </c>
      <c r="F15">
        <v>0.06</v>
      </c>
    </row>
    <row r="16" spans="1:6">
      <c r="A16">
        <v>7.28</v>
      </c>
      <c r="B16">
        <f t="shared" si="2"/>
        <v>45.741589036267392</v>
      </c>
      <c r="C16">
        <v>2.7E-2</v>
      </c>
      <c r="D16">
        <f t="shared" si="3"/>
        <v>2.6754545454545453</v>
      </c>
      <c r="E16">
        <v>190.7</v>
      </c>
      <c r="F16">
        <v>6.5000000000000002E-2</v>
      </c>
    </row>
    <row r="17" spans="1:6">
      <c r="A17">
        <v>6.93</v>
      </c>
      <c r="B17">
        <f t="shared" si="2"/>
        <v>43.542474178754532</v>
      </c>
      <c r="C17">
        <v>7.0999999999999994E-2</v>
      </c>
      <c r="D17">
        <f t="shared" si="3"/>
        <v>7.0354545454545452</v>
      </c>
      <c r="E17">
        <v>195.6</v>
      </c>
      <c r="F17">
        <v>6.6000000000000003E-2</v>
      </c>
    </row>
    <row r="18" spans="1:6">
      <c r="A18">
        <v>6.86</v>
      </c>
      <c r="B18">
        <f t="shared" si="2"/>
        <v>43.102651207251967</v>
      </c>
      <c r="C18">
        <v>8.8999999999999996E-2</v>
      </c>
      <c r="D18">
        <f t="shared" si="3"/>
        <v>8.8190909090909084</v>
      </c>
      <c r="E18">
        <v>204.2</v>
      </c>
      <c r="F18">
        <v>6.3E-2</v>
      </c>
    </row>
    <row r="19" spans="1:6">
      <c r="A19">
        <v>6.58</v>
      </c>
      <c r="B19">
        <f t="shared" si="2"/>
        <v>41.343359321241678</v>
      </c>
      <c r="C19">
        <v>0.14799999999999999</v>
      </c>
      <c r="D19">
        <f t="shared" si="3"/>
        <v>14.665454545454544</v>
      </c>
      <c r="E19">
        <v>288.2</v>
      </c>
      <c r="F19">
        <v>0.03</v>
      </c>
    </row>
    <row r="20" spans="1:6">
      <c r="A20">
        <v>6.3</v>
      </c>
      <c r="B20">
        <f t="shared" si="2"/>
        <v>39.58406743523139</v>
      </c>
      <c r="C20">
        <v>0.10199999999999999</v>
      </c>
      <c r="D20">
        <f t="shared" si="3"/>
        <v>10.107272727272727</v>
      </c>
      <c r="E20">
        <v>456.2</v>
      </c>
      <c r="F20">
        <v>-4.2000000000000003E-2</v>
      </c>
    </row>
    <row r="21" spans="1:6">
      <c r="A21">
        <v>6.06</v>
      </c>
      <c r="B21">
        <f t="shared" si="2"/>
        <v>38.07610296150829</v>
      </c>
      <c r="C21">
        <v>7.0000000000000001E-3</v>
      </c>
      <c r="D21">
        <f t="shared" si="3"/>
        <v>0.69363636363636361</v>
      </c>
      <c r="E21">
        <v>6.6</v>
      </c>
      <c r="F21">
        <v>0.16200000000000001</v>
      </c>
    </row>
    <row r="22" spans="1:6">
      <c r="A22">
        <v>5.03</v>
      </c>
      <c r="B22">
        <f t="shared" si="2"/>
        <v>31.604422095113321</v>
      </c>
      <c r="C22">
        <v>2E-3</v>
      </c>
      <c r="D22">
        <f t="shared" si="3"/>
        <v>0.19818181818181818</v>
      </c>
      <c r="E22">
        <v>15.7</v>
      </c>
      <c r="F22">
        <v>0.19</v>
      </c>
    </row>
    <row r="23" spans="1:6">
      <c r="A23">
        <v>4.07</v>
      </c>
      <c r="B23">
        <f t="shared" si="2"/>
        <v>25.572564200220917</v>
      </c>
      <c r="C23">
        <v>1E-3</v>
      </c>
      <c r="D23">
        <f t="shared" si="3"/>
        <v>9.9090909090909091E-2</v>
      </c>
      <c r="E23">
        <v>799.2</v>
      </c>
      <c r="F23">
        <v>-0.29899999999999999</v>
      </c>
    </row>
    <row r="24" spans="1:6">
      <c r="A24">
        <v>2.99</v>
      </c>
      <c r="B24">
        <f t="shared" si="2"/>
        <v>18.786724068466963</v>
      </c>
      <c r="C24">
        <v>1E-3</v>
      </c>
      <c r="D24">
        <f t="shared" si="3"/>
        <v>9.9090909090909091E-2</v>
      </c>
      <c r="E24">
        <v>599.4</v>
      </c>
      <c r="F24">
        <v>-0.222</v>
      </c>
    </row>
    <row r="31" spans="1:6">
      <c r="A31" t="s">
        <v>6</v>
      </c>
      <c r="C31">
        <v>99</v>
      </c>
      <c r="D31" t="s">
        <v>7</v>
      </c>
    </row>
    <row r="32" spans="1:6">
      <c r="C32">
        <f>C31/1000</f>
        <v>9.9000000000000005E-2</v>
      </c>
      <c r="D32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In Phase</vt:lpstr>
      <vt:lpstr>Out of Phase</vt:lpstr>
      <vt:lpstr>In Phase Plot</vt:lpstr>
      <vt:lpstr>Disp.Amp vs Frequency</vt:lpstr>
      <vt:lpstr>Phase Angle vs. Frequency Ratio</vt:lpstr>
      <vt:lpstr>Phase Angle vs Frequency</vt:lpstr>
      <vt:lpstr>Frequency Response Function</vt:lpstr>
      <vt:lpstr>Phase Angle vs Frequency Ratio</vt:lpstr>
      <vt:lpstr>Out of Phase Plot</vt:lpstr>
      <vt:lpstr>Out of Phase Hz vs Phi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Ziegler</dc:creator>
  <cp:lastModifiedBy>René Rinfret</cp:lastModifiedBy>
  <cp:lastPrinted>2010-11-29T00:03:55Z</cp:lastPrinted>
  <dcterms:created xsi:type="dcterms:W3CDTF">2010-11-21T18:58:12Z</dcterms:created>
  <dcterms:modified xsi:type="dcterms:W3CDTF">2013-10-21T20:26:48Z</dcterms:modified>
</cp:coreProperties>
</file>