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47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8" i="1"/>
  <c r="C11" i="1"/>
  <c r="D16" i="1"/>
  <c r="E16" i="1"/>
  <c r="N16" i="1"/>
  <c r="D17" i="1"/>
  <c r="E17" i="1"/>
  <c r="N17" i="1"/>
  <c r="D18" i="1"/>
  <c r="E18" i="1"/>
  <c r="N18" i="1"/>
  <c r="D19" i="1"/>
  <c r="E19" i="1"/>
  <c r="N19" i="1"/>
  <c r="D20" i="1"/>
  <c r="E20" i="1"/>
  <c r="N20" i="1"/>
  <c r="D21" i="1"/>
  <c r="E21" i="1"/>
  <c r="N21" i="1"/>
  <c r="D22" i="1"/>
  <c r="E22" i="1"/>
  <c r="N22" i="1"/>
  <c r="D23" i="1"/>
  <c r="E23" i="1"/>
  <c r="N23" i="1"/>
  <c r="D24" i="1"/>
  <c r="E24" i="1"/>
  <c r="N24" i="1"/>
  <c r="D25" i="1"/>
  <c r="E25" i="1"/>
  <c r="N25" i="1"/>
  <c r="D26" i="1"/>
  <c r="E26" i="1"/>
  <c r="N26" i="1"/>
  <c r="D27" i="1"/>
  <c r="E27" i="1"/>
  <c r="N27" i="1"/>
  <c r="D28" i="1"/>
  <c r="E28" i="1"/>
  <c r="N28" i="1"/>
  <c r="G16" i="1"/>
  <c r="H16" i="1"/>
  <c r="I16" i="1"/>
  <c r="L28" i="1"/>
  <c r="L27" i="1"/>
  <c r="L26" i="1"/>
  <c r="L25" i="1"/>
  <c r="L24" i="1"/>
  <c r="L23" i="1"/>
  <c r="L21" i="1"/>
  <c r="L20" i="1"/>
  <c r="L19" i="1"/>
  <c r="L18" i="1"/>
  <c r="L17" i="1"/>
  <c r="L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6" i="1"/>
  <c r="D29" i="1"/>
  <c r="D30" i="1"/>
  <c r="D31" i="1"/>
  <c r="D32" i="1"/>
  <c r="D33" i="1"/>
  <c r="L22" i="1"/>
  <c r="E29" i="1"/>
  <c r="L29" i="1"/>
  <c r="E30" i="1"/>
  <c r="L30" i="1"/>
  <c r="E31" i="1"/>
  <c r="L31" i="1"/>
  <c r="E32" i="1"/>
  <c r="L32" i="1"/>
  <c r="E33" i="1"/>
  <c r="L33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C10" i="1"/>
  <c r="C2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38" i="1"/>
  <c r="H38" i="1"/>
</calcChain>
</file>

<file path=xl/sharedStrings.xml><?xml version="1.0" encoding="utf-8"?>
<sst xmlns="http://schemas.openxmlformats.org/spreadsheetml/2006/main" count="45" uniqueCount="33">
  <si>
    <t>IN PHASE</t>
  </si>
  <si>
    <t>rpm</t>
  </si>
  <si>
    <t>Frequency (Hz)</t>
  </si>
  <si>
    <t>Frequency (rad/s)</t>
  </si>
  <si>
    <t>Acceleration amplitude (V)</t>
  </si>
  <si>
    <t>Acceleration amplitude (g)</t>
  </si>
  <si>
    <t>Acceleration amplitude (m/s^2)</t>
  </si>
  <si>
    <t>Phase Lead (degrees)</t>
  </si>
  <si>
    <t>Time Shift (s)</t>
  </si>
  <si>
    <t>OUT PHASE</t>
  </si>
  <si>
    <t>calibration</t>
  </si>
  <si>
    <t>V/g</t>
  </si>
  <si>
    <t>e, radius of small mass</t>
  </si>
  <si>
    <t>m</t>
  </si>
  <si>
    <t>k, spring constant</t>
  </si>
  <si>
    <t>Keq</t>
  </si>
  <si>
    <t>N/m</t>
  </si>
  <si>
    <t>kg</t>
  </si>
  <si>
    <t>M</t>
  </si>
  <si>
    <t>wn, natural freq</t>
  </si>
  <si>
    <t>rad/s</t>
  </si>
  <si>
    <t>r</t>
  </si>
  <si>
    <t>damping coefficient</t>
  </si>
  <si>
    <t>u</t>
  </si>
  <si>
    <t>Jordon</t>
  </si>
  <si>
    <t>Displacement amplitude (m)</t>
  </si>
  <si>
    <t>phi experimental</t>
  </si>
  <si>
    <t>phi theoretical</t>
  </si>
  <si>
    <t>useless data</t>
  </si>
  <si>
    <t>Experimental</t>
  </si>
  <si>
    <t>Displacement amplitude (theoretical)</t>
  </si>
  <si>
    <t>Hz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</si>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</sst>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"/>
    <numFmt numFmtId="166" formatCode="0.0000000"/>
  </numFmts>
  <fonts count="7" x14ac:knownFonts="1">
    <font>
      <sz val="12"/>
      <color theme="1"/>
      <name val="Calibri"/>
      <family val="2"/>
      <scheme val="minor"/>
    </font>
    <font>
      <sz val="21.6"/>
      <color rgb="FF000000"/>
      <name val="Arial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4" fontId="2" fillId="0" borderId="0" xfId="0" applyNumberFormat="1" applyFont="1"/>
    <xf numFmtId="0" fontId="2" fillId="2" borderId="0" xfId="0" applyFont="1" applyFill="1"/>
    <xf numFmtId="164" fontId="3" fillId="0" borderId="0" xfId="0" applyNumberFormat="1" applyFont="1"/>
    <xf numFmtId="2" fontId="2" fillId="0" borderId="0" xfId="0" applyNumberFormat="1" applyFont="1"/>
    <xf numFmtId="0" fontId="3" fillId="3" borderId="0" xfId="0" applyFont="1" applyFill="1"/>
    <xf numFmtId="2" fontId="3" fillId="3" borderId="0" xfId="0" applyNumberFormat="1" applyFont="1" applyFill="1"/>
    <xf numFmtId="164" fontId="3" fillId="3" borderId="0" xfId="0" applyNumberFormat="1" applyFont="1" applyFill="1"/>
    <xf numFmtId="165" fontId="2" fillId="0" borderId="0" xfId="0" applyNumberFormat="1" applyFont="1"/>
    <xf numFmtId="0" fontId="1" fillId="2" borderId="0" xfId="0" applyFont="1" applyFill="1"/>
    <xf numFmtId="166" fontId="3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vs. Rotation Speed</a:t>
            </a:r>
          </a:p>
        </c:rich>
      </c:tx>
      <c:layout>
        <c:manualLayout>
          <c:xMode val="edge"/>
          <c:yMode val="edge"/>
          <c:x val="0.225222440944882"/>
          <c:y val="0.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cat>
            <c:numRef>
              <c:f>Sheet1!$D$16:$D$28</c:f>
              <c:numCache>
                <c:formatCode>0.00</c:formatCode>
                <c:ptCount val="13"/>
                <c:pt idx="0">
                  <c:v>25.13274122871834</c:v>
                </c:pt>
                <c:pt idx="1">
                  <c:v>31.35309468282614</c:v>
                </c:pt>
                <c:pt idx="2">
                  <c:v>37.76194369614931</c:v>
                </c:pt>
                <c:pt idx="3">
                  <c:v>44.0451290033289</c:v>
                </c:pt>
                <c:pt idx="4">
                  <c:v>50.32831431050848</c:v>
                </c:pt>
                <c:pt idx="5">
                  <c:v>56.67433147075987</c:v>
                </c:pt>
                <c:pt idx="6">
                  <c:v>58.37079150369835</c:v>
                </c:pt>
                <c:pt idx="7">
                  <c:v>62.89468492486765</c:v>
                </c:pt>
                <c:pt idx="8">
                  <c:v>69.17787023204724</c:v>
                </c:pt>
                <c:pt idx="9">
                  <c:v>75.46105553922683</c:v>
                </c:pt>
                <c:pt idx="10">
                  <c:v>81.74424084640641</c:v>
                </c:pt>
                <c:pt idx="11">
                  <c:v>88.02742615358601</c:v>
                </c:pt>
                <c:pt idx="12">
                  <c:v>94.31061146076558</c:v>
                </c:pt>
              </c:numCache>
            </c:numRef>
          </c:cat>
          <c:val>
            <c:numRef>
              <c:f>Sheet1!$J$16:$J$28</c:f>
              <c:numCache>
                <c:formatCode>0.00</c:formatCode>
                <c:ptCount val="13"/>
                <c:pt idx="0">
                  <c:v>179.4</c:v>
                </c:pt>
                <c:pt idx="1">
                  <c:v>171.4</c:v>
                </c:pt>
                <c:pt idx="2">
                  <c:v>169.2</c:v>
                </c:pt>
                <c:pt idx="3">
                  <c:v>167.6</c:v>
                </c:pt>
                <c:pt idx="4">
                  <c:v>159.9</c:v>
                </c:pt>
                <c:pt idx="5">
                  <c:v>121.7</c:v>
                </c:pt>
                <c:pt idx="6">
                  <c:v>89.1</c:v>
                </c:pt>
                <c:pt idx="7">
                  <c:v>24.9</c:v>
                </c:pt>
                <c:pt idx="8">
                  <c:v>9.6</c:v>
                </c:pt>
                <c:pt idx="9">
                  <c:v>5.4</c:v>
                </c:pt>
                <c:pt idx="10">
                  <c:v>7.0</c:v>
                </c:pt>
                <c:pt idx="11">
                  <c:v>0.9</c:v>
                </c:pt>
                <c:pt idx="12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317768"/>
        <c:axId val="2133290072"/>
      </c:lineChart>
      <c:catAx>
        <c:axId val="2100317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(rad/s)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33290072"/>
        <c:crosses val="autoZero"/>
        <c:auto val="1"/>
        <c:lblAlgn val="ctr"/>
        <c:lblOffset val="100"/>
        <c:noMultiLvlLbl val="0"/>
      </c:catAx>
      <c:valAx>
        <c:axId val="2133290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Phasze (degrees)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00317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  <a:r>
              <a:rPr lang="en-US" baseline="0"/>
              <a:t> Amplitude</a:t>
            </a:r>
            <a:r>
              <a:rPr lang="en-US"/>
              <a:t> vs. Rotation Speed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marker>
            <c:symbol val="none"/>
          </c:marker>
          <c:cat>
            <c:numRef>
              <c:f>Sheet1!$D$16:$D$28</c:f>
              <c:numCache>
                <c:formatCode>0.00</c:formatCode>
                <c:ptCount val="13"/>
                <c:pt idx="0">
                  <c:v>25.13274122871834</c:v>
                </c:pt>
                <c:pt idx="1">
                  <c:v>31.35309468282614</c:v>
                </c:pt>
                <c:pt idx="2">
                  <c:v>37.76194369614931</c:v>
                </c:pt>
                <c:pt idx="3">
                  <c:v>44.0451290033289</c:v>
                </c:pt>
                <c:pt idx="4">
                  <c:v>50.32831431050848</c:v>
                </c:pt>
                <c:pt idx="5">
                  <c:v>56.67433147075987</c:v>
                </c:pt>
                <c:pt idx="6">
                  <c:v>58.37079150369835</c:v>
                </c:pt>
                <c:pt idx="7">
                  <c:v>62.89468492486765</c:v>
                </c:pt>
                <c:pt idx="8">
                  <c:v>69.17787023204724</c:v>
                </c:pt>
                <c:pt idx="9">
                  <c:v>75.46105553922683</c:v>
                </c:pt>
                <c:pt idx="10">
                  <c:v>81.74424084640641</c:v>
                </c:pt>
                <c:pt idx="11">
                  <c:v>88.02742615358601</c:v>
                </c:pt>
                <c:pt idx="12">
                  <c:v>94.31061146076558</c:v>
                </c:pt>
              </c:numCache>
            </c:numRef>
          </c:cat>
          <c:val>
            <c:numRef>
              <c:f>Sheet1!$I$16:$I$33</c:f>
              <c:numCache>
                <c:formatCode>0.000000</c:formatCode>
                <c:ptCount val="18"/>
                <c:pt idx="0">
                  <c:v>0.0</c:v>
                </c:pt>
                <c:pt idx="1">
                  <c:v>0.00010183149124425</c:v>
                </c:pt>
                <c:pt idx="2">
                  <c:v>7.01995375187487E-5</c:v>
                </c:pt>
                <c:pt idx="3">
                  <c:v>0.000154799093721683</c:v>
                </c:pt>
                <c:pt idx="4">
                  <c:v>0.000276640781512446</c:v>
                </c:pt>
                <c:pt idx="5">
                  <c:v>0.000903791219546581</c:v>
                </c:pt>
                <c:pt idx="6">
                  <c:v>0.00114581993543884</c:v>
                </c:pt>
                <c:pt idx="7">
                  <c:v>0.000607332163971322</c:v>
                </c:pt>
                <c:pt idx="8">
                  <c:v>0.000209174412092628</c:v>
                </c:pt>
                <c:pt idx="9">
                  <c:v>0.000281265951993206</c:v>
                </c:pt>
                <c:pt idx="10">
                  <c:v>0.000209728107284784</c:v>
                </c:pt>
                <c:pt idx="11">
                  <c:v>0.000206693541740071</c:v>
                </c:pt>
                <c:pt idx="12">
                  <c:v>0.000180070177696749</c:v>
                </c:pt>
                <c:pt idx="13">
                  <c:v>0.00017806273355994</c:v>
                </c:pt>
                <c:pt idx="14">
                  <c:v>0.000166505340903276</c:v>
                </c:pt>
                <c:pt idx="15">
                  <c:v>0.000164162918366809</c:v>
                </c:pt>
                <c:pt idx="16">
                  <c:v>0.000161548834482027</c:v>
                </c:pt>
                <c:pt idx="17">
                  <c:v>0.000158001534588466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107000"/>
        <c:axId val="2132103736"/>
      </c:lineChart>
      <c:catAx>
        <c:axId val="2101107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(rad/s)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32103736"/>
        <c:crosses val="autoZero"/>
        <c:auto val="1"/>
        <c:lblAlgn val="ctr"/>
        <c:lblOffset val="100"/>
        <c:noMultiLvlLbl val="0"/>
      </c:catAx>
      <c:valAx>
        <c:axId val="2132103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Amplitude (m)</a:t>
                </a:r>
              </a:p>
            </c:rich>
          </c:tx>
          <c:layout/>
          <c:overlay val="0"/>
        </c:title>
        <c:numFmt formatCode="0.000000" sourceLinked="1"/>
        <c:majorTickMark val="out"/>
        <c:minorTickMark val="none"/>
        <c:tickLblPos val="nextTo"/>
        <c:crossAx val="2101107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Phase Theoretical vs. Experimental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Theoretical</c:v>
          </c:tx>
          <c:marker>
            <c:symbol val="none"/>
          </c:marker>
          <c:cat>
            <c:numRef>
              <c:f>Sheet1!$C$16:$C$28</c:f>
              <c:numCache>
                <c:formatCode>0.00</c:formatCode>
                <c:ptCount val="13"/>
                <c:pt idx="0">
                  <c:v>4.0</c:v>
                </c:pt>
                <c:pt idx="1">
                  <c:v>4.99</c:v>
                </c:pt>
                <c:pt idx="2">
                  <c:v>6.01</c:v>
                </c:pt>
                <c:pt idx="3">
                  <c:v>7.01</c:v>
                </c:pt>
                <c:pt idx="4">
                  <c:v>8.01</c:v>
                </c:pt>
                <c:pt idx="5">
                  <c:v>9.02</c:v>
                </c:pt>
                <c:pt idx="6">
                  <c:v>9.29</c:v>
                </c:pt>
                <c:pt idx="7">
                  <c:v>10.01</c:v>
                </c:pt>
                <c:pt idx="8">
                  <c:v>11.01</c:v>
                </c:pt>
                <c:pt idx="9">
                  <c:v>12.01</c:v>
                </c:pt>
                <c:pt idx="10">
                  <c:v>13.01</c:v>
                </c:pt>
                <c:pt idx="11">
                  <c:v>14.01</c:v>
                </c:pt>
                <c:pt idx="12">
                  <c:v>15.01</c:v>
                </c:pt>
              </c:numCache>
            </c:numRef>
          </c:cat>
          <c:val>
            <c:numRef>
              <c:f>Sheet1!$L$16:$L$28</c:f>
              <c:numCache>
                <c:formatCode>0.00</c:formatCode>
                <c:ptCount val="13"/>
                <c:pt idx="0">
                  <c:v>1.781267207275104</c:v>
                </c:pt>
                <c:pt idx="1">
                  <c:v>2.512446270459972</c:v>
                </c:pt>
                <c:pt idx="2">
                  <c:v>3.622138722199483</c:v>
                </c:pt>
                <c:pt idx="3">
                  <c:v>5.474297286490791</c:v>
                </c:pt>
                <c:pt idx="4">
                  <c:v>9.473483941456167</c:v>
                </c:pt>
                <c:pt idx="5">
                  <c:v>25.15304036280445</c:v>
                </c:pt>
                <c:pt idx="6">
                  <c:v>40.35355539227662</c:v>
                </c:pt>
                <c:pt idx="7">
                  <c:v>140.924358220491</c:v>
                </c:pt>
                <c:pt idx="8">
                  <c:v>166.9539074946887</c:v>
                </c:pt>
                <c:pt idx="9">
                  <c:v>172.0545725641284</c:v>
                </c:pt>
                <c:pt idx="10">
                  <c:v>174.1933447577939</c:v>
                </c:pt>
                <c:pt idx="11">
                  <c:v>175.3745119654332</c:v>
                </c:pt>
                <c:pt idx="12">
                  <c:v>176.1275046231715</c:v>
                </c:pt>
              </c:numCache>
            </c:numRef>
          </c:val>
          <c:smooth val="0"/>
        </c:ser>
        <c:ser>
          <c:idx val="0"/>
          <c:order val="1"/>
          <c:tx>
            <c:v>Experimental</c:v>
          </c:tx>
          <c:marker>
            <c:symbol val="none"/>
          </c:marker>
          <c:cat>
            <c:numRef>
              <c:f>Sheet1!$C$16:$C$28</c:f>
              <c:numCache>
                <c:formatCode>0.00</c:formatCode>
                <c:ptCount val="13"/>
                <c:pt idx="0">
                  <c:v>4.0</c:v>
                </c:pt>
                <c:pt idx="1">
                  <c:v>4.99</c:v>
                </c:pt>
                <c:pt idx="2">
                  <c:v>6.01</c:v>
                </c:pt>
                <c:pt idx="3">
                  <c:v>7.01</c:v>
                </c:pt>
                <c:pt idx="4">
                  <c:v>8.01</c:v>
                </c:pt>
                <c:pt idx="5">
                  <c:v>9.02</c:v>
                </c:pt>
                <c:pt idx="6">
                  <c:v>9.29</c:v>
                </c:pt>
                <c:pt idx="7">
                  <c:v>10.01</c:v>
                </c:pt>
                <c:pt idx="8">
                  <c:v>11.01</c:v>
                </c:pt>
                <c:pt idx="9">
                  <c:v>12.01</c:v>
                </c:pt>
                <c:pt idx="10">
                  <c:v>13.01</c:v>
                </c:pt>
                <c:pt idx="11">
                  <c:v>14.01</c:v>
                </c:pt>
                <c:pt idx="12">
                  <c:v>15.01</c:v>
                </c:pt>
              </c:numCache>
            </c:numRef>
          </c:cat>
          <c:val>
            <c:numRef>
              <c:f>Sheet1!$K$16:$K$28</c:f>
              <c:numCache>
                <c:formatCode>0.00</c:formatCode>
                <c:ptCount val="13"/>
                <c:pt idx="0">
                  <c:v>0.599999999999994</c:v>
                </c:pt>
                <c:pt idx="1">
                  <c:v>8.599999999999994</c:v>
                </c:pt>
                <c:pt idx="2">
                  <c:v>10.80000000000001</c:v>
                </c:pt>
                <c:pt idx="3">
                  <c:v>12.40000000000001</c:v>
                </c:pt>
                <c:pt idx="4">
                  <c:v>20.09999999999999</c:v>
                </c:pt>
                <c:pt idx="5">
                  <c:v>58.3</c:v>
                </c:pt>
                <c:pt idx="6">
                  <c:v>90.9</c:v>
                </c:pt>
                <c:pt idx="7">
                  <c:v>155.1</c:v>
                </c:pt>
                <c:pt idx="8">
                  <c:v>170.4</c:v>
                </c:pt>
                <c:pt idx="9">
                  <c:v>174.6</c:v>
                </c:pt>
                <c:pt idx="10">
                  <c:v>173.0</c:v>
                </c:pt>
                <c:pt idx="11">
                  <c:v>179.1</c:v>
                </c:pt>
                <c:pt idx="12">
                  <c:v>179.9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599336"/>
        <c:axId val="2120974584"/>
      </c:lineChart>
      <c:catAx>
        <c:axId val="213359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20974584"/>
        <c:crosses val="autoZero"/>
        <c:auto val="1"/>
        <c:lblAlgn val="ctr"/>
        <c:lblOffset val="100"/>
        <c:noMultiLvlLbl val="0"/>
      </c:catAx>
      <c:valAx>
        <c:axId val="2120974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Amplitude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33599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Theoretical vs. Experimental Displacements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Experimental</c:v>
          </c:tx>
          <c:marker>
            <c:symbol val="none"/>
          </c:marker>
          <c:cat>
            <c:numRef>
              <c:f>Sheet1!$C$16:$C$28</c:f>
              <c:numCache>
                <c:formatCode>0.00</c:formatCode>
                <c:ptCount val="13"/>
                <c:pt idx="0">
                  <c:v>4.0</c:v>
                </c:pt>
                <c:pt idx="1">
                  <c:v>4.99</c:v>
                </c:pt>
                <c:pt idx="2">
                  <c:v>6.01</c:v>
                </c:pt>
                <c:pt idx="3">
                  <c:v>7.01</c:v>
                </c:pt>
                <c:pt idx="4">
                  <c:v>8.01</c:v>
                </c:pt>
                <c:pt idx="5">
                  <c:v>9.02</c:v>
                </c:pt>
                <c:pt idx="6">
                  <c:v>9.29</c:v>
                </c:pt>
                <c:pt idx="7">
                  <c:v>10.01</c:v>
                </c:pt>
                <c:pt idx="8">
                  <c:v>11.01</c:v>
                </c:pt>
                <c:pt idx="9">
                  <c:v>12.01</c:v>
                </c:pt>
                <c:pt idx="10">
                  <c:v>13.01</c:v>
                </c:pt>
                <c:pt idx="11">
                  <c:v>14.01</c:v>
                </c:pt>
                <c:pt idx="12">
                  <c:v>15.01</c:v>
                </c:pt>
              </c:numCache>
            </c:numRef>
          </c:cat>
          <c:val>
            <c:numRef>
              <c:f>Sheet1!$I$16:$I$28</c:f>
              <c:numCache>
                <c:formatCode>0.000000</c:formatCode>
                <c:ptCount val="13"/>
                <c:pt idx="0">
                  <c:v>0.0</c:v>
                </c:pt>
                <c:pt idx="1">
                  <c:v>0.00010183149124425</c:v>
                </c:pt>
                <c:pt idx="2">
                  <c:v>7.01995375187487E-5</c:v>
                </c:pt>
                <c:pt idx="3">
                  <c:v>0.000154799093721683</c:v>
                </c:pt>
                <c:pt idx="4">
                  <c:v>0.000276640781512446</c:v>
                </c:pt>
                <c:pt idx="5">
                  <c:v>0.000903791219546581</c:v>
                </c:pt>
                <c:pt idx="6">
                  <c:v>0.00114581993543884</c:v>
                </c:pt>
                <c:pt idx="7">
                  <c:v>0.000607332163971322</c:v>
                </c:pt>
                <c:pt idx="8">
                  <c:v>0.000209174412092628</c:v>
                </c:pt>
                <c:pt idx="9">
                  <c:v>0.000281265951993206</c:v>
                </c:pt>
                <c:pt idx="10">
                  <c:v>0.000209728107284784</c:v>
                </c:pt>
                <c:pt idx="11">
                  <c:v>0.000206693541740071</c:v>
                </c:pt>
                <c:pt idx="12">
                  <c:v>0.000180070177696749</c:v>
                </c:pt>
              </c:numCache>
            </c:numRef>
          </c:val>
          <c:smooth val="0"/>
        </c:ser>
        <c:ser>
          <c:idx val="0"/>
          <c:order val="1"/>
          <c:tx>
            <c:v>Theoretical</c:v>
          </c:tx>
          <c:marker>
            <c:symbol val="none"/>
          </c:marker>
          <c:cat>
            <c:numRef>
              <c:f>Sheet1!$C$16:$C$28</c:f>
              <c:numCache>
                <c:formatCode>0.00</c:formatCode>
                <c:ptCount val="13"/>
                <c:pt idx="0">
                  <c:v>4.0</c:v>
                </c:pt>
                <c:pt idx="1">
                  <c:v>4.99</c:v>
                </c:pt>
                <c:pt idx="2">
                  <c:v>6.01</c:v>
                </c:pt>
                <c:pt idx="3">
                  <c:v>7.01</c:v>
                </c:pt>
                <c:pt idx="4">
                  <c:v>8.01</c:v>
                </c:pt>
                <c:pt idx="5">
                  <c:v>9.02</c:v>
                </c:pt>
                <c:pt idx="6">
                  <c:v>9.29</c:v>
                </c:pt>
                <c:pt idx="7">
                  <c:v>10.01</c:v>
                </c:pt>
                <c:pt idx="8">
                  <c:v>11.01</c:v>
                </c:pt>
                <c:pt idx="9">
                  <c:v>12.01</c:v>
                </c:pt>
                <c:pt idx="10">
                  <c:v>13.01</c:v>
                </c:pt>
                <c:pt idx="11">
                  <c:v>14.01</c:v>
                </c:pt>
                <c:pt idx="12">
                  <c:v>15.01</c:v>
                </c:pt>
              </c:numCache>
            </c:numRef>
          </c:cat>
          <c:val>
            <c:numRef>
              <c:f>Sheet1!$N$16:$N$28</c:f>
              <c:numCache>
                <c:formatCode>0.0000000</c:formatCode>
                <c:ptCount val="13"/>
                <c:pt idx="0">
                  <c:v>3.06819172115694E-5</c:v>
                </c:pt>
                <c:pt idx="1">
                  <c:v>5.39785892070558E-5</c:v>
                </c:pt>
                <c:pt idx="2">
                  <c:v>9.36943977946147E-5</c:v>
                </c:pt>
                <c:pt idx="3">
                  <c:v>0.000165024651907739</c:v>
                </c:pt>
                <c:pt idx="4">
                  <c:v>0.000325330664287326</c:v>
                </c:pt>
                <c:pt idx="5">
                  <c:v>0.000946062575695443</c:v>
                </c:pt>
                <c:pt idx="6">
                  <c:v>0.00148437319961005</c:v>
                </c:pt>
                <c:pt idx="7">
                  <c:v>0.00155703718563866</c:v>
                </c:pt>
                <c:pt idx="8">
                  <c:v>0.000613298517734018</c:v>
                </c:pt>
                <c:pt idx="9">
                  <c:v>0.000409666852587712</c:v>
                </c:pt>
                <c:pt idx="10">
                  <c:v>0.00032480525350941</c:v>
                </c:pt>
                <c:pt idx="11">
                  <c:v>0.000278796454011021</c:v>
                </c:pt>
                <c:pt idx="12">
                  <c:v>0.000250152179058417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447368"/>
        <c:axId val="2118265624"/>
      </c:lineChart>
      <c:catAx>
        <c:axId val="2118447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18265624"/>
        <c:crosses val="autoZero"/>
        <c:auto val="1"/>
        <c:lblAlgn val="ctr"/>
        <c:lblOffset val="100"/>
        <c:noMultiLvlLbl val="0"/>
      </c:catAx>
      <c:valAx>
        <c:axId val="2118265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</a:t>
                </a:r>
                <a:r>
                  <a:rPr lang="en-US" baseline="0"/>
                  <a:t> Amplitude (m)</a:t>
                </a:r>
                <a:endParaRPr lang="en-US"/>
              </a:p>
            </c:rich>
          </c:tx>
          <c:layout/>
          <c:overlay val="0"/>
        </c:title>
        <c:numFmt formatCode="0.000000" sourceLinked="1"/>
        <c:majorTickMark val="out"/>
        <c:minorTickMark val="none"/>
        <c:tickLblPos val="nextTo"/>
        <c:crossAx val="2118447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393700</xdr:colOff>
      <xdr:row>14</xdr:row>
      <xdr:rowOff>133350</xdr:rowOff>
    </xdr:from>
    <xdr:to>
      <xdr:col>20</xdr:col>
      <xdr:colOff>12700</xdr:colOff>
      <xdr:row>28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355600</xdr:colOff>
      <xdr:row>16</xdr:row>
      <xdr:rowOff>25400</xdr:rowOff>
    </xdr:from>
    <xdr:to>
      <xdr:col>25</xdr:col>
      <xdr:colOff>800100</xdr:colOff>
      <xdr:row>29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457200</xdr:colOff>
      <xdr:row>16</xdr:row>
      <xdr:rowOff>63500</xdr:rowOff>
    </xdr:from>
    <xdr:to>
      <xdr:col>32</xdr:col>
      <xdr:colOff>76200</xdr:colOff>
      <xdr:row>29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228600</xdr:colOff>
      <xdr:row>16</xdr:row>
      <xdr:rowOff>63500</xdr:rowOff>
    </xdr:from>
    <xdr:to>
      <xdr:col>37</xdr:col>
      <xdr:colOff>673100</xdr:colOff>
      <xdr:row>29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4"/>
  <sheetViews>
    <sheetView tabSelected="1" topLeftCell="A31" workbookViewId="0">
      <selection activeCell="K43" sqref="K43"/>
    </sheetView>
  </sheetViews>
  <sheetFormatPr baseColWidth="10" defaultRowHeight="15" x14ac:dyDescent="0"/>
  <cols>
    <col min="2" max="2" width="23.33203125" bestFit="1" customWidth="1"/>
    <col min="3" max="3" width="16.1640625" bestFit="1" customWidth="1"/>
    <col min="4" max="4" width="18.33203125" bestFit="1" customWidth="1"/>
    <col min="5" max="5" width="18.33203125" customWidth="1"/>
    <col min="6" max="6" width="26.5" bestFit="1" customWidth="1"/>
    <col min="7" max="7" width="26.33203125" bestFit="1" customWidth="1"/>
    <col min="8" max="8" width="30.83203125" bestFit="1" customWidth="1"/>
    <col min="9" max="9" width="30.83203125" customWidth="1"/>
    <col min="10" max="10" width="22.6640625" bestFit="1" customWidth="1"/>
    <col min="11" max="12" width="22.6640625" customWidth="1"/>
    <col min="13" max="13" width="14" bestFit="1" customWidth="1"/>
    <col min="14" max="14" width="36.33203125" bestFit="1" customWidth="1"/>
  </cols>
  <sheetData>
    <row r="1" spans="2:38" ht="16">
      <c r="B1" s="18" t="s">
        <v>32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38" ht="16">
      <c r="B2" s="2" t="s">
        <v>10</v>
      </c>
      <c r="C2" s="2">
        <f>98/1000</f>
        <v>9.8000000000000004E-2</v>
      </c>
      <c r="D2" s="2" t="s">
        <v>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38" ht="16">
      <c r="B3" s="2" t="s">
        <v>12</v>
      </c>
      <c r="C3" s="2">
        <v>3.7999999999999999E-2</v>
      </c>
      <c r="D3" s="2" t="s">
        <v>13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38" ht="16">
      <c r="B4" s="2" t="s">
        <v>14</v>
      </c>
      <c r="C4" s="2">
        <v>14360.4</v>
      </c>
      <c r="D4" s="2" t="s">
        <v>16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38" ht="16">
      <c r="B5" s="2" t="s">
        <v>15</v>
      </c>
      <c r="C5" s="2">
        <f>4*C4</f>
        <v>57441.599999999999</v>
      </c>
      <c r="D5" s="2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38" ht="16">
      <c r="B6" s="2" t="s">
        <v>13</v>
      </c>
      <c r="C6" s="2">
        <v>1.52E-2</v>
      </c>
      <c r="D6" s="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38" ht="16">
      <c r="B7" s="2" t="s">
        <v>18</v>
      </c>
      <c r="C7" s="2">
        <v>15.673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38" ht="16">
      <c r="B8" s="2" t="s">
        <v>19</v>
      </c>
      <c r="C8" s="2">
        <f>SQRT(C5/C7)</f>
        <v>60.539272453669916</v>
      </c>
      <c r="D8" s="2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38" ht="16">
      <c r="B9" s="2" t="s">
        <v>22</v>
      </c>
      <c r="C9" s="2">
        <v>3.1E-2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38" ht="16">
      <c r="B10" s="2" t="s">
        <v>23</v>
      </c>
      <c r="C10" s="5">
        <f>4*C6*C3/C7</f>
        <v>1.4741274803802717E-4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H10" s="3"/>
      <c r="AI10" s="3"/>
      <c r="AJ10" s="3"/>
      <c r="AK10" s="3"/>
      <c r="AL10" s="3"/>
    </row>
    <row r="11" spans="2:38" ht="16">
      <c r="B11" s="2" t="s">
        <v>19</v>
      </c>
      <c r="C11" s="2">
        <f>C8/(2*PI())</f>
        <v>9.6351244621885836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H11" s="3"/>
      <c r="AI11" s="4"/>
      <c r="AJ11" s="4"/>
      <c r="AK11" s="4"/>
    </row>
    <row r="12" spans="2:38" ht="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H12" s="3"/>
      <c r="AI12" s="4"/>
      <c r="AJ12" s="4"/>
      <c r="AK12" s="4"/>
    </row>
    <row r="13" spans="2:38" ht="17" thickBot="1">
      <c r="AH13" s="3"/>
      <c r="AI13" s="4"/>
      <c r="AJ13" s="4"/>
      <c r="AK13" s="4"/>
    </row>
    <row r="14" spans="2:38" ht="27" thickBot="1">
      <c r="B14" s="1" t="s">
        <v>0</v>
      </c>
      <c r="C14" s="2"/>
      <c r="D14" s="2"/>
      <c r="E14" s="2"/>
      <c r="F14" s="15" t="s">
        <v>29</v>
      </c>
      <c r="G14" s="16"/>
      <c r="H14" s="16"/>
      <c r="I14" s="16"/>
      <c r="J14" s="16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H14" s="3"/>
      <c r="AI14" s="4"/>
      <c r="AJ14" s="4"/>
      <c r="AK14" s="4"/>
    </row>
    <row r="15" spans="2:38" ht="16">
      <c r="B15" s="3" t="s">
        <v>1</v>
      </c>
      <c r="C15" s="3" t="s">
        <v>2</v>
      </c>
      <c r="D15" s="3" t="s">
        <v>3</v>
      </c>
      <c r="E15" s="3" t="s">
        <v>21</v>
      </c>
      <c r="F15" s="3" t="s">
        <v>4</v>
      </c>
      <c r="G15" s="3" t="s">
        <v>5</v>
      </c>
      <c r="H15" s="3" t="s">
        <v>6</v>
      </c>
      <c r="I15" s="3" t="s">
        <v>25</v>
      </c>
      <c r="J15" s="3" t="s">
        <v>7</v>
      </c>
      <c r="K15" s="3" t="s">
        <v>26</v>
      </c>
      <c r="L15" s="3" t="s">
        <v>27</v>
      </c>
      <c r="M15" s="3" t="s">
        <v>8</v>
      </c>
      <c r="N15" s="3" t="s">
        <v>30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H15" s="3"/>
      <c r="AI15" s="4"/>
      <c r="AJ15" s="4"/>
      <c r="AK15" s="4"/>
    </row>
    <row r="16" spans="2:38" ht="16">
      <c r="B16" s="3">
        <v>240</v>
      </c>
      <c r="C16" s="4">
        <v>4</v>
      </c>
      <c r="D16" s="4">
        <f>2*PI()*C16</f>
        <v>25.132741228718345</v>
      </c>
      <c r="E16" s="4">
        <f>D16/$C$8</f>
        <v>0.41514772494089969</v>
      </c>
      <c r="F16" s="4">
        <v>0</v>
      </c>
      <c r="G16" s="4">
        <f>F16/0.098</f>
        <v>0</v>
      </c>
      <c r="H16" s="4">
        <f>G16*9.81</f>
        <v>0</v>
      </c>
      <c r="I16" s="7">
        <f>H16/D16^2</f>
        <v>0</v>
      </c>
      <c r="J16" s="4">
        <v>179.4</v>
      </c>
      <c r="K16" s="4">
        <f>180-J16</f>
        <v>0.59999999999999432</v>
      </c>
      <c r="L16" s="4">
        <f t="shared" ref="L16:L22" si="0">ATAN((2*$C$9*E16)/(1-E16^2))*180/PI()</f>
        <v>1.7812672072751043</v>
      </c>
      <c r="M16" s="4">
        <v>0.125</v>
      </c>
      <c r="N16" s="14">
        <f>(4*$C$6*$C$3/$C$7)*E16^2/SQRT((1-E16^2)^2+(2*$C$9*E16)^2)</f>
        <v>3.0681917211569384E-5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H16" s="3"/>
      <c r="AI16" s="4"/>
      <c r="AJ16" s="4"/>
      <c r="AK16" s="4"/>
    </row>
    <row r="17" spans="1:37" ht="16">
      <c r="B17" s="3">
        <v>300</v>
      </c>
      <c r="C17" s="4">
        <v>4.99</v>
      </c>
      <c r="D17" s="4">
        <f t="shared" ref="D17:D33" si="1">2*PI()*C17</f>
        <v>31.353094682826136</v>
      </c>
      <c r="E17" s="4">
        <f t="shared" ref="E17:E33" si="2">D17/$C$8</f>
        <v>0.51789678686377238</v>
      </c>
      <c r="F17" s="4">
        <v>1E-3</v>
      </c>
      <c r="G17" s="4">
        <f t="shared" ref="G17:G33" si="3">F17/0.098</f>
        <v>1.020408163265306E-2</v>
      </c>
      <c r="H17" s="4">
        <f t="shared" ref="H17:H32" si="4">G17*9.81</f>
        <v>0.10010204081632652</v>
      </c>
      <c r="I17" s="7">
        <f>H17/D17^2</f>
        <v>1.0183149124425013E-4</v>
      </c>
      <c r="J17" s="4">
        <v>171.4</v>
      </c>
      <c r="K17" s="4">
        <f t="shared" ref="K17:K33" si="5">180-J17</f>
        <v>8.5999999999999943</v>
      </c>
      <c r="L17" s="4">
        <f t="shared" si="0"/>
        <v>2.5124462704599719</v>
      </c>
      <c r="M17" s="4">
        <v>0.105</v>
      </c>
      <c r="N17" s="14">
        <f t="shared" ref="N17:N28" si="6">(4*$C$6*$C$3/$C$7)*E17^2/SQRT((1-E17^2)^2+(2*$C$9*E17)^2)</f>
        <v>5.3978589207055857E-5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H17" s="3"/>
      <c r="AI17" s="4"/>
      <c r="AJ17" s="4"/>
      <c r="AK17" s="4"/>
    </row>
    <row r="18" spans="1:37" ht="16">
      <c r="B18" s="3">
        <v>360</v>
      </c>
      <c r="C18" s="4">
        <v>6.01</v>
      </c>
      <c r="D18" s="4">
        <f t="shared" si="1"/>
        <v>37.761943696149309</v>
      </c>
      <c r="E18" s="4">
        <f t="shared" si="2"/>
        <v>0.6237594567237017</v>
      </c>
      <c r="F18" s="4">
        <v>1E-3</v>
      </c>
      <c r="G18" s="4">
        <f t="shared" si="3"/>
        <v>1.020408163265306E-2</v>
      </c>
      <c r="H18" s="4">
        <f t="shared" si="4"/>
        <v>0.10010204081632652</v>
      </c>
      <c r="I18" s="7">
        <f t="shared" ref="I18:I33" si="7">H18/D18^2</f>
        <v>7.0199537518748665E-5</v>
      </c>
      <c r="J18" s="4">
        <v>169.2</v>
      </c>
      <c r="K18" s="4">
        <f t="shared" si="5"/>
        <v>10.800000000000011</v>
      </c>
      <c r="L18" s="4">
        <f t="shared" si="0"/>
        <v>3.6221387221994834</v>
      </c>
      <c r="M18" s="4">
        <v>8.7999999999999995E-2</v>
      </c>
      <c r="N18" s="14">
        <f t="shared" si="6"/>
        <v>9.3694397794614673E-5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H18" s="3"/>
      <c r="AI18" s="4"/>
      <c r="AJ18" s="4"/>
      <c r="AK18" s="4"/>
    </row>
    <row r="19" spans="1:37" ht="16">
      <c r="B19" s="3">
        <v>420</v>
      </c>
      <c r="C19" s="4">
        <v>7.01</v>
      </c>
      <c r="D19" s="4">
        <f t="shared" si="1"/>
        <v>44.045129003328896</v>
      </c>
      <c r="E19" s="4">
        <f t="shared" si="2"/>
        <v>0.72754638795892668</v>
      </c>
      <c r="F19" s="4">
        <v>3.0000000000000001E-3</v>
      </c>
      <c r="G19" s="4">
        <f t="shared" si="3"/>
        <v>3.0612244897959183E-2</v>
      </c>
      <c r="H19" s="4">
        <f t="shared" si="4"/>
        <v>0.30030612244897958</v>
      </c>
      <c r="I19" s="7">
        <f t="shared" si="7"/>
        <v>1.5479909372168271E-4</v>
      </c>
      <c r="J19" s="4">
        <v>167.6</v>
      </c>
      <c r="K19" s="4">
        <f t="shared" si="5"/>
        <v>12.400000000000006</v>
      </c>
      <c r="L19" s="4">
        <f t="shared" si="0"/>
        <v>5.4742972864907911</v>
      </c>
      <c r="M19" s="4">
        <v>7.5999999999999998E-2</v>
      </c>
      <c r="N19" s="14">
        <f t="shared" si="6"/>
        <v>1.6502465190773924E-4</v>
      </c>
      <c r="O19" s="2"/>
      <c r="P19" s="8"/>
      <c r="Q19" s="2"/>
      <c r="R19" s="2"/>
      <c r="S19" s="2"/>
      <c r="T19" s="2"/>
      <c r="U19" s="2"/>
      <c r="V19" s="2"/>
      <c r="W19" s="2"/>
      <c r="X19" s="2"/>
      <c r="Y19" s="2"/>
      <c r="Z19" s="2"/>
      <c r="AH19" s="3"/>
      <c r="AI19" s="4"/>
      <c r="AJ19" s="4"/>
      <c r="AK19" s="4"/>
    </row>
    <row r="20" spans="1:37" ht="16">
      <c r="B20" s="3">
        <v>480</v>
      </c>
      <c r="C20" s="4">
        <v>8.01</v>
      </c>
      <c r="D20" s="4">
        <f t="shared" si="1"/>
        <v>50.328314310508482</v>
      </c>
      <c r="E20" s="4">
        <f t="shared" si="2"/>
        <v>0.83133331919415165</v>
      </c>
      <c r="F20" s="4">
        <v>7.0000000000000001E-3</v>
      </c>
      <c r="G20" s="4">
        <f t="shared" si="3"/>
        <v>7.1428571428571425E-2</v>
      </c>
      <c r="H20" s="4">
        <f t="shared" si="4"/>
        <v>0.70071428571428573</v>
      </c>
      <c r="I20" s="7">
        <f t="shared" si="7"/>
        <v>2.7664078151244578E-4</v>
      </c>
      <c r="J20" s="4">
        <v>159.9</v>
      </c>
      <c r="K20" s="4">
        <f t="shared" si="5"/>
        <v>20.099999999999994</v>
      </c>
      <c r="L20" s="4">
        <f t="shared" si="0"/>
        <v>9.473483941456168</v>
      </c>
      <c r="M20" s="4">
        <v>6.9000000000000006E-2</v>
      </c>
      <c r="N20" s="14">
        <f t="shared" si="6"/>
        <v>3.253306642873264E-4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37" ht="16">
      <c r="B21" s="3">
        <v>540</v>
      </c>
      <c r="C21" s="4">
        <v>9.02</v>
      </c>
      <c r="D21" s="4">
        <f t="shared" si="1"/>
        <v>56.674331470759867</v>
      </c>
      <c r="E21" s="4">
        <f t="shared" si="2"/>
        <v>0.9361581197417288</v>
      </c>
      <c r="F21" s="4">
        <v>2.9000000000000001E-2</v>
      </c>
      <c r="G21" s="4">
        <f t="shared" si="3"/>
        <v>0.29591836734693877</v>
      </c>
      <c r="H21" s="4">
        <f t="shared" si="4"/>
        <v>2.9029591836734694</v>
      </c>
      <c r="I21" s="7">
        <f t="shared" si="7"/>
        <v>9.0379121954658082E-4</v>
      </c>
      <c r="J21" s="4">
        <v>121.7</v>
      </c>
      <c r="K21" s="4">
        <f t="shared" si="5"/>
        <v>58.3</v>
      </c>
      <c r="L21" s="4">
        <f t="shared" si="0"/>
        <v>25.153040362804447</v>
      </c>
      <c r="M21" s="4">
        <v>7.2999999999999995E-2</v>
      </c>
      <c r="N21" s="14">
        <f t="shared" si="6"/>
        <v>9.4606257569544347E-4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37" ht="16">
      <c r="B22" s="3">
        <v>556</v>
      </c>
      <c r="C22" s="4">
        <v>9.2899999999999991</v>
      </c>
      <c r="D22" s="4">
        <f t="shared" si="1"/>
        <v>58.370791503698349</v>
      </c>
      <c r="E22" s="4">
        <f t="shared" si="2"/>
        <v>0.96418059117523947</v>
      </c>
      <c r="F22" s="4">
        <v>3.9E-2</v>
      </c>
      <c r="G22" s="4">
        <f t="shared" si="3"/>
        <v>0.39795918367346939</v>
      </c>
      <c r="H22" s="4">
        <f t="shared" si="4"/>
        <v>3.9039795918367348</v>
      </c>
      <c r="I22" s="7">
        <f t="shared" si="7"/>
        <v>1.1458199354388401E-3</v>
      </c>
      <c r="J22" s="4">
        <v>89.1</v>
      </c>
      <c r="K22" s="4">
        <f t="shared" si="5"/>
        <v>90.9</v>
      </c>
      <c r="L22" s="4">
        <f t="shared" si="0"/>
        <v>40.353555392276618</v>
      </c>
      <c r="M22" s="4">
        <v>8.1000000000000003E-2</v>
      </c>
      <c r="N22" s="14">
        <f t="shared" si="6"/>
        <v>1.4843731996100455E-3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37" ht="16">
      <c r="B23" s="3">
        <v>600</v>
      </c>
      <c r="C23" s="4">
        <v>10.01</v>
      </c>
      <c r="D23" s="4">
        <f t="shared" si="1"/>
        <v>62.894684924867654</v>
      </c>
      <c r="E23" s="4">
        <f t="shared" si="2"/>
        <v>1.0389071816646014</v>
      </c>
      <c r="F23" s="4">
        <v>2.4E-2</v>
      </c>
      <c r="G23" s="4">
        <f t="shared" si="3"/>
        <v>0.24489795918367346</v>
      </c>
      <c r="H23" s="4">
        <f t="shared" si="4"/>
        <v>2.4024489795918367</v>
      </c>
      <c r="I23" s="7">
        <f t="shared" si="7"/>
        <v>6.0733216397132223E-4</v>
      </c>
      <c r="J23" s="4">
        <v>24.9</v>
      </c>
      <c r="K23" s="4">
        <f t="shared" si="5"/>
        <v>155.1</v>
      </c>
      <c r="L23" s="4">
        <f t="shared" ref="L23:L28" si="8">ATAN((2*$C$9*E23)/(1-E23^2))*180/PI()+180</f>
        <v>140.924358220491</v>
      </c>
      <c r="M23" s="4">
        <v>9.2999999999999999E-2</v>
      </c>
      <c r="N23" s="14">
        <f t="shared" si="6"/>
        <v>1.5570371856386627E-3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37" ht="16">
      <c r="B24" s="3">
        <v>660</v>
      </c>
      <c r="C24" s="4">
        <v>11.01</v>
      </c>
      <c r="D24" s="4">
        <f t="shared" si="1"/>
        <v>69.177870232047241</v>
      </c>
      <c r="E24" s="4">
        <f t="shared" si="2"/>
        <v>1.1426941128998265</v>
      </c>
      <c r="F24" s="4">
        <v>0.01</v>
      </c>
      <c r="G24" s="4">
        <f t="shared" si="3"/>
        <v>0.10204081632653061</v>
      </c>
      <c r="H24" s="4">
        <f t="shared" si="4"/>
        <v>1.0010204081632654</v>
      </c>
      <c r="I24" s="7">
        <f t="shared" si="7"/>
        <v>2.0917441209262767E-4</v>
      </c>
      <c r="J24" s="4">
        <v>9.6</v>
      </c>
      <c r="K24" s="4">
        <f t="shared" si="5"/>
        <v>170.4</v>
      </c>
      <c r="L24" s="4">
        <f t="shared" si="8"/>
        <v>166.95390749468874</v>
      </c>
      <c r="M24" s="4">
        <v>8.7999999999999995E-2</v>
      </c>
      <c r="N24" s="14">
        <f t="shared" si="6"/>
        <v>6.1329851773401849E-4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37" ht="16">
      <c r="B25" s="3">
        <v>720</v>
      </c>
      <c r="C25" s="4">
        <v>12.01</v>
      </c>
      <c r="D25" s="4">
        <f t="shared" si="1"/>
        <v>75.461055539226834</v>
      </c>
      <c r="E25" s="4">
        <f t="shared" si="2"/>
        <v>1.2464810441350513</v>
      </c>
      <c r="F25" s="4">
        <v>1.6E-2</v>
      </c>
      <c r="G25" s="4">
        <f t="shared" si="3"/>
        <v>0.16326530612244897</v>
      </c>
      <c r="H25" s="4">
        <f t="shared" si="4"/>
        <v>1.6016326530612244</v>
      </c>
      <c r="I25" s="7">
        <f t="shared" si="7"/>
        <v>2.8126595199320611E-4</v>
      </c>
      <c r="J25" s="4">
        <v>5.4</v>
      </c>
      <c r="K25" s="4">
        <f t="shared" si="5"/>
        <v>174.6</v>
      </c>
      <c r="L25" s="4">
        <f t="shared" si="8"/>
        <v>172.05457256412836</v>
      </c>
      <c r="M25" s="4">
        <v>8.2000000000000003E-2</v>
      </c>
      <c r="N25" s="14">
        <f t="shared" si="6"/>
        <v>4.096668525877125E-4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37" ht="16">
      <c r="B26" s="3">
        <v>780</v>
      </c>
      <c r="C26" s="4">
        <v>13.01</v>
      </c>
      <c r="D26" s="4">
        <f t="shared" si="1"/>
        <v>81.744240846406413</v>
      </c>
      <c r="E26" s="4">
        <f t="shared" si="2"/>
        <v>1.3502679753702762</v>
      </c>
      <c r="F26" s="4">
        <v>1.4E-2</v>
      </c>
      <c r="G26" s="4">
        <f t="shared" si="3"/>
        <v>0.14285714285714285</v>
      </c>
      <c r="H26" s="4">
        <f t="shared" si="4"/>
        <v>1.4014285714285715</v>
      </c>
      <c r="I26" s="7">
        <f t="shared" si="7"/>
        <v>2.0972810728478447E-4</v>
      </c>
      <c r="J26" s="4">
        <v>7</v>
      </c>
      <c r="K26" s="4">
        <f t="shared" si="5"/>
        <v>173</v>
      </c>
      <c r="L26" s="4">
        <f t="shared" si="8"/>
        <v>174.19334475779388</v>
      </c>
      <c r="M26" s="4">
        <v>7.4999999999999997E-2</v>
      </c>
      <c r="N26" s="14">
        <f t="shared" si="6"/>
        <v>3.2480525350940998E-4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37" ht="16">
      <c r="B27" s="3">
        <v>840</v>
      </c>
      <c r="C27" s="4">
        <v>14.01</v>
      </c>
      <c r="D27" s="4">
        <f t="shared" si="1"/>
        <v>88.027426153586006</v>
      </c>
      <c r="E27" s="4">
        <f t="shared" si="2"/>
        <v>1.4540549066055013</v>
      </c>
      <c r="F27" s="4">
        <v>1.6E-2</v>
      </c>
      <c r="G27" s="4">
        <f t="shared" si="3"/>
        <v>0.16326530612244897</v>
      </c>
      <c r="H27" s="4">
        <f t="shared" si="4"/>
        <v>1.6016326530612244</v>
      </c>
      <c r="I27" s="7">
        <f t="shared" si="7"/>
        <v>2.0669354174007067E-4</v>
      </c>
      <c r="J27" s="4">
        <v>0.9</v>
      </c>
      <c r="K27" s="4">
        <f t="shared" si="5"/>
        <v>179.1</v>
      </c>
      <c r="L27" s="4">
        <f t="shared" si="8"/>
        <v>175.37451196543316</v>
      </c>
      <c r="M27" s="4">
        <v>7.0999999999999994E-2</v>
      </c>
      <c r="N27" s="14">
        <f t="shared" si="6"/>
        <v>2.7879645401102104E-4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37" ht="16">
      <c r="B28" s="3">
        <v>900</v>
      </c>
      <c r="C28" s="4">
        <v>15.01</v>
      </c>
      <c r="D28" s="4">
        <f t="shared" si="1"/>
        <v>94.310611460765585</v>
      </c>
      <c r="E28" s="4">
        <f t="shared" si="2"/>
        <v>1.5578418378407262</v>
      </c>
      <c r="F28" s="4">
        <v>1.6E-2</v>
      </c>
      <c r="G28" s="4">
        <f t="shared" si="3"/>
        <v>0.16326530612244897</v>
      </c>
      <c r="H28" s="4">
        <f t="shared" si="4"/>
        <v>1.6016326530612244</v>
      </c>
      <c r="I28" s="7">
        <f t="shared" si="7"/>
        <v>1.800701776967487E-4</v>
      </c>
      <c r="J28" s="4">
        <v>0.1</v>
      </c>
      <c r="K28" s="4">
        <f t="shared" si="5"/>
        <v>179.9</v>
      </c>
      <c r="L28" s="4">
        <f t="shared" si="8"/>
        <v>176.12750462317146</v>
      </c>
      <c r="M28" s="4">
        <v>6.7000000000000004E-2</v>
      </c>
      <c r="N28" s="14">
        <f t="shared" si="6"/>
        <v>2.5015217905841736E-4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37" ht="16">
      <c r="A29" t="s">
        <v>28</v>
      </c>
      <c r="B29" s="9">
        <v>960</v>
      </c>
      <c r="C29" s="10">
        <v>16.010000000000002</v>
      </c>
      <c r="D29" s="10">
        <f t="shared" si="1"/>
        <v>100.59379676794518</v>
      </c>
      <c r="E29" s="10">
        <f t="shared" si="2"/>
        <v>1.661628769075951</v>
      </c>
      <c r="F29" s="10">
        <v>1.7999999999999999E-2</v>
      </c>
      <c r="G29" s="10">
        <f t="shared" si="3"/>
        <v>0.18367346938775508</v>
      </c>
      <c r="H29" s="10">
        <f t="shared" si="4"/>
        <v>1.8018367346938775</v>
      </c>
      <c r="I29" s="11">
        <f t="shared" si="7"/>
        <v>1.7806273355993991E-4</v>
      </c>
      <c r="J29" s="10">
        <v>-0.9</v>
      </c>
      <c r="K29" s="10">
        <f t="shared" si="5"/>
        <v>180.9</v>
      </c>
      <c r="L29" s="10">
        <f>ATAN((2*$C$9*E29)/(1-E29^2))*180/PI()</f>
        <v>-3.3480486131825322</v>
      </c>
      <c r="M29" s="10">
        <v>6.3E-2</v>
      </c>
      <c r="N29" s="10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37" ht="16">
      <c r="B30" s="9">
        <v>1020</v>
      </c>
      <c r="C30" s="10">
        <v>17.010000000000002</v>
      </c>
      <c r="D30" s="10">
        <f t="shared" si="1"/>
        <v>106.87698207512477</v>
      </c>
      <c r="E30" s="10">
        <f t="shared" si="2"/>
        <v>1.7654157003111761</v>
      </c>
      <c r="F30" s="10">
        <v>1.9E-2</v>
      </c>
      <c r="G30" s="10">
        <f t="shared" si="3"/>
        <v>0.19387755102040816</v>
      </c>
      <c r="H30" s="10">
        <f t="shared" si="4"/>
        <v>1.9019387755102042</v>
      </c>
      <c r="I30" s="11">
        <f t="shared" si="7"/>
        <v>1.6650534090327645E-4</v>
      </c>
      <c r="J30" s="10">
        <v>358.8</v>
      </c>
      <c r="K30" s="10">
        <f t="shared" si="5"/>
        <v>-178.8</v>
      </c>
      <c r="L30" s="10">
        <f>ATAN((2*$C$9*E30)/(1-E30^2))*180/PI()</f>
        <v>-2.9601714274527873</v>
      </c>
      <c r="M30" s="10">
        <v>0</v>
      </c>
      <c r="N30" s="10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37" ht="16">
      <c r="B31" s="9">
        <v>1080</v>
      </c>
      <c r="C31" s="10">
        <v>18.010000000000002</v>
      </c>
      <c r="D31" s="10">
        <f t="shared" si="1"/>
        <v>113.16016738230435</v>
      </c>
      <c r="E31" s="10">
        <f t="shared" si="2"/>
        <v>1.869202631546401</v>
      </c>
      <c r="F31" s="10">
        <v>2.1000000000000001E-2</v>
      </c>
      <c r="G31" s="10">
        <f t="shared" si="3"/>
        <v>0.2142857142857143</v>
      </c>
      <c r="H31" s="10">
        <f t="shared" si="4"/>
        <v>2.1021428571428573</v>
      </c>
      <c r="I31" s="11">
        <f t="shared" si="7"/>
        <v>1.6416291836680904E-4</v>
      </c>
      <c r="J31" s="10">
        <v>358.7</v>
      </c>
      <c r="K31" s="10">
        <f t="shared" si="5"/>
        <v>-178.7</v>
      </c>
      <c r="L31" s="10">
        <f>ATAN((2*$C$9*E31)/(1-E31^2))*180/PI()</f>
        <v>-2.6605788887669499</v>
      </c>
      <c r="M31" s="10">
        <v>0</v>
      </c>
      <c r="N31" s="10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37" ht="16">
      <c r="B32" s="9">
        <v>1140</v>
      </c>
      <c r="C32" s="10">
        <v>19</v>
      </c>
      <c r="D32" s="10">
        <f t="shared" si="1"/>
        <v>119.38052083641213</v>
      </c>
      <c r="E32" s="10">
        <f t="shared" si="2"/>
        <v>1.9719516934692736</v>
      </c>
      <c r="F32" s="10">
        <v>2.3E-2</v>
      </c>
      <c r="G32" s="10">
        <f t="shared" si="3"/>
        <v>0.23469387755102039</v>
      </c>
      <c r="H32" s="10">
        <f t="shared" si="4"/>
        <v>2.3023469387755102</v>
      </c>
      <c r="I32" s="11">
        <f t="shared" si="7"/>
        <v>1.615488344820275E-4</v>
      </c>
      <c r="J32" s="10">
        <v>357.3</v>
      </c>
      <c r="K32" s="10">
        <f t="shared" si="5"/>
        <v>-177.3</v>
      </c>
      <c r="L32" s="10">
        <f>ATAN((2*$C$9*E32)/(1-E32^2))*180/PI()</f>
        <v>-2.4236228036539558</v>
      </c>
      <c r="M32" s="10">
        <v>0</v>
      </c>
      <c r="N32" s="10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ht="16">
      <c r="B33" s="9">
        <v>1200</v>
      </c>
      <c r="C33" s="10">
        <v>20.03</v>
      </c>
      <c r="D33" s="10">
        <f t="shared" si="1"/>
        <v>125.85220170280712</v>
      </c>
      <c r="E33" s="10">
        <f t="shared" si="2"/>
        <v>2.0788522326415553</v>
      </c>
      <c r="F33" s="10">
        <v>2.5000000000000001E-2</v>
      </c>
      <c r="G33" s="10">
        <f t="shared" si="3"/>
        <v>0.25510204081632654</v>
      </c>
      <c r="H33" s="10">
        <f>G33*9.81</f>
        <v>2.5025510204081636</v>
      </c>
      <c r="I33" s="11">
        <f t="shared" si="7"/>
        <v>1.5800153458846633E-4</v>
      </c>
      <c r="J33" s="10">
        <v>357.1</v>
      </c>
      <c r="K33" s="10">
        <f t="shared" si="5"/>
        <v>-177.10000000000002</v>
      </c>
      <c r="L33" s="10">
        <f>ATAN((2*$C$9*E33)/(1-E33^2))*180/PI()</f>
        <v>-2.2221291994750483</v>
      </c>
      <c r="M33" s="10">
        <v>0</v>
      </c>
      <c r="N33" s="10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ht="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ht="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ht="26">
      <c r="B36" s="13" t="s">
        <v>9</v>
      </c>
      <c r="C36" s="6" t="s">
        <v>24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6">
      <c r="B37" s="3" t="s">
        <v>1</v>
      </c>
      <c r="C37" s="3" t="s">
        <v>2</v>
      </c>
      <c r="D37" s="3" t="s">
        <v>3</v>
      </c>
      <c r="E37" s="3"/>
      <c r="F37" s="3" t="s">
        <v>4</v>
      </c>
      <c r="G37" s="3" t="s">
        <v>5</v>
      </c>
      <c r="H37" s="3" t="s">
        <v>6</v>
      </c>
      <c r="I37" s="3" t="s">
        <v>7</v>
      </c>
      <c r="J37" s="3" t="s">
        <v>8</v>
      </c>
      <c r="K37" s="3"/>
      <c r="L37" s="3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6">
      <c r="B38" s="3">
        <v>240</v>
      </c>
      <c r="C38" s="3">
        <v>3.99</v>
      </c>
      <c r="D38" s="3">
        <v>25.069909375646599</v>
      </c>
      <c r="E38" s="3"/>
      <c r="F38" s="3">
        <v>1E-3</v>
      </c>
      <c r="G38" s="3">
        <f>F38/0.098</f>
        <v>1.020408163265306E-2</v>
      </c>
      <c r="H38" s="3">
        <f>G38*9.81</f>
        <v>0.10010204081632652</v>
      </c>
      <c r="I38" s="3">
        <v>5.7</v>
      </c>
      <c r="J38" s="3">
        <v>0.246</v>
      </c>
      <c r="K38" s="3"/>
      <c r="L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ht="16">
      <c r="B39" s="3">
        <v>300</v>
      </c>
      <c r="C39" s="3">
        <v>4.99</v>
      </c>
      <c r="D39" s="3">
        <v>31.3530946828261</v>
      </c>
      <c r="E39" s="3"/>
      <c r="F39" s="3">
        <v>4.0000000000000001E-3</v>
      </c>
      <c r="G39" s="3">
        <f t="shared" ref="G39:G55" si="9">F39/0.098</f>
        <v>4.0816326530612242E-2</v>
      </c>
      <c r="H39" s="3">
        <f t="shared" ref="H39:H55" si="10">G39*9.81</f>
        <v>0.40040816326530609</v>
      </c>
      <c r="I39" s="3">
        <v>-2.4</v>
      </c>
      <c r="J39" s="3">
        <v>0.20200000000000001</v>
      </c>
      <c r="K39" s="3"/>
      <c r="L39" s="3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ht="16">
      <c r="B40" s="3">
        <v>360</v>
      </c>
      <c r="C40" s="3">
        <v>6.01</v>
      </c>
      <c r="D40" s="3">
        <v>37.761943696149302</v>
      </c>
      <c r="E40" s="3"/>
      <c r="F40" s="3">
        <v>1.4E-2</v>
      </c>
      <c r="G40" s="3">
        <f t="shared" si="9"/>
        <v>0.14285714285714285</v>
      </c>
      <c r="H40" s="3">
        <f t="shared" si="10"/>
        <v>1.4014285714285715</v>
      </c>
      <c r="I40" s="3">
        <v>182.2</v>
      </c>
      <c r="J40" s="3">
        <v>8.2000000000000003E-2</v>
      </c>
      <c r="K40" s="3"/>
      <c r="L40" s="3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ht="16">
      <c r="B41" s="3">
        <v>420</v>
      </c>
      <c r="C41" s="3">
        <v>7.01</v>
      </c>
      <c r="D41" s="3">
        <v>44.045129003328903</v>
      </c>
      <c r="E41" s="3"/>
      <c r="F41" s="3">
        <v>3.0000000000000001E-3</v>
      </c>
      <c r="G41" s="3">
        <f t="shared" si="9"/>
        <v>3.0612244897959183E-2</v>
      </c>
      <c r="H41" s="3">
        <f t="shared" si="10"/>
        <v>0.30030612244897958</v>
      </c>
      <c r="I41" s="3">
        <v>181.4</v>
      </c>
      <c r="J41" s="3">
        <v>7.0999999999999994E-2</v>
      </c>
      <c r="K41" s="3"/>
      <c r="L41" s="3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ht="16">
      <c r="B42" s="3">
        <v>480</v>
      </c>
      <c r="C42" s="3">
        <v>7.99</v>
      </c>
      <c r="D42" s="3">
        <v>50.202650604364898</v>
      </c>
      <c r="E42" s="3"/>
      <c r="F42" s="3">
        <v>2E-3</v>
      </c>
      <c r="G42" s="3">
        <f t="shared" si="9"/>
        <v>2.0408163265306121E-2</v>
      </c>
      <c r="H42" s="3">
        <f t="shared" si="10"/>
        <v>0.20020408163265305</v>
      </c>
      <c r="I42" s="3">
        <v>184.5</v>
      </c>
      <c r="J42" s="3">
        <v>6.0999999999999999E-2</v>
      </c>
      <c r="K42" s="3"/>
      <c r="L42" s="3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ht="16">
      <c r="B43" s="3">
        <v>540</v>
      </c>
      <c r="C43" s="3">
        <v>8.99</v>
      </c>
      <c r="D43" s="3">
        <v>56.485835911544498</v>
      </c>
      <c r="E43" s="3"/>
      <c r="F43" s="3">
        <v>1E-3</v>
      </c>
      <c r="G43" s="3">
        <f t="shared" si="9"/>
        <v>1.020408163265306E-2</v>
      </c>
      <c r="H43" s="3">
        <f t="shared" si="10"/>
        <v>0.10010204081632652</v>
      </c>
      <c r="I43" s="3">
        <v>305</v>
      </c>
      <c r="J43" s="3">
        <v>1.7000000000000001E-2</v>
      </c>
      <c r="K43" s="3"/>
      <c r="L43" s="3"/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ht="16">
      <c r="B44" s="3">
        <v>600</v>
      </c>
      <c r="C44" s="3">
        <v>10</v>
      </c>
      <c r="D44" s="3">
        <v>62.831853071795898</v>
      </c>
      <c r="E44" s="3"/>
      <c r="F44" s="3">
        <v>4.0000000000000001E-3</v>
      </c>
      <c r="G44" s="3">
        <f t="shared" si="9"/>
        <v>4.0816326530612242E-2</v>
      </c>
      <c r="H44" s="3">
        <f t="shared" si="10"/>
        <v>0.40040816326530609</v>
      </c>
      <c r="I44" s="3">
        <v>351.4</v>
      </c>
      <c r="J44" s="3">
        <v>2E-3</v>
      </c>
      <c r="K44" s="3"/>
      <c r="L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ht="16">
      <c r="B45" s="3">
        <v>660</v>
      </c>
      <c r="C45" s="3">
        <v>11</v>
      </c>
      <c r="D45" s="3">
        <v>69.115038378975399</v>
      </c>
      <c r="E45" s="3"/>
      <c r="F45" s="3">
        <v>1.4E-2</v>
      </c>
      <c r="G45" s="3">
        <f t="shared" si="9"/>
        <v>0.14285714285714285</v>
      </c>
      <c r="H45" s="3">
        <f t="shared" si="10"/>
        <v>1.4014285714285715</v>
      </c>
      <c r="I45" s="3">
        <v>352.1</v>
      </c>
      <c r="J45" s="3">
        <v>2E-3</v>
      </c>
      <c r="K45" s="3"/>
      <c r="L45" s="3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ht="16">
      <c r="B46" s="3">
        <v>720</v>
      </c>
      <c r="C46" s="3">
        <v>12.02</v>
      </c>
      <c r="D46" s="3">
        <v>75.523887392298604</v>
      </c>
      <c r="E46" s="3"/>
      <c r="F46" s="3">
        <v>5.0999999999999997E-2</v>
      </c>
      <c r="G46" s="3">
        <f t="shared" si="9"/>
        <v>0.52040816326530603</v>
      </c>
      <c r="H46" s="3">
        <f t="shared" si="10"/>
        <v>5.1052040816326523</v>
      </c>
      <c r="I46" s="3">
        <v>351.3</v>
      </c>
      <c r="J46" s="3">
        <v>2E-3</v>
      </c>
      <c r="K46" s="3"/>
      <c r="L46" s="3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ht="16">
      <c r="B47" s="3">
        <v>760</v>
      </c>
      <c r="C47" s="3">
        <v>11.87</v>
      </c>
      <c r="D47" s="3">
        <v>74.581409596221704</v>
      </c>
      <c r="E47" s="3"/>
      <c r="F47" s="3">
        <v>0.42099999999999999</v>
      </c>
      <c r="G47" s="3">
        <f t="shared" si="9"/>
        <v>4.2959183673469381</v>
      </c>
      <c r="H47" s="3">
        <f t="shared" si="10"/>
        <v>42.142959183673462</v>
      </c>
      <c r="I47" s="3">
        <v>300.2</v>
      </c>
      <c r="J47" s="3">
        <v>1.4E-2</v>
      </c>
      <c r="K47" s="3"/>
      <c r="L47" s="3"/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ht="16">
      <c r="B48" s="3">
        <v>780</v>
      </c>
      <c r="C48" s="3">
        <v>13</v>
      </c>
      <c r="D48" s="3">
        <v>81.6814089933346</v>
      </c>
      <c r="E48" s="3"/>
      <c r="F48" s="3">
        <v>0.14699999999999999</v>
      </c>
      <c r="G48" s="3">
        <f t="shared" si="9"/>
        <v>1.4999999999999998</v>
      </c>
      <c r="H48" s="3">
        <f t="shared" si="10"/>
        <v>14.714999999999998</v>
      </c>
      <c r="I48" s="3">
        <v>199</v>
      </c>
      <c r="J48" s="3">
        <v>3.4000000000000002E-2</v>
      </c>
      <c r="K48" s="3"/>
      <c r="L48" s="3"/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ht="16">
      <c r="B49" s="3">
        <v>840</v>
      </c>
      <c r="C49" s="3">
        <v>14.01</v>
      </c>
      <c r="D49" s="3">
        <v>88.027426153586006</v>
      </c>
      <c r="E49" s="3"/>
      <c r="F49" s="3">
        <v>7.5999999999999998E-2</v>
      </c>
      <c r="G49" s="3">
        <f t="shared" si="9"/>
        <v>0.77551020408163263</v>
      </c>
      <c r="H49" s="3">
        <f t="shared" si="10"/>
        <v>7.6077551020408167</v>
      </c>
      <c r="I49" s="3">
        <v>179.5</v>
      </c>
      <c r="J49" s="3">
        <v>3.5999999999999997E-2</v>
      </c>
      <c r="K49" s="3"/>
      <c r="L49" s="3"/>
      <c r="N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ht="16">
      <c r="B50" s="3">
        <v>900</v>
      </c>
      <c r="C50" s="3">
        <v>15</v>
      </c>
      <c r="D50" s="3">
        <v>94.247779607693801</v>
      </c>
      <c r="E50" s="3"/>
      <c r="F50" s="3">
        <v>5.5E-2</v>
      </c>
      <c r="G50" s="3">
        <f t="shared" si="9"/>
        <v>0.56122448979591832</v>
      </c>
      <c r="H50" s="3">
        <f t="shared" si="10"/>
        <v>5.505612244897959</v>
      </c>
      <c r="I50" s="3">
        <v>177.4</v>
      </c>
      <c r="J50" s="3">
        <v>3.4000000000000002E-2</v>
      </c>
      <c r="K50" s="3"/>
      <c r="L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ht="16">
      <c r="B51" s="3">
        <v>960</v>
      </c>
      <c r="C51" s="3">
        <v>16</v>
      </c>
      <c r="D51" s="3">
        <v>100.530964914873</v>
      </c>
      <c r="E51" s="3"/>
      <c r="F51" s="3">
        <v>5.8000000000000003E-2</v>
      </c>
      <c r="G51" s="3">
        <f t="shared" si="9"/>
        <v>0.59183673469387754</v>
      </c>
      <c r="H51" s="3">
        <f t="shared" si="10"/>
        <v>5.8059183673469388</v>
      </c>
      <c r="I51" s="3">
        <v>187.2</v>
      </c>
      <c r="J51" s="3">
        <v>0.03</v>
      </c>
      <c r="K51" s="3"/>
      <c r="L51" s="3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ht="16">
      <c r="B52" s="3">
        <v>1020</v>
      </c>
      <c r="C52" s="3">
        <v>17.02</v>
      </c>
      <c r="D52" s="3">
        <v>106.939813928197</v>
      </c>
      <c r="E52" s="3"/>
      <c r="F52" s="3">
        <v>0.05</v>
      </c>
      <c r="G52" s="3">
        <f t="shared" si="9"/>
        <v>0.51020408163265307</v>
      </c>
      <c r="H52" s="3">
        <f t="shared" si="10"/>
        <v>5.0051020408163271</v>
      </c>
      <c r="I52" s="3">
        <v>177.4</v>
      </c>
      <c r="J52" s="3">
        <v>0.03</v>
      </c>
      <c r="K52" s="3"/>
      <c r="L52" s="3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ht="16">
      <c r="B53" s="3">
        <v>1080</v>
      </c>
      <c r="C53" s="3">
        <v>18.010000000000002</v>
      </c>
      <c r="D53" s="3">
        <v>113.160167382304</v>
      </c>
      <c r="E53" s="3"/>
      <c r="F53" s="3">
        <v>4.9000000000000002E-2</v>
      </c>
      <c r="G53" s="3">
        <f t="shared" si="9"/>
        <v>0.5</v>
      </c>
      <c r="H53" s="3">
        <f t="shared" si="10"/>
        <v>4.9050000000000002</v>
      </c>
      <c r="I53" s="3">
        <v>177.2</v>
      </c>
      <c r="J53" s="3">
        <v>2.8000000000000001E-2</v>
      </c>
      <c r="K53" s="3"/>
      <c r="L53" s="3"/>
      <c r="N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ht="16">
      <c r="B54" s="3">
        <v>1140</v>
      </c>
      <c r="C54" s="3">
        <v>19.010000000000002</v>
      </c>
      <c r="D54" s="3">
        <v>119.443352689484</v>
      </c>
      <c r="E54" s="3"/>
      <c r="F54" s="3">
        <v>0.05</v>
      </c>
      <c r="G54" s="3">
        <f t="shared" si="9"/>
        <v>0.51020408163265307</v>
      </c>
      <c r="H54" s="3">
        <f t="shared" si="10"/>
        <v>5.0051020408163271</v>
      </c>
      <c r="I54" s="3">
        <v>176.6</v>
      </c>
      <c r="J54" s="3">
        <v>2.7E-2</v>
      </c>
      <c r="K54" s="3"/>
      <c r="L54" s="3"/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ht="16">
      <c r="B55" s="3">
        <v>1200</v>
      </c>
      <c r="C55" s="3">
        <v>20.02</v>
      </c>
      <c r="D55" s="3">
        <v>125.789369849735</v>
      </c>
      <c r="E55" s="3"/>
      <c r="F55" s="3">
        <v>5.1999999999999998E-2</v>
      </c>
      <c r="G55" s="3">
        <f t="shared" si="9"/>
        <v>0.53061224489795911</v>
      </c>
      <c r="H55" s="3">
        <f t="shared" si="10"/>
        <v>5.2053061224489792</v>
      </c>
      <c r="I55" s="3">
        <v>177</v>
      </c>
      <c r="J55" s="3">
        <v>2.5000000000000001E-2</v>
      </c>
      <c r="K55" s="3"/>
      <c r="L55" s="3"/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ht="1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ht="1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ht="1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ht="1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ht="16">
      <c r="B60" s="2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ht="16">
      <c r="B61" s="2"/>
      <c r="C61" s="3"/>
      <c r="D61" s="4"/>
      <c r="E61" s="4"/>
      <c r="F61" s="4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ht="16">
      <c r="B62" s="2"/>
      <c r="C62" s="3"/>
      <c r="D62" s="4"/>
      <c r="E62" s="4"/>
      <c r="F62" s="4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ht="16">
      <c r="B63" s="2"/>
      <c r="C63" s="3"/>
      <c r="D63" s="4"/>
      <c r="E63" s="4"/>
      <c r="F63" s="4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ht="16">
      <c r="B64" s="2"/>
      <c r="C64" s="3"/>
      <c r="D64" s="4"/>
      <c r="E64" s="4"/>
      <c r="F64" s="4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ht="16">
      <c r="B65" s="2"/>
      <c r="C65" s="3"/>
      <c r="D65" s="4"/>
      <c r="E65" s="4"/>
      <c r="F65" s="4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ht="16">
      <c r="B66" s="2"/>
      <c r="C66" s="3"/>
      <c r="D66" s="4"/>
      <c r="E66" s="4"/>
      <c r="F66" s="4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ht="16">
      <c r="B67" s="2"/>
      <c r="C67" s="3"/>
      <c r="D67" s="4"/>
      <c r="E67" s="4"/>
      <c r="F67" s="4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ht="16">
      <c r="B68" s="2"/>
      <c r="C68" s="3"/>
      <c r="D68" s="4"/>
      <c r="E68" s="4"/>
      <c r="F68" s="4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ht="16">
      <c r="B69" s="2"/>
      <c r="C69" s="3"/>
      <c r="D69" s="4"/>
      <c r="E69" s="4"/>
      <c r="F69" s="4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ht="16">
      <c r="B70" s="2"/>
      <c r="C70" s="3"/>
      <c r="D70" s="4"/>
      <c r="E70" s="4"/>
      <c r="F70" s="4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ht="16">
      <c r="B71" s="2"/>
      <c r="C71" s="3"/>
      <c r="D71" s="4"/>
      <c r="E71" s="4"/>
      <c r="F71" s="4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ht="16">
      <c r="B72" s="2"/>
      <c r="C72" s="3"/>
      <c r="D72" s="4"/>
      <c r="E72" s="4"/>
      <c r="F72" s="4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ht="16">
      <c r="B73" s="2"/>
      <c r="C73" s="3"/>
      <c r="D73" s="4"/>
      <c r="E73" s="4"/>
      <c r="F73" s="4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ht="1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ht="1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ht="1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ht="1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ht="1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ht="1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ht="1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ht="1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ht="1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ht="1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ht="1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ht="1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ht="1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ht="1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ht="1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ht="1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ht="1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ht="1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ht="1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ht="1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ht="1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ht="1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ht="1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ht="1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ht="1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ht="1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ht="1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ht="1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ht="1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ht="1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ht="1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ht="1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ht="1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ht="1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ht="1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ht="1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 ht="1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 ht="1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 ht="16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ht="16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ht="16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</sheetData>
  <mergeCells count="1">
    <mergeCell ref="F14:K1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Rinfret</dc:creator>
  <cp:lastModifiedBy>René Rinfret</cp:lastModifiedBy>
  <dcterms:created xsi:type="dcterms:W3CDTF">2013-10-18T04:40:06Z</dcterms:created>
  <dcterms:modified xsi:type="dcterms:W3CDTF">2013-10-18T16:22:27Z</dcterms:modified>
</cp:coreProperties>
</file>