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\Documents\Analytics Class\kickstarter-analysis\"/>
    </mc:Choice>
  </mc:AlternateContent>
  <xr:revisionPtr revIDLastSave="0" documentId="13_ncr:1_{D60089C4-A28B-4297-84CD-3E664B08D969}" xr6:coauthVersionLast="46" xr6:coauthVersionMax="46" xr10:uidLastSave="{00000000-0000-0000-0000-000000000000}"/>
  <bookViews>
    <workbookView xWindow="28680" yWindow="-120" windowWidth="29040" windowHeight="15840" firstSheet="4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10" r:id="rId4"/>
    <sheet name="Theater Outcomes by Launch Date" sheetId="11" r:id="rId5"/>
    <sheet name="Outcomes Based on Goals" sheetId="12" r:id="rId6"/>
    <sheet name="Kickstarter" sheetId="1" r:id="rId7"/>
    <sheet name="Failed US Kickstarters" sheetId="8" r:id="rId8"/>
    <sheet name="Descriptive Statistics" sheetId="9" r:id="rId9"/>
    <sheet name="Successful US Kickstarters" sheetId="7" r:id="rId10"/>
    <sheet name="Edinburgh Research" sheetId="6" r:id="rId11"/>
  </sheets>
  <definedNames>
    <definedName name="_xlnm._FilterDatabase" localSheetId="6" hidden="1">Kickstarter!$A$1:$U$4115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D2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6" i="9"/>
  <c r="C15" i="9"/>
  <c r="C14" i="9"/>
  <c r="C13" i="9"/>
  <c r="B16" i="9"/>
  <c r="B15" i="9"/>
  <c r="B14" i="9"/>
  <c r="B13" i="9"/>
  <c r="C7" i="9"/>
  <c r="C6" i="9"/>
  <c r="C5" i="9"/>
  <c r="C4" i="9"/>
  <c r="B7" i="9"/>
  <c r="B6" i="9"/>
  <c r="B5" i="9"/>
  <c r="B4" i="9"/>
  <c r="C12" i="9"/>
  <c r="B12" i="9"/>
  <c r="C11" i="9"/>
  <c r="B11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2" i="6"/>
  <c r="B3" i="6"/>
  <c r="B4" i="6"/>
  <c r="B5" i="6"/>
  <c r="B6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2" l="1"/>
  <c r="H2" i="12"/>
  <c r="G2" i="12"/>
  <c r="E13" i="12"/>
  <c r="H13" i="12" s="1"/>
  <c r="F2" i="12"/>
  <c r="E12" i="12"/>
  <c r="F12" i="12" s="1"/>
  <c r="E11" i="12"/>
  <c r="H11" i="12" s="1"/>
  <c r="E10" i="12"/>
  <c r="G10" i="12" s="1"/>
  <c r="E9" i="12"/>
  <c r="F9" i="12" s="1"/>
  <c r="E8" i="12"/>
  <c r="H8" i="12" s="1"/>
  <c r="E7" i="12"/>
  <c r="H7" i="12" s="1"/>
  <c r="E6" i="12"/>
  <c r="G6" i="12" s="1"/>
  <c r="E5" i="12"/>
  <c r="F5" i="12" s="1"/>
  <c r="E4" i="12"/>
  <c r="H4" i="12" s="1"/>
  <c r="E3" i="12"/>
  <c r="F3" i="12" s="1"/>
  <c r="F11" i="12" l="1"/>
  <c r="H10" i="12"/>
  <c r="G9" i="12"/>
  <c r="H9" i="12"/>
  <c r="F10" i="12"/>
  <c r="F7" i="12"/>
  <c r="H6" i="12"/>
  <c r="G12" i="12"/>
  <c r="G5" i="12"/>
  <c r="H12" i="12"/>
  <c r="F6" i="12"/>
  <c r="G8" i="12"/>
  <c r="F4" i="12"/>
  <c r="F13" i="12"/>
  <c r="H5" i="12"/>
  <c r="G4" i="12"/>
  <c r="G11" i="12"/>
  <c r="G7" i="12"/>
  <c r="F8" i="12"/>
  <c r="G13" i="12"/>
  <c r="G3" i="12"/>
  <c r="H3" i="12"/>
</calcChain>
</file>

<file path=xl/sharedStrings.xml><?xml version="1.0" encoding="utf-8"?>
<sst xmlns="http://schemas.openxmlformats.org/spreadsheetml/2006/main" count="38403" uniqueCount="8422">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</sst>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" fontId="0" fillId="0" borderId="0" xfId="0" applyNumberFormat="1"/>
    <xf numFmtId="166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9-4313-83B6-432029748E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49-4313-83B6-432029748E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49-4313-83B6-432029748E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49-4313-83B6-432029748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985024"/>
        <c:axId val="1163693296"/>
      </c:barChart>
      <c:catAx>
        <c:axId val="116298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693296"/>
        <c:crosses val="autoZero"/>
        <c:auto val="1"/>
        <c:lblAlgn val="ctr"/>
        <c:lblOffset val="100"/>
        <c:noMultiLvlLbl val="0"/>
      </c:catAx>
      <c:valAx>
        <c:axId val="116369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D-42F3-A36A-D810551E86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7D-42F3-A36A-D810551E86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7D-42F3-A36A-D810551E8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1089664"/>
        <c:axId val="1271092160"/>
      </c:barChart>
      <c:catAx>
        <c:axId val="12710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092160"/>
        <c:crosses val="autoZero"/>
        <c:auto val="1"/>
        <c:lblAlgn val="ctr"/>
        <c:lblOffset val="100"/>
        <c:noMultiLvlLbl val="0"/>
      </c:catAx>
      <c:valAx>
        <c:axId val="12710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0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D-4E46-815F-8B8BF352491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D-4E46-815F-8B8BF352491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AD-4E46-815F-8B8BF352491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AD-4E46-815F-8B8BF3524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2248768"/>
        <c:axId val="1272249184"/>
      </c:lineChart>
      <c:catAx>
        <c:axId val="127224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249184"/>
        <c:crosses val="autoZero"/>
        <c:auto val="1"/>
        <c:lblAlgn val="ctr"/>
        <c:lblOffset val="100"/>
        <c:noMultiLvlLbl val="0"/>
      </c:catAx>
      <c:valAx>
        <c:axId val="12722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24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A-41BA-8A6F-3D411F8A2F3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EA-41BA-8A6F-3D411F8A2F3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EA-41BA-8A6F-3D411F8A2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500576"/>
        <c:axId val="1887498080"/>
      </c:lineChart>
      <c:catAx>
        <c:axId val="188750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98080"/>
        <c:crosses val="autoZero"/>
        <c:auto val="1"/>
        <c:lblAlgn val="ctr"/>
        <c:lblOffset val="100"/>
        <c:noMultiLvlLbl val="0"/>
      </c:catAx>
      <c:valAx>
        <c:axId val="188749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5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Goals'!$B$18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Goals'!$B$19:$B$31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0D5-437E-99EB-1CF83FC7BDFF}"/>
            </c:ext>
          </c:extLst>
        </c:ser>
        <c:ser>
          <c:idx val="1"/>
          <c:order val="1"/>
          <c:tx>
            <c:strRef>
              <c:f>'Outcomes Based on Goals'!$C$18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Goals'!$C$19:$C$31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0D5-437E-99EB-1CF83FC7BDFF}"/>
            </c:ext>
          </c:extLst>
        </c:ser>
        <c:ser>
          <c:idx val="2"/>
          <c:order val="2"/>
          <c:tx>
            <c:strRef>
              <c:f>'Outcomes Based on Goals'!$D$18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Goals'!$D$19:$D$31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0D5-437E-99EB-1CF83FC7B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417728"/>
        <c:axId val="2122418976"/>
      </c:lineChart>
      <c:catAx>
        <c:axId val="212241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Campaign 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18976"/>
        <c:crosses val="autoZero"/>
        <c:auto val="1"/>
        <c:lblAlgn val="ctr"/>
        <c:lblOffset val="100"/>
        <c:noMultiLvlLbl val="0"/>
      </c:catAx>
      <c:valAx>
        <c:axId val="212241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1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314D126-23B5-4B39-956F-1B08C840FD3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95AB797-5088-4157-B058-E5EC373A3D8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90B8F0-8FA0-4B6D-8245-8A8C01589A25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2</xdr:row>
      <xdr:rowOff>109536</xdr:rowOff>
    </xdr:from>
    <xdr:to>
      <xdr:col>19</xdr:col>
      <xdr:colOff>76200</xdr:colOff>
      <xdr:row>24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15FB5-DB9A-483F-855A-4C9CBF485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3</xdr:row>
      <xdr:rowOff>80962</xdr:rowOff>
    </xdr:from>
    <xdr:to>
      <xdr:col>17</xdr:col>
      <xdr:colOff>161925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AC916-8598-4019-9567-7FBD26022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1</xdr:row>
      <xdr:rowOff>109536</xdr:rowOff>
    </xdr:from>
    <xdr:to>
      <xdr:col>15</xdr:col>
      <xdr:colOff>342899</xdr:colOff>
      <xdr:row>19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F926B-BAFE-45B9-8310-52F204CF8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0C55EF-31D5-4690-BD97-B668DE71F8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FF8A2EA-67E3-4C0A-8F17-05859F74C62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3</xdr:row>
      <xdr:rowOff>23811</xdr:rowOff>
    </xdr:from>
    <xdr:to>
      <xdr:col>17</xdr:col>
      <xdr:colOff>180975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82347-CFE3-44B5-B37C-8B76756BF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14</xdr:row>
      <xdr:rowOff>100011</xdr:rowOff>
    </xdr:from>
    <xdr:to>
      <xdr:col>15</xdr:col>
      <xdr:colOff>238125</xdr:colOff>
      <xdr:row>36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076BD-455D-4F15-873B-313B667EE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4492.928554629631" createdVersion="6" refreshedVersion="6" minRefreshableVersion="3" recordCount="4114" xr:uid="{224CE3F1-BDEF-4F72-ACE1-51FCB97210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4492.973154861109" createdVersion="6" refreshedVersion="6" minRefreshableVersion="3" recordCount="4114" xr:uid="{5E0CC045-C5FD-49DB-8F13-15B7EA51E10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4494.145941782408" createdVersion="6" refreshedVersion="6" minRefreshableVersion="3" recordCount="4114" xr:uid="{4C4C087B-9F6E-4FCC-AF3F-29B45885255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4494.217234027776" createdVersion="6" refreshedVersion="6" minRefreshableVersion="3" recordCount="12" xr:uid="{BA03A243-1696-49A6-B38C-B7082C83A4D2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/>
    </cacheField>
    <cacheField name="Percentage Cancel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n v="0.24193548387096775"/>
    <n v="0"/>
  </r>
  <r>
    <x v="1"/>
    <n v="388"/>
    <n v="146"/>
    <n v="0"/>
    <n v="534"/>
    <x v="1"/>
    <n v="0.27340823970037453"/>
    <n v="0"/>
  </r>
  <r>
    <x v="2"/>
    <n v="93"/>
    <n v="76"/>
    <n v="0"/>
    <n v="169"/>
    <x v="2"/>
    <n v="0.44970414201183434"/>
    <n v="0"/>
  </r>
  <r>
    <x v="3"/>
    <n v="39"/>
    <n v="33"/>
    <n v="0"/>
    <n v="72"/>
    <x v="3"/>
    <n v="0.45833333333333331"/>
    <n v="0"/>
  </r>
  <r>
    <x v="4"/>
    <n v="12"/>
    <n v="12"/>
    <n v="0"/>
    <n v="24"/>
    <x v="4"/>
    <n v="0.5"/>
    <n v="0"/>
  </r>
  <r>
    <x v="5"/>
    <n v="9"/>
    <n v="11"/>
    <n v="0"/>
    <n v="20"/>
    <x v="5"/>
    <n v="0.55000000000000004"/>
    <n v="0"/>
  </r>
  <r>
    <x v="6"/>
    <n v="1"/>
    <n v="4"/>
    <n v="0"/>
    <n v="5"/>
    <x v="6"/>
    <n v="0.8"/>
    <n v="0"/>
  </r>
  <r>
    <x v="7"/>
    <n v="3"/>
    <n v="8"/>
    <n v="0"/>
    <n v="11"/>
    <x v="7"/>
    <n v="0.72727272727272729"/>
    <n v="0"/>
  </r>
  <r>
    <x v="8"/>
    <n v="4"/>
    <n v="2"/>
    <n v="0"/>
    <n v="6"/>
    <x v="8"/>
    <n v="0.33333333333333331"/>
    <n v="0"/>
  </r>
  <r>
    <x v="9"/>
    <n v="2"/>
    <n v="1"/>
    <n v="0"/>
    <n v="3"/>
    <x v="8"/>
    <n v="0.33333333333333331"/>
    <n v="0"/>
  </r>
  <r>
    <x v="10"/>
    <n v="0"/>
    <n v="1"/>
    <n v="0"/>
    <n v="1"/>
    <x v="9"/>
    <n v="1"/>
    <n v="0"/>
  </r>
  <r>
    <x v="11"/>
    <n v="2"/>
    <n v="14"/>
    <n v="0"/>
    <n v="16"/>
    <x v="10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F1E6B-5666-4311-8818-2186E5DB20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87B24-3E26-4874-9D8D-5CC7C6CCCD9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A4988-7D63-4DFD-82AD-A4C190C012C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F4374-2087-4AC8-A33F-29B3249B5FF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CF8E2-06A0-4F08-BFD4-3BF104B7C05E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8:D31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led" fld="7" baseField="0" baseItem="0"/>
  </dataFields>
  <chartFormats count="21">
    <chartFormat chart="0" format="1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16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17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18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19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20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21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22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008EA-AC5C-439F-8CCC-80243589CEFE}">
  <dimension ref="A1:F6"/>
  <sheetViews>
    <sheetView topLeftCell="A4"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8364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F00B-D508-4826-B3C5-F4EAA009548C}">
  <dimension ref="A1:E7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8358</v>
      </c>
      <c r="B2" t="s">
        <v>8315</v>
      </c>
    </row>
    <row r="4" spans="1:5" x14ac:dyDescent="0.25">
      <c r="A4" s="10" t="s">
        <v>8364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ACF4-2D2C-4468-BB9A-605193158E49}">
  <dimension ref="A1:F18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8363</v>
      </c>
    </row>
    <row r="2" spans="1:6" x14ac:dyDescent="0.25">
      <c r="A2" s="10" t="s">
        <v>8379</v>
      </c>
      <c r="B2" t="s">
        <v>8363</v>
      </c>
    </row>
    <row r="4" spans="1:6" x14ac:dyDescent="0.25">
      <c r="A4" s="10" t="s">
        <v>8364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FDEDE-5416-4AD7-9B16-C7F2941985C1}">
  <sheetPr>
    <tabColor theme="7" tint="0.39997558519241921"/>
  </sheetPr>
  <dimension ref="A1:E18"/>
  <sheetViews>
    <sheetView tabSelected="1"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8364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6276C-8EEC-4420-B0AB-5E6F0007D116}">
  <sheetPr>
    <tabColor theme="7" tint="0.39997558519241921"/>
  </sheetPr>
  <dimension ref="A1:H31"/>
  <sheetViews>
    <sheetView workbookViewId="0"/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7.28515625" bestFit="1" customWidth="1"/>
    <col min="5" max="5" width="13.7109375" customWidth="1"/>
    <col min="6" max="6" width="21" customWidth="1"/>
    <col min="7" max="7" width="20.140625" customWidth="1"/>
    <col min="8" max="8" width="19.7109375" customWidth="1"/>
    <col min="9" max="12" width="7.140625" bestFit="1" customWidth="1"/>
    <col min="13" max="13" width="11.28515625" bestFit="1" customWidth="1"/>
    <col min="14" max="14" width="18.85546875" bestFit="1" customWidth="1"/>
    <col min="15" max="15" width="15.7109375" bestFit="1" customWidth="1"/>
    <col min="16" max="16" width="18.85546875" bestFit="1" customWidth="1"/>
    <col min="17" max="17" width="15.7109375" bestFit="1" customWidth="1"/>
    <col min="18" max="18" width="18.85546875" bestFit="1" customWidth="1"/>
    <col min="19" max="19" width="13.5703125" bestFit="1" customWidth="1"/>
    <col min="20" max="20" width="16.7109375" bestFit="1" customWidth="1"/>
    <col min="21" max="21" width="19.85546875" bestFit="1" customWidth="1"/>
    <col min="22" max="22" width="23" bestFit="1" customWidth="1"/>
    <col min="23" max="23" width="15.85546875" bestFit="1" customWidth="1"/>
    <col min="24" max="24" width="19" bestFit="1" customWidth="1"/>
    <col min="25" max="25" width="11.28515625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COUNTIFS(Kickstarter!$D:$D,"&lt;1000",Kickstarter!$F:$F, "successful",Kickstarter!$R:$R, "plays")</f>
        <v>141</v>
      </c>
      <c r="C2">
        <f>COUNTIFS(Kickstarter!$D:$D,"&lt;1000",Kickstarter!$F:$F, "failed",Kickstarter!$R:$R, "plays")</f>
        <v>45</v>
      </c>
      <c r="D2">
        <f>COUNTIFS(Kickstarter!$D:$D,"&lt;1000",Kickstarter!$F:$F, "cancelled",Kickstarter!$R:$R,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8408</v>
      </c>
      <c r="B3">
        <f>COUNTIFS(Kickstarter!$D:$D,"&gt;=1000", Kickstarter!$D:$D,"&lt;=4999",Kickstarter!$F:$F, "successful",Kickstarter!$R:$R, "plays")</f>
        <v>388</v>
      </c>
      <c r="C3">
        <f>COUNTIFS(Kickstarter!$D:$D,"&gt;=1000", Kickstarter!$D:$D,"&lt;=4999",Kickstarter!$F:$F, "failed",Kickstarter!$R:$R, "plays")</f>
        <v>146</v>
      </c>
      <c r="D3">
        <f>COUNTIFS(Kickstarter!$D:$D,"&gt;=1000", Kickstarter!$D:$D,"&lt;=4999",Kickstarter!$F:$F, "cancelled",Kickstarter!$R:$R,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8409</v>
      </c>
      <c r="B4">
        <f>COUNTIFS(Kickstarter!$D:$D,"&gt;=5000", Kickstarter!$D:$D,"&lt;=9999",Kickstarter!$F:$F, "successful",Kickstarter!$R:$R, "plays")</f>
        <v>93</v>
      </c>
      <c r="C4">
        <f>COUNTIFS(Kickstarter!$D:$D,"&gt;=5000", Kickstarter!$D:$D,"&lt;=9999",Kickstarter!$F:$F, "failed",Kickstarter!$R:$R, "plays")</f>
        <v>76</v>
      </c>
      <c r="D4">
        <f>COUNTIFS(Kickstarter!$D:$D,"&gt;=5000", Kickstarter!$D:$D,"&lt;=9999",Kickstarter!$F:$F, "cancelled",Kickstarter!$R:$R,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8410</v>
      </c>
      <c r="B5">
        <f>COUNTIFS(Kickstarter!$D:$D,"&gt;=10000", Kickstarter!$D:$D,"&lt;=14999",Kickstarter!$F:$F, "successful",Kickstarter!$R:$R, "plays")</f>
        <v>39</v>
      </c>
      <c r="C5">
        <f>COUNTIFS(Kickstarter!$D:$D,"&gt;=10000", Kickstarter!$D:$D,"&lt;=14999",Kickstarter!$F:$F, "failed",Kickstarter!$R:$R, "plays")</f>
        <v>33</v>
      </c>
      <c r="D5">
        <f>COUNTIFS(Kickstarter!$D:$D,"&gt;=10000", Kickstarter!$D:$D,"&lt;=14999",Kickstarter!$F:$F, "cancelled",Kickstarter!$R:$R,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8411</v>
      </c>
      <c r="B6">
        <f>COUNTIFS(Kickstarter!$D:$D,"&gt;=15000", Kickstarter!$D:$D,"&lt;=19999",Kickstarter!$F:$F, "successful",Kickstarter!$R:$R, "plays")</f>
        <v>12</v>
      </c>
      <c r="C6">
        <f>COUNTIFS(Kickstarter!$D:$D,"&gt;=15000", Kickstarter!$D:$D,"&lt;=19999",Kickstarter!$F:$F, "failed",Kickstarter!$R:$R, "plays")</f>
        <v>12</v>
      </c>
      <c r="D6">
        <f>COUNTIFS(Kickstarter!$D:$D,"&gt;=15000", Kickstarter!$D:$D,"&lt;=19999",Kickstarter!$F:$F, "cancelled",Kickstarter!$R:$R,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8412</v>
      </c>
      <c r="B7">
        <f>COUNTIFS(Kickstarter!$D:$D,"&gt;=20000", Kickstarter!$D:$D,"&lt;=24999",Kickstarter!$F:$F, "successful",Kickstarter!$R:$R, "plays")</f>
        <v>9</v>
      </c>
      <c r="C7">
        <f>COUNTIFS(Kickstarter!$D:$D,"&gt;=20000", Kickstarter!$D:$D,"&lt;=24999",Kickstarter!$F:$F, "failed",Kickstarter!$R:$R, "plays")</f>
        <v>11</v>
      </c>
      <c r="D7">
        <f>COUNTIFS(Kickstarter!$D:$D,"&gt;=20000", Kickstarter!$D:$D,"&lt;=24999",Kickstarter!$F:$F, "cancelled",Kickstarter!$R:$R,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8414</v>
      </c>
      <c r="B8">
        <f>COUNTIFS(Kickstarter!$D:$D,"&gt;=25000", Kickstarter!$D:$D,"&lt;=29999",Kickstarter!$F:$F, "successful",Kickstarter!$R:$R, "plays")</f>
        <v>1</v>
      </c>
      <c r="C8">
        <f>COUNTIFS(Kickstarter!$D:$D,"&gt;=25000", Kickstarter!$D:$D,"&lt;=29999",Kickstarter!$F:$F, "failed",Kickstarter!$R:$R, "plays")</f>
        <v>4</v>
      </c>
      <c r="D8">
        <f>COUNTIFS(Kickstarter!$D:$D,"&gt;=25000", Kickstarter!$D:$D,"&lt;=29999",Kickstarter!$F:$F, "cancelled",Kickstarter!$R:$R,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8413</v>
      </c>
      <c r="B9">
        <f>COUNTIFS(Kickstarter!$D:$D,"&gt;=30000", Kickstarter!$D:$D,"&lt;=34999",Kickstarter!$F:$F, "successful",Kickstarter!$R:$R, "plays")</f>
        <v>3</v>
      </c>
      <c r="C9">
        <f>COUNTIFS(Kickstarter!$D:$D,"&gt;=30000", Kickstarter!$D:$D,"&lt;=34999",Kickstarter!$F:$F, "failed",Kickstarter!$R:$R, "plays")</f>
        <v>8</v>
      </c>
      <c r="D9">
        <f>COUNTIFS(Kickstarter!$D:$D,"&gt;=30000", Kickstarter!$D:$D,"&lt;=34999",Kickstarter!$F:$F, "cancelled",Kickstarter!$R:$R,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8415</v>
      </c>
      <c r="B10">
        <f>COUNTIFS(Kickstarter!$D:$D,"&gt;=35000", Kickstarter!$D:$D,"&lt;=39999",Kickstarter!$F:$F, "successful",Kickstarter!$R:$R, "plays")</f>
        <v>4</v>
      </c>
      <c r="C10">
        <f>COUNTIFS(Kickstarter!$D:$D,"&gt;=35000", Kickstarter!$D:$D,"&lt;=39999",Kickstarter!$F:$F, "failed",Kickstarter!$R:$R, "plays")</f>
        <v>2</v>
      </c>
      <c r="D10">
        <f>COUNTIFS(Kickstarter!$D:$D,"&gt;=35000", Kickstarter!$D:$D,"&lt;=39999",Kickstarter!$F:$F, "cancelled",Kickstarter!$R:$R,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8416</v>
      </c>
      <c r="B11">
        <f>COUNTIFS(Kickstarter!$D:$D,"&gt;=40000", Kickstarter!$D:$D,"&lt;=44999",Kickstarter!$F:$F, "successful",Kickstarter!$R:$R, "plays")</f>
        <v>2</v>
      </c>
      <c r="C11">
        <f>COUNTIFS(Kickstarter!$D:$D,"&gt;=40000", Kickstarter!$D:$D,"&lt;=44999",Kickstarter!$F:$F, "failed",Kickstarter!$R:$R, "plays")</f>
        <v>1</v>
      </c>
      <c r="D11">
        <f>COUNTIFS(Kickstarter!$D:$D,"&gt;=40000", Kickstarter!$D:$D,"&lt;=44999",Kickstarter!$F:$F, "cancelled",Kickstarter!$R:$R,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8417</v>
      </c>
      <c r="B12">
        <f>COUNTIFS(Kickstarter!$D:$D,"&gt;=45000", Kickstarter!$D:$D,"&lt;=49999",Kickstarter!$F:$F, "successful",Kickstarter!$R:$R, "plays")</f>
        <v>0</v>
      </c>
      <c r="C12">
        <f>COUNTIFS(Kickstarter!$D:$D,"&gt;=45000", Kickstarter!$D:$D,"&lt;=49999",Kickstarter!$F:$F, "failed",Kickstarter!$R:$R, "plays")</f>
        <v>1</v>
      </c>
      <c r="D12">
        <f>COUNTIFS(Kickstarter!$D:$D,"&gt;=45000", Kickstarter!$D:$D,"&lt;=49999",Kickstarter!$F:$F, "cancelled",Kickstarter!$R:$R,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8418</v>
      </c>
      <c r="B13">
        <f>COUNTIFS(Kickstarter!$D:$D,"&gt;=50000", Kickstarter!$F:$F, "successful",Kickstarter!$R:$R, "plays")</f>
        <v>2</v>
      </c>
      <c r="C13">
        <f>COUNTIFS(Kickstarter!$D:$D,"&gt;=50000", Kickstarter!$F:$F, "failed",Kickstarter!$R:$R, "plays")</f>
        <v>14</v>
      </c>
      <c r="D13">
        <f>COUNTIFS(Kickstarter!$D:$D,"&gt;=50000", Kickstarter!$F:$F, "cancelled",Kickstarter!$R:$R,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14" spans="1:8" x14ac:dyDescent="0.25">
      <c r="B14">
        <f>COUNTIFS(Kickstarter!$D:$D,"&gt;=0",Kickstarter!$F:$F, "successful",Kickstarter!$R:$R, "plays")</f>
        <v>694</v>
      </c>
      <c r="C14">
        <f>COUNTIFS(Kickstarter!$D:$D,"&gt;=0",Kickstarter!$F:$F, "failed",Kickstarter!$R:$R, "plays")</f>
        <v>353</v>
      </c>
    </row>
    <row r="18" spans="1:4" x14ac:dyDescent="0.25">
      <c r="A18" s="10" t="s">
        <v>8362</v>
      </c>
      <c r="B18" t="s">
        <v>8419</v>
      </c>
      <c r="C18" t="s">
        <v>8420</v>
      </c>
      <c r="D18" t="s">
        <v>8421</v>
      </c>
    </row>
    <row r="19" spans="1:4" x14ac:dyDescent="0.25">
      <c r="A19" s="11" t="s">
        <v>8407</v>
      </c>
      <c r="B19" s="12">
        <v>0.75806451612903225</v>
      </c>
      <c r="C19" s="12">
        <v>0.24193548387096775</v>
      </c>
      <c r="D19" s="12">
        <v>0</v>
      </c>
    </row>
    <row r="20" spans="1:4" x14ac:dyDescent="0.25">
      <c r="A20" s="11" t="s">
        <v>8408</v>
      </c>
      <c r="B20" s="12">
        <v>0.72659176029962547</v>
      </c>
      <c r="C20" s="12">
        <v>0.27340823970037453</v>
      </c>
      <c r="D20" s="12">
        <v>0</v>
      </c>
    </row>
    <row r="21" spans="1:4" x14ac:dyDescent="0.25">
      <c r="A21" s="11" t="s">
        <v>8409</v>
      </c>
      <c r="B21" s="12">
        <v>0.55029585798816572</v>
      </c>
      <c r="C21" s="12">
        <v>0.44970414201183434</v>
      </c>
      <c r="D21" s="12">
        <v>0</v>
      </c>
    </row>
    <row r="22" spans="1:4" x14ac:dyDescent="0.25">
      <c r="A22" s="11" t="s">
        <v>8410</v>
      </c>
      <c r="B22" s="12">
        <v>0.54166666666666663</v>
      </c>
      <c r="C22" s="12">
        <v>0.45833333333333331</v>
      </c>
      <c r="D22" s="12">
        <v>0</v>
      </c>
    </row>
    <row r="23" spans="1:4" x14ac:dyDescent="0.25">
      <c r="A23" s="11" t="s">
        <v>8411</v>
      </c>
      <c r="B23" s="12">
        <v>0.5</v>
      </c>
      <c r="C23" s="12">
        <v>0.5</v>
      </c>
      <c r="D23" s="12">
        <v>0</v>
      </c>
    </row>
    <row r="24" spans="1:4" x14ac:dyDescent="0.25">
      <c r="A24" s="11" t="s">
        <v>8412</v>
      </c>
      <c r="B24" s="12">
        <v>0.45</v>
      </c>
      <c r="C24" s="12">
        <v>0.55000000000000004</v>
      </c>
      <c r="D24" s="12">
        <v>0</v>
      </c>
    </row>
    <row r="25" spans="1:4" x14ac:dyDescent="0.25">
      <c r="A25" s="11" t="s">
        <v>8414</v>
      </c>
      <c r="B25" s="12">
        <v>0.2</v>
      </c>
      <c r="C25" s="12">
        <v>0.8</v>
      </c>
      <c r="D25" s="12">
        <v>0</v>
      </c>
    </row>
    <row r="26" spans="1:4" x14ac:dyDescent="0.25">
      <c r="A26" s="11" t="s">
        <v>8413</v>
      </c>
      <c r="B26" s="12">
        <v>0.27272727272727271</v>
      </c>
      <c r="C26" s="12">
        <v>0.72727272727272729</v>
      </c>
      <c r="D26" s="12">
        <v>0</v>
      </c>
    </row>
    <row r="27" spans="1:4" x14ac:dyDescent="0.25">
      <c r="A27" s="11" t="s">
        <v>8415</v>
      </c>
      <c r="B27" s="12">
        <v>0.66666666666666663</v>
      </c>
      <c r="C27" s="12">
        <v>0.33333333333333331</v>
      </c>
      <c r="D27" s="12">
        <v>0</v>
      </c>
    </row>
    <row r="28" spans="1:4" x14ac:dyDescent="0.25">
      <c r="A28" s="11" t="s">
        <v>8416</v>
      </c>
      <c r="B28" s="12">
        <v>0.66666666666666663</v>
      </c>
      <c r="C28" s="12">
        <v>0.33333333333333331</v>
      </c>
      <c r="D28" s="12">
        <v>0</v>
      </c>
    </row>
    <row r="29" spans="1:4" x14ac:dyDescent="0.25">
      <c r="A29" s="11" t="s">
        <v>8417</v>
      </c>
      <c r="B29" s="12">
        <v>0</v>
      </c>
      <c r="C29" s="12">
        <v>1</v>
      </c>
      <c r="D29" s="12">
        <v>0</v>
      </c>
    </row>
    <row r="30" spans="1:4" x14ac:dyDescent="0.25">
      <c r="A30" s="11" t="s">
        <v>8418</v>
      </c>
      <c r="B30" s="12">
        <v>0.125</v>
      </c>
      <c r="C30" s="12">
        <v>0.875</v>
      </c>
      <c r="D30" s="12">
        <v>0</v>
      </c>
    </row>
    <row r="31" spans="1:4" x14ac:dyDescent="0.25">
      <c r="A31" s="11" t="s">
        <v>8361</v>
      </c>
      <c r="B31" s="12">
        <v>5.4576794071440968</v>
      </c>
      <c r="C31" s="12">
        <v>6.5423205928559032</v>
      </c>
      <c r="D31" s="12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9" zoomScaleNormal="89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4.85546875" customWidth="1"/>
    <col min="16" max="16" width="15.28515625" customWidth="1"/>
    <col min="17" max="17" width="41.140625" customWidth="1"/>
    <col min="18" max="18" width="13.7109375" customWidth="1"/>
    <col min="19" max="19" width="21" style="13" customWidth="1"/>
    <col min="20" max="20" width="11.42578125" style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9" t="s">
        <v>8308</v>
      </c>
      <c r="R2" s="9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9" t="s">
        <v>8308</v>
      </c>
      <c r="R3" s="9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s="9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s="9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s="9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s="9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s="9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s="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s="9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s="9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s="9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s="9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s="9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s="9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s="9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s="9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s="9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s="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s="9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s="9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s="9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s="9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s="9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s="9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s="9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s="9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s="9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s="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s="9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s="9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s="9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s="9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s="9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s="9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s="9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s="9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s="9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s="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s="9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s="9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s="9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s="9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s="9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s="9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s="9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s="9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s="9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s="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s="9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s="9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s="9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s="9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s="9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s="9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s="9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s="9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s="9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s="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s="9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s="9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s="9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s="9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s="9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s="9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s="9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s="9" t="s">
        <v>8308</v>
      </c>
      <c r="R67" s="9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s="9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s="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s="9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s="9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s="9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s="9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s="9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s="9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s="9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s="9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s="9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s="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s="9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s="9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s="9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s="9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s="9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s="9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s="9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s="9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s="9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s="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s="9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s="9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s="9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s="9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s="9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s="9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s="9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s="9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s="9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s="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s="9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s="9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s="9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s="9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s="9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s="9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s="9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s="9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s="9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s="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s="9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s="9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s="9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s="9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s="9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s="9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s="9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s="9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s="9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s="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s="9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s="9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s="9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s="9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s="9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s="9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s="9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s="9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s="9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s="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s="9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s="9" t="s">
        <v>8308</v>
      </c>
      <c r="R131" s="9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s="9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s="9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s="9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s="9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s="9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s="9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s="9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s="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s="9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s="9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s="9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s="9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s="9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s="9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s="9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s="9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s="9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s="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s="9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s="9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s="9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s="9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s="9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s="9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s="9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s="9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s="9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s="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s="9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s="9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s="9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s="9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s="9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s="9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s="9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s="9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s="9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s="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s="9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s="9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s="9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s="9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s="9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s="9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s="9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s="9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s="9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s="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s="9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s="9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s="9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s="9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s="9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s="9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s="9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s="9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s="9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s="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s="9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s="9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s="9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s="9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s="9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s="9" t="s">
        <v>8308</v>
      </c>
      <c r="R195" s="9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s="9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s="9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s="9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s="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s="9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s="9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s="9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s="9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s="9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s="9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s="9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s="9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s="9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s="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s="9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s="9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s="9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s="9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s="9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s="9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s="9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s="9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s="9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s="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s="9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s="9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s="9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s="9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s="9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s="9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s="9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s="9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s="9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s="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s="9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s="9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s="9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s="9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s="9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s="9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s="9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s="9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s="9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s="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s="9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s="9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s="9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s="9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s="9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s="9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s="9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s="9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s="9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s="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s="9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s="9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s="9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s="9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s="9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s="9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s="9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s="9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s="9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s="9" t="s">
        <v>8308</v>
      </c>
      <c r="R259" s="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s="9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s="9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s="9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s="9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s="9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s="9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s="9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s="9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s="9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s="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s="9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s="9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s="9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s="9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s="9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s="9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s="9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s="9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s="9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s="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s="9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s="9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s="9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s="9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s="9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s="9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s="9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s="9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s="9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s="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s="9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s="9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s="9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s="9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s="9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s="9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s="9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s="9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s="9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s="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s="9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s="9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s="9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s="9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s="9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s="9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s="9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s="9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s="9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s="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s="9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s="9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s="9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s="9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s="9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s="9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s="9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s="9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s="9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s="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s="9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s="9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s="9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s="9" t="s">
        <v>8308</v>
      </c>
      <c r="R323" s="9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s="9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s="9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s="9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s="9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s="9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s="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s="9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s="9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s="9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s="9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s="9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s="9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s="9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s="9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s="9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s="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s="9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s="9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s="9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s="9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s="9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s="9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s="9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s="9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s="9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s="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s="9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s="9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s="9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s="9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s="9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s="9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s="9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s="9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s="9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s="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s="9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s="9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s="9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s="9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s="9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s="9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s="9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s="9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s="9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s="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s="9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s="9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s="9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s="9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s="9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s="9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s="9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s="9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s="9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s="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s="9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s="9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s="9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s="9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s="9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s="9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s="9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s="9" t="s">
        <v>8308</v>
      </c>
      <c r="R387" s="9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s="9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s="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s="9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s="9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s="9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s="9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s="9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s="9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s="9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s="9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s="9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s="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s="9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s="9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s="9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s="9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s="9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s="9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s="9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s="9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s="9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s="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s="9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s="9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s="9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s="9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s="9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s="9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s="9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s="9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s="9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s="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s="9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s="9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s="9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s="9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s="9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s="9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s="9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s="9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s="9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s="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s="9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s="9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s="9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s="9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s="9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s="9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s="9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s="9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s="9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s="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s="9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s="9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s="9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s="9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s="9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s="9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s="9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s="9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s="9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s="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s="9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s="9" t="s">
        <v>8308</v>
      </c>
      <c r="R451" s="9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s="9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s="9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s="9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s="9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s="9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s="9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s="9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s="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s="9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s="9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s="9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s="9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s="9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s="9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s="9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s="9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s="9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s="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s="9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s="9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s="9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s="9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s="9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s="9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s="9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s="9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s="9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s="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s="9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s="9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s="9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s="9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s="9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s="9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s="9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s="9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s="9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s="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s="9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s="9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s="9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s="9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s="9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s="9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s="9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s="9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s="9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s="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s="9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s="9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s="9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s="9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s="9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s="9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s="9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s="9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s="9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s="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s="9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s="9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s="9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s="9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s="9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s="9" t="s">
        <v>8308</v>
      </c>
      <c r="R515" s="9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s="9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s="9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s="9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s="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s="9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s="9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s="9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s="9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s="9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s="9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s="9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s="9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s="9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s="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s="9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s="9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s="9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s="9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s="9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s="9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s="9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s="9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s="9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s="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s="9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s="9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s="9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s="9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s="9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s="9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s="9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s="9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s="9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s="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s="9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s="9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s="9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s="9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s="9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s="9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s="9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s="9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s="9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s="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s="9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s="9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s="9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s="9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s="9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s="9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s="9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s="9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s="9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s="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s="9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s="9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s="9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s="9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s="9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s="9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s="9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s="9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s="9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s="9" t="s">
        <v>8317</v>
      </c>
      <c r="R579" s="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s="9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s="9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s="9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s="9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s="9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s="9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s="9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s="9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s="9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s="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s="9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s="9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s="9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s="9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s="9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s="9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s="9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s="9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s="9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s="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s="9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s="9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s="9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s="9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s="9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s="9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s="9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s="9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s="9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s="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s="9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s="9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s="9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s="9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s="9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s="9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s="9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s="9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s="9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s="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s="9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s="9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s="9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s="9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s="9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s="9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s="9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s="9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s="9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s="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s="9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s="9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s="9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s="9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s="9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s="9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s="9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s="9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s="9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s="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s="9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s="9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s="9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s="9" t="s">
        <v>8317</v>
      </c>
      <c r="R643" s="9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s="9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s="9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s="9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s="9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s="9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s="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s="9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s="9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s="9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s="9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s="9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s="9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s="9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s="9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s="9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s="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s="9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s="9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s="9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s="9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s="9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s="9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s="9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s="9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s="9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s="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s="9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s="9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s="9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s="9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s="9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s="9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s="9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s="9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s="9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s="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s="9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s="9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s="9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s="9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s="9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s="9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s="9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s="9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s="9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s="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s="9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s="9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s="9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s="9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s="9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s="9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s="9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s="9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s="9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s="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s="9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s="9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s="9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s="9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s="9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s="9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s="9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s="9" t="s">
        <v>8317</v>
      </c>
      <c r="R707" s="9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s="9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s="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s="9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s="9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s="9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s="9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s="9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s="9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s="9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s="9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s="9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s="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s="9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s="9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s="9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s="9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s="9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s="9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s="9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s="9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s="9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s="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s="9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s="9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s="9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s="9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s="9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s="9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s="9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s="9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s="9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s="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s="9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s="9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s="9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s="9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s="9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s="9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s="9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s="9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s="9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s="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s="9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s="9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s="9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s="9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s="9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s="9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s="9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s="9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s="9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s="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s="9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s="9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s="9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s="9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s="9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s="9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s="9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s="9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s="9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s="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s="9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s="9" t="s">
        <v>8320</v>
      </c>
      <c r="R771" s="9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s="9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s="9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s="9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s="9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s="9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s="9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s="9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s="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s="9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s="9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s="9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s="9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s="9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s="9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s="9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s="9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s="9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s="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s="9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s="9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s="9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s="9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s="9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s="9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s="9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s="9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s="9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s="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s="9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s="9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s="9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s="9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s="9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s="9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s="9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s="9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s="9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s="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s="9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s="9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s="9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s="9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s="9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s="9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s="9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s="9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s="9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s="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s="9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s="9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s="9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s="9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s="9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s="9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s="9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s="9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s="9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s="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s="9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s="9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s="9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s="9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s="9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s="9" t="s">
        <v>8323</v>
      </c>
      <c r="R835" s="9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s="9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s="9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s="9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s="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s="9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s="9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s="9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s="9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s="9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s="9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s="9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s="9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s="9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s="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s="9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s="9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s="9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s="9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s="9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s="9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s="9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s="9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s="9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s="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s="9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s="9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s="9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s="9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s="9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s="9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s="9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s="9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s="9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s="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s="9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s="9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s="9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s="9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s="9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s="9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s="9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s="9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s="9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s="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s="9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s="9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s="9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s="9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s="9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s="9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s="9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s="9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s="9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s="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s="9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s="9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s="9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s="9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s="9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s="9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s="9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s="9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s="9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s="9" t="s">
        <v>8323</v>
      </c>
      <c r="R899" s="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s="9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s="9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s="9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s="9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s="9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s="9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s="9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s="9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s="9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s="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s="9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s="9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s="9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s="9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s="9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s="9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s="9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s="9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s="9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s="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s="9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s="9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s="9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s="9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s="9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s="9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s="9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s="9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s="9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s="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s="9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s="9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s="9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s="9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s="9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s="9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s="9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s="9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s="9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s="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s="9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s="9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s="9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s="9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s="9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s="9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s="9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s="9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s="9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s="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s="9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s="9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s="9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s="9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s="9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s="9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s="9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s="9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s="9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s="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s="9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s="9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s="9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s="9" t="s">
        <v>8317</v>
      </c>
      <c r="R963" s="9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s="9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s="9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s="9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s="9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s="9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s="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s="9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s="9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s="9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s="9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s="9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s="9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s="9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s="9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s="9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s="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s="9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s="9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s="9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s="9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s="9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s="9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s="9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s="9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s="9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s="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s="9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s="9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s="9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s="9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s="9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s="9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s="9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s="9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s="9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s="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s="9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s="9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s="9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s="9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s="9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s="9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s="9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s="9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s="9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s="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s="9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s="9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s="9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s="9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s="9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s="9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s="9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s="9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s="9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s="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s="9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s="9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s="9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s="9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s="9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s="9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s="9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s="9" t="s">
        <v>8323</v>
      </c>
      <c r="R1027" s="9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s="9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s="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s="9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s="9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s="9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s="9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s="9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s="9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s="9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s="9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s="9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s="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s="9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s="9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s="9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s="9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s="9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s="9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s="9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s="9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s="9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s="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s="9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s="9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s="9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s="9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s="9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s="9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s="9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s="9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s="9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s="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s="9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s="9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s="9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s="9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s="9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s="9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s="9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s="9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s="9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s="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s="9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s="9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s="9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s="9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s="9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s="9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s="9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s="9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s="9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s="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s="9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s="9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s="9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s="9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s="9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s="9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s="9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s="9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s="9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s="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s="9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s="9" t="s">
        <v>8331</v>
      </c>
      <c r="R1091" s="9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s="9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s="9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s="9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s="9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s="9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s="9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s="9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s="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s="9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s="9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s="9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s="9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s="9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s="9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s="9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s="9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s="9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s="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s="9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s="9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s="9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s="9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s="9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s="9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s="9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s="9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s="9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s="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s="9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s="9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s="9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s="9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s="9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s="9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s="9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s="9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s="9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s="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s="9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s="9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s="9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s="9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s="9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s="9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s="9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s="9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s="9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s="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s="9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s="9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s="9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s="9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s="9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s="9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s="9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s="9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s="9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s="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s="9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s="9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s="9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s="9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s="9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s="9" t="s">
        <v>8334</v>
      </c>
      <c r="R1155" s="9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s="9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s="9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s="9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s="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s="9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s="9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s="9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s="9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s="9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s="9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s="9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s="9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s="9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s="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s="9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s="9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s="9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s="9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s="9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s="9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s="9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s="9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s="9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s="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s="9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s="9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s="9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s="9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s="9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s="9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s="9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s="9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s="9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s="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s="9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s="9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s="9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s="9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s="9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s="9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s="9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s="9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s="9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s="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s="9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s="9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s="9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s="9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s="9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s="9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s="9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s="9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s="9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s="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s="9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s="9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s="9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s="9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s="9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s="9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s="9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s="9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s="9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s="9" t="s">
        <v>8336</v>
      </c>
      <c r="R1219" s="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s="9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s="9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s="9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s="9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s="9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s="9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s="9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s="9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s="9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s="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s="9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s="9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s="9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s="9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s="9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s="9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s="9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s="9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s="9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s="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s="9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s="9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s="9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s="9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s="9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s="9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s="9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s="9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s="9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s="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s="9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s="9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s="9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s="9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s="9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s="9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s="9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s="9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s="9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s="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s="9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s="9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s="9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s="9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s="9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s="9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s="9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s="9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s="9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s="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s="9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s="9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s="9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s="9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s="9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s="9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s="9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s="9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s="9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s="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s="9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s="9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s="9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s="9" t="s">
        <v>8323</v>
      </c>
      <c r="R1283" s="9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s="9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s="9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s="9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s="9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s="9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s="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s="9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s="9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s="9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s="9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s="9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s="9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s="9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s="9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s="9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s="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s="9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s="9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s="9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s="9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s="9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s="9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s="9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s="9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s="9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s="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s="9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s="9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s="9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s="9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s="9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s="9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s="9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s="9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s="9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s="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s="9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s="9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s="9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s="9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s="9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s="9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s="9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s="9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s="9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s="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s="9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s="9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s="9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s="9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s="9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s="9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s="9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s="9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s="9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s="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s="9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s="9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s="9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s="9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s="9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s="9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s="9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s="9" t="s">
        <v>8320</v>
      </c>
      <c r="R1347" s="9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s="9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s="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s="9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s="9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s="9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s="9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s="9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s="9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s="9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s="9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s="9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s="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s="9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s="9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s="9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s="9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s="9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s="9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s="9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s="9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s="9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s="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s="9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s="9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s="9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s="9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s="9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s="9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s="9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s="9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s="9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s="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s="9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s="9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s="9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s="9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s="9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s="9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s="9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s="9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s="9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s="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s="9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s="9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s="9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s="9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s="9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s="9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s="9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s="9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s="9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s="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s="9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s="9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s="9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s="9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s="9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s="9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s="9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s="9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s="9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s="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s="9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s="9" t="s">
        <v>8320</v>
      </c>
      <c r="R1411" s="9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s="9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s="9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s="9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s="9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s="9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s="9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s="9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s="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s="9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s="9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s="9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s="9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s="9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s="9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s="9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s="9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s="9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s="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s="9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s="9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s="9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s="9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s="9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s="9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s="9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s="9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s="9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s="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s="9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s="9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s="9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s="9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s="9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s="9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s="9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s="9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s="9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s="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s="9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s="9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s="9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s="9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s="9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s="9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s="9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s="9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s="9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s="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s="9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s="9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s="9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s="9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s="9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s="9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s="9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s="9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s="9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s="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s="9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s="9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s="9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s="9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s="9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s="9" t="s">
        <v>8320</v>
      </c>
      <c r="R1475" s="9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s="9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s="9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s="9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s="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s="9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s="9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s="9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s="9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s="9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s="9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s="9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s="9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s="9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s="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s="9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s="9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s="9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s="9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s="9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s="9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s="9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s="9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s="9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s="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s="9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s="9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s="9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s="9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s="9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s="9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s="9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s="9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s="9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s="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s="9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s="9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s="9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s="9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s="9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s="9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s="9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s="9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s="9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s="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s="9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s="9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s="9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s="9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s="9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s="9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s="9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s="9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s="9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s="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s="9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s="9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s="9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s="9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s="9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s="9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s="9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s="9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s="9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s="9" t="s">
        <v>8336</v>
      </c>
      <c r="R1539" s="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s="9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s="9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s="9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s="9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s="9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s="9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s="9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s="9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s="9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s="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s="9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s="9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s="9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s="9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s="9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s="9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s="9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s="9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s="9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s="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s="9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s="9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s="9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s="9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s="9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s="9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s="9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s="9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s="9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s="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s="9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s="9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s="9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s="9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s="9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s="9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s="9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s="9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s="9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s="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s="9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s="9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s="9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s="9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s="9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s="9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s="9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s="9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s="9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s="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s="9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s="9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s="9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s="9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s="9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s="9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s="9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s="9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s="9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s="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s="9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s="9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s="9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s="9" t="s">
        <v>8323</v>
      </c>
      <c r="R1603" s="9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s="9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s="9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s="9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s="9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s="9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s="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s="9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s="9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s="9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s="9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s="9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s="9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s="9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s="9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s="9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s="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s="9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s="9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s="9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s="9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s="9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s="9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s="9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s="9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s="9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s="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s="9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s="9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s="9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s="9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s="9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s="9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s="9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s="9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s="9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s="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s="9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s="9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s="9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s="9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s="9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s="9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s="9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s="9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s="9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s="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s="9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s="9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s="9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s="9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s="9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s="9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s="9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s="9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s="9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s="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s="9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s="9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s="9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s="9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s="9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s="9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s="9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s="9" t="s">
        <v>8323</v>
      </c>
      <c r="R1667" s="9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s="9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s="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s="9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s="9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s="9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s="9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s="9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s="9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s="9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s="9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s="9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s="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s="9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s="9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s="9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s="9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s="9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s="9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s="9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s="9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s="9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s="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s="9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s="9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s="9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s="9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s="9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s="9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s="9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s="9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s="9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s="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s="9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s="9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s="9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s="9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s="9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s="9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s="9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s="9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s="9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s="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s="9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s="9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s="9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s="9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s="9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s="9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s="9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s="9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s="9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s="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s="9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s="9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s="9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s="9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s="9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s="9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s="9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s="9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s="9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s="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s="9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s="9" t="s">
        <v>8323</v>
      </c>
      <c r="R1731" s="9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s="9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s="9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s="9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s="9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s="9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s="9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s="9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s="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s="9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s="9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s="9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s="9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s="9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s="9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s="9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s="9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s="9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s="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s="9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s="9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s="9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s="9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s="9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s="9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s="9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s="9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s="9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s="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s="9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s="9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s="9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s="9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s="9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s="9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s="9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s="9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s="9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s="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s="9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s="9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s="9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s="9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s="9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s="9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s="9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s="9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s="9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s="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s="9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s="9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s="9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s="9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s="9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s="9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s="9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s="9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s="9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s="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s="9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s="9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s="9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s="9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s="9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s="9" t="s">
        <v>8336</v>
      </c>
      <c r="R1795" s="9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s="9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s="9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s="9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s="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s="9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s="9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s="9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s="9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s="9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s="9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s="9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s="9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s="9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s="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s="9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s="9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s="9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s="9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s="9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s="9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s="9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s="9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s="9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s="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s="9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s="9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s="9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s="9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s="9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s="9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s="9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s="9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s="9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s="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s="9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s="9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s="9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s="9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s="9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s="9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s="9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s="9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s="9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s="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s="9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s="9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s="9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s="9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s="9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s="9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s="9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s="9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s="9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s="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s="9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s="9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s="9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s="9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s="9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s="9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s="9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s="9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s="9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s="9" t="s">
        <v>8323</v>
      </c>
      <c r="R1859" s="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s="9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s="9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s="9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s="9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s="9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s="9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s="9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s="9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s="9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s="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s="9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s="9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s="9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s="9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s="9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s="9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s="9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s="9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s="9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s="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s="9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s="9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s="9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s="9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s="9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s="9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s="9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s="9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s="9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s="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s="9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s="9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s="9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s="9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s="9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s="9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s="9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s="9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s="9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s="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s="9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s="9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s="9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s="9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s="9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s="9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s="9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s="9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s="9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s="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s="9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s="9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s="9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s="9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s="9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s="9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s="9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s="9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s="9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s="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s="9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s="9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s="9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s="9" t="s">
        <v>8323</v>
      </c>
      <c r="R1923" s="9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s="9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s="9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s="9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s="9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s="9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s="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s="9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s="9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s="9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s="9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s="9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s="9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s="9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s="9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s="9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s="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s="9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s="9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s="9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s="9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s="9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s="9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s="9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s="9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s="9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s="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s="9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s="9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s="9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s="9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s="9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s="9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s="9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s="9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s="9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s="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s="9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s="9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s="9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s="9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s="9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s="9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s="9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s="9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s="9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s="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s="9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s="9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s="9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s="9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s="9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s="9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s="9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s="9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s="9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s="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s="9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s="9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s="9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s="9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s="9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s="9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s="9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s="9" t="s">
        <v>8336</v>
      </c>
      <c r="R1987" s="9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s="9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s="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s="9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s="9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s="9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s="9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s="9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s="9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s="9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s="9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s="9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s="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s="9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s="9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s="9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s="9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s="9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s="9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s="9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s="9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s="9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s="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s="9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s="9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s="9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s="9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s="9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s="9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s="9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s="9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s="9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s="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s="9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s="9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s="9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s="9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s="9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s="9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s="9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s="9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s="9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s="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s="9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s="9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s="9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s="9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s="9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s="9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s="9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s="9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s="9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s="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s="9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s="9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s="9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s="9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s="9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s="9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s="9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s="9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s="9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s="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s="9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s="9" t="s">
        <v>8317</v>
      </c>
      <c r="R2051" s="9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s="9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s="9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s="9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s="9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s="9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s="9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s="9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s="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s="9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s="9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s="9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s="9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s="9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s="9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s="9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s="9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s="9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s="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s="9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s="9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s="9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s="9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s="9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s="9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s="9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s="9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s="9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s="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s="9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s="9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s="9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s="9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s="9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s="9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s="9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s="9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s="9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s="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s="9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s="9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s="9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s="9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s="9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s="9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s="9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s="9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s="9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s="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s="9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s="9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s="9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s="9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s="9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s="9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s="9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s="9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s="9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s="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s="9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s="9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s="9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s="9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s="9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s="9" t="s">
        <v>8323</v>
      </c>
      <c r="R2115" s="9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s="9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s="9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s="9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s="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s="9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s="9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s="9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s="9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s="9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s="9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s="9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s="9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s="9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s="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s="9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s="9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s="9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s="9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s="9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s="9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s="9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s="9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s="9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s="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s="9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s="9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s="9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s="9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s="9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s="9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s="9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s="9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s="9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s="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s="9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s="9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s="9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s="9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s="9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s="9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s="9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s="9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s="9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s="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s="9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s="9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s="9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s="9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s="9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s="9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s="9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s="9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s="9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s="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s="9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s="9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s="9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s="9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s="9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s="9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s="9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s="9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s="9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s="9" t="s">
        <v>8323</v>
      </c>
      <c r="R2179" s="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s="9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s="9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s="9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s="9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s="9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s="9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s="9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s="9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s="9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s="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s="9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s="9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s="9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s="9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s="9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s="9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s="9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s="9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s="9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s="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s="9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s="9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s="9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s="9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s="9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s="9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s="9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s="9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s="9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s="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s="9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s="9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s="9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s="9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s="9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s="9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s="9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s="9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s="9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s="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s="9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s="9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s="9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s="9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s="9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s="9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s="9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s="9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s="9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s="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s="9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s="9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s="9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s="9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s="9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s="9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s="9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s="9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s="9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s="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s="9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s="9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s="9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s="9" t="s">
        <v>8331</v>
      </c>
      <c r="R2243" s="9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s="9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s="9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s="9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s="9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s="9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s="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s="9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s="9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s="9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s="9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s="9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s="9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s="9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s="9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s="9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s="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s="9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s="9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s="9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s="9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s="9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s="9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s="9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s="9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s="9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s="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s="9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s="9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s="9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s="9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s="9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s="9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s="9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s="9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s="9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s="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s="9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s="9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s="9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s="9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s="9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s="9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s="9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s="9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s="9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s="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s="9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s="9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s="9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s="9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s="9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s="9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s="9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s="9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s="9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s="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s="9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s="9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s="9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s="9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s="9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s="9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s="9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s="9" t="s">
        <v>8323</v>
      </c>
      <c r="R2307" s="9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s="9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s="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s="9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s="9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s="9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s="9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s="9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s="9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s="9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s="9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s="9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s="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s="9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s="9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s="9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s="9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s="9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s="9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s="9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s="9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s="9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s="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s="9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s="9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s="9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s="9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s="9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s="9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s="9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s="9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s="9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s="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s="9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s="9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s="9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s="9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s="9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s="9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s="9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s="9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s="9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s="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s="9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s="9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s="9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s="9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s="9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s="9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s="9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s="9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s="9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s="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s="9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s="9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s="9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s="9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s="9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s="9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s="9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s="9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s="9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s="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s="9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s="9" t="s">
        <v>8317</v>
      </c>
      <c r="R2371" s="9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s="9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s="9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s="9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s="9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s="9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s="9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s="9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s="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s="9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s="9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s="9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s="9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s="9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s="9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s="9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s="9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s="9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s="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s="9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s="9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s="9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s="9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s="9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s="9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s="9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s="9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s="9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s="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s="9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s="9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s="9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s="9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s="9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s="9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s="9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s="9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s="9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s="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s="9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s="9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s="9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s="9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s="9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s="9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s="9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s="9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s="9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s="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s="9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s="9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s="9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s="9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s="9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s="9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s="9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s="9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s="9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s="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s="9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s="9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s="9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s="9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s="9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s="9" t="s">
        <v>8334</v>
      </c>
      <c r="R2435" s="9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s="9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s="9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s="9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s="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s="9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s="9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s="9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s="9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s="9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s="9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s="9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s="9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s="9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s="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s="9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s="9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s="9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s="9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s="9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s="9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s="9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s="9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s="9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s="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s="9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s="9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s="9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s="9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s="9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s="9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s="9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s="9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s="9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s="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s="9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s="9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s="9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s="9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s="9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s="9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s="9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s="9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s="9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s="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s="9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s="9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s="9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s="9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s="9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s="9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s="9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s="9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s="9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s="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s="9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s="9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s="9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s="9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s="9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s="9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s="9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s="9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s="9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s="9" t="s">
        <v>8323</v>
      </c>
      <c r="R2499" s="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s="9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s="9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s="9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s="9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s="9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s="9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s="9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s="9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s="9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s="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s="9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s="9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s="9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s="9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s="9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s="9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s="9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s="9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s="9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s="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s="9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s="9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s="9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s="9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s="9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s="9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s="9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s="9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s="9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s="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s="9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s="9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s="9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s="9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s="9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s="9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s="9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s="9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s="9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s="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s="9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s="9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s="9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s="9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s="9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s="9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s="9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s="9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s="9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s="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s="9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s="9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s="9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s="9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s="9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s="9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s="9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s="9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s="9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s="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s="9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s="9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s="9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s="9" t="s">
        <v>8334</v>
      </c>
      <c r="R2563" s="9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s="9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s="9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s="9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s="9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s="9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s="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s="9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s="9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s="9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s="9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s="9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s="9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s="9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s="9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s="9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s="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s="9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s="9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s="9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s="9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s="9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s="9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s="9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s="9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s="9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s="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s="9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s="9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s="9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s="9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s="9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s="9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s="9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s="9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s="9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s="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s="9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s="9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s="9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s="9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s="9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s="9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s="9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s="9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s="9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s="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s="9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s="9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s="9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s="9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s="9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s="9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s="9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s="9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s="9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s="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s="9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s="9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s="9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s="9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s="9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s="9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s="9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s="9" t="s">
        <v>8317</v>
      </c>
      <c r="R2627" s="9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s="9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s="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s="9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s="9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s="9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s="9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s="9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s="9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s="9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s="9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s="9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s="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s="9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s="9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s="9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s="9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s="9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s="9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s="9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s="9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s="9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s="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s="9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s="9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s="9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s="9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s="9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s="9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s="9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s="9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s="9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s="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s="9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s="9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s="9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s="9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s="9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s="9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s="9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s="9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s="9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s="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s="9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s="9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s="9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s="9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s="9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s="9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s="9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s="9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s="9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s="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s="9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s="9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s="9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s="9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s="9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s="9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s="9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s="9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s="9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s="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s="9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s="9" t="s">
        <v>8334</v>
      </c>
      <c r="R2691" s="9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s="9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s="9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s="9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s="9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s="9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s="9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s="9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s="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s="9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s="9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s="9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s="9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s="9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s="9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s="9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s="9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s="9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s="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s="9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s="9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s="9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s="9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s="9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s="9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s="9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s="9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s="9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s="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s="9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s="9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s="9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s="9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s="9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s="9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s="9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s="9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s="9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s="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s="9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s="9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s="9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s="9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s="9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s="9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s="9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s="9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s="9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s="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s="9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s="9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s="9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s="9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s="9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s="9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s="9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s="9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s="9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s="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s="9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s="9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s="9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s="9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s="9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s="9" t="s">
        <v>8320</v>
      </c>
      <c r="R2755" s="9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s="9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s="9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s="9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s="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s="9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s="9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s="9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s="9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s="9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s="9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s="9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s="9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s="9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s="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s="9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s="9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s="9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s="9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s="9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s="9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s="9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s="9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s="9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s="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s="9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s="9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s="9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s="9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s="9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s="9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s="9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s="9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s="9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s="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s="9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s="9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s="9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s="9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s="9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s="9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s="9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s="9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s="9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s="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s="9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s="9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s="9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s="9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s="9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s="9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s="9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s="9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s="9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s="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s="9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s="9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s="9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s="9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s="9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s="9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s="9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s="9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s="9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82" si="221">IFERROR(ROUND(E2819/L2819,2),0)</f>
        <v>23.64</v>
      </c>
      <c r="Q2819" s="9" t="s">
        <v>8315</v>
      </c>
      <c r="R2819" s="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s="9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s="9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s="9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s="9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s="9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s="9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s="9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s="9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s="9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s="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s="9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s="9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s="9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s="9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s="9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s="9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s="9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s="9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s="9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s="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s="9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s="9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s="9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s="9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s="9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s="9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s="9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s="9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s="9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s="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s="9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s="9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s="9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s="9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s="9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s="9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s="9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s="9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s="9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s="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s="9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s="9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s="9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s="9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s="9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s="9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s="9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s="9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s="9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s="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s="9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s="9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s="9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s="9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s="9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s="9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s="9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s="9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s="9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s="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s="9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s="9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s="9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>
        <f t="shared" ref="P2883:P2946" si="226">IFERROR(ROUND(E2883/L2883,2),0)</f>
        <v>0</v>
      </c>
      <c r="Q2883" s="9" t="s">
        <v>8315</v>
      </c>
      <c r="R2883" s="9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s="9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s="9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s="9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s="9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s="9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s="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s="9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s="9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s="9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s="9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s="9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s="9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s="9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s="9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s="9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s="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s="9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s="9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s="9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s="9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s="9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s="9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s="9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s="9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s="9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s="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s="9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s="9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s="9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s="9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s="9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s="9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s="9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s="9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s="9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s="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s="9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s="9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s="9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s="9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s="9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s="9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s="9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s="9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s="9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s="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s="9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s="9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s="9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s="9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s="9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s="9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s="9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s="9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s="9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s="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s="9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s="9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s="9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s="9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s="9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s="9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s="9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>
        <f t="shared" ref="P2947:P3010" si="231">IFERROR(ROUND(E2947/L2947,2),0)</f>
        <v>0</v>
      </c>
      <c r="Q2947" s="9" t="s">
        <v>8315</v>
      </c>
      <c r="R2947" s="9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s="9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s="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s="9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s="9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s="9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s="9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s="9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s="9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s="9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s="9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s="9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s="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s="9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s="9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s="9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s="9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s="9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s="9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s="9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s="9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s="9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s="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s="9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s="9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s="9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s="9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s="9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s="9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s="9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s="9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s="9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s="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s="9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s="9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s="9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s="9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s="9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s="9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s="9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s="9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s="9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s="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s="9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s="9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s="9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s="9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s="9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s="9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s="9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s="9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s="9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s="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s="9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s="9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s="9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s="9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s="9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s="9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s="9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s="9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s="9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s="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s="9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>
        <f t="shared" ref="P3011:P3074" si="236">IFERROR(ROUND(E3011/L3011,2),0)</f>
        <v>233.9</v>
      </c>
      <c r="Q3011" s="9" t="s">
        <v>8315</v>
      </c>
      <c r="R3011" s="9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s="9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s="9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s="9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s="9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s="9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s="9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s="9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s="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s="9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s="9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s="9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s="9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s="9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s="9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s="9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s="9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s="9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s="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s="9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s="9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s="9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s="9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s="9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s="9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s="9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s="9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s="9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s="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s="9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s="9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s="9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s="9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s="9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s="9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s="9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s="9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s="9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s="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s="9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s="9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s="9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s="9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s="9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s="9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s="9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s="9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s="9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s="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s="9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s="9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s="9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s="9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s="9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s="9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s="9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s="9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s="9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s="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s="9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s="9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s="9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s="9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8315</v>
      </c>
      <c r="R3074" s="9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>
        <f t="shared" ref="P3075:P3138" si="241">IFERROR(ROUND(E3075/L3075,2),0)</f>
        <v>92.14</v>
      </c>
      <c r="Q3075" s="9" t="s">
        <v>8315</v>
      </c>
      <c r="R3075" s="9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s="9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s="9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s="9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s="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s="9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s="9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s="9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s="9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s="9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s="9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s="9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s="9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s="9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s="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s="9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s="9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s="9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s="9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s="9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s="9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s="9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s="9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s="9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s="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s="9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s="9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s="9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s="9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s="9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s="9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s="9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s="9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s="9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s="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s="9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s="9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s="9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s="9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s="9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s="9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s="9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s="9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s="9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s="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s="9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s="9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s="9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s="9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s="9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s="9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s="9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s="9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s="9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s="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s="9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s="9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s="9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s="9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s="9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s="9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s="9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s="9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s="9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>
        <f t="shared" ref="P3139:P3202" si="246">IFERROR(ROUND(E3139/L3139,2),0)</f>
        <v>50</v>
      </c>
      <c r="Q3139" s="9" t="s">
        <v>8315</v>
      </c>
      <c r="R3139" s="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s="9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s="9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s="9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s="9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s="9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s="9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s="9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s="9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s="9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s="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s="9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s="9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s="9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s="9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s="9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s="9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s="9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s="9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s="9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s="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s="9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s="9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s="9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s="9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s="9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s="9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s="9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s="9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s="9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s="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s="9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s="9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s="9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s="9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s="9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s="9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s="9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s="9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s="9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s="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s="9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s="9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s="9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s="9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s="9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s="9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s="9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s="9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s="9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s="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s="9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s="9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s="9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s="9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s="9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s="9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s="9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s="9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s="9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s="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s="9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s="9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s="9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>
        <f t="shared" ref="P3203:P3266" si="251">IFERROR(ROUND(E3203/L3203,2),0)</f>
        <v>12.5</v>
      </c>
      <c r="Q3203" s="9" t="s">
        <v>8315</v>
      </c>
      <c r="R3203" s="9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s="9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s="9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s="9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s="9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s="9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s="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s="9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s="9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s="9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s="9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s="9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s="9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s="9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s="9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s="9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s="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s="9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s="9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s="9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s="9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s="9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s="9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s="9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s="9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s="9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s="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s="9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s="9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s="9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s="9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s="9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s="9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s="9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s="9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s="9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s="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s="9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s="9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s="9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s="9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s="9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s="9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s="9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s="9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s="9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s="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s="9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s="9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s="9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s="9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s="9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s="9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s="9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s="9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s="9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s="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s="9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s="9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s="9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s="9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s="9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s="9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s="9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s="9" t="s">
        <v>8315</v>
      </c>
      <c r="R3267" s="9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s="9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s="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s="9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s="9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s="9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s="9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s="9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s="9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s="9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s="9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s="9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s="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s="9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s="9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s="9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s="9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s="9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s="9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s="9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s="9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s="9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s="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s="9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s="9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s="9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s="9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s="9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s="9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s="9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s="9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s="9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s="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s="9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s="9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s="9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s="9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s="9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s="9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s="9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s="9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s="9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s="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s="9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s="9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s="9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s="9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s="9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s="9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s="9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s="9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s="9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s="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s="9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s="9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s="9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s="9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s="9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s="9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s="9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s="9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s="9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s="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s="9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>
        <f t="shared" ref="P3331:P3394" si="261">IFERROR(ROUND(E3331/L3331,2),0)</f>
        <v>44.92</v>
      </c>
      <c r="Q3331" s="9" t="s">
        <v>8315</v>
      </c>
      <c r="R3331" s="9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s="9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s="9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s="9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s="9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s="9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s="9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s="9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s="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s="9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s="9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s="9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s="9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s="9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s="9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s="9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s="9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s="9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s="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s="9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s="9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s="9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s="9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s="9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s="9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s="9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s="9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s="9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s="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s="9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s="9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s="9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s="9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s="9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s="9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s="9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s="9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s="9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s="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s="9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s="9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s="9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s="9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s="9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s="9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s="9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s="9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s="9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s="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s="9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s="9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s="9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s="9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s="9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s="9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s="9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s="9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s="9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s="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s="9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s="9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s="9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s="9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s="9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>
        <f t="shared" ref="P3395:P3458" si="266">IFERROR(ROUND(E3395/L3395,2),0)</f>
        <v>36.07</v>
      </c>
      <c r="Q3395" s="9" t="s">
        <v>8315</v>
      </c>
      <c r="R3395" s="9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s="9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s="9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s="9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s="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s="9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s="9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s="9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s="9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s="9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s="9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s="9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s="9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s="9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s="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s="9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s="9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s="9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s="9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s="9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s="9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s="9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s="9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s="9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s="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s="9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s="9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s="9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s="9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s="9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s="9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s="9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s="9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s="9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s="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s="9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s="9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s="9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s="9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s="9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s="9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s="9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s="9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s="9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s="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s="9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s="9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s="9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s="9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s="9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s="9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s="9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s="9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s="9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s="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s="9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s="9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s="9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s="9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s="9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s="9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s="9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s="9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s="9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>
        <f t="shared" ref="P3459:P3522" si="271">IFERROR(ROUND(E3459/L3459,2),0)</f>
        <v>50.98</v>
      </c>
      <c r="Q3459" s="9" t="s">
        <v>8315</v>
      </c>
      <c r="R3459" s="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s="9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s="9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s="9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s="9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s="9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s="9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s="9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s="9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s="9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s="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s="9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s="9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s="9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s="9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s="9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s="9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s="9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s="9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s="9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s="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s="9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s="9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s="9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s="9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s="9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s="9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s="9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s="9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s="9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s="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s="9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s="9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s="9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s="9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s="9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s="9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s="9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s="9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s="9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s="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s="9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s="9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s="9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s="9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s="9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s="9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s="9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s="9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s="9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s="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s="9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s="9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s="9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s="9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s="9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s="9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s="9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s="9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s="9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s="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s="9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s="9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s="9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>
        <f t="shared" ref="P3523:P3586" si="276">IFERROR(ROUND(E3523/L3523,2),0)</f>
        <v>45.62</v>
      </c>
      <c r="Q3523" s="9" t="s">
        <v>8315</v>
      </c>
      <c r="R3523" s="9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s="9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s="9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s="9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s="9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s="9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s="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s="9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s="9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s="9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s="9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s="9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s="9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s="9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s="9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s="9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s="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s="9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s="9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s="9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s="9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s="9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s="9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s="9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s="9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s="9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s="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s="9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s="9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s="9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s="9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s="9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s="9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s="9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s="9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s="9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s="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s="9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s="9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s="9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s="9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s="9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s="9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s="9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s="9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s="9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s="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s="9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s="9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s="9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s="9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s="9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s="9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s="9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s="9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s="9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s="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s="9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s="9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s="9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s="9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s="9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s="9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s="9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>
        <f t="shared" ref="P3587:P3650" si="281">IFERROR(ROUND(E3587/L3587,2),0)</f>
        <v>176.09</v>
      </c>
      <c r="Q3587" s="9" t="s">
        <v>8315</v>
      </c>
      <c r="R3587" s="9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s="9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s="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s="9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s="9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s="9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s="9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s="9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s="9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s="9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s="9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s="9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s="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s="9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s="9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s="9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s="9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s="9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s="9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s="9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s="9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s="9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s="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s="9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s="9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s="9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s="9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s="9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s="9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s="9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s="9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s="9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s="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s="9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s="9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s="9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s="9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s="9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s="9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s="9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s="9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s="9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s="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s="9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s="9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s="9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s="9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s="9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s="9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s="9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s="9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s="9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s="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s="9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s="9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s="9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s="9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s="9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s="9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s="9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s="9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s="9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s="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s="9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>
        <f t="shared" ref="P3651:P3714" si="286">IFERROR(ROUND(E3651/L3651,2),0)</f>
        <v>97.5</v>
      </c>
      <c r="Q3651" s="9" t="s">
        <v>8315</v>
      </c>
      <c r="R3651" s="9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s="9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s="9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s="9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s="9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s="9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s="9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s="9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s="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s="9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s="9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s="9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s="9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s="9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s="9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s="9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s="9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s="9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s="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s="9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s="9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s="9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s="9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s="9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s="9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s="9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s="9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s="9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s="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s="9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s="9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s="9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s="9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s="9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s="9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s="9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s="9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s="9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s="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s="9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s="9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s="9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s="9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s="9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s="9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s="9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s="9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s="9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s="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s="9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s="9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s="9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s="9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s="9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s="9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s="9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s="9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s="9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s="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s="9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s="9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s="9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s="9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8315</v>
      </c>
      <c r="R3714" s="9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>
        <f t="shared" ref="P3715:P3778" si="291">IFERROR(ROUND(E3715/L3715,2),0)</f>
        <v>106.84</v>
      </c>
      <c r="Q3715" s="9" t="s">
        <v>8315</v>
      </c>
      <c r="R3715" s="9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s="9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s="9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s="9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s="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s="9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s="9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s="9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s="9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s="9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s="9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s="9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s="9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s="9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s="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s="9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s="9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s="9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s="9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s="9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s="9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s="9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s="9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s="9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s="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s="9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s="9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s="9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s="9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s="9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s="9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s="9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s="9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s="9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s="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s="9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s="9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s="9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s="9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s="9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s="9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s="9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s="9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s="9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s="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s="9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s="9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s="9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s="9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s="9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s="9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s="9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s="9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s="9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s="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s="9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s="9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s="9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s="9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s="9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s="9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s="9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s="9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8315</v>
      </c>
      <c r="R3778" s="9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>
        <f t="shared" ref="P3779:P3842" si="296">IFERROR(ROUND(E3779/L3779,2),0)</f>
        <v>48.54</v>
      </c>
      <c r="Q3779" s="9" t="s">
        <v>8315</v>
      </c>
      <c r="R3779" s="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s="9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s="9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s="9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s="9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s="9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s="9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s="9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s="9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s="9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s="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s="9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s="9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s="9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s="9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s="9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s="9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s="9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s="9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s="9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s="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s="9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s="9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s="9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s="9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s="9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s="9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s="9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s="9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s="9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s="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s="9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s="9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s="9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s="9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s="9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s="9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s="9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s="9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s="9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s="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s="9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s="9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s="9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s="9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s="9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s="9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s="9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s="9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s="9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s="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s="9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s="9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s="9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s="9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s="9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s="9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s="9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s="9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s="9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s="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s="9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s="9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s="9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>
        <f t="shared" ref="P3843:P3906" si="301">IFERROR(ROUND(E3843/L3843,2),0)</f>
        <v>25.65</v>
      </c>
      <c r="Q3843" s="9" t="s">
        <v>8315</v>
      </c>
      <c r="R3843" s="9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s="9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s="9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s="9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s="9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s="9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s="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s="9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s="9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s="9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s="9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s="9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s="9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s="9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s="9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s="9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s="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s="9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s="9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s="9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s="9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s="9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s="9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s="9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s="9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s="9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s="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s="9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s="9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s="9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s="9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s="9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s="9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s="9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s="9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s="9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s="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s="9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s="9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s="9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s="9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s="9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s="9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s="9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s="9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s="9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s="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s="9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s="9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s="9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s="9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s="9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s="9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s="9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s="9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s="9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s="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s="9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s="9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s="9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s="9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s="9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s="9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8315</v>
      </c>
      <c r="R3906" s="9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>
        <f t="shared" ref="P3907:P3970" si="306">IFERROR(ROUND(E3907/L3907,2),0)</f>
        <v>24.71</v>
      </c>
      <c r="Q3907" s="9" t="s">
        <v>8315</v>
      </c>
      <c r="R3907" s="9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s="9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s="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s="9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s="9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s="9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s="9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s="9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s="9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s="9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s="9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s="9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s="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s="9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s="9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s="9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s="9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s="9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s="9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s="9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s="9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s="9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s="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s="9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s="9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s="9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s="9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s="9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s="9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s="9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s="9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s="9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s="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s="9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s="9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s="9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s="9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s="9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s="9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s="9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s="9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s="9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s="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s="9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s="9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s="9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s="9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s="9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s="9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s="9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s="9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s="9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s="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s="9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s="9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s="9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s="9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s="9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s="9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s="9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s="9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s="9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s="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8315</v>
      </c>
      <c r="R3970" s="9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>
        <f t="shared" ref="P3971:P4034" si="311">IFERROR(ROUND(E3971/L3971,2),0)</f>
        <v>35.17</v>
      </c>
      <c r="Q3971" s="9" t="s">
        <v>8315</v>
      </c>
      <c r="R3971" s="9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s="9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s="9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s="9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s="9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s="9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s="9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s="9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s="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s="9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s="9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s="9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s="9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s="9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s="9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s="9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s="9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s="9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s="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s="9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s="9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s="9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s="9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s="9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s="9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s="9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s="9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s="9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s="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s="9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s="9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s="9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s="9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s="9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s="9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s="9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s="9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s="9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s="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s="9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s="9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s="9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s="9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s="9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s="9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s="9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s="9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s="9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s="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s="9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s="9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s="9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s="9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s="9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s="9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s="9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s="9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s="9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s="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s="9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s="9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s="9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s="9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s="9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>
        <f t="shared" ref="P4035:P4098" si="316">IFERROR(ROUND(E4035/L4035,2),0)</f>
        <v>65.34</v>
      </c>
      <c r="Q4035" s="9" t="s">
        <v>8315</v>
      </c>
      <c r="R4035" s="9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s="9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s="9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s="9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s="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s="9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s="9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s="9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s="9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s="9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s="9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s="9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s="9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s="9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s="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s="9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s="9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s="9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s="9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s="9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s="9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s="9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s="9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s="9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s="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s="9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s="9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s="9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s="9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s="9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s="9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s="9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s="9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s="9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s="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s="9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s="9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s="9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s="9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s="9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s="9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s="9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s="9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s="9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s="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s="9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s="9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s="9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s="9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s="9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s="9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s="9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s="9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s="9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s="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s="9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s="9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s="9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s="9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s="9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s="9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s="9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s="9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8315</v>
      </c>
      <c r="R4098" s="9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>
        <f t="shared" ref="P4099:P4115" si="321">IFERROR(ROUND(E4099/L4099,2),0)</f>
        <v>0</v>
      </c>
      <c r="Q4099" s="9" t="s">
        <v>8315</v>
      </c>
      <c r="R4099" s="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s="9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s="9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s="9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s="9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s="9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s="9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s="9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s="9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s="9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s="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s="9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s="9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s="9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s="9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s="9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s="9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85AFCCF9-6216-44F7-A122-D9F0A743E77E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Q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BF008-0E5A-4B53-8D87-1DD227314980}">
  <dimension ref="A1:T251"/>
  <sheetViews>
    <sheetView workbookViewId="0">
      <selection activeCell="O3" sqref="O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s="9" t="s">
        <v>8316</v>
      </c>
      <c r="S2" s="13">
        <v>42492.737847222219</v>
      </c>
      <c r="T2" s="13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s="9" t="s">
        <v>8316</v>
      </c>
      <c r="S3" s="13">
        <v>42103.016585648147</v>
      </c>
      <c r="T3" s="13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s="9" t="s">
        <v>8316</v>
      </c>
      <c r="S4" s="13">
        <v>42108.692060185189</v>
      </c>
      <c r="T4" s="13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s="9" t="s">
        <v>8316</v>
      </c>
      <c r="S5" s="13">
        <v>42453.806307870371</v>
      </c>
      <c r="T5" s="13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s="9" t="s">
        <v>8316</v>
      </c>
      <c r="S6" s="13">
        <v>42123.648831018523</v>
      </c>
      <c r="T6" s="13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s="9" t="s">
        <v>8316</v>
      </c>
      <c r="S7" s="13">
        <v>41858.007071759261</v>
      </c>
      <c r="T7" s="13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s="9" t="s">
        <v>8316</v>
      </c>
      <c r="S8" s="13">
        <v>41781.045173611114</v>
      </c>
      <c r="T8" s="13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s="9" t="s">
        <v>8316</v>
      </c>
      <c r="S9" s="13">
        <v>42370.007766203707</v>
      </c>
      <c r="T9" s="13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s="9" t="s">
        <v>8316</v>
      </c>
      <c r="S10" s="13">
        <v>42165.037581018521</v>
      </c>
      <c r="T10" s="13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s="9" t="s">
        <v>8316</v>
      </c>
      <c r="S11" s="13">
        <v>42480.800648148142</v>
      </c>
      <c r="T11" s="13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s="9" t="s">
        <v>8316</v>
      </c>
      <c r="S12" s="13">
        <v>41784.789687500001</v>
      </c>
      <c r="T12" s="13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s="9" t="s">
        <v>8316</v>
      </c>
      <c r="S13" s="13">
        <v>41831.675034722226</v>
      </c>
      <c r="T13" s="13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s="9" t="s">
        <v>8316</v>
      </c>
      <c r="S14" s="13">
        <v>41950.114108796297</v>
      </c>
      <c r="T14" s="13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s="9" t="s">
        <v>8316</v>
      </c>
      <c r="S15" s="13">
        <v>42627.955104166671</v>
      </c>
      <c r="T15" s="13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s="9" t="s">
        <v>8316</v>
      </c>
      <c r="S16" s="13">
        <v>42531.195277777777</v>
      </c>
      <c r="T16" s="13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s="9" t="s">
        <v>8316</v>
      </c>
      <c r="S17" s="13">
        <v>42618.827013888891</v>
      </c>
      <c r="T17" s="13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s="9" t="s">
        <v>8316</v>
      </c>
      <c r="S18" s="13">
        <v>42540.593530092592</v>
      </c>
      <c r="T18" s="13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s="9" t="s">
        <v>8316</v>
      </c>
      <c r="S19" s="13">
        <v>41746.189409722225</v>
      </c>
      <c r="T19" s="13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s="9" t="s">
        <v>8316</v>
      </c>
      <c r="S20" s="13">
        <v>41974.738576388889</v>
      </c>
      <c r="T20" s="13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s="9" t="s">
        <v>8316</v>
      </c>
      <c r="S21" s="13">
        <v>42115.11618055556</v>
      </c>
      <c r="T21" s="13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s="9" t="s">
        <v>8316</v>
      </c>
      <c r="S22" s="13">
        <v>42002.817488425921</v>
      </c>
      <c r="T22" s="13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s="9" t="s">
        <v>8316</v>
      </c>
      <c r="S23" s="13">
        <v>42722.84474537037</v>
      </c>
      <c r="T23" s="13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s="9" t="s">
        <v>8316</v>
      </c>
      <c r="S24" s="13">
        <v>42465.128391203703</v>
      </c>
      <c r="T24" s="13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s="9" t="s">
        <v>8316</v>
      </c>
      <c r="S25" s="13">
        <v>42171.743969907402</v>
      </c>
      <c r="T25" s="13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s="9" t="s">
        <v>8316</v>
      </c>
      <c r="S26" s="13">
        <v>42672.955138888887</v>
      </c>
      <c r="T26" s="13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s="9" t="s">
        <v>8316</v>
      </c>
      <c r="S27" s="13">
        <v>42359.725243055553</v>
      </c>
      <c r="T27" s="13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s="9" t="s">
        <v>8316</v>
      </c>
      <c r="S28" s="13">
        <v>42192.905694444446</v>
      </c>
      <c r="T28" s="13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s="9" t="s">
        <v>8316</v>
      </c>
      <c r="S29" s="13">
        <v>41916.597638888888</v>
      </c>
      <c r="T29" s="13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s="9" t="s">
        <v>8316</v>
      </c>
      <c r="S30" s="13">
        <v>42461.596273148149</v>
      </c>
      <c r="T30" s="13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s="9" t="s">
        <v>8316</v>
      </c>
      <c r="S31" s="13">
        <v>42370.90320601852</v>
      </c>
      <c r="T31" s="13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s="9" t="s">
        <v>8316</v>
      </c>
      <c r="S32" s="13">
        <v>41948.727256944447</v>
      </c>
      <c r="T32" s="13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s="9" t="s">
        <v>8316</v>
      </c>
      <c r="S33" s="13">
        <v>42047.07640046296</v>
      </c>
      <c r="T33" s="13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s="9" t="s">
        <v>8316</v>
      </c>
      <c r="S34" s="13">
        <v>42261.632916666669</v>
      </c>
      <c r="T34" s="13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s="9" t="s">
        <v>8316</v>
      </c>
      <c r="S35" s="13">
        <v>41985.427361111113</v>
      </c>
      <c r="T35" s="13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s="9" t="s">
        <v>8316</v>
      </c>
      <c r="S36" s="13">
        <v>41922.535185185188</v>
      </c>
      <c r="T36" s="13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s="9" t="s">
        <v>8316</v>
      </c>
      <c r="S37" s="13">
        <v>41850.863252314812</v>
      </c>
      <c r="T37" s="13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s="9" t="s">
        <v>8316</v>
      </c>
      <c r="S38" s="13">
        <v>41831.742962962962</v>
      </c>
      <c r="T38" s="13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s="9" t="s">
        <v>8316</v>
      </c>
      <c r="S39" s="13">
        <v>42415.883425925931</v>
      </c>
      <c r="T39" s="13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s="9" t="s">
        <v>8316</v>
      </c>
      <c r="S40" s="13">
        <v>41869.714166666665</v>
      </c>
      <c r="T40" s="13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s="9" t="s">
        <v>8316</v>
      </c>
      <c r="S41" s="13">
        <v>41953.773090277777</v>
      </c>
      <c r="T41" s="13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s="9" t="s">
        <v>8316</v>
      </c>
      <c r="S42" s="13">
        <v>42037.986284722225</v>
      </c>
      <c r="T42" s="13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s="9" t="s">
        <v>8316</v>
      </c>
      <c r="S43" s="13">
        <v>41811.555462962962</v>
      </c>
      <c r="T43" s="13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s="9" t="s">
        <v>8316</v>
      </c>
      <c r="S44" s="13">
        <v>42701.908807870372</v>
      </c>
      <c r="T44" s="13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s="9" t="s">
        <v>8316</v>
      </c>
      <c r="S45" s="13">
        <v>42258.646504629629</v>
      </c>
      <c r="T45" s="13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s="9" t="s">
        <v>8316</v>
      </c>
      <c r="S46" s="13">
        <v>42278.664965277778</v>
      </c>
      <c r="T46" s="13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s="9" t="s">
        <v>8316</v>
      </c>
      <c r="S47" s="13">
        <v>42515.078217592592</v>
      </c>
      <c r="T47" s="13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s="9" t="s">
        <v>8316</v>
      </c>
      <c r="S48" s="13">
        <v>41830.234166666669</v>
      </c>
      <c r="T48" s="13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s="9" t="s">
        <v>8316</v>
      </c>
      <c r="S49" s="13">
        <v>41982.904386574075</v>
      </c>
      <c r="T49" s="13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s="9" t="s">
        <v>8316</v>
      </c>
      <c r="S50" s="13">
        <v>42210.439768518518</v>
      </c>
      <c r="T50" s="13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s="9" t="s">
        <v>8316</v>
      </c>
      <c r="S51" s="13">
        <v>42196.166874999995</v>
      </c>
      <c r="T51" s="13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s="9" t="s">
        <v>8316</v>
      </c>
      <c r="S52" s="13">
        <v>42606.056863425925</v>
      </c>
      <c r="T52" s="13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s="9" t="s">
        <v>8316</v>
      </c>
      <c r="S53" s="13">
        <v>42199.648912037039</v>
      </c>
      <c r="T53" s="13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s="9" t="s">
        <v>8316</v>
      </c>
      <c r="S54" s="13">
        <v>42444.877743055549</v>
      </c>
      <c r="T54" s="13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s="9" t="s">
        <v>8316</v>
      </c>
      <c r="S55" s="13">
        <v>42499.731701388882</v>
      </c>
      <c r="T55" s="13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s="9" t="s">
        <v>8316</v>
      </c>
      <c r="S56" s="13">
        <v>41929.266215277778</v>
      </c>
      <c r="T56" s="13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s="9" t="s">
        <v>8316</v>
      </c>
      <c r="S57" s="13">
        <v>42142.768819444449</v>
      </c>
      <c r="T57" s="13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s="9" t="s">
        <v>8316</v>
      </c>
      <c r="S58" s="13">
        <v>42354.131643518514</v>
      </c>
      <c r="T58" s="13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s="9" t="s">
        <v>8316</v>
      </c>
      <c r="S59" s="13">
        <v>41828.922905092593</v>
      </c>
      <c r="T59" s="13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s="9" t="s">
        <v>8316</v>
      </c>
      <c r="S60" s="13">
        <v>42245.234340277777</v>
      </c>
      <c r="T60" s="13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s="9" t="s">
        <v>8316</v>
      </c>
      <c r="S61" s="13">
        <v>42278.629710648151</v>
      </c>
      <c r="T61" s="13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s="9" t="s">
        <v>8316</v>
      </c>
      <c r="S62" s="13">
        <v>41826.61954861111</v>
      </c>
      <c r="T62" s="13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s="9" t="s">
        <v>8316</v>
      </c>
      <c r="S63" s="13">
        <v>42205.171018518522</v>
      </c>
      <c r="T63" s="13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s="9" t="s">
        <v>8316</v>
      </c>
      <c r="S64" s="13">
        <v>42041.205000000002</v>
      </c>
      <c r="T64" s="13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s="9" t="s">
        <v>8316</v>
      </c>
      <c r="S65" s="13">
        <v>42203.677766203706</v>
      </c>
      <c r="T65" s="13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s="9" t="s">
        <v>8316</v>
      </c>
      <c r="S66" s="13">
        <v>41983.752847222218</v>
      </c>
      <c r="T66" s="13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s="9" t="s">
        <v>8316</v>
      </c>
      <c r="S67" s="13">
        <v>42103.024398148147</v>
      </c>
      <c r="T67" s="13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s="9" t="s">
        <v>8316</v>
      </c>
      <c r="S68" s="13">
        <v>42089.901574074072</v>
      </c>
      <c r="T68" s="13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s="9" t="s">
        <v>8316</v>
      </c>
      <c r="S69" s="13">
        <v>42297.691006944442</v>
      </c>
      <c r="T69" s="13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s="9" t="s">
        <v>8316</v>
      </c>
      <c r="S70" s="13">
        <v>41833.089756944442</v>
      </c>
      <c r="T70" s="13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s="9" t="s">
        <v>8316</v>
      </c>
      <c r="S71" s="13">
        <v>42325.920717592591</v>
      </c>
      <c r="T71" s="13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s="9" t="s">
        <v>8316</v>
      </c>
      <c r="S72" s="13">
        <v>41858.214629629627</v>
      </c>
      <c r="T72" s="13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s="9" t="s">
        <v>8316</v>
      </c>
      <c r="S73" s="13">
        <v>41793.710231481484</v>
      </c>
      <c r="T73" s="13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s="9" t="s">
        <v>8316</v>
      </c>
      <c r="S74" s="13">
        <v>41793.814259259263</v>
      </c>
      <c r="T74" s="13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s="9" t="s">
        <v>8316</v>
      </c>
      <c r="S75" s="13">
        <v>41831.697939814818</v>
      </c>
      <c r="T75" s="13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s="9" t="s">
        <v>8316</v>
      </c>
      <c r="S76" s="13">
        <v>42621.389340277776</v>
      </c>
      <c r="T76" s="13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s="9" t="s">
        <v>8316</v>
      </c>
      <c r="S77" s="13">
        <v>41780.785729166666</v>
      </c>
      <c r="T77" s="13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s="9" t="s">
        <v>8316</v>
      </c>
      <c r="S78" s="13">
        <v>41766.072500000002</v>
      </c>
      <c r="T78" s="13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s="9" t="s">
        <v>8316</v>
      </c>
      <c r="S79" s="13">
        <v>41766.617291666669</v>
      </c>
      <c r="T79" s="13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s="9" t="s">
        <v>8316</v>
      </c>
      <c r="S80" s="13">
        <v>42248.627013888887</v>
      </c>
      <c r="T80" s="13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s="9" t="s">
        <v>8316</v>
      </c>
      <c r="S81" s="13">
        <v>41885.221550925926</v>
      </c>
      <c r="T81" s="13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s="9" t="s">
        <v>8316</v>
      </c>
      <c r="S82" s="13">
        <v>42159.224432870367</v>
      </c>
      <c r="T82" s="13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s="9" t="s">
        <v>8316</v>
      </c>
      <c r="S83" s="13">
        <v>42265.817002314812</v>
      </c>
      <c r="T83" s="13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s="9" t="s">
        <v>8316</v>
      </c>
      <c r="S84" s="13">
        <v>41975.124340277776</v>
      </c>
      <c r="T84" s="13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s="9" t="s">
        <v>8316</v>
      </c>
      <c r="S85" s="13">
        <v>42065.190694444449</v>
      </c>
      <c r="T85" s="13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s="9" t="s">
        <v>8316</v>
      </c>
      <c r="S86" s="13">
        <v>41848.84002314815</v>
      </c>
      <c r="T86" s="13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s="9" t="s">
        <v>8316</v>
      </c>
      <c r="S87" s="13">
        <v>42103.884930555556</v>
      </c>
      <c r="T87" s="13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s="9" t="s">
        <v>8316</v>
      </c>
      <c r="S88" s="13">
        <v>42059.970729166671</v>
      </c>
      <c r="T88" s="13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s="9" t="s">
        <v>8316</v>
      </c>
      <c r="S89" s="13">
        <v>42041.743090277778</v>
      </c>
      <c r="T89" s="13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s="9" t="s">
        <v>8316</v>
      </c>
      <c r="S90" s="13">
        <v>41829.73715277778</v>
      </c>
      <c r="T90" s="13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s="9" t="s">
        <v>8316</v>
      </c>
      <c r="S91" s="13">
        <v>41789.893599537041</v>
      </c>
      <c r="T91" s="13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s="9" t="s">
        <v>8316</v>
      </c>
      <c r="S92" s="13">
        <v>41833.660995370366</v>
      </c>
      <c r="T92" s="13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s="9" t="s">
        <v>8316</v>
      </c>
      <c r="S93" s="13">
        <v>41914.590011574073</v>
      </c>
      <c r="T93" s="13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s="9" t="s">
        <v>8316</v>
      </c>
      <c r="S94" s="13">
        <v>42611.261064814811</v>
      </c>
      <c r="T94" s="13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s="9" t="s">
        <v>8316</v>
      </c>
      <c r="S95" s="13">
        <v>42253.633159722223</v>
      </c>
      <c r="T95" s="13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s="9" t="s">
        <v>8316</v>
      </c>
      <c r="S96" s="13">
        <v>42295.891828703709</v>
      </c>
      <c r="T96" s="13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s="9" t="s">
        <v>8316</v>
      </c>
      <c r="S97" s="13">
        <v>42402.947002314817</v>
      </c>
      <c r="T97" s="13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s="9" t="s">
        <v>8316</v>
      </c>
      <c r="S98" s="13">
        <v>42509.814108796301</v>
      </c>
      <c r="T98" s="13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s="9" t="s">
        <v>8316</v>
      </c>
      <c r="S99" s="13">
        <v>41977.004976851851</v>
      </c>
      <c r="T99" s="13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s="9" t="s">
        <v>8316</v>
      </c>
      <c r="S100" s="13">
        <v>42171.758611111116</v>
      </c>
      <c r="T100" s="13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s="9" t="s">
        <v>8316</v>
      </c>
      <c r="S101" s="13">
        <v>42056.1324537037</v>
      </c>
      <c r="T101" s="13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s="9" t="s">
        <v>8316</v>
      </c>
      <c r="S102" s="13">
        <v>41867.652280092596</v>
      </c>
      <c r="T102" s="13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s="9" t="s">
        <v>8316</v>
      </c>
      <c r="S103" s="13">
        <v>41779.657870370371</v>
      </c>
      <c r="T103" s="13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s="9" t="s">
        <v>8316</v>
      </c>
      <c r="S104" s="13">
        <v>42679.958472222221</v>
      </c>
      <c r="T104" s="13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s="9" t="s">
        <v>8316</v>
      </c>
      <c r="S105" s="13">
        <v>42032.250208333338</v>
      </c>
      <c r="T105" s="13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s="9" t="s">
        <v>8316</v>
      </c>
      <c r="S106" s="13">
        <v>41793.191875000004</v>
      </c>
      <c r="T106" s="13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s="9" t="s">
        <v>8316</v>
      </c>
      <c r="S107" s="13">
        <v>41843.775011574071</v>
      </c>
      <c r="T107" s="13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s="9" t="s">
        <v>8316</v>
      </c>
      <c r="S108" s="13">
        <v>42136.092488425929</v>
      </c>
      <c r="T108" s="13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s="9" t="s">
        <v>8316</v>
      </c>
      <c r="S109" s="13">
        <v>42317.826377314821</v>
      </c>
      <c r="T109" s="13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s="9" t="s">
        <v>8316</v>
      </c>
      <c r="S110" s="13">
        <v>42186.01116898148</v>
      </c>
      <c r="T110" s="13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s="9" t="s">
        <v>8316</v>
      </c>
      <c r="S111" s="13">
        <v>42095.229166666672</v>
      </c>
      <c r="T111" s="13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s="9" t="s">
        <v>8316</v>
      </c>
      <c r="S112" s="13">
        <v>41906.819513888891</v>
      </c>
      <c r="T112" s="13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s="9" t="s">
        <v>8316</v>
      </c>
      <c r="S113" s="13">
        <v>41834.135370370372</v>
      </c>
      <c r="T113" s="13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s="9" t="s">
        <v>8316</v>
      </c>
      <c r="S114" s="13">
        <v>41863.359282407408</v>
      </c>
      <c r="T114" s="13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s="9" t="s">
        <v>8316</v>
      </c>
      <c r="S115" s="13">
        <v>42224.756909722222</v>
      </c>
      <c r="T115" s="13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s="9" t="s">
        <v>8316</v>
      </c>
      <c r="S116" s="13">
        <v>41939.8122337963</v>
      </c>
      <c r="T116" s="13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s="9" t="s">
        <v>8316</v>
      </c>
      <c r="S117" s="13">
        <v>42059.270023148143</v>
      </c>
      <c r="T117" s="13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s="9" t="s">
        <v>8316</v>
      </c>
      <c r="S118" s="13">
        <v>42308.211215277777</v>
      </c>
      <c r="T118" s="13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s="9" t="s">
        <v>8316</v>
      </c>
      <c r="S119" s="13">
        <v>42020.768634259264</v>
      </c>
      <c r="T119" s="13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s="9" t="s">
        <v>8316</v>
      </c>
      <c r="S120" s="13">
        <v>41786.959745370368</v>
      </c>
      <c r="T120" s="13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s="9" t="s">
        <v>8316</v>
      </c>
      <c r="S121" s="13">
        <v>41820.870821759258</v>
      </c>
      <c r="T121" s="13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s="9" t="s">
        <v>8316</v>
      </c>
      <c r="S122" s="13">
        <v>42265.683182870373</v>
      </c>
      <c r="T122" s="13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s="9" t="s">
        <v>8316</v>
      </c>
      <c r="S123" s="13">
        <v>42601.827141203699</v>
      </c>
      <c r="T123" s="13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s="9" t="s">
        <v>8316</v>
      </c>
      <c r="S124" s="13">
        <v>42228.151701388888</v>
      </c>
      <c r="T124" s="13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s="9" t="s">
        <v>8316</v>
      </c>
      <c r="S125" s="13">
        <v>42415.168564814812</v>
      </c>
      <c r="T125" s="13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s="9" t="s">
        <v>8316</v>
      </c>
      <c r="S126" s="13">
        <v>42538.968310185184</v>
      </c>
      <c r="T126" s="13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s="9" t="s">
        <v>8316</v>
      </c>
      <c r="S127" s="13">
        <v>42233.671747685185</v>
      </c>
      <c r="T127" s="13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s="9" t="s">
        <v>8316</v>
      </c>
      <c r="S128" s="13">
        <v>42675.262962962966</v>
      </c>
      <c r="T128" s="13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s="9" t="s">
        <v>8316</v>
      </c>
      <c r="S129" s="13">
        <v>42534.631481481483</v>
      </c>
      <c r="T129" s="13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s="9" t="s">
        <v>8316</v>
      </c>
      <c r="S130" s="13">
        <v>42151.905717592599</v>
      </c>
      <c r="T130" s="13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s="9" t="s">
        <v>8316</v>
      </c>
      <c r="S131" s="13">
        <v>41961.492488425924</v>
      </c>
      <c r="T131" s="13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s="9" t="s">
        <v>8316</v>
      </c>
      <c r="S132" s="13">
        <v>41940.587233796294</v>
      </c>
      <c r="T132" s="13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s="9" t="s">
        <v>8316</v>
      </c>
      <c r="S133" s="13">
        <v>42111.904097222221</v>
      </c>
      <c r="T133" s="13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s="9" t="s">
        <v>8316</v>
      </c>
      <c r="S134" s="13">
        <v>42279.778564814813</v>
      </c>
      <c r="T134" s="13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s="9" t="s">
        <v>8316</v>
      </c>
      <c r="S135" s="13">
        <v>42213.662905092591</v>
      </c>
      <c r="T135" s="13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s="9" t="s">
        <v>8316</v>
      </c>
      <c r="S136" s="13">
        <v>42109.801712962959</v>
      </c>
      <c r="T136" s="13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s="9" t="s">
        <v>8316</v>
      </c>
      <c r="S137" s="13">
        <v>42031.833587962959</v>
      </c>
      <c r="T137" s="13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s="9" t="s">
        <v>8316</v>
      </c>
      <c r="S138" s="13">
        <v>42615.142870370371</v>
      </c>
      <c r="T138" s="13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s="9" t="s">
        <v>8316</v>
      </c>
      <c r="S139" s="13">
        <v>42439.702314814815</v>
      </c>
      <c r="T139" s="13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s="9" t="s">
        <v>8316</v>
      </c>
      <c r="S140" s="13">
        <v>42243.790393518517</v>
      </c>
      <c r="T140" s="13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s="9" t="s">
        <v>8316</v>
      </c>
      <c r="S141" s="13">
        <v>42550.048449074078</v>
      </c>
      <c r="T141" s="13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s="9" t="s">
        <v>8316</v>
      </c>
      <c r="S142" s="13">
        <v>42306.848854166667</v>
      </c>
      <c r="T142" s="13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s="9" t="s">
        <v>8316</v>
      </c>
      <c r="S143" s="13">
        <v>42457.932025462964</v>
      </c>
      <c r="T143" s="13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s="9" t="s">
        <v>8316</v>
      </c>
      <c r="S144" s="13">
        <v>42513.976319444439</v>
      </c>
      <c r="T144" s="13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s="9" t="s">
        <v>8316</v>
      </c>
      <c r="S145" s="13">
        <v>41816.950370370374</v>
      </c>
      <c r="T145" s="13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s="9" t="s">
        <v>8316</v>
      </c>
      <c r="S146" s="13">
        <v>41880.788842592592</v>
      </c>
      <c r="T146" s="13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s="9" t="s">
        <v>8316</v>
      </c>
      <c r="S147" s="13">
        <v>42342.845555555556</v>
      </c>
      <c r="T147" s="13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s="9" t="s">
        <v>8316</v>
      </c>
      <c r="S148" s="13">
        <v>42053.722060185188</v>
      </c>
      <c r="T148" s="13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s="9" t="s">
        <v>8316</v>
      </c>
      <c r="S149" s="13">
        <v>42414.235879629632</v>
      </c>
      <c r="T149" s="13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s="9" t="s">
        <v>8316</v>
      </c>
      <c r="S150" s="13">
        <v>41801.711550925924</v>
      </c>
      <c r="T150" s="13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s="9" t="s">
        <v>8316</v>
      </c>
      <c r="S151" s="13">
        <v>42770.290590277778</v>
      </c>
      <c r="T151" s="13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s="9" t="s">
        <v>8316</v>
      </c>
      <c r="S152" s="13">
        <v>42452.815659722226</v>
      </c>
      <c r="T152" s="13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s="9" t="s">
        <v>8316</v>
      </c>
      <c r="S153" s="13">
        <v>42601.854699074072</v>
      </c>
      <c r="T153" s="13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s="9" t="s">
        <v>8316</v>
      </c>
      <c r="S154" s="13">
        <v>42447.863553240735</v>
      </c>
      <c r="T154" s="13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s="9" t="s">
        <v>8316</v>
      </c>
      <c r="S155" s="13">
        <v>41811.536180555559</v>
      </c>
      <c r="T155" s="13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s="9" t="s">
        <v>8316</v>
      </c>
      <c r="S156" s="13">
        <v>41981.067523148144</v>
      </c>
      <c r="T156" s="13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s="9" t="s">
        <v>8316</v>
      </c>
      <c r="S157" s="13">
        <v>42469.68414351852</v>
      </c>
      <c r="T157" s="13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s="9" t="s">
        <v>8316</v>
      </c>
      <c r="S158" s="13">
        <v>42534.866875</v>
      </c>
      <c r="T158" s="13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s="9" t="s">
        <v>8316</v>
      </c>
      <c r="S159" s="13">
        <v>41830.858344907407</v>
      </c>
      <c r="T159" s="13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s="9" t="s">
        <v>8316</v>
      </c>
      <c r="S160" s="13">
        <v>42543.788564814815</v>
      </c>
      <c r="T160" s="13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s="9" t="s">
        <v>8316</v>
      </c>
      <c r="S161" s="13">
        <v>41975.642974537041</v>
      </c>
      <c r="T161" s="13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s="9" t="s">
        <v>8316</v>
      </c>
      <c r="S162" s="13">
        <v>41795.598923611113</v>
      </c>
      <c r="T162" s="13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s="9" t="s">
        <v>8316</v>
      </c>
      <c r="S163" s="13">
        <v>42508.179965277777</v>
      </c>
      <c r="T163" s="13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s="9" t="s">
        <v>8316</v>
      </c>
      <c r="S164" s="13">
        <v>41747.86986111111</v>
      </c>
      <c r="T164" s="13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s="9" t="s">
        <v>8316</v>
      </c>
      <c r="S165" s="13">
        <v>42399.707407407404</v>
      </c>
      <c r="T165" s="13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s="9" t="s">
        <v>8316</v>
      </c>
      <c r="S166" s="13">
        <v>42230.08116898148</v>
      </c>
      <c r="T166" s="13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s="9" t="s">
        <v>8316</v>
      </c>
      <c r="S167" s="13">
        <v>42286.749780092592</v>
      </c>
      <c r="T167" s="13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s="9" t="s">
        <v>8316</v>
      </c>
      <c r="S168" s="13">
        <v>42125.644467592589</v>
      </c>
      <c r="T168" s="13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s="9" t="s">
        <v>8316</v>
      </c>
      <c r="S169" s="13">
        <v>42289.94049768518</v>
      </c>
      <c r="T169" s="13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s="9" t="s">
        <v>8316</v>
      </c>
      <c r="S170" s="13">
        <v>42107.864722222221</v>
      </c>
      <c r="T170" s="13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s="9" t="s">
        <v>8316</v>
      </c>
      <c r="S171" s="13">
        <v>41809.389930555553</v>
      </c>
      <c r="T171" s="13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s="9" t="s">
        <v>8316</v>
      </c>
      <c r="S172" s="13">
        <v>41950.26694444444</v>
      </c>
      <c r="T172" s="13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s="9" t="s">
        <v>8316</v>
      </c>
      <c r="S173" s="13">
        <v>42061.963263888887</v>
      </c>
      <c r="T173" s="13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s="9" t="s">
        <v>8316</v>
      </c>
      <c r="S174" s="13">
        <v>41842.828680555554</v>
      </c>
      <c r="T174" s="13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s="9" t="s">
        <v>8316</v>
      </c>
      <c r="S175" s="13">
        <v>42437.64534722222</v>
      </c>
      <c r="T175" s="13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s="9" t="s">
        <v>8316</v>
      </c>
      <c r="S176" s="13">
        <v>41879.043530092589</v>
      </c>
      <c r="T176" s="13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s="9" t="s">
        <v>8316</v>
      </c>
      <c r="S177" s="13">
        <v>42020.587349537032</v>
      </c>
      <c r="T177" s="13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s="9" t="s">
        <v>8316</v>
      </c>
      <c r="S178" s="13">
        <v>41890.16269675926</v>
      </c>
      <c r="T178" s="13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s="9" t="s">
        <v>8316</v>
      </c>
      <c r="S179" s="13">
        <v>41872.807696759257</v>
      </c>
      <c r="T179" s="13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s="9" t="s">
        <v>8316</v>
      </c>
      <c r="S180" s="13">
        <v>42391.772997685184</v>
      </c>
      <c r="T180" s="13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s="9" t="s">
        <v>8316</v>
      </c>
      <c r="S181" s="13">
        <v>41848.772928240738</v>
      </c>
      <c r="T181" s="13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s="9" t="s">
        <v>8316</v>
      </c>
      <c r="S182" s="13">
        <v>41921.770439814813</v>
      </c>
      <c r="T182" s="13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s="9" t="s">
        <v>8316</v>
      </c>
      <c r="S183" s="13">
        <v>42021.301192129627</v>
      </c>
      <c r="T183" s="13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s="9" t="s">
        <v>8316</v>
      </c>
      <c r="S184" s="13">
        <v>42419.246168981481</v>
      </c>
      <c r="T184" s="13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s="9" t="s">
        <v>8316</v>
      </c>
      <c r="S185" s="13">
        <v>42174.780821759254</v>
      </c>
      <c r="T185" s="13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s="9" t="s">
        <v>8316</v>
      </c>
      <c r="S186" s="13">
        <v>41856.672152777777</v>
      </c>
      <c r="T186" s="13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s="9" t="s">
        <v>8316</v>
      </c>
      <c r="S187" s="13">
        <v>42417.675879629634</v>
      </c>
      <c r="T187" s="13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s="9" t="s">
        <v>8316</v>
      </c>
      <c r="S188" s="13">
        <v>42057.190960648149</v>
      </c>
      <c r="T188" s="13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s="9" t="s">
        <v>8316</v>
      </c>
      <c r="S189" s="13">
        <v>41878.911550925928</v>
      </c>
      <c r="T189" s="13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s="9" t="s">
        <v>8316</v>
      </c>
      <c r="S190" s="13">
        <v>41990.584108796291</v>
      </c>
      <c r="T190" s="13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s="9" t="s">
        <v>8316</v>
      </c>
      <c r="S191" s="13">
        <v>42408.999571759254</v>
      </c>
      <c r="T191" s="13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s="9" t="s">
        <v>8316</v>
      </c>
      <c r="S192" s="13">
        <v>42217.670104166667</v>
      </c>
      <c r="T192" s="13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s="9" t="s">
        <v>8316</v>
      </c>
      <c r="S193" s="13">
        <v>42282.655543981484</v>
      </c>
      <c r="T193" s="13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s="9" t="s">
        <v>8316</v>
      </c>
      <c r="S194" s="13">
        <v>42768.97084490741</v>
      </c>
      <c r="T194" s="13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s="9" t="s">
        <v>8316</v>
      </c>
      <c r="S195" s="13">
        <v>41765.938657407409</v>
      </c>
      <c r="T195" s="13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s="9" t="s">
        <v>8316</v>
      </c>
      <c r="S196" s="13">
        <v>42322.025115740747</v>
      </c>
      <c r="T196" s="13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s="9" t="s">
        <v>8316</v>
      </c>
      <c r="S197" s="13">
        <v>42374.655081018514</v>
      </c>
      <c r="T197" s="13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s="9" t="s">
        <v>8316</v>
      </c>
      <c r="S198" s="13">
        <v>41941.585231481484</v>
      </c>
      <c r="T198" s="13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s="9" t="s">
        <v>8316</v>
      </c>
      <c r="S199" s="13">
        <v>42293.809212962966</v>
      </c>
      <c r="T199" s="13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s="9" t="s">
        <v>8316</v>
      </c>
      <c r="S200" s="13">
        <v>42067.947337962964</v>
      </c>
      <c r="T200" s="13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s="9" t="s">
        <v>8316</v>
      </c>
      <c r="S201" s="13">
        <v>41903.882951388885</v>
      </c>
      <c r="T201" s="13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s="9" t="s">
        <v>8316</v>
      </c>
      <c r="S202" s="13">
        <v>41804.937083333331</v>
      </c>
      <c r="T202" s="13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s="9" t="s">
        <v>8316</v>
      </c>
      <c r="S203" s="13">
        <v>42497.070775462969</v>
      </c>
      <c r="T203" s="13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s="9" t="s">
        <v>8316</v>
      </c>
      <c r="S204" s="13">
        <v>41869.798726851855</v>
      </c>
      <c r="T204" s="13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s="9" t="s">
        <v>8316</v>
      </c>
      <c r="S205" s="13">
        <v>42305.670914351853</v>
      </c>
      <c r="T205" s="13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s="9" t="s">
        <v>8316</v>
      </c>
      <c r="S206" s="13">
        <v>42144.231527777782</v>
      </c>
      <c r="T206" s="13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s="9" t="s">
        <v>8316</v>
      </c>
      <c r="S207" s="13">
        <v>41995.084074074075</v>
      </c>
      <c r="T207" s="13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s="9" t="s">
        <v>8316</v>
      </c>
      <c r="S208" s="13">
        <v>42074.219699074078</v>
      </c>
      <c r="T208" s="13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s="9" t="s">
        <v>8316</v>
      </c>
      <c r="S209" s="13">
        <v>41904.650578703702</v>
      </c>
      <c r="T209" s="13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s="9" t="s">
        <v>8316</v>
      </c>
      <c r="S210" s="13">
        <v>41991.022488425922</v>
      </c>
      <c r="T210" s="13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s="9" t="s">
        <v>8316</v>
      </c>
      <c r="S211" s="13">
        <v>42169.958506944444</v>
      </c>
      <c r="T211" s="13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s="9" t="s">
        <v>8316</v>
      </c>
      <c r="S212" s="13">
        <v>41905.636469907404</v>
      </c>
      <c r="T212" s="13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s="9" t="s">
        <v>8316</v>
      </c>
      <c r="S213" s="13">
        <v>41761.810150462967</v>
      </c>
      <c r="T213" s="13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s="9" t="s">
        <v>8316</v>
      </c>
      <c r="S214" s="13">
        <v>41865.878657407404</v>
      </c>
      <c r="T214" s="13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s="9" t="s">
        <v>8316</v>
      </c>
      <c r="S215" s="13">
        <v>42613.841261574074</v>
      </c>
      <c r="T215" s="13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s="9" t="s">
        <v>8316</v>
      </c>
      <c r="S216" s="13">
        <v>42534.933321759265</v>
      </c>
      <c r="T216" s="13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s="9" t="s">
        <v>8316</v>
      </c>
      <c r="S217" s="13">
        <v>42446.060694444444</v>
      </c>
      <c r="T217" s="13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s="9" t="s">
        <v>8316</v>
      </c>
      <c r="S218" s="13">
        <v>42421.141469907408</v>
      </c>
      <c r="T218" s="13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s="9" t="s">
        <v>8316</v>
      </c>
      <c r="S219" s="13">
        <v>42523.739212962959</v>
      </c>
      <c r="T219" s="13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s="9" t="s">
        <v>8316</v>
      </c>
      <c r="S220" s="13">
        <v>41833.951516203706</v>
      </c>
      <c r="T220" s="13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s="9" t="s">
        <v>8316</v>
      </c>
      <c r="S221" s="13">
        <v>42479.039212962962</v>
      </c>
      <c r="T221" s="13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s="9" t="s">
        <v>8316</v>
      </c>
      <c r="S222" s="13">
        <v>42235.117476851854</v>
      </c>
      <c r="T222" s="13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s="9" t="s">
        <v>8316</v>
      </c>
      <c r="S223" s="13">
        <v>42718.963599537034</v>
      </c>
      <c r="T223" s="13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s="9" t="s">
        <v>8316</v>
      </c>
      <c r="S224" s="13">
        <v>42031.666898148149</v>
      </c>
      <c r="T224" s="13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s="9" t="s">
        <v>8316</v>
      </c>
      <c r="S225" s="13">
        <v>42078.34520833334</v>
      </c>
      <c r="T225" s="13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s="9" t="s">
        <v>8316</v>
      </c>
      <c r="S226" s="13">
        <v>41905.795706018522</v>
      </c>
      <c r="T226" s="13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s="9" t="s">
        <v>8316</v>
      </c>
      <c r="S227" s="13">
        <v>42695.7105787037</v>
      </c>
      <c r="T227" s="13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s="9" t="s">
        <v>8316</v>
      </c>
      <c r="S228" s="13">
        <v>42510.938900462963</v>
      </c>
      <c r="T228" s="13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s="9" t="s">
        <v>8316</v>
      </c>
      <c r="S229" s="13">
        <v>42511.698101851856</v>
      </c>
      <c r="T229" s="13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s="9" t="s">
        <v>8316</v>
      </c>
      <c r="S230" s="13">
        <v>42041.581307870365</v>
      </c>
      <c r="T230" s="13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s="9" t="s">
        <v>8316</v>
      </c>
      <c r="S231" s="13">
        <v>42307.189270833333</v>
      </c>
      <c r="T231" s="13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s="9" t="s">
        <v>8316</v>
      </c>
      <c r="S232" s="13">
        <v>42353.761759259258</v>
      </c>
      <c r="T232" s="13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s="9" t="s">
        <v>8316</v>
      </c>
      <c r="S233" s="13">
        <v>42058.603877314818</v>
      </c>
      <c r="T233" s="13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s="9" t="s">
        <v>8316</v>
      </c>
      <c r="S234" s="13">
        <v>42304.940960648149</v>
      </c>
      <c r="T234" s="13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s="9" t="s">
        <v>8316</v>
      </c>
      <c r="S235" s="13">
        <v>42538.742893518516</v>
      </c>
      <c r="T235" s="13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s="9" t="s">
        <v>8316</v>
      </c>
      <c r="S236" s="13">
        <v>42122.732499999998</v>
      </c>
      <c r="T236" s="13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s="9" t="s">
        <v>8316</v>
      </c>
      <c r="S237" s="13">
        <v>42209.67288194444</v>
      </c>
      <c r="T237" s="13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s="9" t="s">
        <v>8316</v>
      </c>
      <c r="S238" s="13">
        <v>41990.506377314814</v>
      </c>
      <c r="T238" s="13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s="9" t="s">
        <v>8316</v>
      </c>
      <c r="S239" s="13">
        <v>42039.194988425923</v>
      </c>
      <c r="T239" s="13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s="9" t="s">
        <v>8316</v>
      </c>
      <c r="S240" s="13">
        <v>41890.086805555555</v>
      </c>
      <c r="T240" s="13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s="9" t="s">
        <v>8316</v>
      </c>
      <c r="S241" s="13">
        <v>42495.722187499996</v>
      </c>
      <c r="T241" s="13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s="9" t="s">
        <v>8316</v>
      </c>
      <c r="S242" s="13">
        <v>42570.850381944445</v>
      </c>
      <c r="T242" s="13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s="9" t="s">
        <v>8316</v>
      </c>
      <c r="S243" s="13">
        <v>41927.124884259261</v>
      </c>
      <c r="T243" s="13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s="9" t="s">
        <v>8316</v>
      </c>
      <c r="S244" s="13">
        <v>42730.903726851851</v>
      </c>
      <c r="T244" s="13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s="9" t="s">
        <v>8316</v>
      </c>
      <c r="S245" s="13">
        <v>42475.848067129627</v>
      </c>
      <c r="T245" s="13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s="9" t="s">
        <v>8316</v>
      </c>
      <c r="S246" s="13">
        <v>42188.83293981482</v>
      </c>
      <c r="T246" s="13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s="9" t="s">
        <v>8316</v>
      </c>
      <c r="S247" s="13">
        <v>42053.049375000002</v>
      </c>
      <c r="T247" s="13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s="9" t="s">
        <v>8316</v>
      </c>
      <c r="S248" s="13">
        <v>41883.916678240741</v>
      </c>
      <c r="T248" s="13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s="9" t="s">
        <v>8316</v>
      </c>
      <c r="S249" s="13">
        <v>42767.031678240746</v>
      </c>
      <c r="T249" s="13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s="9" t="s">
        <v>8316</v>
      </c>
      <c r="S250" s="13">
        <v>42029.135879629626</v>
      </c>
      <c r="T250" s="13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s="9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Q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1FFE-FD05-45FF-8F81-0AB190341E19}">
  <dimension ref="A1:C16"/>
  <sheetViews>
    <sheetView workbookViewId="0">
      <selection activeCell="B4" sqref="B4"/>
    </sheetView>
  </sheetViews>
  <sheetFormatPr defaultRowHeight="15" x14ac:dyDescent="0.25"/>
  <cols>
    <col min="1" max="1" width="28" customWidth="1"/>
    <col min="2" max="2" width="21.140625" customWidth="1"/>
    <col min="3" max="3" width="10.1406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B10" s="17"/>
      <c r="C10" s="17"/>
    </row>
    <row r="11" spans="1:3" x14ac:dyDescent="0.25">
      <c r="A11" t="s">
        <v>8390</v>
      </c>
      <c r="B11" s="17">
        <f>AVERAGE('Successful US Kickstarters'!E:E)</f>
        <v>5601.5458009708727</v>
      </c>
      <c r="C11" s="17">
        <f>AVERAGE('Failed US Kickstarters'!E:E)</f>
        <v>558.65484000000004</v>
      </c>
    </row>
    <row r="12" spans="1:3" x14ac:dyDescent="0.25">
      <c r="A12" t="s">
        <v>8391</v>
      </c>
      <c r="B12" s="17">
        <f>MEDIAN('Successful US Kickstarters'!E:E)</f>
        <v>3167.5</v>
      </c>
      <c r="C12" s="17">
        <f>MEDIAN('Failed US Kickstarters'!E:E)</f>
        <v>103</v>
      </c>
    </row>
    <row r="13" spans="1:3" x14ac:dyDescent="0.25">
      <c r="A13" t="s">
        <v>8396</v>
      </c>
      <c r="B13" s="17">
        <f>_xlfn.STDEV.P('Successful US Kickstarters'!E:E)</f>
        <v>8334.5731699164608</v>
      </c>
      <c r="C13" s="17">
        <f>_xlfn.STDEV.P('Failed US Kickstarters'!E:E)</f>
        <v>1330.5230280400915</v>
      </c>
    </row>
    <row r="14" spans="1:3" x14ac:dyDescent="0.25">
      <c r="A14" t="s">
        <v>8397</v>
      </c>
      <c r="B14" s="17">
        <f>_xlfn.QUARTILE.EXC('Successful US Kickstarters'!E:E,3)</f>
        <v>5699</v>
      </c>
      <c r="C14" s="17">
        <f>_xlfn.QUARTILE.EXC('Failed US Kickstarters'!E:E,3)</f>
        <v>501</v>
      </c>
    </row>
    <row r="15" spans="1:3" x14ac:dyDescent="0.25">
      <c r="A15" t="s">
        <v>8398</v>
      </c>
      <c r="B15" s="17">
        <f>_xlfn.QUARTILE.EXC('Successful US Kickstarters'!E:E,1)</f>
        <v>1716.5074999999999</v>
      </c>
      <c r="C15" s="17">
        <f>_xlfn.QUARTILE.EXC('Failed US Kickstarters'!E:E,1)</f>
        <v>9.25</v>
      </c>
    </row>
    <row r="16" spans="1:3" x14ac:dyDescent="0.25">
      <c r="A16" t="s">
        <v>8399</v>
      </c>
      <c r="B16" s="17">
        <f>B14-B15</f>
        <v>3982.4925000000003</v>
      </c>
      <c r="C16" s="17">
        <f>C14-C15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639F-5CB0-4CA6-AE2B-5B0E18FA6696}">
  <dimension ref="A1:T413"/>
  <sheetViews>
    <sheetView workbookViewId="0">
      <selection activeCell="D3" sqref="D3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2.28515625" bestFit="1" customWidth="1"/>
    <col min="20" max="20" width="11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s="9" t="s">
        <v>8316</v>
      </c>
      <c r="S2" s="13">
        <v>42646.092812499999</v>
      </c>
      <c r="T2" s="13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s="9" t="s">
        <v>8316</v>
      </c>
      <c r="S3" s="13">
        <v>42430.040798611109</v>
      </c>
      <c r="T3" s="13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s="9" t="s">
        <v>8316</v>
      </c>
      <c r="S4" s="13">
        <v>42238.13282407407</v>
      </c>
      <c r="T4" s="13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s="9" t="s">
        <v>8316</v>
      </c>
      <c r="S5" s="13">
        <v>41850.400937500002</v>
      </c>
      <c r="T5" s="13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s="9" t="s">
        <v>8316</v>
      </c>
      <c r="S6" s="13">
        <v>42753.205625000002</v>
      </c>
      <c r="T6" s="13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s="9" t="s">
        <v>8316</v>
      </c>
      <c r="S7" s="13">
        <v>42155.920219907406</v>
      </c>
      <c r="T7" s="13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s="9" t="s">
        <v>8316</v>
      </c>
      <c r="S8" s="13">
        <v>42157.591064814813</v>
      </c>
      <c r="T8" s="13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s="9" t="s">
        <v>8316</v>
      </c>
      <c r="S9" s="13">
        <v>42676.065150462964</v>
      </c>
      <c r="T9" s="13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s="9" t="s">
        <v>8316</v>
      </c>
      <c r="S10" s="13">
        <v>42473.007037037038</v>
      </c>
      <c r="T10" s="13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s="9" t="s">
        <v>8316</v>
      </c>
      <c r="S11" s="13">
        <v>42282.768414351856</v>
      </c>
      <c r="T11" s="13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s="9" t="s">
        <v>8316</v>
      </c>
      <c r="S12" s="13">
        <v>42473.794710648144</v>
      </c>
      <c r="T12" s="13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s="9" t="s">
        <v>8316</v>
      </c>
      <c r="S13" s="13">
        <v>42712.23474537037</v>
      </c>
      <c r="T13" s="13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s="9" t="s">
        <v>8316</v>
      </c>
      <c r="S14" s="13">
        <v>42561.154664351852</v>
      </c>
      <c r="T14" s="13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s="9" t="s">
        <v>8316</v>
      </c>
      <c r="S15" s="13">
        <v>42709.134780092587</v>
      </c>
      <c r="T15" s="13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s="9" t="s">
        <v>8316</v>
      </c>
      <c r="S16" s="13">
        <v>42086.614942129629</v>
      </c>
      <c r="T16" s="13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s="9" t="s">
        <v>8316</v>
      </c>
      <c r="S17" s="13">
        <v>42064.652673611112</v>
      </c>
      <c r="T17" s="13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s="9" t="s">
        <v>8316</v>
      </c>
      <c r="S18" s="13">
        <v>42292.701053240744</v>
      </c>
      <c r="T18" s="13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s="9" t="s">
        <v>8316</v>
      </c>
      <c r="S19" s="13">
        <v>42461.747199074074</v>
      </c>
      <c r="T19" s="13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s="9" t="s">
        <v>8316</v>
      </c>
      <c r="S20" s="13">
        <v>42169.814340277779</v>
      </c>
      <c r="T20" s="13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s="9" t="s">
        <v>8316</v>
      </c>
      <c r="S21" s="13">
        <v>42483.675208333334</v>
      </c>
      <c r="T21" s="13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s="9" t="s">
        <v>8316</v>
      </c>
      <c r="S22" s="13">
        <v>42195.749745370369</v>
      </c>
      <c r="T22" s="13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s="9" t="s">
        <v>8316</v>
      </c>
      <c r="S23" s="13">
        <v>42675.057997685188</v>
      </c>
      <c r="T23" s="13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s="9" t="s">
        <v>8316</v>
      </c>
      <c r="S24" s="13">
        <v>42018.94159722222</v>
      </c>
      <c r="T24" s="13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s="9" t="s">
        <v>8316</v>
      </c>
      <c r="S25" s="13">
        <v>42026.924976851849</v>
      </c>
      <c r="T25" s="13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s="9" t="s">
        <v>8316</v>
      </c>
      <c r="S26" s="13">
        <v>41920.787534722222</v>
      </c>
      <c r="T26" s="13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s="9" t="s">
        <v>8316</v>
      </c>
      <c r="S27" s="13">
        <v>42558.189432870371</v>
      </c>
      <c r="T27" s="13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s="9" t="s">
        <v>8316</v>
      </c>
      <c r="S28" s="13">
        <v>41808.198518518519</v>
      </c>
      <c r="T28" s="13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s="9" t="s">
        <v>8316</v>
      </c>
      <c r="S29" s="13">
        <v>42550.701886574068</v>
      </c>
      <c r="T29" s="13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s="9" t="s">
        <v>8316</v>
      </c>
      <c r="S30" s="13">
        <v>42056.013124999998</v>
      </c>
      <c r="T30" s="13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s="9" t="s">
        <v>8316</v>
      </c>
      <c r="S31" s="13">
        <v>42016.938692129625</v>
      </c>
      <c r="T31" s="13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s="9" t="s">
        <v>8316</v>
      </c>
      <c r="S32" s="13">
        <v>42591.899988425925</v>
      </c>
      <c r="T32" s="13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s="9" t="s">
        <v>8316</v>
      </c>
      <c r="S33" s="13">
        <v>42183.231006944443</v>
      </c>
      <c r="T33" s="13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s="9" t="s">
        <v>8316</v>
      </c>
      <c r="S34" s="13">
        <v>41780.525937500002</v>
      </c>
      <c r="T34" s="13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s="9" t="s">
        <v>8316</v>
      </c>
      <c r="S35" s="13">
        <v>42158.065694444449</v>
      </c>
      <c r="T35" s="13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s="9" t="s">
        <v>8316</v>
      </c>
      <c r="S36" s="13">
        <v>42154.873124999998</v>
      </c>
      <c r="T36" s="13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s="9" t="s">
        <v>8316</v>
      </c>
      <c r="S37" s="13">
        <v>42208.84646990741</v>
      </c>
      <c r="T37" s="13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s="9" t="s">
        <v>8316</v>
      </c>
      <c r="S38" s="13">
        <v>42451.496817129635</v>
      </c>
      <c r="T38" s="13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s="9" t="s">
        <v>8316</v>
      </c>
      <c r="S39" s="13">
        <v>41759.13962962963</v>
      </c>
      <c r="T39" s="13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s="9" t="s">
        <v>8316</v>
      </c>
      <c r="S40" s="13">
        <v>42693.742604166662</v>
      </c>
      <c r="T40" s="13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s="9" t="s">
        <v>8316</v>
      </c>
      <c r="S41" s="13">
        <v>42250.598217592589</v>
      </c>
      <c r="T41" s="13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s="9" t="s">
        <v>8316</v>
      </c>
      <c r="S42" s="13">
        <v>42060.683935185181</v>
      </c>
      <c r="T42" s="13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s="9" t="s">
        <v>8316</v>
      </c>
      <c r="S43" s="13">
        <v>42136.270787037036</v>
      </c>
      <c r="T43" s="13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s="9" t="s">
        <v>8316</v>
      </c>
      <c r="S44" s="13">
        <v>42171.034861111111</v>
      </c>
      <c r="T44" s="13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s="9" t="s">
        <v>8316</v>
      </c>
      <c r="S45" s="13">
        <v>42494.683634259258</v>
      </c>
      <c r="T45" s="13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s="9" t="s">
        <v>8316</v>
      </c>
      <c r="S46" s="13">
        <v>41758.839675925927</v>
      </c>
      <c r="T46" s="13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s="9" t="s">
        <v>8316</v>
      </c>
      <c r="S47" s="13">
        <v>42171.824884259258</v>
      </c>
      <c r="T47" s="13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s="9" t="s">
        <v>8316</v>
      </c>
      <c r="S48" s="13">
        <v>42268.127696759257</v>
      </c>
      <c r="T48" s="13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s="9" t="s">
        <v>8316</v>
      </c>
      <c r="S49" s="13">
        <v>42746.261782407411</v>
      </c>
      <c r="T49" s="13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s="9" t="s">
        <v>8316</v>
      </c>
      <c r="S50" s="13">
        <v>41842.607592592591</v>
      </c>
      <c r="T50" s="13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s="9" t="s">
        <v>8316</v>
      </c>
      <c r="S51" s="13">
        <v>41853.240208333329</v>
      </c>
      <c r="T51" s="13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s="9" t="s">
        <v>8316</v>
      </c>
      <c r="S52" s="13">
        <v>42061.212488425925</v>
      </c>
      <c r="T52" s="13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s="9" t="s">
        <v>8316</v>
      </c>
      <c r="S53" s="13">
        <v>42036.24428240741</v>
      </c>
      <c r="T53" s="13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s="9" t="s">
        <v>8316</v>
      </c>
      <c r="S54" s="13">
        <v>42157.470185185186</v>
      </c>
      <c r="T54" s="13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s="9" t="s">
        <v>8316</v>
      </c>
      <c r="S55" s="13">
        <v>41827.909942129627</v>
      </c>
      <c r="T55" s="13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s="9" t="s">
        <v>8316</v>
      </c>
      <c r="S56" s="13">
        <v>42162.729548611111</v>
      </c>
      <c r="T56" s="13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s="9" t="s">
        <v>8316</v>
      </c>
      <c r="S57" s="13">
        <v>42233.738564814819</v>
      </c>
      <c r="T57" s="13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s="9" t="s">
        <v>8316</v>
      </c>
      <c r="S58" s="13">
        <v>42042.197824074072</v>
      </c>
      <c r="T58" s="13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s="9" t="s">
        <v>8316</v>
      </c>
      <c r="S59" s="13">
        <v>42585.523842592593</v>
      </c>
      <c r="T59" s="13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s="9" t="s">
        <v>8316</v>
      </c>
      <c r="S60" s="13">
        <v>41808.669571759259</v>
      </c>
      <c r="T60" s="13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s="9" t="s">
        <v>8316</v>
      </c>
      <c r="S61" s="13">
        <v>41852.658310185187</v>
      </c>
      <c r="T61" s="13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s="9" t="s">
        <v>8316</v>
      </c>
      <c r="S62" s="13">
        <v>42694.110185185185</v>
      </c>
      <c r="T62" s="13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s="9" t="s">
        <v>8316</v>
      </c>
      <c r="S63" s="13">
        <v>42341.818379629629</v>
      </c>
      <c r="T63" s="13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s="9" t="s">
        <v>8316</v>
      </c>
      <c r="S64" s="13">
        <v>41880.061006944445</v>
      </c>
      <c r="T64" s="13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s="9" t="s">
        <v>8316</v>
      </c>
      <c r="S65" s="13">
        <v>41941.683865740742</v>
      </c>
      <c r="T65" s="13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s="9" t="s">
        <v>8316</v>
      </c>
      <c r="S66" s="13">
        <v>42026.88118055556</v>
      </c>
      <c r="T66" s="13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s="9" t="s">
        <v>8316</v>
      </c>
      <c r="S67" s="13">
        <v>41922.640590277777</v>
      </c>
      <c r="T67" s="13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s="9" t="s">
        <v>8316</v>
      </c>
      <c r="S68" s="13">
        <v>41993.824340277773</v>
      </c>
      <c r="T68" s="13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s="9" t="s">
        <v>8316</v>
      </c>
      <c r="S69" s="13">
        <v>42219.915856481486</v>
      </c>
      <c r="T69" s="13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s="9" t="s">
        <v>8316</v>
      </c>
      <c r="S70" s="13">
        <v>41909.969386574077</v>
      </c>
      <c r="T70" s="13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s="9" t="s">
        <v>8316</v>
      </c>
      <c r="S71" s="13">
        <v>41891.665324074071</v>
      </c>
      <c r="T71" s="13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s="9" t="s">
        <v>8316</v>
      </c>
      <c r="S72" s="13">
        <v>41226.017361111109</v>
      </c>
      <c r="T72" s="13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s="9" t="s">
        <v>8316</v>
      </c>
      <c r="S73" s="13">
        <v>40478.263923611114</v>
      </c>
      <c r="T73" s="13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s="9" t="s">
        <v>8316</v>
      </c>
      <c r="S74" s="13">
        <v>41862.83997685185</v>
      </c>
      <c r="T74" s="13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s="9" t="s">
        <v>8316</v>
      </c>
      <c r="S75" s="13">
        <v>40633.154363425929</v>
      </c>
      <c r="T75" s="13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s="9" t="s">
        <v>8316</v>
      </c>
      <c r="S76" s="13">
        <v>40970.875671296293</v>
      </c>
      <c r="T76" s="13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s="9" t="s">
        <v>8316</v>
      </c>
      <c r="S77" s="13">
        <v>41026.953055555554</v>
      </c>
      <c r="T77" s="13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s="9" t="s">
        <v>8316</v>
      </c>
      <c r="S78" s="13">
        <v>41829.788252314815</v>
      </c>
      <c r="T78" s="13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s="9" t="s">
        <v>8316</v>
      </c>
      <c r="S79" s="13">
        <v>41447.839722222219</v>
      </c>
      <c r="T79" s="13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s="9" t="s">
        <v>8316</v>
      </c>
      <c r="S80" s="13">
        <v>40884.066678240742</v>
      </c>
      <c r="T80" s="13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s="9" t="s">
        <v>8316</v>
      </c>
      <c r="S81" s="13">
        <v>41841.26489583333</v>
      </c>
      <c r="T81" s="13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s="9" t="s">
        <v>8316</v>
      </c>
      <c r="S82" s="13">
        <v>41799.685902777775</v>
      </c>
      <c r="T82" s="13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s="9" t="s">
        <v>8316</v>
      </c>
      <c r="S83" s="13">
        <v>41775.753761574073</v>
      </c>
      <c r="T83" s="13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s="9" t="s">
        <v>8316</v>
      </c>
      <c r="S84" s="13">
        <v>41766.80572916667</v>
      </c>
      <c r="T84" s="13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s="9" t="s">
        <v>8316</v>
      </c>
      <c r="S85" s="13">
        <v>40644.159259259257</v>
      </c>
      <c r="T85" s="13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s="9" t="s">
        <v>8316</v>
      </c>
      <c r="S86" s="13">
        <v>41940.69158564815</v>
      </c>
      <c r="T86" s="13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s="9" t="s">
        <v>8316</v>
      </c>
      <c r="S87" s="13">
        <v>41839.175706018519</v>
      </c>
      <c r="T87" s="13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s="9" t="s">
        <v>8316</v>
      </c>
      <c r="S88" s="13">
        <v>41772.105937500004</v>
      </c>
      <c r="T88" s="13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s="9" t="s">
        <v>8316</v>
      </c>
      <c r="S89" s="13">
        <v>41591.737974537034</v>
      </c>
      <c r="T89" s="13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s="9" t="s">
        <v>8316</v>
      </c>
      <c r="S90" s="13">
        <v>41789.080370370371</v>
      </c>
      <c r="T90" s="13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s="9" t="s">
        <v>8316</v>
      </c>
      <c r="S91" s="13">
        <v>40923.729953703703</v>
      </c>
      <c r="T91" s="13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s="9" t="s">
        <v>8316</v>
      </c>
      <c r="S92" s="13">
        <v>41878.878379629627</v>
      </c>
      <c r="T92" s="13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s="9" t="s">
        <v>8316</v>
      </c>
      <c r="S93" s="13">
        <v>41862.864675925928</v>
      </c>
      <c r="T93" s="13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s="9" t="s">
        <v>8316</v>
      </c>
      <c r="S94" s="13">
        <v>40531.886886574073</v>
      </c>
      <c r="T94" s="13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s="9" t="s">
        <v>8316</v>
      </c>
      <c r="S95" s="13">
        <v>41477.930914351848</v>
      </c>
      <c r="T95" s="13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s="9" t="s">
        <v>8316</v>
      </c>
      <c r="S96" s="13">
        <v>41781.666770833333</v>
      </c>
      <c r="T96" s="13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s="9" t="s">
        <v>8316</v>
      </c>
      <c r="S97" s="13">
        <v>41375.702210648145</v>
      </c>
      <c r="T97" s="13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s="9" t="s">
        <v>8316</v>
      </c>
      <c r="S98" s="13">
        <v>40883.949317129627</v>
      </c>
      <c r="T98" s="13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s="9" t="s">
        <v>8316</v>
      </c>
      <c r="S99" s="13">
        <v>41491.79478009259</v>
      </c>
      <c r="T99" s="13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s="9" t="s">
        <v>8316</v>
      </c>
      <c r="S100" s="13">
        <v>41791.993414351848</v>
      </c>
      <c r="T100" s="13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s="9" t="s">
        <v>8316</v>
      </c>
      <c r="S101" s="13">
        <v>41835.666354166664</v>
      </c>
      <c r="T101" s="13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s="9" t="s">
        <v>8316</v>
      </c>
      <c r="S102" s="13">
        <v>41827.605057870373</v>
      </c>
      <c r="T102" s="13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s="9" t="s">
        <v>8316</v>
      </c>
      <c r="S103" s="13">
        <v>41778.637245370373</v>
      </c>
      <c r="T103" s="13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s="9" t="s">
        <v>8316</v>
      </c>
      <c r="S104" s="13">
        <v>41013.936562499999</v>
      </c>
      <c r="T104" s="13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s="9" t="s">
        <v>8316</v>
      </c>
      <c r="S105" s="13">
        <v>41834.586574074077</v>
      </c>
      <c r="T105" s="13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s="9" t="s">
        <v>8316</v>
      </c>
      <c r="S106" s="13">
        <v>41829.795729166668</v>
      </c>
      <c r="T106" s="13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s="9" t="s">
        <v>8316</v>
      </c>
      <c r="S107" s="13">
        <v>42219.665173611109</v>
      </c>
      <c r="T107" s="13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s="9" t="s">
        <v>8316</v>
      </c>
      <c r="S108" s="13">
        <v>42648.546111111107</v>
      </c>
      <c r="T108" s="13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s="9" t="s">
        <v>8316</v>
      </c>
      <c r="S109" s="13">
        <v>42050.983182870375</v>
      </c>
      <c r="T109" s="13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s="9" t="s">
        <v>8316</v>
      </c>
      <c r="S110" s="13">
        <v>42772.833379629628</v>
      </c>
      <c r="T110" s="13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s="9" t="s">
        <v>8316</v>
      </c>
      <c r="S111" s="13">
        <v>42270.582141203704</v>
      </c>
      <c r="T111" s="13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s="9" t="s">
        <v>8316</v>
      </c>
      <c r="S112" s="13">
        <v>42206.835370370376</v>
      </c>
      <c r="T112" s="13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s="9" t="s">
        <v>8316</v>
      </c>
      <c r="S113" s="13">
        <v>42697.850844907407</v>
      </c>
      <c r="T113" s="13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s="9" t="s">
        <v>8316</v>
      </c>
      <c r="S114" s="13">
        <v>42503.559467592597</v>
      </c>
      <c r="T114" s="13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s="9" t="s">
        <v>8316</v>
      </c>
      <c r="S115" s="13">
        <v>42323.70930555556</v>
      </c>
      <c r="T115" s="13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s="9" t="s">
        <v>8316</v>
      </c>
      <c r="S116" s="13">
        <v>41933.291643518518</v>
      </c>
      <c r="T116" s="13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s="9" t="s">
        <v>8316</v>
      </c>
      <c r="S117" s="13">
        <v>41898.168125000004</v>
      </c>
      <c r="T117" s="13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s="9" t="s">
        <v>8316</v>
      </c>
      <c r="S118" s="13">
        <v>42446.943831018521</v>
      </c>
      <c r="T118" s="13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s="9" t="s">
        <v>8316</v>
      </c>
      <c r="S119" s="13">
        <v>42463.81385416667</v>
      </c>
      <c r="T119" s="13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s="9" t="s">
        <v>8316</v>
      </c>
      <c r="S120" s="13">
        <v>42766.805034722223</v>
      </c>
      <c r="T120" s="13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s="9" t="s">
        <v>8316</v>
      </c>
      <c r="S121" s="13">
        <v>42522.347812499997</v>
      </c>
      <c r="T121" s="13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s="9" t="s">
        <v>8316</v>
      </c>
      <c r="S122" s="13">
        <v>42702.917048611111</v>
      </c>
      <c r="T122" s="13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s="9" t="s">
        <v>8316</v>
      </c>
      <c r="S123" s="13">
        <v>42252.474351851852</v>
      </c>
      <c r="T123" s="13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s="9" t="s">
        <v>8316</v>
      </c>
      <c r="S124" s="13">
        <v>41893.324884259258</v>
      </c>
      <c r="T124" s="13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s="9" t="s">
        <v>8316</v>
      </c>
      <c r="S125" s="13">
        <v>41871.755694444444</v>
      </c>
      <c r="T125" s="13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s="9" t="s">
        <v>8316</v>
      </c>
      <c r="S126" s="13">
        <v>42262.096782407403</v>
      </c>
      <c r="T126" s="13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s="9" t="s">
        <v>8316</v>
      </c>
      <c r="S127" s="13">
        <v>42135.60020833333</v>
      </c>
      <c r="T127" s="13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s="9" t="s">
        <v>8316</v>
      </c>
      <c r="S128" s="13">
        <v>42230.472222222219</v>
      </c>
      <c r="T128" s="13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s="9" t="s">
        <v>8316</v>
      </c>
      <c r="S129" s="13">
        <v>42068.888391203705</v>
      </c>
      <c r="T129" s="13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s="9" t="s">
        <v>8316</v>
      </c>
      <c r="S130" s="13">
        <v>42145.746689814812</v>
      </c>
      <c r="T130" s="13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s="9" t="s">
        <v>8316</v>
      </c>
      <c r="S131" s="13">
        <v>41918.742175925923</v>
      </c>
      <c r="T131" s="13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s="9" t="s">
        <v>8316</v>
      </c>
      <c r="S132" s="13">
        <v>42146.731087962966</v>
      </c>
      <c r="T132" s="13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s="9" t="s">
        <v>8316</v>
      </c>
      <c r="S133" s="13">
        <v>42602.576712962968</v>
      </c>
      <c r="T133" s="13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s="9" t="s">
        <v>8316</v>
      </c>
      <c r="S134" s="13">
        <v>42144.573807870373</v>
      </c>
      <c r="T134" s="13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s="9" t="s">
        <v>8316</v>
      </c>
      <c r="S135" s="13">
        <v>41982.887280092589</v>
      </c>
      <c r="T135" s="13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s="9" t="s">
        <v>8316</v>
      </c>
      <c r="S136" s="13">
        <v>42614.760937500003</v>
      </c>
      <c r="T136" s="13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s="9" t="s">
        <v>8316</v>
      </c>
      <c r="S137" s="13">
        <v>42303.672662037032</v>
      </c>
      <c r="T137" s="13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s="9" t="s">
        <v>8316</v>
      </c>
      <c r="S138" s="13">
        <v>42171.725416666668</v>
      </c>
      <c r="T138" s="13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s="9" t="s">
        <v>8316</v>
      </c>
      <c r="S139" s="13">
        <v>41964.315532407403</v>
      </c>
      <c r="T139" s="13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s="9" t="s">
        <v>8316</v>
      </c>
      <c r="S140" s="13">
        <v>42284.516064814816</v>
      </c>
      <c r="T140" s="13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s="9" t="s">
        <v>8316</v>
      </c>
      <c r="S141" s="13">
        <v>42016.800208333334</v>
      </c>
      <c r="T141" s="13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s="9" t="s">
        <v>8316</v>
      </c>
      <c r="S142" s="13">
        <v>42136.536134259266</v>
      </c>
      <c r="T142" s="13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s="9" t="s">
        <v>8316</v>
      </c>
      <c r="S143" s="13">
        <v>42172.757638888885</v>
      </c>
      <c r="T143" s="13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s="9" t="s">
        <v>8316</v>
      </c>
      <c r="S144" s="13">
        <v>42590.90425925926</v>
      </c>
      <c r="T144" s="13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s="9" t="s">
        <v>8316</v>
      </c>
      <c r="S145" s="13">
        <v>42284.500104166669</v>
      </c>
      <c r="T145" s="13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s="9" t="s">
        <v>8316</v>
      </c>
      <c r="S146" s="13">
        <v>42611.801412037035</v>
      </c>
      <c r="T146" s="13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s="9" t="s">
        <v>8316</v>
      </c>
      <c r="S147" s="13">
        <v>42400.704537037032</v>
      </c>
      <c r="T147" s="13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s="9" t="s">
        <v>8316</v>
      </c>
      <c r="S148" s="13">
        <v>42017.88045138889</v>
      </c>
      <c r="T148" s="13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s="9" t="s">
        <v>8316</v>
      </c>
      <c r="S149" s="13">
        <v>42431.102534722217</v>
      </c>
      <c r="T149" s="13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s="9" t="s">
        <v>8316</v>
      </c>
      <c r="S150" s="13">
        <v>42121.756921296299</v>
      </c>
      <c r="T150" s="13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s="9" t="s">
        <v>8316</v>
      </c>
      <c r="S151" s="13">
        <v>42219.019733796296</v>
      </c>
      <c r="T151" s="13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s="9" t="s">
        <v>8316</v>
      </c>
      <c r="S152" s="13">
        <v>42445.19430555556</v>
      </c>
      <c r="T152" s="13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s="9" t="s">
        <v>8316</v>
      </c>
      <c r="S153" s="13">
        <v>42380.884872685187</v>
      </c>
      <c r="T153" s="13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s="9" t="s">
        <v>8316</v>
      </c>
      <c r="S154" s="13">
        <v>42762.942430555559</v>
      </c>
      <c r="T154" s="13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s="9" t="s">
        <v>8316</v>
      </c>
      <c r="S155" s="13">
        <v>42567.840069444443</v>
      </c>
      <c r="T155" s="13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s="9" t="s">
        <v>8316</v>
      </c>
      <c r="S156" s="13">
        <v>42232.702546296292</v>
      </c>
      <c r="T156" s="13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s="9" t="s">
        <v>8316</v>
      </c>
      <c r="S157" s="13">
        <v>42239.957962962959</v>
      </c>
      <c r="T157" s="13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s="9" t="s">
        <v>8316</v>
      </c>
      <c r="S158" s="13">
        <v>42261.917395833334</v>
      </c>
      <c r="T158" s="13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s="9" t="s">
        <v>8316</v>
      </c>
      <c r="S159" s="13">
        <v>42102.743773148148</v>
      </c>
      <c r="T159" s="13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s="9" t="s">
        <v>8316</v>
      </c>
      <c r="S160" s="13">
        <v>42538.73583333334</v>
      </c>
      <c r="T160" s="13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s="9" t="s">
        <v>8316</v>
      </c>
      <c r="S161" s="13">
        <v>42056.65143518518</v>
      </c>
      <c r="T161" s="13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s="9" t="s">
        <v>8316</v>
      </c>
      <c r="S162" s="13">
        <v>42696.624444444446</v>
      </c>
      <c r="T162" s="13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s="9" t="s">
        <v>8316</v>
      </c>
      <c r="S163" s="13">
        <v>42186.855879629627</v>
      </c>
      <c r="T163" s="13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s="9" t="s">
        <v>8316</v>
      </c>
      <c r="S164" s="13">
        <v>42493.219236111108</v>
      </c>
      <c r="T164" s="13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s="9" t="s">
        <v>8316</v>
      </c>
      <c r="S165" s="13">
        <v>42475.057164351849</v>
      </c>
      <c r="T165" s="13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s="9" t="s">
        <v>8316</v>
      </c>
      <c r="S166" s="13">
        <v>42452.876909722225</v>
      </c>
      <c r="T166" s="13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s="9" t="s">
        <v>8316</v>
      </c>
      <c r="S167" s="13">
        <v>42253.928530092591</v>
      </c>
      <c r="T167" s="13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s="9" t="s">
        <v>8316</v>
      </c>
      <c r="S168" s="13">
        <v>42264.29178240741</v>
      </c>
      <c r="T168" s="13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s="9" t="s">
        <v>8316</v>
      </c>
      <c r="S169" s="13">
        <v>42664.809560185182</v>
      </c>
      <c r="T169" s="13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s="9" t="s">
        <v>8316</v>
      </c>
      <c r="S170" s="13">
        <v>42382.244409722218</v>
      </c>
      <c r="T170" s="13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s="9" t="s">
        <v>8316</v>
      </c>
      <c r="S171" s="13">
        <v>41826.871238425927</v>
      </c>
      <c r="T171" s="13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s="9" t="s">
        <v>8316</v>
      </c>
      <c r="S172" s="13">
        <v>42499.039629629624</v>
      </c>
      <c r="T172" s="13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s="9" t="s">
        <v>8316</v>
      </c>
      <c r="S173" s="13">
        <v>42513.045798611114</v>
      </c>
      <c r="T173" s="13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s="9" t="s">
        <v>8316</v>
      </c>
      <c r="S174" s="13">
        <v>41914.100289351853</v>
      </c>
      <c r="T174" s="13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s="9" t="s">
        <v>8316</v>
      </c>
      <c r="S175" s="13">
        <v>42521.010370370372</v>
      </c>
      <c r="T175" s="13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s="9" t="s">
        <v>8316</v>
      </c>
      <c r="S176" s="13">
        <v>42041.714178240742</v>
      </c>
      <c r="T176" s="13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s="9" t="s">
        <v>8316</v>
      </c>
      <c r="S177" s="13">
        <v>41822.57503472222</v>
      </c>
      <c r="T177" s="13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s="9" t="s">
        <v>8316</v>
      </c>
      <c r="S178" s="13">
        <v>42248.697754629626</v>
      </c>
      <c r="T178" s="13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s="9" t="s">
        <v>8316</v>
      </c>
      <c r="S179" s="13">
        <v>41809.860300925924</v>
      </c>
      <c r="T179" s="13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s="9" t="s">
        <v>8316</v>
      </c>
      <c r="S180" s="13">
        <v>42148.676851851851</v>
      </c>
      <c r="T180" s="13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s="9" t="s">
        <v>8316</v>
      </c>
      <c r="S181" s="13">
        <v>42185.521087962959</v>
      </c>
      <c r="T181" s="13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s="9" t="s">
        <v>8316</v>
      </c>
      <c r="S182" s="13">
        <v>42769.574999999997</v>
      </c>
      <c r="T182" s="13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s="9" t="s">
        <v>8316</v>
      </c>
      <c r="S183" s="13">
        <v>42549.665717592594</v>
      </c>
      <c r="T183" s="13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s="9" t="s">
        <v>8316</v>
      </c>
      <c r="S184" s="13">
        <v>42685.974004629628</v>
      </c>
      <c r="T184" s="13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s="9" t="s">
        <v>8316</v>
      </c>
      <c r="S185" s="13">
        <v>42062.296412037031</v>
      </c>
      <c r="T185" s="13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s="9" t="s">
        <v>8316</v>
      </c>
      <c r="S186" s="13">
        <v>41851.200150462959</v>
      </c>
      <c r="T186" s="13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s="9" t="s">
        <v>8316</v>
      </c>
      <c r="S187" s="13">
        <v>42053.106111111112</v>
      </c>
      <c r="T187" s="13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s="9" t="s">
        <v>8316</v>
      </c>
      <c r="S188" s="13">
        <v>42054.024421296301</v>
      </c>
      <c r="T188" s="13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s="9" t="s">
        <v>8316</v>
      </c>
      <c r="S189" s="13">
        <v>42466.558796296296</v>
      </c>
      <c r="T189" s="13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s="9" t="s">
        <v>8316</v>
      </c>
      <c r="S190" s="13">
        <v>42513.110787037032</v>
      </c>
      <c r="T190" s="13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s="9" t="s">
        <v>8316</v>
      </c>
      <c r="S191" s="13">
        <v>42270.7269212963</v>
      </c>
      <c r="T191" s="13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s="9" t="s">
        <v>8316</v>
      </c>
      <c r="S192" s="13">
        <v>41932.311099537037</v>
      </c>
      <c r="T192" s="13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s="9" t="s">
        <v>8316</v>
      </c>
      <c r="S193" s="13">
        <v>42746.057106481487</v>
      </c>
      <c r="T193" s="13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s="9" t="s">
        <v>8316</v>
      </c>
      <c r="S194" s="13">
        <v>41866.025347222225</v>
      </c>
      <c r="T194" s="13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s="9" t="s">
        <v>8316</v>
      </c>
      <c r="S195" s="13">
        <v>42056.091631944444</v>
      </c>
      <c r="T195" s="13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s="9" t="s">
        <v>8316</v>
      </c>
      <c r="S196" s="13">
        <v>41851.771354166667</v>
      </c>
      <c r="T196" s="13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s="9" t="s">
        <v>8316</v>
      </c>
      <c r="S197" s="13">
        <v>42321.101759259262</v>
      </c>
      <c r="T197" s="13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s="9" t="s">
        <v>8316</v>
      </c>
      <c r="S198" s="13">
        <v>42107.067557870367</v>
      </c>
      <c r="T198" s="13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s="9" t="s">
        <v>8316</v>
      </c>
      <c r="S199" s="13">
        <v>41969.199756944443</v>
      </c>
      <c r="T199" s="13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s="9" t="s">
        <v>8316</v>
      </c>
      <c r="S200" s="13">
        <v>42690.334317129629</v>
      </c>
      <c r="T200" s="13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s="9" t="s">
        <v>8316</v>
      </c>
      <c r="S201" s="13">
        <v>42312.874594907407</v>
      </c>
      <c r="T201" s="13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s="9" t="s">
        <v>8316</v>
      </c>
      <c r="S202" s="13">
        <v>41855.548101851848</v>
      </c>
      <c r="T202" s="13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s="9" t="s">
        <v>8316</v>
      </c>
      <c r="S203" s="13">
        <v>42059.701319444444</v>
      </c>
      <c r="T203" s="13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s="9" t="s">
        <v>8316</v>
      </c>
      <c r="S204" s="13">
        <v>41937.95344907407</v>
      </c>
      <c r="T204" s="13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s="9" t="s">
        <v>8316</v>
      </c>
      <c r="S205" s="13">
        <v>42044.184988425928</v>
      </c>
      <c r="T205" s="13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s="9" t="s">
        <v>8316</v>
      </c>
      <c r="S206" s="13">
        <v>42524.782638888893</v>
      </c>
      <c r="T206" s="13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s="9" t="s">
        <v>8316</v>
      </c>
      <c r="S207" s="13">
        <v>42292.087592592594</v>
      </c>
      <c r="T207" s="13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s="9" t="s">
        <v>8316</v>
      </c>
      <c r="S208" s="13">
        <v>41953.8675</v>
      </c>
      <c r="T208" s="13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s="9" t="s">
        <v>8316</v>
      </c>
      <c r="S209" s="13">
        <v>41946.644745370373</v>
      </c>
      <c r="T209" s="13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s="9" t="s">
        <v>8316</v>
      </c>
      <c r="S210" s="13">
        <v>41947.762592592589</v>
      </c>
      <c r="T210" s="13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s="9" t="s">
        <v>8316</v>
      </c>
      <c r="S211" s="13">
        <v>42494.563449074078</v>
      </c>
      <c r="T211" s="13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s="9" t="s">
        <v>8316</v>
      </c>
      <c r="S212" s="13">
        <v>41815.774826388886</v>
      </c>
      <c r="T212" s="13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s="9" t="s">
        <v>8316</v>
      </c>
      <c r="S213" s="13">
        <v>41830.545694444445</v>
      </c>
      <c r="T213" s="13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s="9" t="s">
        <v>8316</v>
      </c>
      <c r="S214" s="13">
        <v>41923.921643518523</v>
      </c>
      <c r="T214" s="13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s="9" t="s">
        <v>8316</v>
      </c>
      <c r="S215" s="13">
        <v>41764.44663194444</v>
      </c>
      <c r="T215" s="13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s="9" t="s">
        <v>8316</v>
      </c>
      <c r="S216" s="13">
        <v>41941.75203703704</v>
      </c>
      <c r="T216" s="13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s="9" t="s">
        <v>8316</v>
      </c>
      <c r="S217" s="13">
        <v>41834.953865740739</v>
      </c>
      <c r="T217" s="13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s="9" t="s">
        <v>8316</v>
      </c>
      <c r="S218" s="13">
        <v>42290.61855324074</v>
      </c>
      <c r="T218" s="13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s="9" t="s">
        <v>8316</v>
      </c>
      <c r="S219" s="13">
        <v>42152.503495370373</v>
      </c>
      <c r="T219" s="13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s="9" t="s">
        <v>8316</v>
      </c>
      <c r="S220" s="13">
        <v>41791.492777777778</v>
      </c>
      <c r="T220" s="13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s="9" t="s">
        <v>8316</v>
      </c>
      <c r="S221" s="13">
        <v>41808.991944444446</v>
      </c>
      <c r="T221" s="13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s="9" t="s">
        <v>8316</v>
      </c>
      <c r="S222" s="13">
        <v>42500.041550925926</v>
      </c>
      <c r="T222" s="13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s="9" t="s">
        <v>8316</v>
      </c>
      <c r="S223" s="13">
        <v>42265.022824074069</v>
      </c>
      <c r="T223" s="13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s="9" t="s">
        <v>8316</v>
      </c>
      <c r="S224" s="13">
        <v>42053.733078703706</v>
      </c>
      <c r="T224" s="13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s="9" t="s">
        <v>8316</v>
      </c>
      <c r="S225" s="13">
        <v>42675.832465277781</v>
      </c>
      <c r="T225" s="13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s="9" t="s">
        <v>8316</v>
      </c>
      <c r="S226" s="13">
        <v>42467.144166666665</v>
      </c>
      <c r="T226" s="13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s="9" t="s">
        <v>8316</v>
      </c>
      <c r="S227" s="13">
        <v>41894.91375</v>
      </c>
      <c r="T227" s="13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s="9" t="s">
        <v>8316</v>
      </c>
      <c r="S228" s="13">
        <v>41752.83457175926</v>
      </c>
      <c r="T228" s="13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s="9" t="s">
        <v>8316</v>
      </c>
      <c r="S229" s="13">
        <v>42037.791238425925</v>
      </c>
      <c r="T229" s="13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s="9" t="s">
        <v>8316</v>
      </c>
      <c r="S230" s="13">
        <v>42088.911354166667</v>
      </c>
      <c r="T230" s="13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s="9" t="s">
        <v>8316</v>
      </c>
      <c r="S231" s="13">
        <v>42018.676898148144</v>
      </c>
      <c r="T231" s="13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s="9" t="s">
        <v>8316</v>
      </c>
      <c r="S232" s="13">
        <v>41884.617314814815</v>
      </c>
      <c r="T232" s="13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s="9" t="s">
        <v>8316</v>
      </c>
      <c r="S233" s="13">
        <v>41884.056747685187</v>
      </c>
      <c r="T233" s="13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s="9" t="s">
        <v>8316</v>
      </c>
      <c r="S234" s="13">
        <v>41839.730937500004</v>
      </c>
      <c r="T234" s="13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s="9" t="s">
        <v>8316</v>
      </c>
      <c r="S235" s="13">
        <v>42380.581180555557</v>
      </c>
      <c r="T235" s="13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s="9" t="s">
        <v>8316</v>
      </c>
      <c r="S236" s="13">
        <v>41776.063136574077</v>
      </c>
      <c r="T236" s="13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s="9" t="s">
        <v>8316</v>
      </c>
      <c r="S237" s="13">
        <v>41800.380428240744</v>
      </c>
      <c r="T237" s="13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s="9" t="s">
        <v>8316</v>
      </c>
      <c r="S238" s="13">
        <v>42572.61681712963</v>
      </c>
      <c r="T238" s="13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s="9" t="s">
        <v>8316</v>
      </c>
      <c r="S239" s="13">
        <v>41851.541585648149</v>
      </c>
      <c r="T239" s="13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s="9" t="s">
        <v>8316</v>
      </c>
      <c r="S240" s="13">
        <v>42205.710879629631</v>
      </c>
      <c r="T240" s="13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s="9" t="s">
        <v>8316</v>
      </c>
      <c r="S241" s="13">
        <v>42374.911226851851</v>
      </c>
      <c r="T241" s="13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s="9" t="s">
        <v>8316</v>
      </c>
      <c r="S242" s="13">
        <v>41809.12300925926</v>
      </c>
      <c r="T242" s="13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s="9" t="s">
        <v>8316</v>
      </c>
      <c r="S243" s="13">
        <v>42294.429641203707</v>
      </c>
      <c r="T243" s="13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s="9" t="s">
        <v>8316</v>
      </c>
      <c r="S244" s="13">
        <v>42124.841111111105</v>
      </c>
      <c r="T244" s="13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s="9" t="s">
        <v>8316</v>
      </c>
      <c r="S245" s="13">
        <v>41861.524837962963</v>
      </c>
      <c r="T245" s="13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s="9" t="s">
        <v>8316</v>
      </c>
      <c r="S246" s="13">
        <v>42402.889027777783</v>
      </c>
      <c r="T246" s="13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s="9" t="s">
        <v>8316</v>
      </c>
      <c r="S247" s="13">
        <v>41960.119085648148</v>
      </c>
      <c r="T247" s="13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s="9" t="s">
        <v>8316</v>
      </c>
      <c r="S248" s="13">
        <v>42532.052523148144</v>
      </c>
      <c r="T248" s="13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s="9" t="s">
        <v>8316</v>
      </c>
      <c r="S249" s="13">
        <v>42088.723692129628</v>
      </c>
      <c r="T249" s="13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s="9" t="s">
        <v>8316</v>
      </c>
      <c r="S250" s="13">
        <v>41820.639189814814</v>
      </c>
      <c r="T250" s="13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s="9" t="s">
        <v>8316</v>
      </c>
      <c r="S251" s="13">
        <v>42626.7503125</v>
      </c>
      <c r="T251" s="13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s="9" t="s">
        <v>8316</v>
      </c>
      <c r="S252" s="13">
        <v>41821.205636574072</v>
      </c>
      <c r="T252" s="13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s="9" t="s">
        <v>8316</v>
      </c>
      <c r="S253" s="13">
        <v>42016.706678240742</v>
      </c>
      <c r="T253" s="13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s="9" t="s">
        <v>8316</v>
      </c>
      <c r="S254" s="13">
        <v>42011.202581018515</v>
      </c>
      <c r="T254" s="13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s="9" t="s">
        <v>8316</v>
      </c>
      <c r="S255" s="13">
        <v>42643.632858796293</v>
      </c>
      <c r="T255" s="13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s="9" t="s">
        <v>8316</v>
      </c>
      <c r="S256" s="13">
        <v>42179.898472222223</v>
      </c>
      <c r="T256" s="13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s="9" t="s">
        <v>8316</v>
      </c>
      <c r="S257" s="13">
        <v>42575.130057870367</v>
      </c>
      <c r="T257" s="13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s="9" t="s">
        <v>8316</v>
      </c>
      <c r="S258" s="13">
        <v>42420.019097222219</v>
      </c>
      <c r="T258" s="13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s="9" t="s">
        <v>8316</v>
      </c>
      <c r="S259" s="13">
        <v>42053.671666666662</v>
      </c>
      <c r="T259" s="13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s="9" t="s">
        <v>8316</v>
      </c>
      <c r="S260" s="13">
        <v>42605.765381944439</v>
      </c>
      <c r="T260" s="13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s="9" t="s">
        <v>8316</v>
      </c>
      <c r="S261" s="13">
        <v>42458.641724537039</v>
      </c>
      <c r="T261" s="13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s="9" t="s">
        <v>8316</v>
      </c>
      <c r="S262" s="13">
        <v>42529.022013888884</v>
      </c>
      <c r="T262" s="13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s="9" t="s">
        <v>8316</v>
      </c>
      <c r="S263" s="13">
        <v>41928.170497685183</v>
      </c>
      <c r="T263" s="13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s="9" t="s">
        <v>8316</v>
      </c>
      <c r="S264" s="13">
        <v>42062.834444444445</v>
      </c>
      <c r="T264" s="13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s="9" t="s">
        <v>8316</v>
      </c>
      <c r="S265" s="13">
        <v>41921.279976851853</v>
      </c>
      <c r="T265" s="13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s="9" t="s">
        <v>8316</v>
      </c>
      <c r="S266" s="13">
        <v>42128.736608796295</v>
      </c>
      <c r="T266" s="13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s="9" t="s">
        <v>8316</v>
      </c>
      <c r="S267" s="13">
        <v>42053.916921296302</v>
      </c>
      <c r="T267" s="13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s="9" t="s">
        <v>8316</v>
      </c>
      <c r="S268" s="13">
        <v>42171.317442129628</v>
      </c>
      <c r="T268" s="13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s="9" t="s">
        <v>8316</v>
      </c>
      <c r="S269" s="13">
        <v>41793.668761574074</v>
      </c>
      <c r="T269" s="13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s="9" t="s">
        <v>8316</v>
      </c>
      <c r="S270" s="13">
        <v>42506.760405092587</v>
      </c>
      <c r="T270" s="13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s="9" t="s">
        <v>8316</v>
      </c>
      <c r="S271" s="13">
        <v>42372.693055555559</v>
      </c>
      <c r="T271" s="13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s="9" t="s">
        <v>8316</v>
      </c>
      <c r="S272" s="13">
        <v>42126.87501157407</v>
      </c>
      <c r="T272" s="13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s="9" t="s">
        <v>8316</v>
      </c>
      <c r="S273" s="13">
        <v>42087.768055555556</v>
      </c>
      <c r="T273" s="13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s="9" t="s">
        <v>8316</v>
      </c>
      <c r="S274" s="13">
        <v>42443.802361111113</v>
      </c>
      <c r="T274" s="13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s="9" t="s">
        <v>8316</v>
      </c>
      <c r="S275" s="13">
        <v>42121.249814814815</v>
      </c>
      <c r="T275" s="13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s="9" t="s">
        <v>8316</v>
      </c>
      <c r="S276" s="13">
        <v>42268.009224537032</v>
      </c>
      <c r="T276" s="13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s="9" t="s">
        <v>8316</v>
      </c>
      <c r="S277" s="13">
        <v>41848.866157407407</v>
      </c>
      <c r="T277" s="13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s="9" t="s">
        <v>8316</v>
      </c>
      <c r="S278" s="13">
        <v>42689.214988425927</v>
      </c>
      <c r="T278" s="13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s="9" t="s">
        <v>8316</v>
      </c>
      <c r="S279" s="13">
        <v>42584.846828703703</v>
      </c>
      <c r="T279" s="13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s="9" t="s">
        <v>8316</v>
      </c>
      <c r="S280" s="13">
        <v>42511.741944444439</v>
      </c>
      <c r="T280" s="13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s="9" t="s">
        <v>8316</v>
      </c>
      <c r="S281" s="13">
        <v>42132.036168981482</v>
      </c>
      <c r="T281" s="13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s="9" t="s">
        <v>8316</v>
      </c>
      <c r="S282" s="13">
        <v>42419.91942129629</v>
      </c>
      <c r="T282" s="13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s="9" t="s">
        <v>8316</v>
      </c>
      <c r="S283" s="13">
        <v>42430.839398148149</v>
      </c>
      <c r="T283" s="13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s="9" t="s">
        <v>8316</v>
      </c>
      <c r="S284" s="13">
        <v>42297.748738425929</v>
      </c>
      <c r="T284" s="13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s="9" t="s">
        <v>8316</v>
      </c>
      <c r="S285" s="13">
        <v>41760.935706018521</v>
      </c>
      <c r="T285" s="13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s="9" t="s">
        <v>8316</v>
      </c>
      <c r="S286" s="13">
        <v>41829.734259259261</v>
      </c>
      <c r="T286" s="13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s="9" t="s">
        <v>8316</v>
      </c>
      <c r="S287" s="13">
        <v>42491.92288194444</v>
      </c>
      <c r="T287" s="13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s="9" t="s">
        <v>8316</v>
      </c>
      <c r="S288" s="13">
        <v>41950.859560185185</v>
      </c>
      <c r="T288" s="13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s="9" t="s">
        <v>8316</v>
      </c>
      <c r="S289" s="13">
        <v>41802.62090277778</v>
      </c>
      <c r="T289" s="13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s="9" t="s">
        <v>8316</v>
      </c>
      <c r="S290" s="13">
        <v>41781.096203703702</v>
      </c>
      <c r="T290" s="13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s="9" t="s">
        <v>8316</v>
      </c>
      <c r="S291" s="13">
        <v>42020.846666666665</v>
      </c>
      <c r="T291" s="13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s="9" t="s">
        <v>8316</v>
      </c>
      <c r="S292" s="13">
        <v>42125.772812499999</v>
      </c>
      <c r="T292" s="13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s="9" t="s">
        <v>8316</v>
      </c>
      <c r="S293" s="13">
        <v>41856.010069444441</v>
      </c>
      <c r="T293" s="13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s="9" t="s">
        <v>8316</v>
      </c>
      <c r="S294" s="13">
        <v>41893.783553240741</v>
      </c>
      <c r="T294" s="13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s="9" t="s">
        <v>8316</v>
      </c>
      <c r="S295" s="13">
        <v>41881.361342592594</v>
      </c>
      <c r="T295" s="13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s="9" t="s">
        <v>8316</v>
      </c>
      <c r="S296" s="13">
        <v>41880.76357638889</v>
      </c>
      <c r="T296" s="13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s="9" t="s">
        <v>8316</v>
      </c>
      <c r="S297" s="13">
        <v>42214.6956712963</v>
      </c>
      <c r="T297" s="13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s="9" t="s">
        <v>8316</v>
      </c>
      <c r="S298" s="13">
        <v>42460.335312499999</v>
      </c>
      <c r="T298" s="13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s="9" t="s">
        <v>8316</v>
      </c>
      <c r="S299" s="13">
        <v>42167.023206018523</v>
      </c>
      <c r="T299" s="13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s="9" t="s">
        <v>8316</v>
      </c>
      <c r="S300" s="13">
        <v>42177.761782407411</v>
      </c>
      <c r="T300" s="13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s="9" t="s">
        <v>8316</v>
      </c>
      <c r="S301" s="13">
        <v>42521.654328703706</v>
      </c>
      <c r="T301" s="13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s="9" t="s">
        <v>8316</v>
      </c>
      <c r="S302" s="13">
        <v>41884.599849537037</v>
      </c>
      <c r="T302" s="13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s="9" t="s">
        <v>8316</v>
      </c>
      <c r="S303" s="13">
        <v>42289.761192129634</v>
      </c>
      <c r="T303" s="13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s="9" t="s">
        <v>8316</v>
      </c>
      <c r="S304" s="13">
        <v>42243.6252662037</v>
      </c>
      <c r="T304" s="13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s="9" t="s">
        <v>8316</v>
      </c>
      <c r="S305" s="13">
        <v>42600.756041666667</v>
      </c>
      <c r="T305" s="13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s="9" t="s">
        <v>8316</v>
      </c>
      <c r="S306" s="13">
        <v>41829.599791666667</v>
      </c>
      <c r="T306" s="13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s="9" t="s">
        <v>8316</v>
      </c>
      <c r="S307" s="13">
        <v>42040.831678240742</v>
      </c>
      <c r="T307" s="13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s="9" t="s">
        <v>8316</v>
      </c>
      <c r="S308" s="13">
        <v>42075.807395833333</v>
      </c>
      <c r="T308" s="13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s="9" t="s">
        <v>8316</v>
      </c>
      <c r="S309" s="13">
        <v>42073.660694444443</v>
      </c>
      <c r="T309" s="13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s="9" t="s">
        <v>8316</v>
      </c>
      <c r="S310" s="13">
        <v>42480.078715277778</v>
      </c>
      <c r="T310" s="13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s="9" t="s">
        <v>8316</v>
      </c>
      <c r="S311" s="13">
        <v>42411.942291666666</v>
      </c>
      <c r="T311" s="13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s="9" t="s">
        <v>8316</v>
      </c>
      <c r="S312" s="13">
        <v>41753.515856481477</v>
      </c>
      <c r="T312" s="13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s="9" t="s">
        <v>8316</v>
      </c>
      <c r="S313" s="13">
        <v>42196.028703703705</v>
      </c>
      <c r="T313" s="13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s="9" t="s">
        <v>8316</v>
      </c>
      <c r="S314" s="13">
        <v>42016.050451388888</v>
      </c>
      <c r="T314" s="13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s="9" t="s">
        <v>8316</v>
      </c>
      <c r="S315" s="13">
        <v>41730.276747685188</v>
      </c>
      <c r="T315" s="13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s="9" t="s">
        <v>8316</v>
      </c>
      <c r="S316" s="13">
        <v>42203.680300925931</v>
      </c>
      <c r="T316" s="13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s="9" t="s">
        <v>8316</v>
      </c>
      <c r="S317" s="13">
        <v>41974.743148148147</v>
      </c>
      <c r="T317" s="13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s="9" t="s">
        <v>8316</v>
      </c>
      <c r="S318" s="13">
        <v>41869.740671296298</v>
      </c>
      <c r="T318" s="13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s="9" t="s">
        <v>8316</v>
      </c>
      <c r="S319" s="13">
        <v>41982.688611111109</v>
      </c>
      <c r="T319" s="13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s="9" t="s">
        <v>8316</v>
      </c>
      <c r="S320" s="13">
        <v>41976.331979166673</v>
      </c>
      <c r="T320" s="13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s="9" t="s">
        <v>8316</v>
      </c>
      <c r="S321" s="13">
        <v>41926.942685185182</v>
      </c>
      <c r="T321" s="13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s="9" t="s">
        <v>8316</v>
      </c>
      <c r="S322" s="13">
        <v>42561.783877314811</v>
      </c>
      <c r="T322" s="13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s="9" t="s">
        <v>8316</v>
      </c>
      <c r="S323" s="13">
        <v>42649.54923611111</v>
      </c>
      <c r="T323" s="13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s="9" t="s">
        <v>8316</v>
      </c>
      <c r="S324" s="13">
        <v>42093.786840277782</v>
      </c>
      <c r="T324" s="13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s="9" t="s">
        <v>8316</v>
      </c>
      <c r="S325" s="13">
        <v>42026.176180555558</v>
      </c>
      <c r="T325" s="13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s="9" t="s">
        <v>8316</v>
      </c>
      <c r="S326" s="13">
        <v>42451.095856481479</v>
      </c>
      <c r="T326" s="13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s="9" t="s">
        <v>8316</v>
      </c>
      <c r="S327" s="13">
        <v>42418.425983796296</v>
      </c>
      <c r="T327" s="13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s="9" t="s">
        <v>8316</v>
      </c>
      <c r="S328" s="13">
        <v>41964.716319444444</v>
      </c>
      <c r="T328" s="13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s="9" t="s">
        <v>8316</v>
      </c>
      <c r="S329" s="13">
        <v>42576.697569444441</v>
      </c>
      <c r="T329" s="13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s="9" t="s">
        <v>8316</v>
      </c>
      <c r="S330" s="13">
        <v>42125.647534722222</v>
      </c>
      <c r="T330" s="13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s="9" t="s">
        <v>8316</v>
      </c>
      <c r="S331" s="13">
        <v>42003.948425925926</v>
      </c>
      <c r="T331" s="13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s="9" t="s">
        <v>8316</v>
      </c>
      <c r="S332" s="13">
        <v>41988.829942129625</v>
      </c>
      <c r="T332" s="13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s="9" t="s">
        <v>8316</v>
      </c>
      <c r="S333" s="13">
        <v>41974.898599537039</v>
      </c>
      <c r="T333" s="13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s="9" t="s">
        <v>8316</v>
      </c>
      <c r="S334" s="13">
        <v>42592.066921296297</v>
      </c>
      <c r="T334" s="13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s="9" t="s">
        <v>8316</v>
      </c>
      <c r="S335" s="13">
        <v>42050.008368055554</v>
      </c>
      <c r="T335" s="13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s="9" t="s">
        <v>8316</v>
      </c>
      <c r="S336" s="13">
        <v>42417.585532407407</v>
      </c>
      <c r="T336" s="13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s="9" t="s">
        <v>8316</v>
      </c>
      <c r="S337" s="13">
        <v>41866.79886574074</v>
      </c>
      <c r="T337" s="13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s="9" t="s">
        <v>8316</v>
      </c>
      <c r="S338" s="13">
        <v>42220.79487268519</v>
      </c>
      <c r="T338" s="13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s="9" t="s">
        <v>8316</v>
      </c>
      <c r="S339" s="13">
        <v>42628.849120370374</v>
      </c>
      <c r="T339" s="13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s="9" t="s">
        <v>8316</v>
      </c>
      <c r="S340" s="13">
        <v>42447.894432870366</v>
      </c>
      <c r="T340" s="13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s="9" t="s">
        <v>8316</v>
      </c>
      <c r="S341" s="13">
        <v>42283.864351851851</v>
      </c>
      <c r="T341" s="13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s="9" t="s">
        <v>8316</v>
      </c>
      <c r="S342" s="13">
        <v>42483.015694444446</v>
      </c>
      <c r="T342" s="13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s="9" t="s">
        <v>8316</v>
      </c>
      <c r="S343" s="13">
        <v>41788.58997685185</v>
      </c>
      <c r="T343" s="13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s="9" t="s">
        <v>8316</v>
      </c>
      <c r="S344" s="13">
        <v>42144.041851851856</v>
      </c>
      <c r="T344" s="13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s="9" t="s">
        <v>8316</v>
      </c>
      <c r="S345" s="13">
        <v>42661.132245370376</v>
      </c>
      <c r="T345" s="13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s="9" t="s">
        <v>8316</v>
      </c>
      <c r="S346" s="13">
        <v>42037.938206018516</v>
      </c>
      <c r="T346" s="13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s="9" t="s">
        <v>8316</v>
      </c>
      <c r="S347" s="13">
        <v>42619.935694444444</v>
      </c>
      <c r="T347" s="13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s="9" t="s">
        <v>8316</v>
      </c>
      <c r="S348" s="13">
        <v>41877.221886574072</v>
      </c>
      <c r="T348" s="13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s="9" t="s">
        <v>8316</v>
      </c>
      <c r="S349" s="13">
        <v>41828.736921296295</v>
      </c>
      <c r="T349" s="13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s="9" t="s">
        <v>8316</v>
      </c>
      <c r="S350" s="13">
        <v>42545.774189814809</v>
      </c>
      <c r="T350" s="13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s="9" t="s">
        <v>8316</v>
      </c>
      <c r="S351" s="13">
        <v>42460.741747685184</v>
      </c>
      <c r="T351" s="13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s="9" t="s">
        <v>8316</v>
      </c>
      <c r="S352" s="13">
        <v>41887.292187500003</v>
      </c>
      <c r="T352" s="13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s="9" t="s">
        <v>8316</v>
      </c>
      <c r="S353" s="13">
        <v>41828.646319444444</v>
      </c>
      <c r="T353" s="13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s="9" t="s">
        <v>8316</v>
      </c>
      <c r="S354" s="13">
        <v>42173.803217592591</v>
      </c>
      <c r="T354" s="13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s="9" t="s">
        <v>8316</v>
      </c>
      <c r="S355" s="13">
        <v>41775.858564814815</v>
      </c>
      <c r="T355" s="13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s="9" t="s">
        <v>8316</v>
      </c>
      <c r="S356" s="13">
        <v>42055.277199074073</v>
      </c>
      <c r="T356" s="13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s="9" t="s">
        <v>8316</v>
      </c>
      <c r="S357" s="13">
        <v>42447.896666666667</v>
      </c>
      <c r="T357" s="13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s="9" t="s">
        <v>8316</v>
      </c>
      <c r="S358" s="13">
        <v>42523.248715277776</v>
      </c>
      <c r="T358" s="13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s="9" t="s">
        <v>8316</v>
      </c>
      <c r="S359" s="13">
        <v>41822.90488425926</v>
      </c>
      <c r="T359" s="13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s="9" t="s">
        <v>8316</v>
      </c>
      <c r="S360" s="13">
        <v>42185.556157407409</v>
      </c>
      <c r="T360" s="13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s="9" t="s">
        <v>8316</v>
      </c>
      <c r="S361" s="13">
        <v>41820.62809027778</v>
      </c>
      <c r="T361" s="13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s="9" t="s">
        <v>8316</v>
      </c>
      <c r="S362" s="13">
        <v>41876.815787037034</v>
      </c>
      <c r="T362" s="13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s="9" t="s">
        <v>8316</v>
      </c>
      <c r="S363" s="13">
        <v>41802.574282407404</v>
      </c>
      <c r="T363" s="13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s="9" t="s">
        <v>8316</v>
      </c>
      <c r="S364" s="13">
        <v>41786.761354166665</v>
      </c>
      <c r="T364" s="13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s="9" t="s">
        <v>8316</v>
      </c>
      <c r="S365" s="13">
        <v>42627.454097222217</v>
      </c>
      <c r="T365" s="13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s="9" t="s">
        <v>8316</v>
      </c>
      <c r="S366" s="13">
        <v>42374.651504629626</v>
      </c>
      <c r="T366" s="13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s="9" t="s">
        <v>8316</v>
      </c>
      <c r="S367" s="13">
        <v>41772.685393518521</v>
      </c>
      <c r="T367" s="13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s="9" t="s">
        <v>8316</v>
      </c>
      <c r="S368" s="13">
        <v>42633.116851851853</v>
      </c>
      <c r="T368" s="13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s="9" t="s">
        <v>8316</v>
      </c>
      <c r="S369" s="13">
        <v>42219.180393518516</v>
      </c>
      <c r="T369" s="13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s="9" t="s">
        <v>8316</v>
      </c>
      <c r="S370" s="13">
        <v>41753.593275462961</v>
      </c>
      <c r="T370" s="13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s="9" t="s">
        <v>8316</v>
      </c>
      <c r="S371" s="13">
        <v>42230.662731481483</v>
      </c>
      <c r="T371" s="13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s="9" t="s">
        <v>8316</v>
      </c>
      <c r="S372" s="13">
        <v>41787.218229166669</v>
      </c>
      <c r="T372" s="13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s="9" t="s">
        <v>8316</v>
      </c>
      <c r="S373" s="13">
        <v>42147.826840277776</v>
      </c>
      <c r="T373" s="13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s="9" t="s">
        <v>8316</v>
      </c>
      <c r="S374" s="13">
        <v>41940.598182870373</v>
      </c>
      <c r="T374" s="13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s="9" t="s">
        <v>8316</v>
      </c>
      <c r="S375" s="13">
        <v>42020.700567129628</v>
      </c>
      <c r="T375" s="13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s="9" t="s">
        <v>8316</v>
      </c>
      <c r="S376" s="13">
        <v>41891.96503472222</v>
      </c>
      <c r="T376" s="13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s="9" t="s">
        <v>8316</v>
      </c>
      <c r="S377" s="13">
        <v>42490.133877314816</v>
      </c>
      <c r="T377" s="13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s="9" t="s">
        <v>8316</v>
      </c>
      <c r="S378" s="13">
        <v>41995.870486111111</v>
      </c>
      <c r="T378" s="13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s="9" t="s">
        <v>8316</v>
      </c>
      <c r="S379" s="13">
        <v>42401.806562500002</v>
      </c>
      <c r="T379" s="13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s="9" t="s">
        <v>8316</v>
      </c>
      <c r="S380" s="13">
        <v>41897.602037037039</v>
      </c>
      <c r="T380" s="13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s="9" t="s">
        <v>8316</v>
      </c>
      <c r="S381" s="13">
        <v>41882.585648148146</v>
      </c>
      <c r="T381" s="13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s="9" t="s">
        <v>8316</v>
      </c>
      <c r="S382" s="13">
        <v>42556.504490740743</v>
      </c>
      <c r="T382" s="13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s="9" t="s">
        <v>8316</v>
      </c>
      <c r="S383" s="13">
        <v>41792.542986111112</v>
      </c>
      <c r="T383" s="13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s="9" t="s">
        <v>8316</v>
      </c>
      <c r="S384" s="13">
        <v>41879.913761574076</v>
      </c>
      <c r="T384" s="13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s="9" t="s">
        <v>8316</v>
      </c>
      <c r="S385" s="13">
        <v>42552.048356481479</v>
      </c>
      <c r="T385" s="13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s="9" t="s">
        <v>8316</v>
      </c>
      <c r="S386" s="13">
        <v>41810.142199074071</v>
      </c>
      <c r="T386" s="13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s="9" t="s">
        <v>8316</v>
      </c>
      <c r="S387" s="13">
        <v>42072.576249999998</v>
      </c>
      <c r="T387" s="13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s="9" t="s">
        <v>8316</v>
      </c>
      <c r="S388" s="13">
        <v>41779.724224537036</v>
      </c>
      <c r="T388" s="13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s="9" t="s">
        <v>8316</v>
      </c>
      <c r="S389" s="13">
        <v>42134.172071759262</v>
      </c>
      <c r="T389" s="13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s="9" t="s">
        <v>8316</v>
      </c>
      <c r="S390" s="13">
        <v>42505.738032407404</v>
      </c>
      <c r="T390" s="13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s="9" t="s">
        <v>8316</v>
      </c>
      <c r="S391" s="13">
        <v>42118.556331018524</v>
      </c>
      <c r="T391" s="13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s="9" t="s">
        <v>8316</v>
      </c>
      <c r="S392" s="13">
        <v>42360.887835648144</v>
      </c>
      <c r="T392" s="13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s="9" t="s">
        <v>8316</v>
      </c>
      <c r="S393" s="13">
        <v>42165.993125000001</v>
      </c>
      <c r="T393" s="13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s="9" t="s">
        <v>8316</v>
      </c>
      <c r="S394" s="13">
        <v>41927.936157407406</v>
      </c>
      <c r="T394" s="13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s="9" t="s">
        <v>8316</v>
      </c>
      <c r="S395" s="13">
        <v>42462.140868055561</v>
      </c>
      <c r="T395" s="13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s="9" t="s">
        <v>8316</v>
      </c>
      <c r="S396" s="13">
        <v>42632.348310185189</v>
      </c>
      <c r="T396" s="13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s="9" t="s">
        <v>8316</v>
      </c>
      <c r="S397" s="13">
        <v>42054.849050925928</v>
      </c>
      <c r="T397" s="13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s="9" t="s">
        <v>8316</v>
      </c>
      <c r="S398" s="13">
        <v>42497.275706018518</v>
      </c>
      <c r="T398" s="13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s="9" t="s">
        <v>8316</v>
      </c>
      <c r="S399" s="13">
        <v>42058.904074074075</v>
      </c>
      <c r="T399" s="13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s="9" t="s">
        <v>8316</v>
      </c>
      <c r="S400" s="13">
        <v>41807.690081018518</v>
      </c>
      <c r="T400" s="13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s="9" t="s">
        <v>8316</v>
      </c>
      <c r="S401" s="13">
        <v>42284.69694444444</v>
      </c>
      <c r="T401" s="13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s="9" t="s">
        <v>8316</v>
      </c>
      <c r="S402" s="13">
        <v>42045.84238425926</v>
      </c>
      <c r="T402" s="13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s="9" t="s">
        <v>8316</v>
      </c>
      <c r="S403" s="13">
        <v>42184.209537037037</v>
      </c>
      <c r="T403" s="13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s="9" t="s">
        <v>8316</v>
      </c>
      <c r="S404" s="13">
        <v>42341.180636574078</v>
      </c>
      <c r="T404" s="13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s="9" t="s">
        <v>8316</v>
      </c>
      <c r="S405" s="13">
        <v>42170.910231481481</v>
      </c>
      <c r="T405" s="13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s="9" t="s">
        <v>8316</v>
      </c>
      <c r="S406" s="13">
        <v>42151.069606481484</v>
      </c>
      <c r="T406" s="13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s="9" t="s">
        <v>8316</v>
      </c>
      <c r="S407" s="13">
        <v>41944.527627314819</v>
      </c>
      <c r="T407" s="13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s="9" t="s">
        <v>8316</v>
      </c>
      <c r="S408" s="13">
        <v>42593.865405092598</v>
      </c>
      <c r="T408" s="13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s="9" t="s">
        <v>8316</v>
      </c>
      <c r="S409" s="13">
        <v>42503.740868055553</v>
      </c>
      <c r="T409" s="13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s="9" t="s">
        <v>8316</v>
      </c>
      <c r="S410" s="13">
        <v>41927.848900462966</v>
      </c>
      <c r="T410" s="13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s="9" t="s">
        <v>8316</v>
      </c>
      <c r="S411" s="13">
        <v>42375.114988425921</v>
      </c>
      <c r="T411" s="13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s="9" t="s">
        <v>8316</v>
      </c>
      <c r="S412" s="13">
        <v>42553.926527777774</v>
      </c>
      <c r="T412" s="13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s="9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Q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47DA-E131-49DD-B468-09C4081BAA34}">
  <dimension ref="A1:F6"/>
  <sheetViews>
    <sheetView workbookViewId="0">
      <selection activeCell="G2" sqref="G2:G6"/>
    </sheetView>
  </sheetViews>
  <sheetFormatPr defaultRowHeight="15" x14ac:dyDescent="0.25"/>
  <cols>
    <col min="1" max="1" width="25.285156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VLOOKUP(A2,Kickstarter!B2:C4115,2,FALSE)</f>
        <v>Help us get actor-writer Ian Bonar's debut play - a hilarious, heartbreaking story of grief and loss - to the 2016 Edinburgh Fringe.</v>
      </c>
      <c r="C2" s="16">
        <f>VLOOKUP(A2,Kickstarter!B1:E4115,3,FALSE)</f>
        <v>2000</v>
      </c>
      <c r="D2" s="16">
        <f>VLOOKUP(A2,Kickstarter!B1:E4115,4,FALSE)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VLOOKUP(A3,Kickstarter!B3:C4116,2,FALSE)</f>
        <v>The play yet to be described as "A surefire Edinburgh Fringe Festival Cult Hit". Coming to the Underbelly, Edinburgh, 5th-30th August.</v>
      </c>
      <c r="C3" s="16">
        <f>VLOOKUP(A3,Kickstarter!B2:E4116,3,FALSE)</f>
        <v>2000</v>
      </c>
      <c r="D3" s="16">
        <f>VLOOKUP(A3,Kickstarter!B2:E4116,4,FALSE)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VLOOKUP(A4,Kickstarter!B4:C4117,2,FALSE)</f>
        <v>Cutting Off Kate Bush is a one-woman show written &amp; performed by Lucy Benson-Brown, premiering at the Edinburgh Fringe Festival 2014</v>
      </c>
      <c r="C4" s="16">
        <f>VLOOKUP(A4,Kickstarter!B3:E4117,3,FALSE)</f>
        <v>1500</v>
      </c>
      <c r="D4" s="16">
        <f>VLOOKUP(A4,Kickstarter!B3:E4117,4,FALSE)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VLOOKUP(A5,Kickstarter!B5:C4118,2,FALSE)</f>
        <v>Jestia and Raedon is a brand new romantic comedy play going to the Edinburgh Fringe Festival this summer.</v>
      </c>
      <c r="C5" s="16">
        <f>VLOOKUP(A5,Kickstarter!B4:E4118,3,FALSE)</f>
        <v>1000</v>
      </c>
      <c r="D5" s="16">
        <f>VLOOKUP(A5,Kickstarter!B4:E4118,4,FALSE)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VLOOKUP(A6,Kickstarter!B6:C4119,2,FALSE)</f>
        <v>A one-man show about love, loss, and motorways, written &amp; performed by Ben Norris. Help us get to the 2015 Edinburgh Fringe and beyond!</v>
      </c>
      <c r="C6" s="16">
        <f>VLOOKUP(A6,Kickstarter!B5:E4119,3,FALSE)</f>
        <v>4000</v>
      </c>
      <c r="D6" s="16">
        <f>VLOOKUP(A6,Kickstarter!B5:E4119,4,FALSE)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</cp:lastModifiedBy>
  <dcterms:created xsi:type="dcterms:W3CDTF">2017-04-20T15:17:24Z</dcterms:created>
  <dcterms:modified xsi:type="dcterms:W3CDTF">2021-10-31T10:10:04Z</dcterms:modified>
</cp:coreProperties>
</file>