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ep0so3\OneDrive - NEE\Desktop\Queue\"/>
    </mc:Choice>
  </mc:AlternateContent>
  <xr:revisionPtr revIDLastSave="211" documentId="8_{03440C6D-C6F3-48E2-8BCC-B27F7096B8CC}" xr6:coauthVersionLast="44" xr6:coauthVersionMax="46" xr10:uidLastSave="{53D1F45A-6B55-459A-A7C5-F074447065B5}"/>
  <bookViews>
    <workbookView xWindow="22932" yWindow="-108" windowWidth="23256" windowHeight="12720" activeTab="1" xr2:uid="{00000000-000D-0000-FFFF-FFFF00000000}"/>
  </bookViews>
  <sheets>
    <sheet name="Competitor Queues" sheetId="1" r:id="rId1"/>
    <sheet name="input" sheetId="2" r:id="rId2"/>
  </sheets>
  <definedNames>
    <definedName name="_xlnm._FilterDatabase" localSheetId="0" hidden="1">'Competitor Queues'!$E$2:$BX$2869</definedName>
    <definedName name="_xlnm._FilterDatabase" localSheetId="1" hidden="1">input!$A$1:$O$147</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L2813" i="1" l="1"/>
  <c r="AL2812" i="1"/>
  <c r="AL2810" i="1"/>
  <c r="AL2808" i="1"/>
  <c r="AL2800" i="1"/>
  <c r="AL2794" i="1"/>
  <c r="AL2782" i="1"/>
  <c r="AL2779" i="1"/>
  <c r="AL2773" i="1"/>
  <c r="AL2772" i="1"/>
  <c r="AL2770" i="1"/>
  <c r="AL2738" i="1"/>
  <c r="AL2735" i="1"/>
  <c r="AL2727" i="1"/>
  <c r="AL2724" i="1"/>
  <c r="AL2723" i="1"/>
  <c r="AL2722" i="1"/>
  <c r="AL2716" i="1"/>
  <c r="AL2705" i="1"/>
  <c r="AL2699" i="1"/>
  <c r="AL2698" i="1"/>
  <c r="AL2679" i="1"/>
  <c r="AL2675" i="1"/>
  <c r="AL2672" i="1"/>
  <c r="AL2671" i="1"/>
  <c r="AL2659" i="1"/>
  <c r="AL2651" i="1"/>
  <c r="AL2648" i="1"/>
  <c r="AL2647" i="1"/>
  <c r="AL2610" i="1"/>
  <c r="AL2606" i="1"/>
  <c r="AL2587" i="1"/>
  <c r="AL2576" i="1"/>
  <c r="AL2575" i="1"/>
  <c r="AL2562" i="1"/>
  <c r="AL2502" i="1"/>
  <c r="AL2500" i="1"/>
  <c r="AL2493" i="1"/>
  <c r="AL2487" i="1"/>
  <c r="AL2486" i="1"/>
  <c r="AL2424" i="1"/>
  <c r="AL2416" i="1"/>
  <c r="AL2402" i="1"/>
  <c r="AL2399" i="1"/>
  <c r="AL2385" i="1"/>
  <c r="AL2374" i="1"/>
  <c r="AL2370" i="1"/>
  <c r="AL2365" i="1"/>
  <c r="AL2357" i="1"/>
  <c r="AL2342" i="1"/>
  <c r="AL2305" i="1"/>
  <c r="AL2285" i="1"/>
  <c r="AL2283" i="1"/>
  <c r="AL1882" i="1"/>
  <c r="AL1775" i="1"/>
  <c r="AL1773" i="1"/>
  <c r="AL1768" i="1"/>
  <c r="AL1765" i="1"/>
  <c r="AL1762" i="1"/>
  <c r="AL1752" i="1"/>
  <c r="AL1750" i="1"/>
  <c r="AL1749" i="1"/>
  <c r="AL1746" i="1"/>
  <c r="AL1745" i="1"/>
  <c r="AL1743" i="1"/>
  <c r="AL1740" i="1"/>
  <c r="AL1734" i="1"/>
  <c r="AL1731" i="1"/>
  <c r="AL1725" i="1"/>
  <c r="AL1719" i="1"/>
  <c r="AL1664" i="1"/>
  <c r="AL1663" i="1"/>
  <c r="AL1660" i="1"/>
  <c r="AL1659" i="1"/>
  <c r="AL1653" i="1"/>
  <c r="AL1638" i="1"/>
  <c r="AL1576" i="1"/>
  <c r="AL1568" i="1"/>
  <c r="AL1565" i="1"/>
  <c r="AL1563" i="1"/>
  <c r="AL1559" i="1"/>
  <c r="AL1518" i="1"/>
  <c r="AL1497" i="1"/>
  <c r="AL1493" i="1"/>
  <c r="AL1491" i="1"/>
  <c r="AL1488" i="1"/>
  <c r="AL1474" i="1"/>
  <c r="AL1449" i="1"/>
  <c r="AL1455" i="1"/>
  <c r="AL1454" i="1"/>
  <c r="AL1453" i="1"/>
  <c r="AL1447" i="1"/>
  <c r="AL1448" i="1"/>
  <c r="AL1440" i="1"/>
  <c r="AL1439" i="1"/>
  <c r="AL1436" i="1"/>
  <c r="AL1434" i="1"/>
  <c r="AL1428" i="1"/>
  <c r="AL1414" i="1"/>
  <c r="AL1424" i="1"/>
  <c r="AL1415" i="1"/>
  <c r="AL1408" i="1"/>
  <c r="AL1402" i="1"/>
  <c r="AL1399" i="1"/>
  <c r="AL1389" i="1"/>
  <c r="AL1384" i="1"/>
  <c r="AL1379" i="1"/>
  <c r="AL1376" i="1"/>
  <c r="AL1375" i="1"/>
  <c r="AL1370" i="1"/>
  <c r="AL1363" i="1"/>
  <c r="AL1362" i="1"/>
  <c r="AL1361" i="1"/>
  <c r="AL1358" i="1"/>
  <c r="AL1357" i="1"/>
  <c r="AL1354" i="1"/>
  <c r="AL1351" i="1"/>
  <c r="AL1349" i="1"/>
  <c r="AL1346" i="1"/>
  <c r="AL1342" i="1"/>
  <c r="AL1340" i="1"/>
  <c r="AL1338" i="1"/>
  <c r="AL1328" i="1"/>
  <c r="AL1326" i="1"/>
  <c r="AL1312" i="1"/>
  <c r="AL1309" i="1"/>
  <c r="AL1305" i="1"/>
  <c r="AL1303" i="1"/>
  <c r="AL1298" i="1"/>
  <c r="AL1290" i="1"/>
  <c r="AL1283" i="1"/>
  <c r="AL1281" i="1"/>
  <c r="AL1279" i="1"/>
  <c r="AL1276" i="1"/>
  <c r="AL1266" i="1"/>
  <c r="AL1251" i="1"/>
  <c r="AL1249" i="1"/>
  <c r="AL1248" i="1"/>
  <c r="AL1229" i="1"/>
  <c r="AL1226" i="1"/>
  <c r="AL1202" i="1"/>
  <c r="AL1198" i="1"/>
  <c r="AL1193" i="1"/>
  <c r="AL1192" i="1"/>
  <c r="AL1184" i="1"/>
  <c r="AL1176" i="1"/>
  <c r="AL1130" i="1"/>
  <c r="AL1128" i="1"/>
  <c r="AL1127" i="1"/>
  <c r="AL1109" i="1"/>
  <c r="AL1108" i="1"/>
  <c r="AL1105" i="1"/>
  <c r="AL1088" i="1"/>
  <c r="AR2794" i="1" l="1"/>
  <c r="AS2794" i="1" s="1"/>
  <c r="AR2723" i="1"/>
  <c r="AS2723" i="1" s="1"/>
  <c r="AR1455" i="1"/>
  <c r="AS1455" i="1" s="1"/>
  <c r="AR1453" i="1"/>
  <c r="AS1453" i="1" s="1"/>
  <c r="AR1436" i="1"/>
  <c r="AS1436" i="1" s="1"/>
  <c r="AR1424" i="1"/>
  <c r="AS1424" i="1" s="1"/>
  <c r="AR1415" i="1"/>
  <c r="AS1415" i="1" s="1"/>
  <c r="AR1375" i="1"/>
  <c r="AS1375" i="1" s="1"/>
  <c r="AR1349" i="1"/>
  <c r="AS1349" i="1" s="1"/>
  <c r="AR1326" i="1"/>
  <c r="AS1326" i="1" s="1"/>
  <c r="AR1281" i="1"/>
  <c r="AS1281" i="1" s="1"/>
  <c r="AR1279" i="1"/>
  <c r="AS1279" i="1" s="1"/>
  <c r="AR1266" i="1"/>
  <c r="AS1266" i="1" s="1"/>
  <c r="AR1251" i="1"/>
  <c r="AS1251" i="1" s="1"/>
  <c r="AR1130" i="1"/>
  <c r="AS1130" i="1" s="1"/>
  <c r="AR1128" i="1"/>
  <c r="AS1128" i="1" s="1"/>
  <c r="AR1127" i="1"/>
  <c r="AS1127" i="1" s="1"/>
  <c r="AR1109" i="1"/>
  <c r="AS1109" i="1" s="1"/>
  <c r="AR1108" i="1"/>
  <c r="AS1108" i="1" s="1"/>
  <c r="AR1105" i="1"/>
  <c r="AR1088" i="1"/>
  <c r="AS1088" i="1" s="1"/>
  <c r="AP1362" i="1" l="1"/>
  <c r="AP1298" i="1"/>
  <c r="AR1298" i="1" s="1"/>
  <c r="AS1298" i="1" s="1"/>
  <c r="AP1193" i="1"/>
  <c r="AR1193" i="1" s="1"/>
  <c r="AS1193" i="1" s="1"/>
  <c r="AP1192" i="1"/>
  <c r="AR1192" i="1" s="1"/>
  <c r="AS1192" i="1" s="1"/>
  <c r="AP1176" i="1"/>
  <c r="AP2724" i="1"/>
  <c r="AR2724" i="1" s="1"/>
  <c r="AS2724" i="1" s="1"/>
  <c r="AR2813" i="1"/>
  <c r="AS2813" i="1" s="1"/>
  <c r="AR2812" i="1"/>
  <c r="AS2812" i="1" s="1"/>
  <c r="AR2810" i="1"/>
  <c r="AS2810" i="1" s="1"/>
  <c r="AR2808" i="1"/>
  <c r="AS2808" i="1" s="1"/>
  <c r="AR2800" i="1"/>
  <c r="AS2800" i="1" s="1"/>
  <c r="AR2779" i="1"/>
  <c r="AS2779" i="1" s="1"/>
  <c r="AR2773" i="1"/>
  <c r="AS2773" i="1" s="1"/>
  <c r="AR2770" i="1"/>
  <c r="AS2770" i="1" s="1"/>
  <c r="AR2738" i="1"/>
  <c r="AS2738" i="1" s="1"/>
  <c r="AR1719" i="1"/>
  <c r="AS1719" i="1" s="1"/>
  <c r="AR1449" i="1"/>
  <c r="AS1449" i="1" s="1"/>
  <c r="AR1447" i="1"/>
  <c r="AS1447" i="1" s="1"/>
  <c r="AR1414" i="1"/>
  <c r="AS1414" i="1" s="1"/>
  <c r="AR1408" i="1"/>
  <c r="AS1408" i="1" s="1"/>
  <c r="AR1399" i="1"/>
  <c r="AS1399" i="1" s="1"/>
  <c r="AR1370" i="1"/>
  <c r="AS1370" i="1" s="1"/>
  <c r="AR1363" i="1"/>
  <c r="AS1363" i="1" s="1"/>
  <c r="AR1362" i="1"/>
  <c r="AS1362" i="1" s="1"/>
  <c r="AR1358" i="1"/>
  <c r="AS1358" i="1" s="1"/>
  <c r="AR1351" i="1"/>
  <c r="AS1351" i="1" s="1"/>
  <c r="AR1342" i="1"/>
  <c r="AS1342" i="1" s="1"/>
  <c r="AR1340" i="1"/>
  <c r="AS1340" i="1" s="1"/>
  <c r="AR1328" i="1"/>
  <c r="AS1328" i="1" s="1"/>
  <c r="AR1312" i="1"/>
  <c r="AS1312" i="1" s="1"/>
  <c r="AR1305" i="1"/>
  <c r="AS1305" i="1" s="1"/>
  <c r="AR1303" i="1"/>
  <c r="AS1303" i="1" s="1"/>
  <c r="AR1290" i="1"/>
  <c r="AS1290" i="1" s="1"/>
  <c r="AR1283" i="1"/>
  <c r="AS1283" i="1" s="1"/>
  <c r="AR1248" i="1"/>
  <c r="AS1248" i="1" s="1"/>
  <c r="AR1229" i="1"/>
  <c r="AS1229" i="1" s="1"/>
  <c r="AR1226" i="1"/>
  <c r="AS1226" i="1" s="1"/>
  <c r="AR1202" i="1"/>
  <c r="AS1202" i="1" s="1"/>
  <c r="AR1198" i="1"/>
  <c r="AS1198" i="1" s="1"/>
  <c r="AR1176" i="1"/>
  <c r="AS1176" i="1" s="1"/>
  <c r="AS1105" i="1"/>
  <c r="AP1882" i="1"/>
  <c r="AR1882" i="1" s="1"/>
  <c r="AS1882" i="1" s="1"/>
  <c r="AP1734" i="1"/>
  <c r="AR1734" i="1" s="1"/>
  <c r="AS1734" i="1" s="1"/>
  <c r="AP1731" i="1"/>
  <c r="AP1568" i="1"/>
  <c r="AR1568" i="1" s="1"/>
  <c r="AS1568" i="1" s="1"/>
  <c r="AP1565" i="1"/>
  <c r="AR1565" i="1" s="1"/>
  <c r="AS1565" i="1" s="1"/>
  <c r="AR1775" i="1"/>
  <c r="AS1775" i="1" s="1"/>
  <c r="AR1773" i="1"/>
  <c r="AS1773" i="1" s="1"/>
  <c r="AR1768" i="1"/>
  <c r="AS1768" i="1" s="1"/>
  <c r="AR1765" i="1"/>
  <c r="AS1765" i="1" s="1"/>
  <c r="AR1762" i="1"/>
  <c r="AS1762" i="1" s="1"/>
  <c r="AR1752" i="1"/>
  <c r="AS1752" i="1" s="1"/>
  <c r="AR1750" i="1"/>
  <c r="AS1750" i="1" s="1"/>
  <c r="AR1749" i="1"/>
  <c r="AS1749" i="1" s="1"/>
  <c r="AR1746" i="1"/>
  <c r="AS1746" i="1" s="1"/>
  <c r="AR1745" i="1"/>
  <c r="AR1743" i="1"/>
  <c r="AS1743" i="1" s="1"/>
  <c r="AR1740" i="1"/>
  <c r="AS1740" i="1" s="1"/>
  <c r="AR1731" i="1"/>
  <c r="AS1731" i="1" s="1"/>
  <c r="AR1725" i="1"/>
  <c r="AS1725" i="1" s="1"/>
  <c r="AR1664" i="1"/>
  <c r="AS1664" i="1" s="1"/>
  <c r="AR1663" i="1"/>
  <c r="AS1663" i="1" s="1"/>
  <c r="AR1660" i="1"/>
  <c r="AS1660" i="1" s="1"/>
  <c r="AR1659" i="1"/>
  <c r="AS1659" i="1" s="1"/>
  <c r="AR1653" i="1"/>
  <c r="AS1653" i="1" s="1"/>
  <c r="AR1638" i="1"/>
  <c r="AS1638" i="1" s="1"/>
  <c r="AR1576" i="1"/>
  <c r="AS1576" i="1" s="1"/>
  <c r="AR1563" i="1"/>
  <c r="AS1563" i="1" s="1"/>
  <c r="AR1559" i="1"/>
  <c r="AS1559" i="1" s="1"/>
  <c r="AR1518" i="1"/>
  <c r="AS1518" i="1" s="1"/>
  <c r="AR1497" i="1"/>
  <c r="AS1497" i="1" s="1"/>
  <c r="AR1493" i="1"/>
  <c r="AS1493" i="1" s="1"/>
  <c r="AR1491" i="1"/>
  <c r="AS1491" i="1" s="1"/>
  <c r="AR1488" i="1"/>
  <c r="AS1488" i="1" s="1"/>
  <c r="AR1474" i="1"/>
  <c r="AS1474" i="1" s="1"/>
  <c r="AP2500" i="1"/>
  <c r="AP2493" i="1"/>
  <c r="AP2487" i="1"/>
  <c r="AR2487" i="1" s="1"/>
  <c r="AS2487" i="1" s="1"/>
  <c r="AP2486" i="1"/>
  <c r="AP2416" i="1"/>
  <c r="AP2357" i="1"/>
  <c r="AR2357" i="1" s="1"/>
  <c r="AS2357" i="1" s="1"/>
  <c r="AP2285" i="1"/>
  <c r="AR2285" i="1" s="1"/>
  <c r="AS2285" i="1" s="1"/>
  <c r="AR2716" i="1"/>
  <c r="AS2716" i="1" s="1"/>
  <c r="AR2705" i="1"/>
  <c r="AS2705" i="1" s="1"/>
  <c r="AR2699" i="1"/>
  <c r="AS2699" i="1" s="1"/>
  <c r="AR2698" i="1"/>
  <c r="AS2698" i="1" s="1"/>
  <c r="AR2679" i="1"/>
  <c r="AS2679" i="1" s="1"/>
  <c r="AR2675" i="1"/>
  <c r="AS2675" i="1" s="1"/>
  <c r="AR2672" i="1"/>
  <c r="AS2672" i="1" s="1"/>
  <c r="AR2671" i="1"/>
  <c r="AS2671" i="1" s="1"/>
  <c r="AR2659" i="1"/>
  <c r="AS2659" i="1" s="1"/>
  <c r="AR2651" i="1"/>
  <c r="AS2651" i="1" s="1"/>
  <c r="AR2648" i="1"/>
  <c r="AS2648" i="1" s="1"/>
  <c r="AR2647" i="1"/>
  <c r="AS2647" i="1" s="1"/>
  <c r="AR2610" i="1"/>
  <c r="AS2610" i="1" s="1"/>
  <c r="AR2606" i="1"/>
  <c r="AS2606" i="1" s="1"/>
  <c r="AR2587" i="1"/>
  <c r="AS2587" i="1" s="1"/>
  <c r="AR2576" i="1"/>
  <c r="AS2576" i="1" s="1"/>
  <c r="AR2575" i="1"/>
  <c r="AS2575" i="1" s="1"/>
  <c r="AR2562" i="1"/>
  <c r="AS2562" i="1" s="1"/>
  <c r="AR2502" i="1"/>
  <c r="AS2502" i="1" s="1"/>
  <c r="AR2500" i="1"/>
  <c r="AS2500" i="1" s="1"/>
  <c r="AR2493" i="1"/>
  <c r="AS2493" i="1" s="1"/>
  <c r="AR2486" i="1"/>
  <c r="AS2486" i="1" s="1"/>
  <c r="AR2424" i="1"/>
  <c r="AS2424" i="1" s="1"/>
  <c r="AR2416" i="1"/>
  <c r="AS2416" i="1" s="1"/>
  <c r="AP2424" i="1"/>
  <c r="AP2402" i="1"/>
  <c r="AR2402" i="1" s="1"/>
  <c r="AS2402" i="1" s="1"/>
  <c r="AP2399" i="1"/>
  <c r="AR2399" i="1" s="1"/>
  <c r="AS2399" i="1" s="1"/>
  <c r="AP2385" i="1"/>
  <c r="AR2385" i="1" s="1"/>
  <c r="AS2385" i="1" s="1"/>
  <c r="AP2374" i="1"/>
  <c r="AR2374" i="1" s="1"/>
  <c r="AS2374" i="1" s="1"/>
  <c r="AP2370" i="1"/>
  <c r="AR2370" i="1" s="1"/>
  <c r="AS2370" i="1" s="1"/>
  <c r="AP2365" i="1"/>
  <c r="AR2365" i="1" s="1"/>
  <c r="AS2365" i="1" s="1"/>
  <c r="AP2342" i="1"/>
  <c r="AR2342" i="1" s="1"/>
  <c r="AS2342" i="1" s="1"/>
  <c r="AP2305" i="1"/>
  <c r="AR2305" i="1" s="1"/>
  <c r="AS2305" i="1" s="1"/>
  <c r="AP2283" i="1"/>
  <c r="AR2283" i="1" s="1"/>
  <c r="AO2283" i="1"/>
  <c r="AP2782" i="1"/>
  <c r="AR2782" i="1" s="1"/>
  <c r="AS2782" i="1" s="1"/>
  <c r="AP2772" i="1"/>
  <c r="AR2772" i="1" s="1"/>
  <c r="AS2772" i="1" s="1"/>
  <c r="AP2735" i="1"/>
  <c r="AR2735" i="1" s="1"/>
  <c r="AS2735" i="1" s="1"/>
  <c r="AP2727" i="1"/>
  <c r="AR2727" i="1" s="1"/>
  <c r="AS2727" i="1" s="1"/>
  <c r="AO2727" i="1"/>
  <c r="AP2722" i="1"/>
  <c r="AR2722" i="1" s="1"/>
  <c r="AS2722" i="1" s="1"/>
  <c r="AP1454" i="1"/>
  <c r="AR1454" i="1" s="1"/>
  <c r="AO1454" i="1"/>
  <c r="AP1448" i="1"/>
  <c r="AR1448" i="1" s="1"/>
  <c r="AO1448" i="1"/>
  <c r="AP1440" i="1"/>
  <c r="AR1440" i="1" s="1"/>
  <c r="AS1440" i="1" s="1"/>
  <c r="AP1439" i="1"/>
  <c r="AR1439" i="1" s="1"/>
  <c r="AS1439" i="1" s="1"/>
  <c r="AO1439" i="1"/>
  <c r="AP1434" i="1"/>
  <c r="AR1434" i="1" s="1"/>
  <c r="AS1434" i="1" s="1"/>
  <c r="AP1428" i="1"/>
  <c r="AR1428" i="1" s="1"/>
  <c r="AS1428" i="1" s="1"/>
  <c r="AP1402" i="1"/>
  <c r="AR1402" i="1" s="1"/>
  <c r="AS1402" i="1" s="1"/>
  <c r="AP1389" i="1"/>
  <c r="AR1389" i="1" s="1"/>
  <c r="AS1389" i="1" s="1"/>
  <c r="AP1384" i="1"/>
  <c r="AR1384" i="1" s="1"/>
  <c r="AS1384" i="1" s="1"/>
  <c r="AP1379" i="1"/>
  <c r="AR1379" i="1" s="1"/>
  <c r="AS1379" i="1" s="1"/>
  <c r="AP1376" i="1"/>
  <c r="AR1376" i="1" s="1"/>
  <c r="AS1376" i="1" s="1"/>
  <c r="AO1376" i="1"/>
  <c r="AP1361" i="1"/>
  <c r="AR1361" i="1" s="1"/>
  <c r="AS1361" i="1" s="1"/>
  <c r="AP1357" i="1"/>
  <c r="AR1357" i="1" s="1"/>
  <c r="AS1357" i="1" s="1"/>
  <c r="AP1354" i="1"/>
  <c r="AR1354" i="1" s="1"/>
  <c r="AS1354" i="1" s="1"/>
  <c r="AP1346" i="1"/>
  <c r="AR1346" i="1" s="1"/>
  <c r="AS1346" i="1" s="1"/>
  <c r="AP1338" i="1"/>
  <c r="AR1338" i="1" s="1"/>
  <c r="AS1338" i="1" s="1"/>
  <c r="AP1276" i="1"/>
  <c r="AR1276" i="1" s="1"/>
  <c r="AS1276" i="1" s="1"/>
  <c r="AP1309" i="1"/>
  <c r="AR1309" i="1" s="1"/>
  <c r="AS1309" i="1" s="1"/>
  <c r="AP1249" i="1"/>
  <c r="AR1249" i="1" s="1"/>
  <c r="AS1249" i="1" s="1"/>
  <c r="AP1184" i="1"/>
  <c r="AR1184" i="1" s="1"/>
  <c r="AS1184" i="1" s="1"/>
  <c r="AA2435" i="1"/>
  <c r="AA2434" i="1"/>
  <c r="AA2425" i="1"/>
  <c r="AA2403" i="1"/>
  <c r="AA2401" i="1"/>
  <c r="AA2395" i="1"/>
  <c r="AA2386" i="1"/>
  <c r="AA2384" i="1"/>
  <c r="AA2383" i="1"/>
  <c r="AA2378" i="1"/>
  <c r="AA2377" i="1"/>
  <c r="AA2348" i="1"/>
  <c r="AA2346" i="1"/>
  <c r="AA2318" i="1"/>
  <c r="AA2317" i="1"/>
  <c r="AS1745" i="1" l="1"/>
  <c r="AV1745" i="1"/>
  <c r="AS1454" i="1"/>
  <c r="AS2283" i="1"/>
  <c r="AS1448" i="1"/>
  <c r="AB2248" i="1"/>
  <c r="AB2284" i="1"/>
  <c r="AB2362" i="1"/>
  <c r="AB2480" i="1"/>
  <c r="AC2021" i="1"/>
  <c r="AB2021" i="1"/>
  <c r="AS2265" i="1" l="1"/>
  <c r="AR2265" i="1"/>
  <c r="AS2261" i="1"/>
  <c r="AR2261" i="1"/>
  <c r="AS2254" i="1"/>
  <c r="AR2254" i="1"/>
  <c r="AS2248" i="1"/>
  <c r="AR2248" i="1"/>
  <c r="AS2239" i="1"/>
  <c r="AR2239" i="1"/>
  <c r="AS2235" i="1"/>
  <c r="AR2235" i="1"/>
  <c r="AS2230" i="1"/>
  <c r="AR2230" i="1"/>
  <c r="AS2224" i="1"/>
  <c r="AR2224" i="1"/>
  <c r="AS2223" i="1"/>
  <c r="AR2223" i="1"/>
  <c r="AS2200" i="1"/>
  <c r="AR2200" i="1"/>
  <c r="AS2197" i="1"/>
  <c r="AR2197" i="1"/>
  <c r="AS2195" i="1"/>
  <c r="AR2195" i="1"/>
  <c r="AS2194" i="1"/>
  <c r="AR2194" i="1"/>
  <c r="AS2189" i="1"/>
  <c r="AR2189" i="1"/>
  <c r="AS2142" i="1"/>
  <c r="AR2142" i="1"/>
  <c r="AS2128" i="1"/>
  <c r="AR2128" i="1"/>
  <c r="AS2125" i="1"/>
  <c r="AR2125" i="1"/>
  <c r="AS2090" i="1"/>
  <c r="AR2090" i="1"/>
  <c r="AS2071" i="1"/>
  <c r="AR2071" i="1"/>
  <c r="AS2005" i="1"/>
  <c r="AR2005" i="1"/>
  <c r="AS2004" i="1"/>
  <c r="AR2004" i="1"/>
  <c r="AS2003" i="1"/>
  <c r="AR2003" i="1"/>
  <c r="AS2002" i="1"/>
  <c r="AR2002" i="1"/>
  <c r="AS2001" i="1"/>
  <c r="AR2001" i="1"/>
  <c r="AS2000" i="1"/>
  <c r="AR2000" i="1"/>
  <c r="AS1972" i="1"/>
  <c r="AR1972" i="1"/>
  <c r="AS1959" i="1"/>
  <c r="AR1959" i="1"/>
  <c r="AS1955" i="1"/>
  <c r="AR1955" i="1"/>
  <c r="AS1940" i="1"/>
  <c r="AR1940" i="1"/>
  <c r="AS1934" i="1"/>
  <c r="AR1934" i="1"/>
  <c r="AS1916" i="1"/>
  <c r="AR1916" i="1"/>
  <c r="AS1907" i="1"/>
  <c r="AR1907" i="1"/>
  <c r="AS1898" i="1"/>
  <c r="AR1898" i="1"/>
  <c r="AS1890" i="1"/>
  <c r="AR1890" i="1"/>
  <c r="AS1889" i="1"/>
  <c r="AR1889" i="1"/>
  <c r="AS1876" i="1"/>
  <c r="AR1876" i="1"/>
  <c r="AS1874" i="1"/>
  <c r="AR1874" i="1"/>
  <c r="AS1873" i="1"/>
  <c r="AR1873" i="1"/>
  <c r="AS1872" i="1"/>
  <c r="AR1872" i="1"/>
  <c r="AS1871" i="1"/>
  <c r="AR1871" i="1"/>
  <c r="AS1870" i="1"/>
  <c r="AR1870" i="1"/>
  <c r="AS1851" i="1"/>
  <c r="AR1851" i="1"/>
  <c r="AS1848" i="1"/>
  <c r="AR1848" i="1"/>
  <c r="AS1822" i="1"/>
  <c r="AR1822" i="1"/>
  <c r="AS1817" i="1"/>
  <c r="AR1817" i="1"/>
  <c r="AS1808" i="1"/>
  <c r="AR1808" i="1"/>
  <c r="AI2235" i="1"/>
  <c r="AI2197" i="1"/>
  <c r="AI2195" i="1"/>
  <c r="AI2194" i="1"/>
  <c r="AI2000" i="1"/>
  <c r="AI1959" i="1"/>
  <c r="AJ2265" i="1"/>
  <c r="AJ2261" i="1"/>
  <c r="AJ2239" i="1"/>
  <c r="AJ2235" i="1"/>
  <c r="AH2235" i="1" s="1"/>
  <c r="AJ2197" i="1"/>
  <c r="AH2197" i="1" s="1"/>
  <c r="AJ2195" i="1"/>
  <c r="AH2195" i="1" s="1"/>
  <c r="AJ2194" i="1"/>
  <c r="AH2194" i="1" s="1"/>
  <c r="AJ2142" i="1"/>
  <c r="AJ2125" i="1"/>
  <c r="AJ2090" i="1"/>
  <c r="AJ2000" i="1"/>
  <c r="AH2000" i="1" s="1"/>
  <c r="AJ1959" i="1"/>
  <c r="AH1959" i="1" s="1"/>
  <c r="AJ1934" i="1"/>
  <c r="AJ1907" i="1"/>
  <c r="AJ1808" i="1"/>
  <c r="AJ1817" i="1"/>
  <c r="AJ1822" i="1"/>
  <c r="AJ1848" i="1"/>
  <c r="AH1848" i="1" s="1"/>
  <c r="AI1848" i="1"/>
  <c r="AJ1851" i="1"/>
  <c r="AH1851" i="1" s="1"/>
  <c r="AI1851" i="1"/>
  <c r="AJ1870" i="1"/>
  <c r="AJ1871" i="1"/>
  <c r="AJ1872" i="1"/>
  <c r="AH1872" i="1" s="1"/>
  <c r="AI1872" i="1"/>
  <c r="AJ1873" i="1"/>
  <c r="AH1873" i="1" s="1"/>
  <c r="AI1873" i="1"/>
  <c r="AJ1874" i="1"/>
  <c r="AJ1876" i="1"/>
  <c r="AH1876" i="1" s="1"/>
  <c r="AI1876" i="1"/>
  <c r="AJ1889" i="1"/>
  <c r="AH1889" i="1" s="1"/>
  <c r="AI1889" i="1"/>
  <c r="AJ1890" i="1"/>
  <c r="AJ1898" i="1"/>
  <c r="AH1898" i="1" s="1"/>
  <c r="AI1898" i="1"/>
  <c r="AJ1916" i="1"/>
  <c r="AH1916" i="1" s="1"/>
  <c r="AI1916" i="1"/>
  <c r="AJ1940" i="1"/>
  <c r="AH1940" i="1" s="1"/>
  <c r="AI1940" i="1"/>
  <c r="AJ1955" i="1"/>
  <c r="AJ1972" i="1"/>
  <c r="AH1972" i="1" s="1"/>
  <c r="AI1972" i="1"/>
  <c r="AJ2001" i="1"/>
  <c r="AH2001" i="1" s="1"/>
  <c r="AI2001" i="1"/>
  <c r="AJ2002" i="1"/>
  <c r="AJ2003" i="1"/>
  <c r="AJ2004" i="1"/>
  <c r="AJ2005" i="1"/>
  <c r="AH2005" i="1" s="1"/>
  <c r="AI2005" i="1"/>
  <c r="AJ2071" i="1"/>
  <c r="AJ2128" i="1"/>
  <c r="AJ2189" i="1"/>
  <c r="AJ2200" i="1"/>
  <c r="AH2200" i="1" s="1"/>
  <c r="AI2200" i="1"/>
  <c r="AJ2223" i="1"/>
  <c r="AJ2224" i="1"/>
  <c r="AJ2230" i="1"/>
  <c r="AJ2248" i="1"/>
  <c r="AH2248" i="1" s="1"/>
  <c r="AI2248" i="1"/>
  <c r="AJ2254" i="1"/>
  <c r="AH2254" i="1" s="1"/>
  <c r="AI2254" i="1"/>
  <c r="K1808" i="1"/>
  <c r="K2265" i="1"/>
  <c r="K2261" i="1"/>
  <c r="K2254" i="1"/>
  <c r="K2248" i="1"/>
  <c r="K2239" i="1"/>
  <c r="K2235" i="1"/>
  <c r="K2230" i="1"/>
  <c r="K2224" i="1"/>
  <c r="K2223" i="1"/>
  <c r="K2200" i="1"/>
  <c r="K2195" i="1"/>
  <c r="K2194" i="1"/>
  <c r="K2189" i="1"/>
  <c r="K2142" i="1"/>
  <c r="K2128" i="1"/>
  <c r="K2125" i="1"/>
  <c r="K2090" i="1"/>
  <c r="K2071" i="1"/>
  <c r="K2005" i="1"/>
  <c r="K2004" i="1"/>
  <c r="K2003" i="1"/>
  <c r="K2002" i="1"/>
  <c r="K2001" i="1"/>
  <c r="K2000" i="1"/>
  <c r="K1972" i="1"/>
  <c r="K1959" i="1"/>
  <c r="K1955" i="1"/>
  <c r="K1940" i="1"/>
  <c r="K1934" i="1"/>
  <c r="K1916" i="1"/>
  <c r="K1907" i="1"/>
  <c r="K1898" i="1"/>
  <c r="K1890" i="1"/>
  <c r="K1889" i="1"/>
  <c r="K1876" i="1"/>
  <c r="K1873" i="1"/>
  <c r="K1872" i="1"/>
  <c r="K1871" i="1"/>
  <c r="K1870" i="1"/>
  <c r="K1851" i="1"/>
  <c r="K1848" i="1"/>
  <c r="K1822" i="1"/>
  <c r="K1817" i="1"/>
  <c r="AC2265" i="1"/>
  <c r="AC2261" i="1"/>
  <c r="AC2254" i="1"/>
  <c r="AC2248" i="1"/>
  <c r="AC2239" i="1"/>
  <c r="AC2235" i="1"/>
  <c r="AC2230" i="1"/>
  <c r="AC2224" i="1"/>
  <c r="AC2223" i="1"/>
  <c r="AC2200" i="1"/>
  <c r="AC2197" i="1"/>
  <c r="AC2195" i="1"/>
  <c r="AC2194" i="1"/>
  <c r="AC2189" i="1"/>
  <c r="AC2142" i="1"/>
  <c r="AC2128" i="1"/>
  <c r="AC2125" i="1"/>
  <c r="AC2090" i="1"/>
  <c r="AC2071" i="1"/>
  <c r="AC2005" i="1"/>
  <c r="AC2004" i="1"/>
  <c r="AC2003" i="1"/>
  <c r="AC2002" i="1"/>
  <c r="AC2001" i="1"/>
  <c r="AC2000" i="1"/>
  <c r="AC1972" i="1"/>
  <c r="AC1959" i="1"/>
  <c r="AC1955" i="1"/>
  <c r="AC1940" i="1"/>
  <c r="AC1934" i="1"/>
  <c r="AC1916" i="1"/>
  <c r="AC1907" i="1"/>
  <c r="AC1898" i="1"/>
  <c r="AC1890" i="1"/>
  <c r="AC1889" i="1"/>
  <c r="AC1876" i="1"/>
  <c r="AC1874" i="1"/>
  <c r="AC1873" i="1"/>
  <c r="AC1872" i="1"/>
  <c r="AC1871" i="1"/>
  <c r="AC1870" i="1"/>
  <c r="AC1851" i="1"/>
  <c r="AC1848" i="1"/>
  <c r="AC1822" i="1"/>
  <c r="AC1817" i="1"/>
  <c r="AC1808" i="1"/>
  <c r="AB2265" i="1"/>
  <c r="AB2261" i="1"/>
  <c r="AB2254" i="1"/>
  <c r="AB2239" i="1"/>
  <c r="AB2235" i="1"/>
  <c r="AB2230" i="1"/>
  <c r="AB2224" i="1"/>
  <c r="AB2223" i="1"/>
  <c r="AB2200" i="1"/>
  <c r="AB2197" i="1"/>
  <c r="AB2195" i="1"/>
  <c r="AB2194" i="1"/>
  <c r="AB2189" i="1"/>
  <c r="AB2142" i="1"/>
  <c r="AB2128" i="1"/>
  <c r="AB2125" i="1"/>
  <c r="AB2090" i="1"/>
  <c r="AB2071" i="1"/>
  <c r="AB2005" i="1"/>
  <c r="AB2004" i="1"/>
  <c r="AB2003" i="1"/>
  <c r="AB2002" i="1"/>
  <c r="AB2001" i="1"/>
  <c r="AB2000" i="1"/>
  <c r="AB1972" i="1"/>
  <c r="AB1959" i="1"/>
  <c r="AB1955" i="1"/>
  <c r="AB1940" i="1"/>
  <c r="AB1934" i="1"/>
  <c r="AB1916" i="1"/>
  <c r="AB1907" i="1"/>
  <c r="AB1898" i="1"/>
  <c r="AB1890" i="1"/>
  <c r="AB1889" i="1"/>
  <c r="AB1876" i="1"/>
  <c r="AB1874" i="1"/>
  <c r="AB1873" i="1"/>
  <c r="AB1872" i="1"/>
  <c r="AB1871" i="1"/>
  <c r="AB1870" i="1"/>
  <c r="AB1851" i="1"/>
  <c r="AB1848" i="1"/>
  <c r="AB1822" i="1"/>
  <c r="AB1817" i="1"/>
  <c r="AB1808" i="1"/>
  <c r="P4" i="1" l="1"/>
  <c r="P2732" i="1"/>
  <c r="P6" i="1"/>
  <c r="P7" i="1"/>
  <c r="P16" i="1"/>
  <c r="P9" i="1"/>
  <c r="P10" i="1"/>
  <c r="P133" i="1"/>
  <c r="P12" i="1"/>
  <c r="P78" i="1"/>
  <c r="P157" i="1"/>
  <c r="P2736" i="1"/>
  <c r="P124" i="1"/>
  <c r="P17" i="1"/>
  <c r="P18" i="1"/>
  <c r="P19" i="1"/>
  <c r="P20" i="1"/>
  <c r="P21" i="1"/>
  <c r="P22" i="1"/>
  <c r="P23" i="1"/>
  <c r="P24" i="1"/>
  <c r="P25" i="1"/>
  <c r="P26" i="1"/>
  <c r="P2737" i="1"/>
  <c r="P2740" i="1"/>
  <c r="P60" i="1"/>
  <c r="P61" i="1"/>
  <c r="P31" i="1"/>
  <c r="P109" i="1"/>
  <c r="P33" i="1"/>
  <c r="P34" i="1"/>
  <c r="P2741" i="1"/>
  <c r="P36" i="1"/>
  <c r="P37" i="1"/>
  <c r="P2742" i="1"/>
  <c r="P159" i="1"/>
  <c r="P40" i="1"/>
  <c r="P41" i="1"/>
  <c r="P42" i="1"/>
  <c r="P43" i="1"/>
  <c r="P59" i="1"/>
  <c r="P45" i="1"/>
  <c r="P2743" i="1"/>
  <c r="P165" i="1"/>
  <c r="P2745" i="1"/>
  <c r="P49" i="1"/>
  <c r="P2746" i="1"/>
  <c r="P108" i="1"/>
  <c r="P2747" i="1"/>
  <c r="P2748" i="1"/>
  <c r="P54" i="1"/>
  <c r="P55" i="1"/>
  <c r="P56" i="1"/>
  <c r="P57" i="1"/>
  <c r="P58" i="1"/>
  <c r="P2749" i="1"/>
  <c r="P150" i="1"/>
  <c r="P5" i="1"/>
  <c r="P62" i="1"/>
  <c r="P2750" i="1"/>
  <c r="P2751" i="1"/>
  <c r="P65" i="1"/>
  <c r="P2753" i="1"/>
  <c r="P67" i="1"/>
  <c r="P2755" i="1"/>
  <c r="P75" i="1"/>
  <c r="P70" i="1"/>
  <c r="P71" i="1"/>
  <c r="P72" i="1"/>
  <c r="P64" i="1"/>
  <c r="P2756" i="1"/>
  <c r="P2757" i="1"/>
  <c r="P2758" i="1"/>
  <c r="P2759" i="1"/>
  <c r="P2761" i="1"/>
  <c r="P79" i="1"/>
  <c r="P93" i="1"/>
  <c r="P2762" i="1"/>
  <c r="P82" i="1"/>
  <c r="P83" i="1"/>
  <c r="P2763" i="1"/>
  <c r="P94" i="1"/>
  <c r="P2764" i="1"/>
  <c r="P2765" i="1"/>
  <c r="P88" i="1"/>
  <c r="P95" i="1"/>
  <c r="P185" i="1"/>
  <c r="P91" i="1"/>
  <c r="P194" i="1"/>
  <c r="P2766" i="1"/>
  <c r="P2767" i="1"/>
  <c r="P2768" i="1"/>
  <c r="P2769" i="1"/>
  <c r="P2771" i="1"/>
  <c r="P98" i="1"/>
  <c r="P190" i="1"/>
  <c r="P144" i="1"/>
  <c r="P130" i="1"/>
  <c r="P110" i="1"/>
  <c r="P2774" i="1"/>
  <c r="P2777" i="1"/>
  <c r="P105" i="1"/>
  <c r="P2778" i="1"/>
  <c r="P107" i="1"/>
  <c r="P2783" i="1"/>
  <c r="P2784" i="1"/>
  <c r="P2785" i="1"/>
  <c r="P111" i="1"/>
  <c r="P127" i="1"/>
  <c r="P2786" i="1"/>
  <c r="P2787" i="1"/>
  <c r="P191" i="1"/>
  <c r="P2790" i="1"/>
  <c r="P68" i="1"/>
  <c r="P69" i="1"/>
  <c r="P2791" i="1"/>
  <c r="P2792" i="1"/>
  <c r="P2795" i="1"/>
  <c r="P2796" i="1"/>
  <c r="P2797" i="1"/>
  <c r="P2798" i="1"/>
  <c r="P2799" i="1"/>
  <c r="P126" i="1"/>
  <c r="P2803" i="1"/>
  <c r="P89" i="1"/>
  <c r="P29" i="1"/>
  <c r="P2804" i="1"/>
  <c r="P48" i="1"/>
  <c r="P2806" i="1"/>
  <c r="P2807" i="1"/>
  <c r="P134" i="1"/>
  <c r="P135" i="1"/>
  <c r="P136" i="1"/>
  <c r="P2809" i="1"/>
  <c r="P138" i="1"/>
  <c r="P2811" i="1"/>
  <c r="P140" i="1"/>
  <c r="P2814" i="1"/>
  <c r="P142" i="1"/>
  <c r="P143" i="1"/>
  <c r="P2815" i="1"/>
  <c r="P2816" i="1"/>
  <c r="P85" i="1"/>
  <c r="P2821" i="1"/>
  <c r="P2823" i="1"/>
  <c r="P2824" i="1"/>
  <c r="P2825" i="1"/>
  <c r="P151" i="1"/>
  <c r="P2834" i="1"/>
  <c r="P153" i="1"/>
  <c r="P38" i="1"/>
  <c r="P155" i="1"/>
  <c r="P156" i="1"/>
  <c r="P2835" i="1"/>
  <c r="P160" i="1"/>
  <c r="P145" i="1"/>
  <c r="P76" i="1"/>
  <c r="P161" i="1"/>
  <c r="P162" i="1"/>
  <c r="P163" i="1"/>
  <c r="P164" i="1"/>
  <c r="P15" i="1"/>
  <c r="P39" i="1"/>
  <c r="P167" i="1"/>
  <c r="P168" i="1"/>
  <c r="P8" i="1"/>
  <c r="P11" i="1"/>
  <c r="P13" i="1"/>
  <c r="P73" i="1"/>
  <c r="P14" i="1"/>
  <c r="P50" i="1"/>
  <c r="P2848" i="1"/>
  <c r="P176" i="1"/>
  <c r="P177" i="1"/>
  <c r="P2849" i="1"/>
  <c r="P179" i="1"/>
  <c r="P2851" i="1"/>
  <c r="P2852" i="1"/>
  <c r="P2853" i="1"/>
  <c r="P2854" i="1"/>
  <c r="P2855" i="1"/>
  <c r="P2856" i="1"/>
  <c r="P46" i="1"/>
  <c r="P2857" i="1"/>
  <c r="P188" i="1"/>
  <c r="P117" i="1"/>
  <c r="P32" i="1"/>
  <c r="P51" i="1"/>
  <c r="P30" i="1"/>
  <c r="P47" i="1"/>
  <c r="P74" i="1"/>
  <c r="P195" i="1"/>
  <c r="P196" i="1"/>
  <c r="P90" i="1"/>
  <c r="P92" i="1"/>
  <c r="P28" i="1"/>
  <c r="P52" i="1"/>
  <c r="P201" i="1"/>
  <c r="P27" i="1"/>
  <c r="P203" i="1"/>
  <c r="P123" i="1"/>
  <c r="P205" i="1"/>
  <c r="P2858" i="1"/>
  <c r="P35" i="1"/>
  <c r="P208" i="1"/>
  <c r="P209" i="1"/>
  <c r="P210" i="1"/>
  <c r="P211" i="1"/>
  <c r="P212" i="1"/>
  <c r="P213" i="1"/>
  <c r="P128" i="1"/>
  <c r="P129" i="1"/>
  <c r="P44" i="1"/>
  <c r="P2859" i="1"/>
  <c r="P218" i="1"/>
  <c r="P66" i="1"/>
  <c r="P146" i="1"/>
  <c r="P221" i="1"/>
  <c r="P222" i="1"/>
  <c r="P223" i="1"/>
  <c r="P120" i="1"/>
  <c r="P225" i="1"/>
  <c r="P226" i="1"/>
  <c r="P53" i="1"/>
  <c r="P228" i="1"/>
  <c r="P2860" i="1"/>
  <c r="P63" i="1"/>
  <c r="P231" i="1"/>
  <c r="P202" i="1"/>
  <c r="P233" i="1"/>
  <c r="P119" i="1"/>
  <c r="P2861" i="1"/>
  <c r="P86" i="1"/>
  <c r="P229" i="1"/>
  <c r="P118" i="1"/>
  <c r="P116" i="1"/>
  <c r="P240" i="1"/>
  <c r="P147" i="1"/>
  <c r="P242" i="1"/>
  <c r="P2862" i="1"/>
  <c r="P2863" i="1"/>
  <c r="P96" i="1"/>
  <c r="P100" i="1"/>
  <c r="P87" i="1"/>
  <c r="P248" i="1"/>
  <c r="P137" i="1"/>
  <c r="P139" i="1"/>
  <c r="P224" i="1"/>
  <c r="P252" i="1"/>
  <c r="P97" i="1"/>
  <c r="P99" i="1"/>
  <c r="P255" i="1"/>
  <c r="P256" i="1"/>
  <c r="P257" i="1"/>
  <c r="P121" i="1"/>
  <c r="P122" i="1"/>
  <c r="P2865" i="1"/>
  <c r="P261" i="1"/>
  <c r="P230" i="1"/>
  <c r="P2866" i="1"/>
  <c r="P77" i="1"/>
  <c r="P265" i="1"/>
  <c r="P266" i="1"/>
  <c r="P267" i="1"/>
  <c r="P268" i="1"/>
  <c r="P269" i="1"/>
  <c r="P101" i="1"/>
  <c r="P102" i="1"/>
  <c r="P125" i="1"/>
  <c r="P103" i="1"/>
  <c r="P112" i="1"/>
  <c r="P113" i="1"/>
  <c r="P154" i="1"/>
  <c r="P277" i="1"/>
  <c r="P278" i="1"/>
  <c r="P114" i="1"/>
  <c r="P115" i="1"/>
  <c r="P152" i="1"/>
  <c r="P80" i="1"/>
  <c r="P81" i="1"/>
  <c r="P171" i="1"/>
  <c r="P84" i="1"/>
  <c r="P286" i="1"/>
  <c r="P104" i="1"/>
  <c r="P106" i="1"/>
  <c r="P289" i="1"/>
  <c r="P290" i="1"/>
  <c r="P291" i="1"/>
  <c r="P292" i="1"/>
  <c r="P293" i="1"/>
  <c r="P294" i="1"/>
  <c r="P148" i="1"/>
  <c r="P254" i="1"/>
  <c r="P297" i="1"/>
  <c r="P173" i="1"/>
  <c r="P131" i="1"/>
  <c r="P132" i="1"/>
  <c r="P158" i="1"/>
  <c r="P178" i="1"/>
  <c r="P141" i="1"/>
  <c r="P175" i="1"/>
  <c r="P305" i="1"/>
  <c r="P149" i="1"/>
  <c r="P307" i="1"/>
  <c r="P308" i="1"/>
  <c r="P309" i="1"/>
  <c r="P310" i="1"/>
  <c r="P311" i="1"/>
  <c r="P312" i="1"/>
  <c r="P313" i="1"/>
  <c r="P314" i="1"/>
  <c r="P315" i="1"/>
  <c r="P316" i="1"/>
  <c r="P317" i="1"/>
  <c r="P318" i="1"/>
  <c r="P319" i="1"/>
  <c r="P320" i="1"/>
  <c r="P321" i="1"/>
  <c r="P322" i="1"/>
  <c r="P166" i="1"/>
  <c r="P324" i="1"/>
  <c r="P1275" i="1"/>
  <c r="P326" i="1"/>
  <c r="P327" i="1"/>
  <c r="P328" i="1"/>
  <c r="P200" i="1"/>
  <c r="P258" i="1"/>
  <c r="P331" i="1"/>
  <c r="P235" i="1"/>
  <c r="P333" i="1"/>
  <c r="P334" i="1"/>
  <c r="P335" i="1"/>
  <c r="P207" i="1"/>
  <c r="P182" i="1"/>
  <c r="P180" i="1"/>
  <c r="P339" i="1"/>
  <c r="P340" i="1"/>
  <c r="P341" i="1"/>
  <c r="P172" i="1"/>
  <c r="P169" i="1"/>
  <c r="P170" i="1"/>
  <c r="P345" i="1"/>
  <c r="P346" i="1"/>
  <c r="P347" i="1"/>
  <c r="P348" i="1"/>
  <c r="P349" i="1"/>
  <c r="P350" i="1"/>
  <c r="P192" i="1"/>
  <c r="P352" i="1"/>
  <c r="P1214" i="1"/>
  <c r="P281" i="1"/>
  <c r="P575" i="1"/>
  <c r="P198" i="1"/>
  <c r="P199" i="1"/>
  <c r="P358" i="1"/>
  <c r="P359" i="1"/>
  <c r="P360" i="1"/>
  <c r="P274" i="1"/>
  <c r="P186" i="1"/>
  <c r="P187" i="1"/>
  <c r="P174" i="1"/>
  <c r="P365" i="1"/>
  <c r="P284" i="1"/>
  <c r="P367" i="1"/>
  <c r="P368" i="1"/>
  <c r="P234" i="1"/>
  <c r="P193" i="1"/>
  <c r="P371" i="1"/>
  <c r="P249" i="1"/>
  <c r="P197" i="1"/>
  <c r="P181" i="1"/>
  <c r="P236" i="1"/>
  <c r="P376" i="1"/>
  <c r="P665" i="1"/>
  <c r="P184" i="1"/>
  <c r="P220" i="1"/>
  <c r="P227" i="1"/>
  <c r="P204" i="1"/>
  <c r="P382" i="1"/>
  <c r="P183" i="1"/>
  <c r="P384" i="1"/>
  <c r="P385" i="1"/>
  <c r="P386" i="1"/>
  <c r="P189" i="1"/>
  <c r="P259" i="1"/>
  <c r="P389" i="1"/>
  <c r="P824" i="1"/>
  <c r="P391" i="1"/>
  <c r="P392" i="1"/>
  <c r="P215" i="1"/>
  <c r="P394" i="1"/>
  <c r="P561" i="1"/>
  <c r="P396" i="1"/>
  <c r="P244" i="1"/>
  <c r="P398" i="1"/>
  <c r="P399" i="1"/>
  <c r="P400" i="1"/>
  <c r="P237" i="1"/>
  <c r="P247" i="1"/>
  <c r="P263" i="1"/>
  <c r="P264" i="1"/>
  <c r="P214" i="1"/>
  <c r="P206" i="1"/>
  <c r="P407" i="1"/>
  <c r="P408" i="1"/>
  <c r="P250" i="1"/>
  <c r="P410" i="1"/>
  <c r="P411" i="1"/>
  <c r="P412" i="1"/>
  <c r="P275" i="1"/>
  <c r="P414" i="1"/>
  <c r="P287" i="1"/>
  <c r="P416" i="1"/>
  <c r="P332" i="1"/>
  <c r="P232" i="1"/>
  <c r="P280" i="1"/>
  <c r="P567" i="1"/>
  <c r="P1085" i="1"/>
  <c r="P422" i="1"/>
  <c r="P260" i="1"/>
  <c r="P246" i="1"/>
  <c r="P425" i="1"/>
  <c r="P262" i="1"/>
  <c r="P304" i="1"/>
  <c r="P243" i="1"/>
  <c r="P251" i="1"/>
  <c r="P238" i="1"/>
  <c r="P431" i="1"/>
  <c r="P432" i="1"/>
  <c r="P306" i="1"/>
  <c r="P253" i="1"/>
  <c r="P276" i="1"/>
  <c r="P436" i="1"/>
  <c r="P437" i="1"/>
  <c r="P272" i="1"/>
  <c r="P303" i="1"/>
  <c r="P440" i="1"/>
  <c r="P241" i="1"/>
  <c r="P330" i="1"/>
  <c r="P443" i="1"/>
  <c r="P444" i="1"/>
  <c r="P445" i="1"/>
  <c r="P245" i="1"/>
  <c r="P1084" i="1"/>
  <c r="P448" i="1"/>
  <c r="P1041" i="1"/>
  <c r="P1203" i="1"/>
  <c r="P451" i="1"/>
  <c r="P298" i="1"/>
  <c r="P299" i="1"/>
  <c r="P279" i="1"/>
  <c r="P455" i="1"/>
  <c r="P456" i="1"/>
  <c r="P302" i="1"/>
  <c r="P270" i="1"/>
  <c r="P459" i="1"/>
  <c r="P1215" i="1"/>
  <c r="P461" i="1"/>
  <c r="P271" i="1"/>
  <c r="P463" i="1"/>
  <c r="P464" i="1"/>
  <c r="P338" i="1"/>
  <c r="P466" i="1"/>
  <c r="P273" i="1"/>
  <c r="P468" i="1"/>
  <c r="P469" i="1"/>
  <c r="P470" i="1"/>
  <c r="P471" i="1"/>
  <c r="P542" i="1"/>
  <c r="P473" i="1"/>
  <c r="P474" i="1"/>
  <c r="P475" i="1"/>
  <c r="P476" i="1"/>
  <c r="P2012" i="1"/>
  <c r="P478" i="1"/>
  <c r="P479" i="1"/>
  <c r="P615" i="1"/>
  <c r="P481" i="1"/>
  <c r="P282" i="1"/>
  <c r="P869" i="1"/>
  <c r="P288" i="1"/>
  <c r="P485" i="1"/>
  <c r="P486" i="1"/>
  <c r="P487" i="1"/>
  <c r="P336" i="1"/>
  <c r="P489" i="1"/>
  <c r="P490" i="1"/>
  <c r="P364" i="1"/>
  <c r="P366" i="1"/>
  <c r="P493" i="1"/>
  <c r="P285" i="1"/>
  <c r="P388" i="1"/>
  <c r="P496" i="1"/>
  <c r="P497" i="1"/>
  <c r="P498" i="1"/>
  <c r="P619" i="1"/>
  <c r="P500" i="1"/>
  <c r="P433" i="1"/>
  <c r="P502" i="1"/>
  <c r="P503" i="1"/>
  <c r="P421" i="1"/>
  <c r="P283" i="1"/>
  <c r="P381" i="1"/>
  <c r="P426" i="1"/>
  <c r="P295" i="1"/>
  <c r="P509" i="1"/>
  <c r="P510" i="1"/>
  <c r="P511" i="1"/>
  <c r="P505" i="1"/>
  <c r="P513" i="1"/>
  <c r="P402" i="1"/>
  <c r="P984" i="1"/>
  <c r="P996" i="1"/>
  <c r="P517" i="1"/>
  <c r="P296" i="1"/>
  <c r="P593" i="1"/>
  <c r="P520" i="1"/>
  <c r="P834" i="1"/>
  <c r="P300" i="1"/>
  <c r="P523" i="1"/>
  <c r="P343" i="1"/>
  <c r="P525" i="1"/>
  <c r="P342" i="1"/>
  <c r="P527" i="1"/>
  <c r="P592" i="1"/>
  <c r="P781" i="1"/>
  <c r="P530" i="1"/>
  <c r="P531" i="1"/>
  <c r="P532" i="1"/>
  <c r="P397" i="1"/>
  <c r="P1030" i="1"/>
  <c r="P390" i="1"/>
  <c r="P945" i="1"/>
  <c r="P815" i="1"/>
  <c r="P538" i="1"/>
  <c r="P1968" i="1"/>
  <c r="P540" i="1"/>
  <c r="P835" i="1"/>
  <c r="P357" i="1"/>
  <c r="P825" i="1"/>
  <c r="P544" i="1"/>
  <c r="P301" i="1"/>
  <c r="P1323" i="1"/>
  <c r="P378" i="1"/>
  <c r="P494" i="1"/>
  <c r="P1037" i="1"/>
  <c r="P1038" i="1"/>
  <c r="P1039" i="1"/>
  <c r="P998" i="1"/>
  <c r="P999" i="1"/>
  <c r="P1155" i="1"/>
  <c r="P1392" i="1"/>
  <c r="P1074" i="1"/>
  <c r="P323" i="1"/>
  <c r="P1031" i="1"/>
  <c r="P559" i="1"/>
  <c r="P370" i="1"/>
  <c r="P663" i="1"/>
  <c r="P1131" i="1"/>
  <c r="P563" i="1"/>
  <c r="P564" i="1"/>
  <c r="P325" i="1"/>
  <c r="P553" i="1"/>
  <c r="P554" i="1"/>
  <c r="P719" i="1"/>
  <c r="P401" i="1"/>
  <c r="P570" i="1"/>
  <c r="P375" i="1"/>
  <c r="P620" i="1"/>
  <c r="P550" i="1"/>
  <c r="P1072" i="1"/>
  <c r="P1070" i="1"/>
  <c r="P387" i="1"/>
  <c r="P512" i="1"/>
  <c r="P626" i="1"/>
  <c r="P634" i="1"/>
  <c r="P1068" i="1"/>
  <c r="P551" i="1"/>
  <c r="P582" i="1"/>
  <c r="P938" i="1"/>
  <c r="P329" i="1"/>
  <c r="P801" i="1"/>
  <c r="P373" i="1"/>
  <c r="P587" i="1"/>
  <c r="P588" i="1"/>
  <c r="P641" i="1"/>
  <c r="P344" i="1"/>
  <c r="P337" i="1"/>
  <c r="P1047" i="1"/>
  <c r="P1053" i="1"/>
  <c r="P508" i="1"/>
  <c r="P351" i="1"/>
  <c r="P596" i="1"/>
  <c r="P543" i="1"/>
  <c r="P353" i="1"/>
  <c r="P599" i="1"/>
  <c r="P816" i="1"/>
  <c r="P580" i="1"/>
  <c r="P566" i="1"/>
  <c r="P948" i="1"/>
  <c r="P1517" i="1"/>
  <c r="P1139" i="1"/>
  <c r="P604" i="1"/>
  <c r="P928" i="1"/>
  <c r="P393" i="1"/>
  <c r="P395" i="1"/>
  <c r="P354" i="1"/>
  <c r="P882" i="1"/>
  <c r="P883" i="1"/>
  <c r="P884" i="1"/>
  <c r="P614" i="1"/>
  <c r="P506" i="1"/>
  <c r="P480" i="1"/>
  <c r="P720" i="1"/>
  <c r="P374" i="1"/>
  <c r="P383" i="1"/>
  <c r="P355" i="1"/>
  <c r="P356" i="1"/>
  <c r="P524" i="1"/>
  <c r="P894" i="1"/>
  <c r="P949" i="1"/>
  <c r="P625" i="1"/>
  <c r="P536" i="1"/>
  <c r="P627" i="1"/>
  <c r="P628" i="1"/>
  <c r="P621" i="1"/>
  <c r="P362" i="1"/>
  <c r="P369" i="1"/>
  <c r="P379" i="1"/>
  <c r="P642" i="1"/>
  <c r="P361" i="1"/>
  <c r="P671" i="1"/>
  <c r="P722" i="1"/>
  <c r="P637" i="1"/>
  <c r="P638" i="1"/>
  <c r="P723" i="1"/>
  <c r="P460" i="1"/>
  <c r="P363" i="1"/>
  <c r="P1063" i="1"/>
  <c r="P643" i="1"/>
  <c r="P789" i="1"/>
  <c r="P645" i="1"/>
  <c r="P534" i="1"/>
  <c r="P454" i="1"/>
  <c r="P648" i="1"/>
  <c r="P541" i="1"/>
  <c r="P650" i="1"/>
  <c r="P522" i="1"/>
  <c r="P726" i="1"/>
  <c r="P653" i="1"/>
  <c r="P670" i="1"/>
  <c r="P491" i="1"/>
  <c r="P495" i="1"/>
  <c r="P377" i="1"/>
  <c r="P821" i="1"/>
  <c r="P492" i="1"/>
  <c r="P1188" i="1"/>
  <c r="P372" i="1"/>
  <c r="P662" i="1"/>
  <c r="P1062" i="1"/>
  <c r="P840" i="1"/>
  <c r="P921" i="1"/>
  <c r="P897" i="1"/>
  <c r="P521" i="1"/>
  <c r="P668" i="1"/>
  <c r="P899" i="1"/>
  <c r="P900" i="1"/>
  <c r="P632" i="1"/>
  <c r="P1060" i="1"/>
  <c r="P727" i="1"/>
  <c r="P674" i="1"/>
  <c r="P616" i="1"/>
  <c r="P1187" i="1"/>
  <c r="P729" i="1"/>
  <c r="P730" i="1"/>
  <c r="P1014" i="1"/>
  <c r="P871" i="1"/>
  <c r="P681" i="1"/>
  <c r="P731" i="1"/>
  <c r="P601" i="1"/>
  <c r="P732" i="1"/>
  <c r="P733" i="1"/>
  <c r="P686" i="1"/>
  <c r="P831" i="1"/>
  <c r="P672" i="1"/>
  <c r="P939" i="1"/>
  <c r="P537" i="1"/>
  <c r="P691" i="1"/>
  <c r="P380" i="1"/>
  <c r="P635" i="1"/>
  <c r="P666" i="1"/>
  <c r="P695" i="1"/>
  <c r="P405" i="1"/>
  <c r="P618" i="1"/>
  <c r="P673" i="1"/>
  <c r="P734" i="1"/>
  <c r="P735" i="1"/>
  <c r="P738" i="1"/>
  <c r="P710" i="1"/>
  <c r="P703" i="1"/>
  <c r="P704" i="1"/>
  <c r="P705" i="1"/>
  <c r="P739" i="1"/>
  <c r="P1191" i="1"/>
  <c r="P919" i="1"/>
  <c r="P654" i="1"/>
  <c r="P1236" i="1"/>
  <c r="P1245" i="1"/>
  <c r="P836" i="1"/>
  <c r="P1174" i="1"/>
  <c r="P896" i="1"/>
  <c r="P680" i="1"/>
  <c r="P901" i="1"/>
  <c r="P717" i="1"/>
  <c r="P712" i="1"/>
  <c r="P682" i="1"/>
  <c r="P1148" i="1"/>
  <c r="P721" i="1"/>
  <c r="P991" i="1"/>
  <c r="P435" i="1"/>
  <c r="P724" i="1"/>
  <c r="P725" i="1"/>
  <c r="P528" i="1"/>
  <c r="P529" i="1"/>
  <c r="P728" i="1"/>
  <c r="P636" i="1"/>
  <c r="P639" i="1"/>
  <c r="P1075" i="1"/>
  <c r="P898" i="1"/>
  <c r="P430" i="1"/>
  <c r="P699" i="1"/>
  <c r="P612" i="1"/>
  <c r="P736" i="1"/>
  <c r="P737" i="1"/>
  <c r="P419" i="1"/>
  <c r="P420" i="1"/>
  <c r="P802" i="1"/>
  <c r="P740" i="1"/>
  <c r="P546" i="1"/>
  <c r="P929" i="1"/>
  <c r="P716" i="1"/>
  <c r="P745" i="1"/>
  <c r="P1018" i="1"/>
  <c r="P613" i="1"/>
  <c r="P741" i="1"/>
  <c r="P970" i="1"/>
  <c r="P972" i="1"/>
  <c r="P1277" i="1"/>
  <c r="P752" i="1"/>
  <c r="P526" i="1"/>
  <c r="P754" i="1"/>
  <c r="P763" i="1"/>
  <c r="P623" i="1"/>
  <c r="P1035" i="1"/>
  <c r="P1025" i="1"/>
  <c r="P759" i="1"/>
  <c r="P760" i="1"/>
  <c r="P622" i="1"/>
  <c r="P992" i="1"/>
  <c r="P572" i="1"/>
  <c r="P535" i="1"/>
  <c r="P548" i="1"/>
  <c r="P706" i="1"/>
  <c r="P697" i="1"/>
  <c r="P675" i="1"/>
  <c r="P769" i="1"/>
  <c r="P742" i="1"/>
  <c r="P452" i="1"/>
  <c r="P676" i="1"/>
  <c r="P886" i="1"/>
  <c r="P482" i="1"/>
  <c r="P483" i="1"/>
  <c r="P413" i="1"/>
  <c r="P415" i="1"/>
  <c r="P417" i="1"/>
  <c r="P418" i="1"/>
  <c r="P499" i="1"/>
  <c r="P428" i="1"/>
  <c r="P783" i="1"/>
  <c r="P1059" i="1"/>
  <c r="P784" i="1"/>
  <c r="P865" i="1"/>
  <c r="P659" i="1"/>
  <c r="P829" i="1"/>
  <c r="P830" i="1"/>
  <c r="P743" i="1"/>
  <c r="P744" i="1"/>
  <c r="P746" i="1"/>
  <c r="P747" i="1"/>
  <c r="P447" i="1"/>
  <c r="P449" i="1"/>
  <c r="P1103" i="1"/>
  <c r="P565" i="1"/>
  <c r="P797" i="1"/>
  <c r="P798" i="1"/>
  <c r="P660" i="1"/>
  <c r="P547" i="1"/>
  <c r="P569" i="1"/>
  <c r="P990" i="1"/>
  <c r="P803" i="1"/>
  <c r="P804" i="1"/>
  <c r="P805" i="1"/>
  <c r="P806" i="1"/>
  <c r="P450" i="1"/>
  <c r="P808" i="1"/>
  <c r="P988" i="1"/>
  <c r="P562" i="1"/>
  <c r="P811" i="1"/>
  <c r="P1181" i="1"/>
  <c r="P533" i="1"/>
  <c r="P814" i="1"/>
  <c r="P629" i="1"/>
  <c r="P581" i="1"/>
  <c r="P583" i="1"/>
  <c r="P818" i="1"/>
  <c r="P1143" i="1"/>
  <c r="P868" i="1"/>
  <c r="P514" i="1"/>
  <c r="P982" i="1"/>
  <c r="P677" i="1"/>
  <c r="P515" i="1"/>
  <c r="P516" i="1"/>
  <c r="P518" i="1"/>
  <c r="P519" i="1"/>
  <c r="P946" i="1"/>
  <c r="P633" i="1"/>
  <c r="P795" i="1"/>
  <c r="P796" i="1"/>
  <c r="P799" i="1"/>
  <c r="P1057" i="1"/>
  <c r="P846" i="1"/>
  <c r="P1004" i="1"/>
  <c r="P715" i="1"/>
  <c r="P966" i="1"/>
  <c r="P838" i="1"/>
  <c r="P1043" i="1"/>
  <c r="P403" i="1"/>
  <c r="P748" i="1"/>
  <c r="P842" i="1"/>
  <c r="P932" i="1"/>
  <c r="P631" i="1"/>
  <c r="P694" i="1"/>
  <c r="P922" i="1"/>
  <c r="P584" i="1"/>
  <c r="P874" i="1"/>
  <c r="P775" i="1"/>
  <c r="P605" i="1"/>
  <c r="P822" i="1"/>
  <c r="P887" i="1"/>
  <c r="P853" i="1"/>
  <c r="P854" i="1"/>
  <c r="P678" i="1"/>
  <c r="P457" i="1"/>
  <c r="P458" i="1"/>
  <c r="P837" i="1"/>
  <c r="P859" i="1"/>
  <c r="P860" i="1"/>
  <c r="P975" i="1"/>
  <c r="P504" i="1"/>
  <c r="P404" i="1"/>
  <c r="P823" i="1"/>
  <c r="P439" i="1"/>
  <c r="P866" i="1"/>
  <c r="P867" i="1"/>
  <c r="P462" i="1"/>
  <c r="P465" i="1"/>
  <c r="P875" i="1"/>
  <c r="P879" i="1"/>
  <c r="P951" i="1"/>
  <c r="P545" i="1"/>
  <c r="P571" i="1"/>
  <c r="P776" i="1"/>
  <c r="P876" i="1"/>
  <c r="P877" i="1"/>
  <c r="P878" i="1"/>
  <c r="P409" i="1"/>
  <c r="P1006" i="1"/>
  <c r="P881" i="1"/>
  <c r="P467" i="1"/>
  <c r="P472" i="1"/>
  <c r="P477" i="1"/>
  <c r="P1151" i="1"/>
  <c r="P902" i="1"/>
  <c r="P903" i="1"/>
  <c r="P683" i="1"/>
  <c r="P956" i="1"/>
  <c r="P890" i="1"/>
  <c r="P993" i="1"/>
  <c r="P406" i="1"/>
  <c r="P597" i="1"/>
  <c r="P800" i="1"/>
  <c r="P977" i="1"/>
  <c r="P820" i="1"/>
  <c r="P847" i="1"/>
  <c r="P667" i="1"/>
  <c r="P664" i="1"/>
  <c r="P790" i="1"/>
  <c r="P429" i="1"/>
  <c r="P862" i="1"/>
  <c r="P576" i="1"/>
  <c r="P423" i="1"/>
  <c r="P501" i="1"/>
  <c r="P906" i="1"/>
  <c r="P598" i="1"/>
  <c r="P434" i="1"/>
  <c r="P427" i="1"/>
  <c r="P1061" i="1"/>
  <c r="P807" i="1"/>
  <c r="P607" i="1"/>
  <c r="P684" i="1"/>
  <c r="P809" i="1"/>
  <c r="P685" i="1"/>
  <c r="P904" i="1"/>
  <c r="P1095" i="1"/>
  <c r="P905" i="1"/>
  <c r="P907" i="1"/>
  <c r="P687" i="1"/>
  <c r="P810" i="1"/>
  <c r="P608" i="1"/>
  <c r="P609" i="1"/>
  <c r="P812" i="1"/>
  <c r="P688" i="1"/>
  <c r="P908" i="1"/>
  <c r="P1096" i="1"/>
  <c r="P909" i="1"/>
  <c r="P507" i="1"/>
  <c r="P930" i="1"/>
  <c r="P931" i="1"/>
  <c r="P441" i="1"/>
  <c r="P442" i="1"/>
  <c r="P888" i="1"/>
  <c r="P446" i="1"/>
  <c r="P936" i="1"/>
  <c r="P602" i="1"/>
  <c r="P910" i="1"/>
  <c r="P689" i="1"/>
  <c r="P940" i="1"/>
  <c r="P424" i="1"/>
  <c r="P911" i="1"/>
  <c r="P912" i="1"/>
  <c r="P944" i="1"/>
  <c r="P585" i="1"/>
  <c r="P749" i="1"/>
  <c r="P947" i="1"/>
  <c r="P484" i="1"/>
  <c r="P438" i="1"/>
  <c r="P950" i="1"/>
  <c r="P750" i="1"/>
  <c r="P935" i="1"/>
  <c r="P751" i="1"/>
  <c r="P957" i="1"/>
  <c r="P920" i="1"/>
  <c r="P591" i="1"/>
  <c r="P640" i="1"/>
  <c r="P488" i="1"/>
  <c r="P595" i="1"/>
  <c r="P453" i="1"/>
  <c r="P961" i="1"/>
  <c r="P962" i="1"/>
  <c r="P963" i="1"/>
  <c r="P753" i="1"/>
  <c r="P965" i="1"/>
  <c r="P828" i="1"/>
  <c r="P552" i="1"/>
  <c r="P926" i="1"/>
  <c r="P969" i="1"/>
  <c r="P1076" i="1"/>
  <c r="P971" i="1"/>
  <c r="P239" i="1"/>
  <c r="P973" i="1"/>
  <c r="P974" i="1"/>
  <c r="P216" i="1"/>
  <c r="P976" i="1"/>
  <c r="P217" i="1"/>
  <c r="P219" i="1"/>
  <c r="P979" i="1"/>
  <c r="P980" i="1"/>
  <c r="P813" i="1"/>
  <c r="P669" i="1"/>
  <c r="P983" i="1"/>
  <c r="P539" i="1"/>
  <c r="P958" i="1"/>
  <c r="P702" i="1"/>
  <c r="P941" i="1"/>
  <c r="P603" i="1"/>
  <c r="P848" i="1"/>
  <c r="P549" i="1"/>
  <c r="P610" i="1"/>
  <c r="P611" i="1"/>
  <c r="P913" i="1"/>
  <c r="P690" i="1"/>
  <c r="P555" i="1"/>
  <c r="P556" i="1"/>
  <c r="P557" i="1"/>
  <c r="P558" i="1"/>
  <c r="P560" i="1"/>
  <c r="P1000" i="1"/>
  <c r="P1001" i="1"/>
  <c r="P1002" i="1"/>
  <c r="P1003" i="1"/>
  <c r="P594" i="1"/>
  <c r="P1005" i="1"/>
  <c r="P1200" i="1"/>
  <c r="P1019" i="1"/>
  <c r="P1008" i="1"/>
  <c r="P661" i="1"/>
  <c r="P1010" i="1"/>
  <c r="P617" i="1"/>
  <c r="P1479" i="1"/>
  <c r="P1013" i="1"/>
  <c r="P1443" i="1"/>
  <c r="P1015" i="1"/>
  <c r="P1099" i="1"/>
  <c r="P579" i="1"/>
  <c r="P709" i="1"/>
  <c r="P606" i="1"/>
  <c r="P1020" i="1"/>
  <c r="P1021" i="1"/>
  <c r="P1022" i="1"/>
  <c r="P1023" i="1"/>
  <c r="P872" i="1"/>
  <c r="P1007" i="1"/>
  <c r="P1026" i="1"/>
  <c r="P568" i="1"/>
  <c r="P791" i="1"/>
  <c r="P574" i="1"/>
  <c r="P590" i="1"/>
  <c r="P755" i="1"/>
  <c r="P1032" i="1"/>
  <c r="P1033" i="1"/>
  <c r="P1106" i="1"/>
  <c r="P573" i="1"/>
  <c r="P1048" i="1"/>
  <c r="P764" i="1"/>
  <c r="P1481" i="1"/>
  <c r="P657" i="1"/>
  <c r="P1040" i="1"/>
  <c r="P1521" i="1"/>
  <c r="P942" i="1"/>
  <c r="P586" i="1"/>
  <c r="P589" i="1"/>
  <c r="P700" i="1"/>
  <c r="P1046" i="1"/>
  <c r="P644" i="1"/>
  <c r="P1199" i="1"/>
  <c r="P1049" i="1"/>
  <c r="P895" i="1"/>
  <c r="P779" i="1"/>
  <c r="P849" i="1"/>
  <c r="P959" i="1"/>
  <c r="P870" i="1"/>
  <c r="P1055" i="1"/>
  <c r="P701" i="1"/>
  <c r="P1024" i="1"/>
  <c r="P718" i="1"/>
  <c r="P624" i="1"/>
  <c r="P792" i="1"/>
  <c r="P793" i="1"/>
  <c r="P794" i="1"/>
  <c r="P698" i="1"/>
  <c r="P1064" i="1"/>
  <c r="P933" i="1"/>
  <c r="P1016" i="1"/>
  <c r="P1017" i="1"/>
  <c r="P885" i="1"/>
  <c r="P1069" i="1"/>
  <c r="P960" i="1"/>
  <c r="P1071" i="1"/>
  <c r="P1126" i="1"/>
  <c r="P1400" i="1"/>
  <c r="P1045" i="1"/>
  <c r="P1009" i="1"/>
  <c r="P964" i="1"/>
  <c r="P1189" i="1"/>
  <c r="P978" i="1"/>
  <c r="P708" i="1"/>
  <c r="P850" i="1"/>
  <c r="P1088" i="1"/>
  <c r="AV1088" i="1" s="1"/>
  <c r="P1105" i="1"/>
  <c r="AV1105" i="1" s="1"/>
  <c r="P1108" i="1"/>
  <c r="AV1108" i="1" s="1"/>
  <c r="P1109" i="1"/>
  <c r="AV1109" i="1" s="1"/>
  <c r="P1110" i="1"/>
  <c r="P1111" i="1"/>
  <c r="P1114" i="1"/>
  <c r="P1118" i="1"/>
  <c r="P1125" i="1"/>
  <c r="P1127" i="1"/>
  <c r="AV1127" i="1" s="1"/>
  <c r="P851" i="1"/>
  <c r="P1128" i="1"/>
  <c r="AV1128" i="1" s="1"/>
  <c r="P1130" i="1"/>
  <c r="AV1130" i="1" s="1"/>
  <c r="P1136" i="1"/>
  <c r="P1141" i="1"/>
  <c r="P1144" i="1"/>
  <c r="P1147" i="1"/>
  <c r="P1156" i="1"/>
  <c r="P1159" i="1"/>
  <c r="P1160" i="1"/>
  <c r="P1162" i="1"/>
  <c r="P1102" i="1"/>
  <c r="P1164" i="1"/>
  <c r="P1173" i="1"/>
  <c r="P1176" i="1"/>
  <c r="AV1176" i="1" s="1"/>
  <c r="P1182" i="1"/>
  <c r="P1184" i="1"/>
  <c r="AV1184" i="1" s="1"/>
  <c r="P1192" i="1"/>
  <c r="AV1192" i="1" s="1"/>
  <c r="P1193" i="1"/>
  <c r="AV1193" i="1" s="1"/>
  <c r="P1198" i="1"/>
  <c r="AV1198" i="1" s="1"/>
  <c r="P1202" i="1"/>
  <c r="AV1202" i="1" s="1"/>
  <c r="P1207" i="1"/>
  <c r="P852" i="1"/>
  <c r="P1217" i="1"/>
  <c r="P1218" i="1"/>
  <c r="P1225" i="1"/>
  <c r="P1226" i="1"/>
  <c r="AV1226" i="1" s="1"/>
  <c r="P1229" i="1"/>
  <c r="AV1229" i="1" s="1"/>
  <c r="P1233" i="1"/>
  <c r="P1237" i="1"/>
  <c r="P1240" i="1"/>
  <c r="P1241" i="1"/>
  <c r="P1248" i="1"/>
  <c r="AV1248" i="1" s="1"/>
  <c r="P600" i="1"/>
  <c r="P1249" i="1"/>
  <c r="AV1249" i="1" s="1"/>
  <c r="P1250" i="1"/>
  <c r="P1251" i="1"/>
  <c r="AV1251" i="1" s="1"/>
  <c r="P1254" i="1"/>
  <c r="P1261" i="1"/>
  <c r="P1266" i="1"/>
  <c r="AV1266" i="1" s="1"/>
  <c r="P1269" i="1"/>
  <c r="P1270" i="1"/>
  <c r="P1272" i="1"/>
  <c r="P1273" i="1"/>
  <c r="P989" i="1"/>
  <c r="P1276" i="1"/>
  <c r="AV1276" i="1" s="1"/>
  <c r="P1279" i="1"/>
  <c r="AV1279" i="1" s="1"/>
  <c r="P1280" i="1"/>
  <c r="P1281" i="1"/>
  <c r="AV1281" i="1" s="1"/>
  <c r="P1282" i="1"/>
  <c r="P1283" i="1"/>
  <c r="AV1283" i="1" s="1"/>
  <c r="P1287" i="1"/>
  <c r="P1288" i="1"/>
  <c r="P1290" i="1"/>
  <c r="AV1290" i="1" s="1"/>
  <c r="P1292" i="1"/>
  <c r="P1146" i="1"/>
  <c r="P1294" i="1"/>
  <c r="P1296" i="1"/>
  <c r="P1297" i="1"/>
  <c r="P1298" i="1"/>
  <c r="AV1298" i="1" s="1"/>
  <c r="P1299" i="1"/>
  <c r="P1301" i="1"/>
  <c r="P1302" i="1"/>
  <c r="P1303" i="1"/>
  <c r="AV1303" i="1" s="1"/>
  <c r="P1304" i="1"/>
  <c r="P1305" i="1"/>
  <c r="AV1305" i="1" s="1"/>
  <c r="P1027" i="1"/>
  <c r="P1306" i="1"/>
  <c r="P1308" i="1"/>
  <c r="P1309" i="1"/>
  <c r="AV1309" i="1" s="1"/>
  <c r="P1310" i="1"/>
  <c r="P1312" i="1"/>
  <c r="AV1312" i="1" s="1"/>
  <c r="P1314" i="1"/>
  <c r="P1315" i="1"/>
  <c r="P1316" i="1"/>
  <c r="P1317" i="1"/>
  <c r="P1318" i="1"/>
  <c r="P855" i="1"/>
  <c r="P1319" i="1"/>
  <c r="P1320" i="1"/>
  <c r="P1321" i="1"/>
  <c r="P1324" i="1"/>
  <c r="P1325" i="1"/>
  <c r="P1326" i="1"/>
  <c r="AV1326" i="1" s="1"/>
  <c r="P1327" i="1"/>
  <c r="P1328" i="1"/>
  <c r="AV1328" i="1" s="1"/>
  <c r="P1329" i="1"/>
  <c r="P1332" i="1"/>
  <c r="P1065" i="1"/>
  <c r="P1336" i="1"/>
  <c r="P1337" i="1"/>
  <c r="P1338" i="1"/>
  <c r="AV1338" i="1" s="1"/>
  <c r="P1339" i="1"/>
  <c r="P1340" i="1"/>
  <c r="AV1340" i="1" s="1"/>
  <c r="P1341" i="1"/>
  <c r="P1342" i="1"/>
  <c r="AV1342" i="1" s="1"/>
  <c r="P1343" i="1"/>
  <c r="P1346" i="1"/>
  <c r="AV1346" i="1" s="1"/>
  <c r="P1347" i="1"/>
  <c r="P1190" i="1"/>
  <c r="P1348" i="1"/>
  <c r="P1349" i="1"/>
  <c r="AV1349" i="1" s="1"/>
  <c r="P1351" i="1"/>
  <c r="AV1351" i="1" s="1"/>
  <c r="P1352" i="1"/>
  <c r="P1353" i="1"/>
  <c r="P1354" i="1"/>
  <c r="AV1354" i="1" s="1"/>
  <c r="P1357" i="1"/>
  <c r="AV1357" i="1" s="1"/>
  <c r="P1358" i="1"/>
  <c r="AV1358" i="1" s="1"/>
  <c r="P1359" i="1"/>
  <c r="P1360" i="1"/>
  <c r="P762" i="1"/>
  <c r="P1361" i="1"/>
  <c r="AV1361" i="1" s="1"/>
  <c r="P1362" i="1"/>
  <c r="AV1362" i="1" s="1"/>
  <c r="P1363" i="1"/>
  <c r="AV1363" i="1" s="1"/>
  <c r="P1364" i="1"/>
  <c r="P1369" i="1"/>
  <c r="P1370" i="1"/>
  <c r="AV1370" i="1" s="1"/>
  <c r="P1371" i="1"/>
  <c r="P1372" i="1"/>
  <c r="P1373" i="1"/>
  <c r="P1826" i="1"/>
  <c r="P1212" i="1"/>
  <c r="P1374" i="1"/>
  <c r="P1375" i="1"/>
  <c r="AV1375" i="1" s="1"/>
  <c r="P1376" i="1"/>
  <c r="AV1376" i="1" s="1"/>
  <c r="P1378" i="1"/>
  <c r="P1379" i="1"/>
  <c r="AV1379" i="1" s="1"/>
  <c r="P1380" i="1"/>
  <c r="P1381" i="1"/>
  <c r="P1382" i="1"/>
  <c r="P1384" i="1"/>
  <c r="AV1384" i="1" s="1"/>
  <c r="P1385" i="1"/>
  <c r="P856" i="1"/>
  <c r="P1853" i="1"/>
  <c r="P1387" i="1"/>
  <c r="P1389" i="1"/>
  <c r="AV1389" i="1" s="1"/>
  <c r="P1390" i="1"/>
  <c r="P1391" i="1"/>
  <c r="P1393" i="1"/>
  <c r="P1394" i="1"/>
  <c r="P1395" i="1"/>
  <c r="P1396" i="1"/>
  <c r="P1399" i="1"/>
  <c r="AV1399" i="1" s="1"/>
  <c r="P857" i="1"/>
  <c r="P1402" i="1"/>
  <c r="AV1402" i="1" s="1"/>
  <c r="P1793" i="1"/>
  <c r="P1404" i="1"/>
  <c r="P1405" i="1"/>
  <c r="P1406" i="1"/>
  <c r="P1408" i="1"/>
  <c r="AV1408" i="1" s="1"/>
  <c r="P1769" i="1"/>
  <c r="P1409" i="1"/>
  <c r="P1412" i="1"/>
  <c r="P1411" i="1"/>
  <c r="P915" i="1"/>
  <c r="P1413" i="1"/>
  <c r="P1854" i="1"/>
  <c r="P1414" i="1"/>
  <c r="AV1414" i="1" s="1"/>
  <c r="P1415" i="1"/>
  <c r="AV1415" i="1" s="1"/>
  <c r="P1424" i="1"/>
  <c r="AV1424" i="1" s="1"/>
  <c r="P1416" i="1"/>
  <c r="P1417" i="1"/>
  <c r="P1418" i="1"/>
  <c r="P1419" i="1"/>
  <c r="P1422" i="1"/>
  <c r="P782" i="1"/>
  <c r="P1423" i="1"/>
  <c r="P1446" i="1"/>
  <c r="P1426" i="1"/>
  <c r="P1427" i="1"/>
  <c r="P1428" i="1"/>
  <c r="AV1428" i="1" s="1"/>
  <c r="P1429" i="1"/>
  <c r="P1430" i="1"/>
  <c r="P1431" i="1"/>
  <c r="P1433" i="1"/>
  <c r="P1434" i="1"/>
  <c r="AV1434" i="1" s="1"/>
  <c r="P652" i="1"/>
  <c r="P1435" i="1"/>
  <c r="P1436" i="1"/>
  <c r="AV1436" i="1" s="1"/>
  <c r="P1437" i="1"/>
  <c r="P1438" i="1"/>
  <c r="P1439" i="1"/>
  <c r="AV1439" i="1" s="1"/>
  <c r="P1440" i="1"/>
  <c r="AV1440" i="1" s="1"/>
  <c r="P1441" i="1"/>
  <c r="P1442" i="1"/>
  <c r="P1444" i="1"/>
  <c r="P1445" i="1"/>
  <c r="P1129" i="1"/>
  <c r="P1447" i="1"/>
  <c r="AV1447" i="1" s="1"/>
  <c r="P1448" i="1"/>
  <c r="AV1448" i="1" s="1"/>
  <c r="P1449" i="1"/>
  <c r="AV1449" i="1" s="1"/>
  <c r="P1453" i="1"/>
  <c r="AV1453" i="1" s="1"/>
  <c r="P1450" i="1"/>
  <c r="P1451" i="1"/>
  <c r="P1452" i="1"/>
  <c r="P1454" i="1"/>
  <c r="AV1454" i="1" s="1"/>
  <c r="P1455" i="1"/>
  <c r="AV1455" i="1" s="1"/>
  <c r="P1719" i="1"/>
  <c r="AV1719" i="1" s="1"/>
  <c r="P981" i="1"/>
  <c r="P1456" i="1"/>
  <c r="P1457" i="1"/>
  <c r="P1459" i="1"/>
  <c r="P1971" i="1"/>
  <c r="P1460" i="1"/>
  <c r="P1462" i="1"/>
  <c r="P1463" i="1"/>
  <c r="P1464" i="1"/>
  <c r="P1466" i="1"/>
  <c r="P1468" i="1"/>
  <c r="P833" i="1"/>
  <c r="P1469" i="1"/>
  <c r="P1470" i="1"/>
  <c r="P1471" i="1"/>
  <c r="P1472" i="1"/>
  <c r="P1473" i="1"/>
  <c r="P1474" i="1"/>
  <c r="AV1474" i="1" s="1"/>
  <c r="P1988" i="1"/>
  <c r="P1984" i="1"/>
  <c r="P1475" i="1"/>
  <c r="P1478" i="1"/>
  <c r="P696" i="1"/>
  <c r="P1480" i="1"/>
  <c r="P1482" i="1"/>
  <c r="P1485" i="1"/>
  <c r="P1994" i="1"/>
  <c r="P1486" i="1"/>
  <c r="P1488" i="1"/>
  <c r="AV1488" i="1" s="1"/>
  <c r="P1489" i="1"/>
  <c r="P1491" i="1"/>
  <c r="AV1491" i="1" s="1"/>
  <c r="P1492" i="1"/>
  <c r="P1493" i="1"/>
  <c r="AV1493" i="1" s="1"/>
  <c r="P1322" i="1"/>
  <c r="P1494" i="1"/>
  <c r="P1495" i="1"/>
  <c r="P1496" i="1"/>
  <c r="P1497" i="1"/>
  <c r="AV1497" i="1" s="1"/>
  <c r="P1500" i="1"/>
  <c r="P1501" i="1"/>
  <c r="P1502" i="1"/>
  <c r="P1503" i="1"/>
  <c r="P1504" i="1"/>
  <c r="P2014" i="1"/>
  <c r="P1028" i="1"/>
  <c r="P1505" i="1"/>
  <c r="P1507" i="1"/>
  <c r="P1508" i="1"/>
  <c r="P1509" i="1"/>
  <c r="P1511" i="1"/>
  <c r="P1512" i="1"/>
  <c r="P1513" i="1"/>
  <c r="P1515" i="1"/>
  <c r="P1516" i="1"/>
  <c r="P1518" i="1"/>
  <c r="AV1518" i="1" s="1"/>
  <c r="P765" i="1"/>
  <c r="P1519" i="1"/>
  <c r="P1520" i="1"/>
  <c r="P1522" i="1"/>
  <c r="P1523" i="1"/>
  <c r="P1524" i="1"/>
  <c r="P1526" i="1"/>
  <c r="P2029" i="1"/>
  <c r="P2035" i="1"/>
  <c r="P1527" i="1"/>
  <c r="P2037" i="1"/>
  <c r="P889" i="1"/>
  <c r="P1528" i="1"/>
  <c r="P1529" i="1"/>
  <c r="P1530" i="1"/>
  <c r="P1531" i="1"/>
  <c r="P1532" i="1"/>
  <c r="P1533" i="1"/>
  <c r="P1534" i="1"/>
  <c r="P1535" i="1"/>
  <c r="P1536" i="1"/>
  <c r="P1537" i="1"/>
  <c r="P937" i="1"/>
  <c r="P1538" i="1"/>
  <c r="P1539" i="1"/>
  <c r="P2044" i="1"/>
  <c r="P1541" i="1"/>
  <c r="P2375" i="1"/>
  <c r="P1544" i="1"/>
  <c r="P1545" i="1"/>
  <c r="P1546" i="1"/>
  <c r="P1547" i="1"/>
  <c r="P1548" i="1"/>
  <c r="P766" i="1"/>
  <c r="P1549" i="1"/>
  <c r="P1550" i="1"/>
  <c r="P1551" i="1"/>
  <c r="P1552" i="1"/>
  <c r="P1554" i="1"/>
  <c r="P1555" i="1"/>
  <c r="P1556" i="1"/>
  <c r="P1557" i="1"/>
  <c r="P1558" i="1"/>
  <c r="P1559" i="1"/>
  <c r="AV1559" i="1" s="1"/>
  <c r="P967" i="1"/>
  <c r="P1560" i="1"/>
  <c r="P1563" i="1"/>
  <c r="AV1563" i="1" s="1"/>
  <c r="P1565" i="1"/>
  <c r="AV1565" i="1" s="1"/>
  <c r="P2337" i="1"/>
  <c r="P1566" i="1"/>
  <c r="P1567" i="1"/>
  <c r="P1568" i="1"/>
  <c r="AV1568" i="1" s="1"/>
  <c r="P1569" i="1"/>
  <c r="P2373" i="1"/>
  <c r="P1570" i="1"/>
  <c r="P713" i="1"/>
  <c r="P1571" i="1"/>
  <c r="P1572" i="1"/>
  <c r="P1573" i="1"/>
  <c r="P1574" i="1"/>
  <c r="P1576" i="1"/>
  <c r="AV1576" i="1" s="1"/>
  <c r="P1578" i="1"/>
  <c r="P1579" i="1"/>
  <c r="P1580" i="1"/>
  <c r="P1581" i="1"/>
  <c r="P1582" i="1"/>
  <c r="P714" i="1"/>
  <c r="P1583" i="1"/>
  <c r="P1584" i="1"/>
  <c r="P1586" i="1"/>
  <c r="P1587" i="1"/>
  <c r="P1588" i="1"/>
  <c r="P1590" i="1"/>
  <c r="P1591" i="1"/>
  <c r="P1592" i="1"/>
  <c r="P1593" i="1"/>
  <c r="P1594" i="1"/>
  <c r="P914" i="1"/>
  <c r="P1595" i="1"/>
  <c r="P1596" i="1"/>
  <c r="P1598" i="1"/>
  <c r="P1599" i="1"/>
  <c r="P1600" i="1"/>
  <c r="P1601" i="1"/>
  <c r="P1602" i="1"/>
  <c r="P1603" i="1"/>
  <c r="P1604" i="1"/>
  <c r="P1605" i="1"/>
  <c r="P1432" i="1"/>
  <c r="P1606" i="1"/>
  <c r="P1607" i="1"/>
  <c r="P1608" i="1"/>
  <c r="P1609" i="1"/>
  <c r="P1611" i="1"/>
  <c r="P1612" i="1"/>
  <c r="P1614" i="1"/>
  <c r="P1615" i="1"/>
  <c r="P1616" i="1"/>
  <c r="P1618" i="1"/>
  <c r="P943" i="1"/>
  <c r="P1619" i="1"/>
  <c r="P1620" i="1"/>
  <c r="P1621" i="1"/>
  <c r="P1622" i="1"/>
  <c r="P1624" i="1"/>
  <c r="P1625" i="1"/>
  <c r="P1626" i="1"/>
  <c r="P1627" i="1"/>
  <c r="P1628" i="1"/>
  <c r="P1629" i="1"/>
  <c r="P891" i="1"/>
  <c r="P1630" i="1"/>
  <c r="P1631" i="1"/>
  <c r="P1633" i="1"/>
  <c r="P1634" i="1"/>
  <c r="P1635" i="1"/>
  <c r="P1637" i="1"/>
  <c r="P2380" i="1"/>
  <c r="P1638" i="1"/>
  <c r="AV1638" i="1" s="1"/>
  <c r="P1639" i="1"/>
  <c r="P1640" i="1"/>
  <c r="P646" i="1"/>
  <c r="P1641" i="1"/>
  <c r="P1642" i="1"/>
  <c r="P1644" i="1"/>
  <c r="P1645" i="1"/>
  <c r="P1646" i="1"/>
  <c r="P1647" i="1"/>
  <c r="P1648" i="1"/>
  <c r="P1649" i="1"/>
  <c r="P1650" i="1"/>
  <c r="P2160" i="1"/>
  <c r="P647" i="1"/>
  <c r="P1652" i="1"/>
  <c r="P1653" i="1"/>
  <c r="AV1653" i="1" s="1"/>
  <c r="P1654" i="1"/>
  <c r="P1655" i="1"/>
  <c r="P1656" i="1"/>
  <c r="P1657" i="1"/>
  <c r="P1658" i="1"/>
  <c r="P1659" i="1"/>
  <c r="AV1659" i="1" s="1"/>
  <c r="P1660" i="1"/>
  <c r="AV1660" i="1" s="1"/>
  <c r="P1661" i="1"/>
  <c r="P649" i="1"/>
  <c r="P2171" i="1"/>
  <c r="P1662" i="1"/>
  <c r="P1663" i="1"/>
  <c r="AV1663" i="1" s="1"/>
  <c r="P1664" i="1"/>
  <c r="AV1664" i="1" s="1"/>
  <c r="P1665" i="1"/>
  <c r="P1666" i="1"/>
  <c r="P1667" i="1"/>
  <c r="P1668" i="1"/>
  <c r="P1670" i="1"/>
  <c r="P1671" i="1"/>
  <c r="P679" i="1"/>
  <c r="P1673" i="1"/>
  <c r="P1677" i="1"/>
  <c r="P1679" i="1"/>
  <c r="P1686" i="1"/>
  <c r="P1688" i="1"/>
  <c r="P1689" i="1"/>
  <c r="P1693" i="1"/>
  <c r="P1695" i="1"/>
  <c r="P1696" i="1"/>
  <c r="P1697" i="1"/>
  <c r="P953" i="1"/>
  <c r="P1698" i="1"/>
  <c r="P1699" i="1"/>
  <c r="P1700" i="1"/>
  <c r="P1701" i="1"/>
  <c r="P1702" i="1"/>
  <c r="P1703" i="1"/>
  <c r="P1704" i="1"/>
  <c r="P1705" i="1"/>
  <c r="P1706" i="1"/>
  <c r="P1707" i="1"/>
  <c r="P651" i="1"/>
  <c r="P1708" i="1"/>
  <c r="P1709" i="1"/>
  <c r="P1710" i="1"/>
  <c r="P1711" i="1"/>
  <c r="P1712" i="1"/>
  <c r="P1713" i="1"/>
  <c r="P1714" i="1"/>
  <c r="P1715" i="1"/>
  <c r="P1716" i="1"/>
  <c r="P1718" i="1"/>
  <c r="P707" i="1"/>
  <c r="P1720" i="1"/>
  <c r="P1721" i="1"/>
  <c r="P1722" i="1"/>
  <c r="P1723" i="1"/>
  <c r="P1724" i="1"/>
  <c r="P1725" i="1"/>
  <c r="AV1725" i="1" s="1"/>
  <c r="P1726" i="1"/>
  <c r="P1727" i="1"/>
  <c r="P1728" i="1"/>
  <c r="P1729" i="1"/>
  <c r="P1542" i="1"/>
  <c r="P1730" i="1"/>
  <c r="P1731" i="1"/>
  <c r="AV1731" i="1" s="1"/>
  <c r="P1732" i="1"/>
  <c r="P1733" i="1"/>
  <c r="P1734" i="1"/>
  <c r="AV1734" i="1" s="1"/>
  <c r="P2240" i="1"/>
  <c r="P1735" i="1"/>
  <c r="P1736" i="1"/>
  <c r="P1737" i="1"/>
  <c r="P1738" i="1"/>
  <c r="P1553" i="1"/>
  <c r="P1739" i="1"/>
  <c r="P1740" i="1"/>
  <c r="AV1740" i="1" s="1"/>
  <c r="P1741" i="1"/>
  <c r="P1742" i="1"/>
  <c r="P1743" i="1"/>
  <c r="AV1743" i="1" s="1"/>
  <c r="P1744" i="1"/>
  <c r="P1746" i="1"/>
  <c r="AV1746" i="1" s="1"/>
  <c r="P1747" i="1"/>
  <c r="P1748" i="1"/>
  <c r="P692" i="1"/>
  <c r="P1749" i="1"/>
  <c r="AV1749" i="1" s="1"/>
  <c r="P1750" i="1"/>
  <c r="AV1750" i="1" s="1"/>
  <c r="P1752" i="1"/>
  <c r="AV1752" i="1" s="1"/>
  <c r="P1753" i="1"/>
  <c r="P1754" i="1"/>
  <c r="P1755" i="1"/>
  <c r="P1756" i="1"/>
  <c r="P1757" i="1"/>
  <c r="P1758" i="1"/>
  <c r="P1759" i="1"/>
  <c r="P1575" i="1"/>
  <c r="P1760" i="1"/>
  <c r="P1761" i="1"/>
  <c r="P1762" i="1"/>
  <c r="AV1762" i="1" s="1"/>
  <c r="P1763" i="1"/>
  <c r="P1764" i="1"/>
  <c r="P1765" i="1"/>
  <c r="AV1765" i="1" s="1"/>
  <c r="P1766" i="1"/>
  <c r="P1767" i="1"/>
  <c r="P1768" i="1"/>
  <c r="AV1768" i="1" s="1"/>
  <c r="P2358" i="1"/>
  <c r="P756" i="1"/>
  <c r="P1770" i="1"/>
  <c r="P1771" i="1"/>
  <c r="P1772" i="1"/>
  <c r="P1773" i="1"/>
  <c r="AV1773" i="1" s="1"/>
  <c r="P1774" i="1"/>
  <c r="P1775" i="1"/>
  <c r="AV1775" i="1" s="1"/>
  <c r="P1776" i="1"/>
  <c r="P1777" i="1"/>
  <c r="P1778" i="1"/>
  <c r="P1779" i="1"/>
  <c r="P1029" i="1"/>
  <c r="P1780" i="1"/>
  <c r="P1781" i="1"/>
  <c r="P1782" i="1"/>
  <c r="P1783" i="1"/>
  <c r="P1784" i="1"/>
  <c r="P1785" i="1"/>
  <c r="P1786" i="1"/>
  <c r="P1787" i="1"/>
  <c r="P1788" i="1"/>
  <c r="P1789" i="1"/>
  <c r="P630" i="1"/>
  <c r="P1790" i="1"/>
  <c r="P1791" i="1"/>
  <c r="P1792" i="1"/>
  <c r="P1794" i="1"/>
  <c r="P1795" i="1"/>
  <c r="P1796" i="1"/>
  <c r="P1797" i="1"/>
  <c r="P1798" i="1"/>
  <c r="P2334" i="1"/>
  <c r="P2379" i="1"/>
  <c r="P832" i="1"/>
  <c r="P2335" i="1"/>
  <c r="P1799" i="1"/>
  <c r="P1800" i="1"/>
  <c r="P1801" i="1"/>
  <c r="P1802" i="1"/>
  <c r="P1803" i="1"/>
  <c r="P1804" i="1"/>
  <c r="P1805" i="1"/>
  <c r="P1806" i="1"/>
  <c r="P1807" i="1"/>
  <c r="P1223" i="1"/>
  <c r="P1808" i="1"/>
  <c r="P1809" i="1"/>
  <c r="P1810" i="1"/>
  <c r="P1811" i="1"/>
  <c r="P1812" i="1"/>
  <c r="P1813" i="1"/>
  <c r="P1814" i="1"/>
  <c r="P1815" i="1"/>
  <c r="P1816" i="1"/>
  <c r="P1817" i="1"/>
  <c r="P1011" i="1"/>
  <c r="P1818" i="1"/>
  <c r="P1819" i="1"/>
  <c r="P1820" i="1"/>
  <c r="P1821" i="1"/>
  <c r="P1822" i="1"/>
  <c r="P1823" i="1"/>
  <c r="P1824" i="1"/>
  <c r="P1825" i="1"/>
  <c r="P1827" i="1"/>
  <c r="P1828" i="1"/>
  <c r="P780" i="1"/>
  <c r="P1829" i="1"/>
  <c r="P1830" i="1"/>
  <c r="P1831" i="1"/>
  <c r="P1832" i="1"/>
  <c r="P1833" i="1"/>
  <c r="P1834" i="1"/>
  <c r="P1835" i="1"/>
  <c r="P1836" i="1"/>
  <c r="P1837" i="1"/>
  <c r="P1838" i="1"/>
  <c r="P923" i="1"/>
  <c r="P1839" i="1"/>
  <c r="P1840" i="1"/>
  <c r="P1841" i="1"/>
  <c r="P1842" i="1"/>
  <c r="P1843" i="1"/>
  <c r="P1844" i="1"/>
  <c r="P1845" i="1"/>
  <c r="P1846" i="1"/>
  <c r="P1847" i="1"/>
  <c r="P1848" i="1"/>
  <c r="P892" i="1"/>
  <c r="P1849" i="1"/>
  <c r="P1850" i="1"/>
  <c r="P1851" i="1"/>
  <c r="P1852" i="1"/>
  <c r="P1855" i="1"/>
  <c r="P1856" i="1"/>
  <c r="P1857" i="1"/>
  <c r="P1858" i="1"/>
  <c r="P1859" i="1"/>
  <c r="P1860" i="1"/>
  <c r="P1098" i="1"/>
  <c r="P1862" i="1"/>
  <c r="P1863" i="1"/>
  <c r="P1864" i="1"/>
  <c r="P1865" i="1"/>
  <c r="P1866" i="1"/>
  <c r="P1867" i="1"/>
  <c r="P1868" i="1"/>
  <c r="P1869" i="1"/>
  <c r="P1870" i="1"/>
  <c r="P1871" i="1"/>
  <c r="P1175" i="1"/>
  <c r="P1872" i="1"/>
  <c r="P1873" i="1"/>
  <c r="P1874" i="1"/>
  <c r="P1875" i="1"/>
  <c r="P1876" i="1"/>
  <c r="P1877" i="1"/>
  <c r="P1878" i="1"/>
  <c r="P1879" i="1"/>
  <c r="P1880" i="1"/>
  <c r="P1881" i="1"/>
  <c r="P873" i="1"/>
  <c r="P1883" i="1"/>
  <c r="P1884" i="1"/>
  <c r="P1885" i="1"/>
  <c r="P1886" i="1"/>
  <c r="P1887" i="1"/>
  <c r="P1888" i="1"/>
  <c r="P1889" i="1"/>
  <c r="P1890" i="1"/>
  <c r="P1891" i="1"/>
  <c r="P1893" i="1"/>
  <c r="P1066" i="1"/>
  <c r="P1895" i="1"/>
  <c r="P1896" i="1"/>
  <c r="P1897" i="1"/>
  <c r="P1898" i="1"/>
  <c r="P1899" i="1"/>
  <c r="P1900" i="1"/>
  <c r="P1901" i="1"/>
  <c r="P1902" i="1"/>
  <c r="P1903" i="1"/>
  <c r="P1904" i="1"/>
  <c r="P658" i="1"/>
  <c r="P1905" i="1"/>
  <c r="P1906" i="1"/>
  <c r="P1907" i="1"/>
  <c r="P1908" i="1"/>
  <c r="P1909" i="1"/>
  <c r="P1910" i="1"/>
  <c r="P1912" i="1"/>
  <c r="P1915" i="1"/>
  <c r="P1916" i="1"/>
  <c r="P1917" i="1"/>
  <c r="P656" i="1"/>
  <c r="P1920" i="1"/>
  <c r="P1922" i="1"/>
  <c r="P1923" i="1"/>
  <c r="P1924" i="1"/>
  <c r="P1925" i="1"/>
  <c r="P1926" i="1"/>
  <c r="P1928" i="1"/>
  <c r="P1929" i="1"/>
  <c r="P1930" i="1"/>
  <c r="P1931" i="1"/>
  <c r="P1751" i="1"/>
  <c r="P1932" i="1"/>
  <c r="P1933" i="1"/>
  <c r="P1934" i="1"/>
  <c r="P1935" i="1"/>
  <c r="P1936" i="1"/>
  <c r="P1937" i="1"/>
  <c r="P1938" i="1"/>
  <c r="P1939" i="1"/>
  <c r="P1940" i="1"/>
  <c r="P1941" i="1"/>
  <c r="P777" i="1"/>
  <c r="P1942" i="1"/>
  <c r="P1943" i="1"/>
  <c r="P1944" i="1"/>
  <c r="P1945" i="1"/>
  <c r="P1946" i="1"/>
  <c r="P1948" i="1"/>
  <c r="P1951" i="1"/>
  <c r="P1952" i="1"/>
  <c r="P1953" i="1"/>
  <c r="P1954" i="1"/>
  <c r="P955" i="1"/>
  <c r="P1955" i="1"/>
  <c r="P1956" i="1"/>
  <c r="P1957" i="1"/>
  <c r="P1958" i="1"/>
  <c r="P1959" i="1"/>
  <c r="P1961" i="1"/>
  <c r="P1962" i="1"/>
  <c r="P1963" i="1"/>
  <c r="P1964" i="1"/>
  <c r="P1965" i="1"/>
  <c r="P767" i="1"/>
  <c r="P1966" i="1"/>
  <c r="P1967" i="1"/>
  <c r="P1969" i="1"/>
  <c r="P1970" i="1"/>
  <c r="P1972" i="1"/>
  <c r="P1973" i="1"/>
  <c r="P1974" i="1"/>
  <c r="P1975" i="1"/>
  <c r="P1976" i="1"/>
  <c r="P1977" i="1"/>
  <c r="P768" i="1"/>
  <c r="P1978" i="1"/>
  <c r="P1979" i="1"/>
  <c r="P1980" i="1"/>
  <c r="P1981" i="1"/>
  <c r="P1982" i="1"/>
  <c r="P1983" i="1"/>
  <c r="P1985" i="1"/>
  <c r="P1986" i="1"/>
  <c r="P1987" i="1"/>
  <c r="P1989" i="1"/>
  <c r="P761" i="1"/>
  <c r="P1990" i="1"/>
  <c r="P1991" i="1"/>
  <c r="P1992" i="1"/>
  <c r="P1995" i="1"/>
  <c r="P1996" i="1"/>
  <c r="P1997" i="1"/>
  <c r="P1998" i="1"/>
  <c r="P1999" i="1"/>
  <c r="P2000" i="1"/>
  <c r="P2001" i="1"/>
  <c r="P1078" i="1"/>
  <c r="P2002" i="1"/>
  <c r="P2003" i="1"/>
  <c r="P2004" i="1"/>
  <c r="P2005" i="1"/>
  <c r="P2006" i="1"/>
  <c r="P2007" i="1"/>
  <c r="P2008" i="1"/>
  <c r="P2009" i="1"/>
  <c r="P2010" i="1"/>
  <c r="P2011" i="1"/>
  <c r="P711" i="1"/>
  <c r="P2013" i="1"/>
  <c r="P2015" i="1"/>
  <c r="P2016" i="1"/>
  <c r="P2018" i="1"/>
  <c r="P2019" i="1"/>
  <c r="P2020" i="1"/>
  <c r="P2021" i="1"/>
  <c r="P2023" i="1"/>
  <c r="P2024" i="1"/>
  <c r="P2025" i="1"/>
  <c r="P655" i="1"/>
  <c r="P2036" i="1"/>
  <c r="P2038" i="1"/>
  <c r="P2039" i="1"/>
  <c r="P2040" i="1"/>
  <c r="P2041" i="1"/>
  <c r="P2042" i="1"/>
  <c r="P2043" i="1"/>
  <c r="P2045" i="1"/>
  <c r="P2046" i="1"/>
  <c r="P2047" i="1"/>
  <c r="P934" i="1"/>
  <c r="P2048" i="1"/>
  <c r="P2049" i="1"/>
  <c r="P2050" i="1"/>
  <c r="P2051" i="1"/>
  <c r="P2060" i="1"/>
  <c r="P2062" i="1"/>
  <c r="P2063" i="1"/>
  <c r="P2066" i="1"/>
  <c r="P2069" i="1"/>
  <c r="P2070" i="1"/>
  <c r="P1861" i="1"/>
  <c r="P2071" i="1"/>
  <c r="P2073" i="1"/>
  <c r="P2076" i="1"/>
  <c r="P2077" i="1"/>
  <c r="P2078" i="1"/>
  <c r="P2079" i="1"/>
  <c r="P2080" i="1"/>
  <c r="P2082" i="1"/>
  <c r="P2084" i="1"/>
  <c r="P2085" i="1"/>
  <c r="P770" i="1"/>
  <c r="P2086" i="1"/>
  <c r="P2089" i="1"/>
  <c r="P2090" i="1"/>
  <c r="P2091" i="1"/>
  <c r="P2092" i="1"/>
  <c r="P2093" i="1"/>
  <c r="P2094" i="1"/>
  <c r="P2095" i="1"/>
  <c r="P2096" i="1"/>
  <c r="P2097" i="1"/>
  <c r="P771" i="1"/>
  <c r="P2098" i="1"/>
  <c r="P2100" i="1"/>
  <c r="P2102" i="1"/>
  <c r="P2105" i="1"/>
  <c r="P2106" i="1"/>
  <c r="P2107" i="1"/>
  <c r="P2108" i="1"/>
  <c r="P2109" i="1"/>
  <c r="P2111" i="1"/>
  <c r="P2112" i="1"/>
  <c r="P1894" i="1"/>
  <c r="P2113" i="1"/>
  <c r="P2118" i="1"/>
  <c r="P2119" i="1"/>
  <c r="P2120" i="1"/>
  <c r="P2121" i="1"/>
  <c r="P2122" i="1"/>
  <c r="P2123" i="1"/>
  <c r="P2125" i="1"/>
  <c r="P2128" i="1"/>
  <c r="P2129" i="1"/>
  <c r="P788" i="1"/>
  <c r="P2130" i="1"/>
  <c r="P2131" i="1"/>
  <c r="P2132" i="1"/>
  <c r="P2133" i="1"/>
  <c r="P2134" i="1"/>
  <c r="P2135" i="1"/>
  <c r="P2136" i="1"/>
  <c r="P2138" i="1"/>
  <c r="P2139" i="1"/>
  <c r="P2140" i="1"/>
  <c r="P954" i="1"/>
  <c r="P2142" i="1"/>
  <c r="P2143" i="1"/>
  <c r="P2144" i="1"/>
  <c r="P2146" i="1"/>
  <c r="P2147" i="1"/>
  <c r="P2148" i="1"/>
  <c r="P2149" i="1"/>
  <c r="P2151" i="1"/>
  <c r="P2155" i="1"/>
  <c r="P2156" i="1"/>
  <c r="P1067" i="1"/>
  <c r="P2157" i="1"/>
  <c r="P2161" i="1"/>
  <c r="P2162" i="1"/>
  <c r="P2163" i="1"/>
  <c r="P2166" i="1"/>
  <c r="P2167" i="1"/>
  <c r="P2170" i="1"/>
  <c r="P2172" i="1"/>
  <c r="P2174" i="1"/>
  <c r="P2175" i="1"/>
  <c r="P841" i="1"/>
  <c r="P2177" i="1"/>
  <c r="P2178" i="1"/>
  <c r="P2180" i="1"/>
  <c r="P2181" i="1"/>
  <c r="P2184" i="1"/>
  <c r="P2185" i="1"/>
  <c r="P2186" i="1"/>
  <c r="P2187" i="1"/>
  <c r="P2188" i="1"/>
  <c r="P2189" i="1"/>
  <c r="P785" i="1"/>
  <c r="P2190" i="1"/>
  <c r="P2191" i="1"/>
  <c r="P2192" i="1"/>
  <c r="P2193" i="1"/>
  <c r="P2194" i="1"/>
  <c r="P2195" i="1"/>
  <c r="P2197" i="1"/>
  <c r="P2200" i="1"/>
  <c r="P2613" i="1"/>
  <c r="P2202" i="1"/>
  <c r="P786" i="1"/>
  <c r="P2203" i="1"/>
  <c r="P2204" i="1"/>
  <c r="P2205" i="1"/>
  <c r="P2206" i="1"/>
  <c r="P2208" i="1"/>
  <c r="P2211" i="1"/>
  <c r="P2212" i="1"/>
  <c r="P2213" i="1"/>
  <c r="P2214" i="1"/>
  <c r="P2216" i="1"/>
  <c r="P772" i="1"/>
  <c r="P2219" i="1"/>
  <c r="P2223" i="1"/>
  <c r="P2224" i="1"/>
  <c r="P2623" i="1"/>
  <c r="P2228" i="1"/>
  <c r="P2229" i="1"/>
  <c r="P2230" i="1"/>
  <c r="P2234" i="1"/>
  <c r="P2235" i="1"/>
  <c r="P2236" i="1"/>
  <c r="P1052" i="1"/>
  <c r="P2239" i="1"/>
  <c r="P2241" i="1"/>
  <c r="P2243" i="1"/>
  <c r="P2244" i="1"/>
  <c r="P2246" i="1"/>
  <c r="P2247" i="1"/>
  <c r="P2665" i="1"/>
  <c r="P2248" i="1"/>
  <c r="P2249" i="1"/>
  <c r="P2250" i="1"/>
  <c r="P1993" i="1"/>
  <c r="P2251" i="1"/>
  <c r="P2253" i="1"/>
  <c r="P2254" i="1"/>
  <c r="P2631" i="1"/>
  <c r="P2632" i="1"/>
  <c r="P2255" i="1"/>
  <c r="P2256" i="1"/>
  <c r="P2259" i="1"/>
  <c r="P2638" i="1"/>
  <c r="P2635" i="1"/>
  <c r="P1152" i="1"/>
  <c r="P2260" i="1"/>
  <c r="P2261" i="1"/>
  <c r="P2265" i="1"/>
  <c r="P2637" i="1"/>
  <c r="P2267" i="1"/>
  <c r="P2270" i="1"/>
  <c r="P1044" i="1"/>
  <c r="P1094" i="1"/>
  <c r="P968" i="1"/>
  <c r="P925" i="1"/>
  <c r="P927" i="1"/>
  <c r="P1675" i="1"/>
  <c r="P2017" i="1"/>
  <c r="P893" i="1"/>
  <c r="P1058" i="1"/>
  <c r="P778" i="1"/>
  <c r="P827" i="1"/>
  <c r="P2022" i="1"/>
  <c r="P839" i="1"/>
  <c r="P844" i="1"/>
  <c r="P1087" i="1"/>
  <c r="P2026" i="1"/>
  <c r="P2027" i="1"/>
  <c r="P2028" i="1"/>
  <c r="P2271" i="1"/>
  <c r="P787" i="1"/>
  <c r="P826" i="1"/>
  <c r="P916" i="1"/>
  <c r="P917" i="1"/>
  <c r="P773" i="1"/>
  <c r="P985" i="1"/>
  <c r="P863" i="1"/>
  <c r="P774" i="1"/>
  <c r="P1050" i="1"/>
  <c r="P924" i="1"/>
  <c r="P997" i="1"/>
  <c r="P1082" i="1"/>
  <c r="P880" i="1"/>
  <c r="P1073" i="1"/>
  <c r="P864" i="1"/>
  <c r="P1012" i="1"/>
  <c r="P918" i="1"/>
  <c r="P1091" i="1"/>
  <c r="P952" i="1"/>
  <c r="P843" i="1"/>
  <c r="P1034" i="1"/>
  <c r="P1054" i="1"/>
  <c r="P2052" i="1"/>
  <c r="P2053" i="1"/>
  <c r="P2054" i="1"/>
  <c r="P2055" i="1"/>
  <c r="P2056" i="1"/>
  <c r="P2057" i="1"/>
  <c r="P2058" i="1"/>
  <c r="P2059" i="1"/>
  <c r="P987" i="1"/>
  <c r="P2061" i="1"/>
  <c r="P1311" i="1"/>
  <c r="P845" i="1"/>
  <c r="P2064" i="1"/>
  <c r="P2065" i="1"/>
  <c r="P1079" i="1"/>
  <c r="P2067" i="1"/>
  <c r="P2068" i="1"/>
  <c r="P986" i="1"/>
  <c r="P1051" i="1"/>
  <c r="P1090" i="1"/>
  <c r="P2072" i="1"/>
  <c r="P1086" i="1"/>
  <c r="P994" i="1"/>
  <c r="P2075" i="1"/>
  <c r="P1097" i="1"/>
  <c r="P1246" i="1"/>
  <c r="P1221" i="1"/>
  <c r="P1172" i="1"/>
  <c r="P1100" i="1"/>
  <c r="P2081" i="1"/>
  <c r="P1042" i="1"/>
  <c r="P2083" i="1"/>
  <c r="P1123" i="1"/>
  <c r="P1228" i="1"/>
  <c r="P1224" i="1"/>
  <c r="P2087" i="1"/>
  <c r="P2088" i="1"/>
  <c r="P1919" i="1"/>
  <c r="P1209" i="1"/>
  <c r="P1124" i="1"/>
  <c r="P1133" i="1"/>
  <c r="P1107" i="1"/>
  <c r="P1036" i="1"/>
  <c r="P1564" i="1"/>
  <c r="P1185" i="1"/>
  <c r="P1161" i="1"/>
  <c r="P1163" i="1"/>
  <c r="P2099" i="1"/>
  <c r="P1577" i="1"/>
  <c r="P2101" i="1"/>
  <c r="P1300" i="1"/>
  <c r="P2103" i="1"/>
  <c r="P2104" i="1"/>
  <c r="P1170" i="1"/>
  <c r="P1196" i="1"/>
  <c r="P1197" i="1"/>
  <c r="P1166" i="1"/>
  <c r="P1177" i="1"/>
  <c r="P2110" i="1"/>
  <c r="P1178" i="1"/>
  <c r="P1077" i="1"/>
  <c r="P1267" i="1"/>
  <c r="P2114" i="1"/>
  <c r="P2115" i="1"/>
  <c r="P2116" i="1"/>
  <c r="P2117" i="1"/>
  <c r="P1243" i="1"/>
  <c r="P1140" i="1"/>
  <c r="P1195" i="1"/>
  <c r="P1230" i="1"/>
  <c r="P1219" i="1"/>
  <c r="P1921" i="1"/>
  <c r="P2124" i="1"/>
  <c r="P1213" i="1"/>
  <c r="P2126" i="1"/>
  <c r="P2127" i="1"/>
  <c r="P1256" i="1"/>
  <c r="P1676" i="1"/>
  <c r="P1179" i="1"/>
  <c r="P1678" i="1"/>
  <c r="P1208" i="1"/>
  <c r="P2327" i="1"/>
  <c r="P1252" i="1"/>
  <c r="P2273" i="1"/>
  <c r="P1080" i="1"/>
  <c r="P1680" i="1"/>
  <c r="P1681" i="1"/>
  <c r="P1092" i="1"/>
  <c r="P1093" i="1"/>
  <c r="P2141" i="1"/>
  <c r="P1206" i="1"/>
  <c r="P1101" i="1"/>
  <c r="P1927" i="1"/>
  <c r="P2145" i="1"/>
  <c r="P2867" i="1"/>
  <c r="P1134" i="1"/>
  <c r="P1227" i="1"/>
  <c r="P1540" i="1"/>
  <c r="P2150" i="1"/>
  <c r="P1153" i="1"/>
  <c r="P2152" i="1"/>
  <c r="P2153" i="1"/>
  <c r="P2154" i="1"/>
  <c r="P1284" i="1"/>
  <c r="P1260" i="1"/>
  <c r="P1222" i="1"/>
  <c r="P2158" i="1"/>
  <c r="P2159" i="1"/>
  <c r="P1231" i="1"/>
  <c r="P1232" i="1"/>
  <c r="P1234" i="1"/>
  <c r="P1235" i="1"/>
  <c r="P2164" i="1"/>
  <c r="P2165" i="1"/>
  <c r="P1262" i="1"/>
  <c r="P1132" i="1"/>
  <c r="P2168" i="1"/>
  <c r="P2169" i="1"/>
  <c r="P1135" i="1"/>
  <c r="P1253" i="1"/>
  <c r="P1255" i="1"/>
  <c r="P2173" i="1"/>
  <c r="P1104" i="1"/>
  <c r="P1201" i="1"/>
  <c r="P2176" i="1"/>
  <c r="P1263" i="1"/>
  <c r="P1264" i="1"/>
  <c r="P2179" i="1"/>
  <c r="P1112" i="1"/>
  <c r="P1167" i="1"/>
  <c r="P1113" i="1"/>
  <c r="P1115" i="1"/>
  <c r="P1116" i="1"/>
  <c r="P1168" i="1"/>
  <c r="P1169" i="1"/>
  <c r="P1117" i="1"/>
  <c r="P1119" i="1"/>
  <c r="P1120" i="1"/>
  <c r="P1121" i="1"/>
  <c r="P1122" i="1"/>
  <c r="P1137" i="1"/>
  <c r="P1366" i="1"/>
  <c r="P1367" i="1"/>
  <c r="P1216" i="1"/>
  <c r="P2196" i="1"/>
  <c r="P1476" i="1"/>
  <c r="P2198" i="1"/>
  <c r="P2199" i="1"/>
  <c r="P1368" i="1"/>
  <c r="P2201" i="1"/>
  <c r="P1183" i="1"/>
  <c r="P1265" i="1"/>
  <c r="P1157" i="1"/>
  <c r="P1158" i="1"/>
  <c r="P1142" i="1"/>
  <c r="P2207" i="1"/>
  <c r="P1271" i="1"/>
  <c r="P2209" i="1"/>
  <c r="P2210" i="1"/>
  <c r="P1204" i="1"/>
  <c r="P1682" i="1"/>
  <c r="P1365" i="1"/>
  <c r="P1205" i="1"/>
  <c r="P2215" i="1"/>
  <c r="P2382" i="1"/>
  <c r="P2217" i="1"/>
  <c r="P2218" i="1"/>
  <c r="P1165" i="1"/>
  <c r="P1388" i="1"/>
  <c r="P2221" i="1"/>
  <c r="P2222" i="1"/>
  <c r="P1683" i="1"/>
  <c r="P1171" i="1"/>
  <c r="P2225" i="1"/>
  <c r="P2226" i="1"/>
  <c r="P2227" i="1"/>
  <c r="P1285" i="1"/>
  <c r="P1355" i="1"/>
  <c r="P1274" i="1"/>
  <c r="P2231" i="1"/>
  <c r="P2232" i="1"/>
  <c r="P2233" i="1"/>
  <c r="P1307" i="1"/>
  <c r="P1220" i="1"/>
  <c r="P1356" i="1"/>
  <c r="P2237" i="1"/>
  <c r="P2238" i="1"/>
  <c r="P1345" i="1"/>
  <c r="P2030" i="1"/>
  <c r="P2031" i="1"/>
  <c r="P2242" i="1"/>
  <c r="P1247" i="1"/>
  <c r="P2274" i="1"/>
  <c r="P2245" i="1"/>
  <c r="P1331" i="1"/>
  <c r="P1257" i="1"/>
  <c r="P1258" i="1"/>
  <c r="P1210" i="1"/>
  <c r="P1211" i="1"/>
  <c r="P1238" i="1"/>
  <c r="P2252" i="1"/>
  <c r="P1180" i="1"/>
  <c r="P1333" i="1"/>
  <c r="P1499" i="1"/>
  <c r="P1278" i="1"/>
  <c r="P2257" i="1"/>
  <c r="P2258" i="1"/>
  <c r="P1194" i="1"/>
  <c r="P1589" i="1"/>
  <c r="P1525" i="1"/>
  <c r="P2262" i="1"/>
  <c r="P2263" i="1"/>
  <c r="P2264" i="1"/>
  <c r="P2032" i="1"/>
  <c r="P2266" i="1"/>
  <c r="P2220" i="1"/>
  <c r="P2268" i="1"/>
  <c r="P2269" i="1"/>
  <c r="P1960" i="1"/>
  <c r="P1458" i="1"/>
  <c r="P2272" i="1"/>
  <c r="P2276" i="1"/>
  <c r="P1684" i="1"/>
  <c r="P2275" i="1"/>
  <c r="P1685" i="1"/>
  <c r="P1461" i="1"/>
  <c r="P1242" i="1"/>
  <c r="P2279" i="1"/>
  <c r="P1421" i="1"/>
  <c r="P2281" i="1"/>
  <c r="P2282" i="1"/>
  <c r="P2137" i="1"/>
  <c r="P2182" i="1"/>
  <c r="P2033" i="1"/>
  <c r="P2286" i="1"/>
  <c r="P1377" i="1"/>
  <c r="P1286" i="1"/>
  <c r="P1289" i="1"/>
  <c r="P1293" i="1"/>
  <c r="P1295" i="1"/>
  <c r="P2292" i="1"/>
  <c r="P2277" i="1"/>
  <c r="P2294" i="1"/>
  <c r="P2295" i="1"/>
  <c r="P1350" i="1"/>
  <c r="P1313" i="1"/>
  <c r="P2298" i="1"/>
  <c r="P2299" i="1"/>
  <c r="P2300" i="1"/>
  <c r="P2301" i="1"/>
  <c r="P2302" i="1"/>
  <c r="P2303" i="1"/>
  <c r="P2278" i="1"/>
  <c r="P1585" i="1"/>
  <c r="P1244" i="1"/>
  <c r="P2307" i="1"/>
  <c r="P2308" i="1"/>
  <c r="P2309" i="1"/>
  <c r="P2310" i="1"/>
  <c r="P2311" i="1"/>
  <c r="P2312" i="1"/>
  <c r="P1344" i="1"/>
  <c r="P2314" i="1"/>
  <c r="P1947" i="1"/>
  <c r="P1911" i="1"/>
  <c r="P1632" i="1"/>
  <c r="P1636" i="1"/>
  <c r="P2319" i="1"/>
  <c r="P1483" i="1"/>
  <c r="P2321" i="1"/>
  <c r="P1674" i="1"/>
  <c r="P1386" i="1"/>
  <c r="P2324" i="1"/>
  <c r="P2325" i="1"/>
  <c r="P2326" i="1"/>
  <c r="P1913" i="1"/>
  <c r="P2280" i="1"/>
  <c r="P2329" i="1"/>
  <c r="P2330" i="1"/>
  <c r="P2331" i="1"/>
  <c r="P2332" i="1"/>
  <c r="P1623" i="1"/>
  <c r="P1669" i="1"/>
  <c r="P1259" i="1"/>
  <c r="P2336" i="1"/>
  <c r="P2034" i="1"/>
  <c r="P2338" i="1"/>
  <c r="P2339" i="1"/>
  <c r="P2340" i="1"/>
  <c r="P2341" i="1"/>
  <c r="P1543" i="1"/>
  <c r="P1687" i="1"/>
  <c r="P1487" i="1"/>
  <c r="P1690" i="1"/>
  <c r="P1691" i="1"/>
  <c r="P1692" i="1"/>
  <c r="P2183" i="1"/>
  <c r="P2349" i="1"/>
  <c r="P2350" i="1"/>
  <c r="P1949" i="1"/>
  <c r="P2352" i="1"/>
  <c r="P2353" i="1"/>
  <c r="P2389" i="1"/>
  <c r="P2355" i="1"/>
  <c r="P2356" i="1"/>
  <c r="P1914" i="1"/>
  <c r="P1268" i="1"/>
  <c r="P2359" i="1"/>
  <c r="P2360" i="1"/>
  <c r="P2361" i="1"/>
  <c r="P1465" i="1"/>
  <c r="P1892" i="1"/>
  <c r="P2364" i="1"/>
  <c r="P1467" i="1"/>
  <c r="P2366" i="1"/>
  <c r="P2283" i="1"/>
  <c r="AV2283" i="1" s="1"/>
  <c r="P1081" i="1"/>
  <c r="P1083" i="1"/>
  <c r="P2284" i="1"/>
  <c r="P2285" i="1"/>
  <c r="AV2285" i="1" s="1"/>
  <c r="P2287" i="1"/>
  <c r="P2288" i="1"/>
  <c r="P2289" i="1"/>
  <c r="P2290" i="1"/>
  <c r="P2291" i="1"/>
  <c r="P2293" i="1"/>
  <c r="P2296" i="1"/>
  <c r="P2297" i="1"/>
  <c r="P2304" i="1"/>
  <c r="P2305" i="1"/>
  <c r="AV2305" i="1" s="1"/>
  <c r="P2306" i="1"/>
  <c r="P2313" i="1"/>
  <c r="P2315" i="1"/>
  <c r="P2316" i="1"/>
  <c r="P1150" i="1"/>
  <c r="P1154" i="1"/>
  <c r="P2317" i="1"/>
  <c r="P2318" i="1"/>
  <c r="P2320" i="1"/>
  <c r="P2322" i="1"/>
  <c r="P2323" i="1"/>
  <c r="P2328" i="1"/>
  <c r="P2333" i="1"/>
  <c r="P2342" i="1"/>
  <c r="AV2342" i="1" s="1"/>
  <c r="P2343" i="1"/>
  <c r="P1186" i="1"/>
  <c r="P1291" i="1"/>
  <c r="P2344" i="1"/>
  <c r="P2345" i="1"/>
  <c r="P2346" i="1"/>
  <c r="P2347" i="1"/>
  <c r="P2348" i="1"/>
  <c r="P2351" i="1"/>
  <c r="P2354" i="1"/>
  <c r="P2357" i="1"/>
  <c r="AV2357" i="1" s="1"/>
  <c r="P2362" i="1"/>
  <c r="P2363" i="1"/>
  <c r="P2365" i="1"/>
  <c r="AV2365" i="1" s="1"/>
  <c r="P2367" i="1"/>
  <c r="P2368" i="1"/>
  <c r="P2369" i="1"/>
  <c r="P2370" i="1"/>
  <c r="AV2370" i="1" s="1"/>
  <c r="P2371" i="1"/>
  <c r="P2372" i="1"/>
  <c r="P2374" i="1"/>
  <c r="AV2374" i="1" s="1"/>
  <c r="P1149" i="1"/>
  <c r="P2376" i="1"/>
  <c r="P2377" i="1"/>
  <c r="P2378" i="1"/>
  <c r="P2381" i="1"/>
  <c r="P2383" i="1"/>
  <c r="P2384" i="1"/>
  <c r="P2385" i="1"/>
  <c r="AV2385" i="1" s="1"/>
  <c r="P2386" i="1"/>
  <c r="P2387" i="1"/>
  <c r="P2388" i="1"/>
  <c r="P2390" i="1"/>
  <c r="P2391" i="1"/>
  <c r="P2392" i="1"/>
  <c r="P2393" i="1"/>
  <c r="P2394" i="1"/>
  <c r="P2395" i="1"/>
  <c r="P2396" i="1"/>
  <c r="P2397" i="1"/>
  <c r="P2398" i="1"/>
  <c r="P2399" i="1"/>
  <c r="AV2399" i="1" s="1"/>
  <c r="P2400" i="1"/>
  <c r="P2401" i="1"/>
  <c r="P2402" i="1"/>
  <c r="AV2402" i="1" s="1"/>
  <c r="P2403" i="1"/>
  <c r="P2404" i="1"/>
  <c r="P2405" i="1"/>
  <c r="P2406" i="1"/>
  <c r="P2407" i="1"/>
  <c r="P2408" i="1"/>
  <c r="P2409" i="1"/>
  <c r="P2410" i="1"/>
  <c r="P2411" i="1"/>
  <c r="P2412" i="1"/>
  <c r="P2413" i="1"/>
  <c r="P2414" i="1"/>
  <c r="P2415" i="1"/>
  <c r="P2416" i="1"/>
  <c r="AV2416" i="1" s="1"/>
  <c r="P2417" i="1"/>
  <c r="P2418" i="1"/>
  <c r="P2419" i="1"/>
  <c r="P2420" i="1"/>
  <c r="P2421" i="1"/>
  <c r="P2422" i="1"/>
  <c r="P2423" i="1"/>
  <c r="P1239" i="1"/>
  <c r="P2424" i="1"/>
  <c r="AV2424" i="1" s="1"/>
  <c r="P2425" i="1"/>
  <c r="P2426" i="1"/>
  <c r="P2427" i="1"/>
  <c r="P2428" i="1"/>
  <c r="P2429" i="1"/>
  <c r="P2430" i="1"/>
  <c r="P2431" i="1"/>
  <c r="P2432" i="1"/>
  <c r="P1330" i="1"/>
  <c r="P2433" i="1"/>
  <c r="P1335" i="1"/>
  <c r="P1334"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1383" i="1"/>
  <c r="P2469" i="1"/>
  <c r="P2470" i="1"/>
  <c r="P2471" i="1"/>
  <c r="P2472" i="1"/>
  <c r="P2473" i="1"/>
  <c r="P2474" i="1"/>
  <c r="P2475" i="1"/>
  <c r="P2476" i="1"/>
  <c r="P2477" i="1"/>
  <c r="P2478" i="1"/>
  <c r="P2479" i="1"/>
  <c r="P2480" i="1"/>
  <c r="P2481" i="1"/>
  <c r="P2482" i="1"/>
  <c r="P2483" i="1"/>
  <c r="P2484" i="1"/>
  <c r="P2485" i="1"/>
  <c r="P1397" i="1"/>
  <c r="P1398" i="1"/>
  <c r="P2486" i="1"/>
  <c r="AV2486" i="1" s="1"/>
  <c r="P2487" i="1"/>
  <c r="AV2487" i="1" s="1"/>
  <c r="P2488" i="1"/>
  <c r="P1407" i="1"/>
  <c r="P2489" i="1"/>
  <c r="P2490" i="1"/>
  <c r="P2491" i="1"/>
  <c r="P2492" i="1"/>
  <c r="P2493" i="1"/>
  <c r="AV2493" i="1" s="1"/>
  <c r="P2494" i="1"/>
  <c r="P2495" i="1"/>
  <c r="P2496" i="1"/>
  <c r="P2497" i="1"/>
  <c r="P2498" i="1"/>
  <c r="P2499" i="1"/>
  <c r="P2500" i="1"/>
  <c r="AV2500" i="1" s="1"/>
  <c r="P2501" i="1"/>
  <c r="P2502" i="1"/>
  <c r="AV2502" i="1" s="1"/>
  <c r="P2503" i="1"/>
  <c r="P2504" i="1"/>
  <c r="P2505" i="1"/>
  <c r="P2506" i="1"/>
  <c r="P2507" i="1"/>
  <c r="P2508" i="1"/>
  <c r="P2509" i="1"/>
  <c r="P2510" i="1"/>
  <c r="P2511" i="1"/>
  <c r="P1613" i="1"/>
  <c r="P2512" i="1"/>
  <c r="P1425"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147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AV2562" i="1" s="1"/>
  <c r="P2563" i="1"/>
  <c r="P1484" i="1"/>
  <c r="P2564" i="1"/>
  <c r="P2565" i="1"/>
  <c r="P2566" i="1"/>
  <c r="P2567" i="1"/>
  <c r="P1490" i="1"/>
  <c r="P1617" i="1"/>
  <c r="P2568" i="1"/>
  <c r="P2569" i="1"/>
  <c r="P2570" i="1"/>
  <c r="P2571" i="1"/>
  <c r="P2572" i="1"/>
  <c r="P2573" i="1"/>
  <c r="P2574" i="1"/>
  <c r="P2575" i="1"/>
  <c r="AV2575" i="1" s="1"/>
  <c r="P1506" i="1"/>
  <c r="P2576" i="1"/>
  <c r="AV2576" i="1" s="1"/>
  <c r="P2577" i="1"/>
  <c r="P2578" i="1"/>
  <c r="P2579" i="1"/>
  <c r="P2580" i="1"/>
  <c r="P2581" i="1"/>
  <c r="P2582" i="1"/>
  <c r="P1510" i="1"/>
  <c r="P2583" i="1"/>
  <c r="P1498" i="1"/>
  <c r="P2584" i="1"/>
  <c r="P2585" i="1"/>
  <c r="P2586" i="1"/>
  <c r="P2587" i="1"/>
  <c r="AV2587" i="1" s="1"/>
  <c r="P2588" i="1"/>
  <c r="P2589" i="1"/>
  <c r="P2590" i="1"/>
  <c r="P2591" i="1"/>
  <c r="P2592" i="1"/>
  <c r="P2593" i="1"/>
  <c r="P2594" i="1"/>
  <c r="P2595" i="1"/>
  <c r="P2596" i="1"/>
  <c r="P2597" i="1"/>
  <c r="P2598" i="1"/>
  <c r="P2599" i="1"/>
  <c r="P2600" i="1"/>
  <c r="P2601" i="1"/>
  <c r="P1651" i="1"/>
  <c r="P2602" i="1"/>
  <c r="P2603" i="1"/>
  <c r="P2604" i="1"/>
  <c r="P2605" i="1"/>
  <c r="P2606" i="1"/>
  <c r="AV2606" i="1" s="1"/>
  <c r="P2607" i="1"/>
  <c r="P2608" i="1"/>
  <c r="P2609" i="1"/>
  <c r="P2610" i="1"/>
  <c r="AV2610" i="1" s="1"/>
  <c r="P1597" i="1"/>
  <c r="P2611" i="1"/>
  <c r="P2612" i="1"/>
  <c r="P2614" i="1"/>
  <c r="P2615" i="1"/>
  <c r="P2616" i="1"/>
  <c r="P2617" i="1"/>
  <c r="P2618" i="1"/>
  <c r="P2619" i="1"/>
  <c r="P2620" i="1"/>
  <c r="P2621" i="1"/>
  <c r="P2622" i="1"/>
  <c r="P2624" i="1"/>
  <c r="P2625" i="1"/>
  <c r="P2626" i="1"/>
  <c r="P2627" i="1"/>
  <c r="P2628" i="1"/>
  <c r="P2629" i="1"/>
  <c r="P2630" i="1"/>
  <c r="P2633" i="1"/>
  <c r="P2634" i="1"/>
  <c r="P2636" i="1"/>
  <c r="P1514" i="1"/>
  <c r="P2639" i="1"/>
  <c r="P2640" i="1"/>
  <c r="P2641" i="1"/>
  <c r="P2642" i="1"/>
  <c r="P1672" i="1"/>
  <c r="P2643" i="1"/>
  <c r="P2644" i="1"/>
  <c r="P2645" i="1"/>
  <c r="P2646" i="1"/>
  <c r="P2647" i="1"/>
  <c r="AV2647" i="1" s="1"/>
  <c r="P2648" i="1"/>
  <c r="AV2648" i="1" s="1"/>
  <c r="P2649" i="1"/>
  <c r="P2650" i="1"/>
  <c r="P2651" i="1"/>
  <c r="AV2651" i="1" s="1"/>
  <c r="P2652" i="1"/>
  <c r="P2653" i="1"/>
  <c r="P2654" i="1"/>
  <c r="P2655" i="1"/>
  <c r="P2656" i="1"/>
  <c r="P2657" i="1"/>
  <c r="P2658" i="1"/>
  <c r="P2659" i="1"/>
  <c r="AV2659" i="1" s="1"/>
  <c r="P2660" i="1"/>
  <c r="P2661" i="1"/>
  <c r="P1694" i="1"/>
  <c r="P2662" i="1"/>
  <c r="P2663" i="1"/>
  <c r="P2664" i="1"/>
  <c r="P2666" i="1"/>
  <c r="P2667" i="1"/>
  <c r="P2668" i="1"/>
  <c r="P2669" i="1"/>
  <c r="P2670" i="1"/>
  <c r="P2671" i="1"/>
  <c r="AV2671" i="1" s="1"/>
  <c r="P2672" i="1"/>
  <c r="AV2672" i="1" s="1"/>
  <c r="P2673" i="1"/>
  <c r="P2674" i="1"/>
  <c r="P2675" i="1"/>
  <c r="AV2675" i="1" s="1"/>
  <c r="P2676" i="1"/>
  <c r="P2677" i="1"/>
  <c r="P2678" i="1"/>
  <c r="P2679" i="1"/>
  <c r="AV2679" i="1" s="1"/>
  <c r="P2680" i="1"/>
  <c r="P2681" i="1"/>
  <c r="P2682" i="1"/>
  <c r="P2683" i="1"/>
  <c r="P2684" i="1"/>
  <c r="P2685" i="1"/>
  <c r="P2686" i="1"/>
  <c r="P2687" i="1"/>
  <c r="P1561" i="1"/>
  <c r="P2688" i="1"/>
  <c r="P1643" i="1"/>
  <c r="P2689" i="1"/>
  <c r="P2690" i="1"/>
  <c r="P2691" i="1"/>
  <c r="P2692" i="1"/>
  <c r="P2693" i="1"/>
  <c r="P2694" i="1"/>
  <c r="P2695" i="1"/>
  <c r="P2696" i="1"/>
  <c r="P2697" i="1"/>
  <c r="P2698" i="1"/>
  <c r="AV2698" i="1" s="1"/>
  <c r="P2699" i="1"/>
  <c r="AV2699" i="1" s="1"/>
  <c r="P2700" i="1"/>
  <c r="P2701" i="1"/>
  <c r="P2702" i="1"/>
  <c r="P2703" i="1"/>
  <c r="P2704" i="1"/>
  <c r="P2705" i="1"/>
  <c r="AV2705" i="1" s="1"/>
  <c r="P2706" i="1"/>
  <c r="P2707" i="1"/>
  <c r="P1562" i="1"/>
  <c r="P1610" i="1"/>
  <c r="P2708" i="1"/>
  <c r="P2709" i="1"/>
  <c r="P2710" i="1"/>
  <c r="P2711" i="1"/>
  <c r="P2712" i="1"/>
  <c r="P2713" i="1"/>
  <c r="P2714" i="1"/>
  <c r="P2715" i="1"/>
  <c r="P2716" i="1"/>
  <c r="AV2716" i="1" s="1"/>
  <c r="P2717" i="1"/>
  <c r="P2718" i="1"/>
  <c r="P2719" i="1"/>
  <c r="P2720" i="1"/>
  <c r="P2721" i="1"/>
  <c r="P2722" i="1"/>
  <c r="AV2722" i="1" s="1"/>
  <c r="P1717" i="1"/>
  <c r="P2723" i="1"/>
  <c r="AV2723" i="1" s="1"/>
  <c r="P1882" i="1"/>
  <c r="AV1882" i="1" s="1"/>
  <c r="P2724" i="1"/>
  <c r="AV2724" i="1" s="1"/>
  <c r="P2725" i="1"/>
  <c r="P2726" i="1"/>
  <c r="P2727" i="1"/>
  <c r="AV2727" i="1" s="1"/>
  <c r="P2728" i="1"/>
  <c r="P2729" i="1"/>
  <c r="P2730" i="1"/>
  <c r="P1950" i="1"/>
  <c r="P2731" i="1"/>
  <c r="P2733" i="1"/>
  <c r="P2734" i="1"/>
  <c r="P2735" i="1"/>
  <c r="AV2735" i="1" s="1"/>
  <c r="P2738" i="1"/>
  <c r="AV2738" i="1" s="1"/>
  <c r="P2739" i="1"/>
  <c r="P2744" i="1"/>
  <c r="P2752" i="1"/>
  <c r="P2754" i="1"/>
  <c r="P2760" i="1"/>
  <c r="P2770" i="1"/>
  <c r="AV2770" i="1" s="1"/>
  <c r="P2772" i="1"/>
  <c r="AV2772" i="1" s="1"/>
  <c r="P2773" i="1"/>
  <c r="AV2773" i="1" s="1"/>
  <c r="P2775" i="1"/>
  <c r="P2776" i="1"/>
  <c r="P2779" i="1"/>
  <c r="AV2779" i="1" s="1"/>
  <c r="P2780" i="1"/>
  <c r="P2781" i="1"/>
  <c r="P2782" i="1"/>
  <c r="AV2782" i="1" s="1"/>
  <c r="P2788" i="1"/>
  <c r="P2789" i="1"/>
  <c r="P2793" i="1"/>
  <c r="P2794" i="1"/>
  <c r="AV2794" i="1" s="1"/>
  <c r="P2800" i="1"/>
  <c r="AV2800" i="1" s="1"/>
  <c r="P2801" i="1"/>
  <c r="P2802" i="1"/>
  <c r="P2805" i="1"/>
  <c r="P2808" i="1"/>
  <c r="AV2808" i="1" s="1"/>
  <c r="P2810" i="1"/>
  <c r="AV2810" i="1" s="1"/>
  <c r="P2812" i="1"/>
  <c r="AV2812" i="1" s="1"/>
  <c r="P2813" i="1"/>
  <c r="AV2813" i="1" s="1"/>
  <c r="P2817" i="1"/>
  <c r="P2818" i="1"/>
  <c r="P2819" i="1"/>
  <c r="P2820" i="1"/>
  <c r="P2822" i="1"/>
  <c r="P2826" i="1"/>
  <c r="P2827" i="1"/>
  <c r="P2828" i="1"/>
  <c r="P2829" i="1"/>
  <c r="P2830" i="1"/>
  <c r="P2831" i="1"/>
  <c r="P2832" i="1"/>
  <c r="P2833" i="1"/>
  <c r="P1918" i="1"/>
  <c r="P2074" i="1"/>
  <c r="P2836" i="1"/>
  <c r="P2837" i="1"/>
  <c r="P2838" i="1"/>
  <c r="P2839" i="1"/>
  <c r="P2840" i="1"/>
  <c r="P2841" i="1"/>
  <c r="P2842" i="1"/>
  <c r="P2843" i="1"/>
  <c r="P2844" i="1"/>
  <c r="P2845" i="1"/>
  <c r="P2846" i="1"/>
  <c r="P2847" i="1"/>
  <c r="P577" i="1"/>
  <c r="P578" i="1"/>
  <c r="P2850" i="1"/>
  <c r="P757" i="1"/>
  <c r="P758" i="1"/>
  <c r="P817" i="1"/>
  <c r="P819" i="1"/>
  <c r="P995" i="1"/>
  <c r="P1089" i="1"/>
  <c r="P1401" i="1"/>
  <c r="P1403" i="1"/>
  <c r="P1410" i="1"/>
  <c r="P858" i="1"/>
  <c r="P1420" i="1"/>
  <c r="P861" i="1"/>
  <c r="P1056" i="1"/>
  <c r="P2864" i="1"/>
  <c r="P693" i="1"/>
  <c r="P1145" i="1"/>
  <c r="P1138" i="1"/>
  <c r="P2868" i="1"/>
  <c r="P2869" i="1"/>
  <c r="P3" i="1"/>
  <c r="V4" i="1" l="1"/>
  <c r="V2732" i="1"/>
  <c r="V6" i="1"/>
  <c r="V7" i="1"/>
  <c r="V16" i="1"/>
  <c r="V9" i="1"/>
  <c r="V10" i="1"/>
  <c r="V133" i="1"/>
  <c r="V12" i="1"/>
  <c r="V78" i="1"/>
  <c r="V157" i="1"/>
  <c r="V2736" i="1"/>
  <c r="V124" i="1"/>
  <c r="V17" i="1"/>
  <c r="V18" i="1"/>
  <c r="V19" i="1"/>
  <c r="V20" i="1"/>
  <c r="V21" i="1"/>
  <c r="V22" i="1"/>
  <c r="V23" i="1"/>
  <c r="V24" i="1"/>
  <c r="V25" i="1"/>
  <c r="V26" i="1"/>
  <c r="V2737" i="1"/>
  <c r="V2740" i="1"/>
  <c r="V60" i="1"/>
  <c r="V61" i="1"/>
  <c r="V31" i="1"/>
  <c r="V109" i="1"/>
  <c r="V33" i="1"/>
  <c r="V34" i="1"/>
  <c r="V2741" i="1"/>
  <c r="V36" i="1"/>
  <c r="V37" i="1"/>
  <c r="V2742" i="1"/>
  <c r="V159" i="1"/>
  <c r="V40" i="1"/>
  <c r="V41" i="1"/>
  <c r="V42" i="1"/>
  <c r="V43" i="1"/>
  <c r="V59" i="1"/>
  <c r="V45" i="1"/>
  <c r="V2743" i="1"/>
  <c r="V165" i="1"/>
  <c r="V2745" i="1"/>
  <c r="V49" i="1"/>
  <c r="V2746" i="1"/>
  <c r="V108" i="1"/>
  <c r="V2747" i="1"/>
  <c r="V2748" i="1"/>
  <c r="V54" i="1"/>
  <c r="V55" i="1"/>
  <c r="V56" i="1"/>
  <c r="V57" i="1"/>
  <c r="V58" i="1"/>
  <c r="V2749" i="1"/>
  <c r="V150" i="1"/>
  <c r="V5" i="1"/>
  <c r="V62" i="1"/>
  <c r="V2750" i="1"/>
  <c r="V2751" i="1"/>
  <c r="V65" i="1"/>
  <c r="V2753" i="1"/>
  <c r="V67" i="1"/>
  <c r="V2755" i="1"/>
  <c r="V75" i="1"/>
  <c r="V70" i="1"/>
  <c r="V71" i="1"/>
  <c r="V72" i="1"/>
  <c r="V64" i="1"/>
  <c r="V2756" i="1"/>
  <c r="V2757" i="1"/>
  <c r="V2758" i="1"/>
  <c r="V2759" i="1"/>
  <c r="V2761" i="1"/>
  <c r="V79" i="1"/>
  <c r="V93" i="1"/>
  <c r="V2762" i="1"/>
  <c r="V82" i="1"/>
  <c r="V83" i="1"/>
  <c r="V2763" i="1"/>
  <c r="V94" i="1"/>
  <c r="V2764" i="1"/>
  <c r="V2765" i="1"/>
  <c r="V88" i="1"/>
  <c r="V95" i="1"/>
  <c r="V185" i="1"/>
  <c r="V91" i="1"/>
  <c r="V194" i="1"/>
  <c r="V2766" i="1"/>
  <c r="V2767" i="1"/>
  <c r="V2768" i="1"/>
  <c r="V2769" i="1"/>
  <c r="V2771" i="1"/>
  <c r="V98" i="1"/>
  <c r="V190" i="1"/>
  <c r="V144" i="1"/>
  <c r="V130" i="1"/>
  <c r="V110" i="1"/>
  <c r="V2774" i="1"/>
  <c r="V2777" i="1"/>
  <c r="V105" i="1"/>
  <c r="V2778" i="1"/>
  <c r="V107" i="1"/>
  <c r="V2783" i="1"/>
  <c r="V2784" i="1"/>
  <c r="V2785" i="1"/>
  <c r="V111" i="1"/>
  <c r="V127" i="1"/>
  <c r="V2786" i="1"/>
  <c r="V2787" i="1"/>
  <c r="V191" i="1"/>
  <c r="V2790" i="1"/>
  <c r="V68" i="1"/>
  <c r="V69" i="1"/>
  <c r="V2791" i="1"/>
  <c r="V2792" i="1"/>
  <c r="V2795" i="1"/>
  <c r="V2796" i="1"/>
  <c r="V2797" i="1"/>
  <c r="V2798" i="1"/>
  <c r="V2799" i="1"/>
  <c r="V126" i="1"/>
  <c r="V2803" i="1"/>
  <c r="V89" i="1"/>
  <c r="V29" i="1"/>
  <c r="V2804" i="1"/>
  <c r="V48" i="1"/>
  <c r="V2806" i="1"/>
  <c r="V2807" i="1"/>
  <c r="V134" i="1"/>
  <c r="V135" i="1"/>
  <c r="V136" i="1"/>
  <c r="V2809" i="1"/>
  <c r="V138" i="1"/>
  <c r="V2811" i="1"/>
  <c r="V140" i="1"/>
  <c r="V2814" i="1"/>
  <c r="V142" i="1"/>
  <c r="V143" i="1"/>
  <c r="V2815" i="1"/>
  <c r="V2816" i="1"/>
  <c r="V85" i="1"/>
  <c r="V2821" i="1"/>
  <c r="V2823" i="1"/>
  <c r="V2824" i="1"/>
  <c r="V2825" i="1"/>
  <c r="V151" i="1"/>
  <c r="V2834" i="1"/>
  <c r="V153" i="1"/>
  <c r="V38" i="1"/>
  <c r="V155" i="1"/>
  <c r="V156" i="1"/>
  <c r="V2835" i="1"/>
  <c r="V160" i="1"/>
  <c r="V145" i="1"/>
  <c r="V76" i="1"/>
  <c r="V161" i="1"/>
  <c r="V162" i="1"/>
  <c r="V163" i="1"/>
  <c r="V164" i="1"/>
  <c r="V15" i="1"/>
  <c r="V39" i="1"/>
  <c r="V167" i="1"/>
  <c r="V168" i="1"/>
  <c r="V8" i="1"/>
  <c r="V11" i="1"/>
  <c r="V13" i="1"/>
  <c r="V73" i="1"/>
  <c r="V14" i="1"/>
  <c r="V50" i="1"/>
  <c r="V2848" i="1"/>
  <c r="V176" i="1"/>
  <c r="V177" i="1"/>
  <c r="V2849" i="1"/>
  <c r="V179" i="1"/>
  <c r="V2851" i="1"/>
  <c r="V2852" i="1"/>
  <c r="V2853" i="1"/>
  <c r="V2854" i="1"/>
  <c r="V2855" i="1"/>
  <c r="V2856" i="1"/>
  <c r="V46" i="1"/>
  <c r="V2857" i="1"/>
  <c r="V188" i="1"/>
  <c r="V117" i="1"/>
  <c r="V32" i="1"/>
  <c r="V51" i="1"/>
  <c r="V30" i="1"/>
  <c r="V47" i="1"/>
  <c r="V74" i="1"/>
  <c r="V195" i="1"/>
  <c r="V196" i="1"/>
  <c r="V90" i="1"/>
  <c r="V92" i="1"/>
  <c r="V28" i="1"/>
  <c r="V52" i="1"/>
  <c r="V201" i="1"/>
  <c r="V27" i="1"/>
  <c r="V203" i="1"/>
  <c r="V123" i="1"/>
  <c r="V205" i="1"/>
  <c r="V2858" i="1"/>
  <c r="V35" i="1"/>
  <c r="V208" i="1"/>
  <c r="V209" i="1"/>
  <c r="V210" i="1"/>
  <c r="V211" i="1"/>
  <c r="V212" i="1"/>
  <c r="V213" i="1"/>
  <c r="V128" i="1"/>
  <c r="V129" i="1"/>
  <c r="V44" i="1"/>
  <c r="V2859" i="1"/>
  <c r="V218" i="1"/>
  <c r="V66" i="1"/>
  <c r="V146" i="1"/>
  <c r="V221" i="1"/>
  <c r="V222" i="1"/>
  <c r="V223" i="1"/>
  <c r="V120" i="1"/>
  <c r="V225" i="1"/>
  <c r="V226" i="1"/>
  <c r="V53" i="1"/>
  <c r="V228" i="1"/>
  <c r="V2860" i="1"/>
  <c r="V63" i="1"/>
  <c r="V231" i="1"/>
  <c r="V202" i="1"/>
  <c r="V233" i="1"/>
  <c r="V119" i="1"/>
  <c r="V2861" i="1"/>
  <c r="V86" i="1"/>
  <c r="V229" i="1"/>
  <c r="V118" i="1"/>
  <c r="V116" i="1"/>
  <c r="V240" i="1"/>
  <c r="V147" i="1"/>
  <c r="V242" i="1"/>
  <c r="V2862" i="1"/>
  <c r="V2863" i="1"/>
  <c r="V96" i="1"/>
  <c r="V100" i="1"/>
  <c r="V87" i="1"/>
  <c r="V248" i="1"/>
  <c r="V137" i="1"/>
  <c r="V139" i="1"/>
  <c r="V224" i="1"/>
  <c r="V252" i="1"/>
  <c r="V97" i="1"/>
  <c r="V99" i="1"/>
  <c r="V255" i="1"/>
  <c r="V256" i="1"/>
  <c r="V257" i="1"/>
  <c r="V121" i="1"/>
  <c r="V122" i="1"/>
  <c r="V2865" i="1"/>
  <c r="V261" i="1"/>
  <c r="V230" i="1"/>
  <c r="V2866" i="1"/>
  <c r="V77" i="1"/>
  <c r="V265" i="1"/>
  <c r="V266" i="1"/>
  <c r="V267" i="1"/>
  <c r="V268" i="1"/>
  <c r="V269" i="1"/>
  <c r="V101" i="1"/>
  <c r="V102" i="1"/>
  <c r="V125" i="1"/>
  <c r="V103" i="1"/>
  <c r="V112" i="1"/>
  <c r="V113" i="1"/>
  <c r="V154" i="1"/>
  <c r="V277" i="1"/>
  <c r="V278" i="1"/>
  <c r="V114" i="1"/>
  <c r="V115" i="1"/>
  <c r="V152" i="1"/>
  <c r="V80" i="1"/>
  <c r="V81" i="1"/>
  <c r="V171" i="1"/>
  <c r="V84" i="1"/>
  <c r="V286" i="1"/>
  <c r="V104" i="1"/>
  <c r="V106" i="1"/>
  <c r="V289" i="1"/>
  <c r="V290" i="1"/>
  <c r="V291" i="1"/>
  <c r="V292" i="1"/>
  <c r="V293" i="1"/>
  <c r="V294" i="1"/>
  <c r="V148" i="1"/>
  <c r="V254" i="1"/>
  <c r="V297" i="1"/>
  <c r="V173" i="1"/>
  <c r="V131" i="1"/>
  <c r="V132" i="1"/>
  <c r="V158" i="1"/>
  <c r="V178" i="1"/>
  <c r="V141" i="1"/>
  <c r="V175" i="1"/>
  <c r="V305" i="1"/>
  <c r="V149" i="1"/>
  <c r="V307" i="1"/>
  <c r="V308" i="1"/>
  <c r="V309" i="1"/>
  <c r="V310" i="1"/>
  <c r="V311" i="1"/>
  <c r="V312" i="1"/>
  <c r="V313" i="1"/>
  <c r="V314" i="1"/>
  <c r="V315" i="1"/>
  <c r="V316" i="1"/>
  <c r="V317" i="1"/>
  <c r="V318" i="1"/>
  <c r="V319" i="1"/>
  <c r="V320" i="1"/>
  <c r="V321" i="1"/>
  <c r="V322" i="1"/>
  <c r="V166" i="1"/>
  <c r="V324" i="1"/>
  <c r="V1275" i="1"/>
  <c r="V326" i="1"/>
  <c r="V327" i="1"/>
  <c r="V328" i="1"/>
  <c r="V200" i="1"/>
  <c r="V258" i="1"/>
  <c r="V331" i="1"/>
  <c r="V235" i="1"/>
  <c r="V333" i="1"/>
  <c r="V334" i="1"/>
  <c r="V335" i="1"/>
  <c r="V207" i="1"/>
  <c r="V182" i="1"/>
  <c r="V180" i="1"/>
  <c r="V339" i="1"/>
  <c r="V340" i="1"/>
  <c r="V341" i="1"/>
  <c r="V172" i="1"/>
  <c r="V169" i="1"/>
  <c r="V170" i="1"/>
  <c r="V345" i="1"/>
  <c r="V346" i="1"/>
  <c r="V347" i="1"/>
  <c r="V348" i="1"/>
  <c r="V349" i="1"/>
  <c r="V350" i="1"/>
  <c r="V192" i="1"/>
  <c r="V352" i="1"/>
  <c r="V1214" i="1"/>
  <c r="V281" i="1"/>
  <c r="V575" i="1"/>
  <c r="V198" i="1"/>
  <c r="V199" i="1"/>
  <c r="V358" i="1"/>
  <c r="V359" i="1"/>
  <c r="V360" i="1"/>
  <c r="V274" i="1"/>
  <c r="V186" i="1"/>
  <c r="V187" i="1"/>
  <c r="V174" i="1"/>
  <c r="V365" i="1"/>
  <c r="V284" i="1"/>
  <c r="V367" i="1"/>
  <c r="V368" i="1"/>
  <c r="V234" i="1"/>
  <c r="V193" i="1"/>
  <c r="V371" i="1"/>
  <c r="V249" i="1"/>
  <c r="V197" i="1"/>
  <c r="V181" i="1"/>
  <c r="V236" i="1"/>
  <c r="V376" i="1"/>
  <c r="V665" i="1"/>
  <c r="V184" i="1"/>
  <c r="V220" i="1"/>
  <c r="V227" i="1"/>
  <c r="V204" i="1"/>
  <c r="V382" i="1"/>
  <c r="V183" i="1"/>
  <c r="V384" i="1"/>
  <c r="V385" i="1"/>
  <c r="V386" i="1"/>
  <c r="V189" i="1"/>
  <c r="V259" i="1"/>
  <c r="V389" i="1"/>
  <c r="V824" i="1"/>
  <c r="V391" i="1"/>
  <c r="V392" i="1"/>
  <c r="V215" i="1"/>
  <c r="V394" i="1"/>
  <c r="V561" i="1"/>
  <c r="V396" i="1"/>
  <c r="V244" i="1"/>
  <c r="V398" i="1"/>
  <c r="V399" i="1"/>
  <c r="V400" i="1"/>
  <c r="V237" i="1"/>
  <c r="V247" i="1"/>
  <c r="V263" i="1"/>
  <c r="V264" i="1"/>
  <c r="V214" i="1"/>
  <c r="V206" i="1"/>
  <c r="V407" i="1"/>
  <c r="V408" i="1"/>
  <c r="V250" i="1"/>
  <c r="V410" i="1"/>
  <c r="V411" i="1"/>
  <c r="V412" i="1"/>
  <c r="V275" i="1"/>
  <c r="V414" i="1"/>
  <c r="V287" i="1"/>
  <c r="V416" i="1"/>
  <c r="V332" i="1"/>
  <c r="V232" i="1"/>
  <c r="V280" i="1"/>
  <c r="V567" i="1"/>
  <c r="V1085" i="1"/>
  <c r="V422" i="1"/>
  <c r="V260" i="1"/>
  <c r="V246" i="1"/>
  <c r="V425" i="1"/>
  <c r="V262" i="1"/>
  <c r="V304" i="1"/>
  <c r="V243" i="1"/>
  <c r="V251" i="1"/>
  <c r="V238" i="1"/>
  <c r="V431" i="1"/>
  <c r="V432" i="1"/>
  <c r="V306" i="1"/>
  <c r="V253" i="1"/>
  <c r="V276" i="1"/>
  <c r="V436" i="1"/>
  <c r="V437" i="1"/>
  <c r="V272" i="1"/>
  <c r="V303" i="1"/>
  <c r="V440" i="1"/>
  <c r="V241" i="1"/>
  <c r="V330" i="1"/>
  <c r="V443" i="1"/>
  <c r="V444" i="1"/>
  <c r="V445" i="1"/>
  <c r="V245" i="1"/>
  <c r="V1084" i="1"/>
  <c r="V448" i="1"/>
  <c r="V1041" i="1"/>
  <c r="V1203" i="1"/>
  <c r="V451" i="1"/>
  <c r="V298" i="1"/>
  <c r="V299" i="1"/>
  <c r="V279" i="1"/>
  <c r="V455" i="1"/>
  <c r="V456" i="1"/>
  <c r="V302" i="1"/>
  <c r="V270" i="1"/>
  <c r="V459" i="1"/>
  <c r="V1215" i="1"/>
  <c r="V461" i="1"/>
  <c r="V271" i="1"/>
  <c r="V463" i="1"/>
  <c r="V464" i="1"/>
  <c r="V338" i="1"/>
  <c r="V466" i="1"/>
  <c r="V273" i="1"/>
  <c r="V468" i="1"/>
  <c r="V469" i="1"/>
  <c r="V470" i="1"/>
  <c r="V471" i="1"/>
  <c r="V542" i="1"/>
  <c r="V473" i="1"/>
  <c r="V474" i="1"/>
  <c r="V475" i="1"/>
  <c r="V476" i="1"/>
  <c r="V2012" i="1"/>
  <c r="V478" i="1"/>
  <c r="V479" i="1"/>
  <c r="V615" i="1"/>
  <c r="V481" i="1"/>
  <c r="V282" i="1"/>
  <c r="V869" i="1"/>
  <c r="V288" i="1"/>
  <c r="V485" i="1"/>
  <c r="V486" i="1"/>
  <c r="V487" i="1"/>
  <c r="V336" i="1"/>
  <c r="V489" i="1"/>
  <c r="V490" i="1"/>
  <c r="V364" i="1"/>
  <c r="V366" i="1"/>
  <c r="V493" i="1"/>
  <c r="V285" i="1"/>
  <c r="V388" i="1"/>
  <c r="V496" i="1"/>
  <c r="V497" i="1"/>
  <c r="V498" i="1"/>
  <c r="V619" i="1"/>
  <c r="V500" i="1"/>
  <c r="V433" i="1"/>
  <c r="V502" i="1"/>
  <c r="V503" i="1"/>
  <c r="V421" i="1"/>
  <c r="V283" i="1"/>
  <c r="V381" i="1"/>
  <c r="V426" i="1"/>
  <c r="V295" i="1"/>
  <c r="V509" i="1"/>
  <c r="V510" i="1"/>
  <c r="V511" i="1"/>
  <c r="V505" i="1"/>
  <c r="V513" i="1"/>
  <c r="V402" i="1"/>
  <c r="V984" i="1"/>
  <c r="V996" i="1"/>
  <c r="V517" i="1"/>
  <c r="V296" i="1"/>
  <c r="V593" i="1"/>
  <c r="V520" i="1"/>
  <c r="V834" i="1"/>
  <c r="V300" i="1"/>
  <c r="V523" i="1"/>
  <c r="V343" i="1"/>
  <c r="V525" i="1"/>
  <c r="V342" i="1"/>
  <c r="V527" i="1"/>
  <c r="V592" i="1"/>
  <c r="V781" i="1"/>
  <c r="V530" i="1"/>
  <c r="V531" i="1"/>
  <c r="V532" i="1"/>
  <c r="V397" i="1"/>
  <c r="V1030" i="1"/>
  <c r="V390" i="1"/>
  <c r="V945" i="1"/>
  <c r="V815" i="1"/>
  <c r="V538" i="1"/>
  <c r="V1968" i="1"/>
  <c r="V540" i="1"/>
  <c r="V835" i="1"/>
  <c r="V357" i="1"/>
  <c r="V825" i="1"/>
  <c r="V544" i="1"/>
  <c r="V301" i="1"/>
  <c r="V1323" i="1"/>
  <c r="V378" i="1"/>
  <c r="V494" i="1"/>
  <c r="V1037" i="1"/>
  <c r="V1038" i="1"/>
  <c r="V1039" i="1"/>
  <c r="V998" i="1"/>
  <c r="V999" i="1"/>
  <c r="V1155" i="1"/>
  <c r="V1392" i="1"/>
  <c r="V1074" i="1"/>
  <c r="V323" i="1"/>
  <c r="V1031" i="1"/>
  <c r="V559" i="1"/>
  <c r="V370" i="1"/>
  <c r="V663" i="1"/>
  <c r="V1131" i="1"/>
  <c r="V563" i="1"/>
  <c r="V564" i="1"/>
  <c r="V325" i="1"/>
  <c r="V553" i="1"/>
  <c r="V554" i="1"/>
  <c r="V719" i="1"/>
  <c r="V401" i="1"/>
  <c r="V570" i="1"/>
  <c r="V375" i="1"/>
  <c r="V620" i="1"/>
  <c r="V550" i="1"/>
  <c r="V1072" i="1"/>
  <c r="V1070" i="1"/>
  <c r="V387" i="1"/>
  <c r="V512" i="1"/>
  <c r="V626" i="1"/>
  <c r="V634" i="1"/>
  <c r="V1068" i="1"/>
  <c r="V551" i="1"/>
  <c r="V582" i="1"/>
  <c r="V938" i="1"/>
  <c r="V329" i="1"/>
  <c r="V801" i="1"/>
  <c r="V373" i="1"/>
  <c r="V587" i="1"/>
  <c r="V588" i="1"/>
  <c r="V641" i="1"/>
  <c r="V344" i="1"/>
  <c r="V337" i="1"/>
  <c r="V1047" i="1"/>
  <c r="V1053" i="1"/>
  <c r="V508" i="1"/>
  <c r="V351" i="1"/>
  <c r="V596" i="1"/>
  <c r="V543" i="1"/>
  <c r="V353" i="1"/>
  <c r="V599" i="1"/>
  <c r="V816" i="1"/>
  <c r="V580" i="1"/>
  <c r="V566" i="1"/>
  <c r="V948" i="1"/>
  <c r="V1517" i="1"/>
  <c r="V1139" i="1"/>
  <c r="V604" i="1"/>
  <c r="V928" i="1"/>
  <c r="V393" i="1"/>
  <c r="V395" i="1"/>
  <c r="V354" i="1"/>
  <c r="V882" i="1"/>
  <c r="V883" i="1"/>
  <c r="V884" i="1"/>
  <c r="V614" i="1"/>
  <c r="V506" i="1"/>
  <c r="V480" i="1"/>
  <c r="V720" i="1"/>
  <c r="V374" i="1"/>
  <c r="V383" i="1"/>
  <c r="V355" i="1"/>
  <c r="V356" i="1"/>
  <c r="V524" i="1"/>
  <c r="V894" i="1"/>
  <c r="V949" i="1"/>
  <c r="V625" i="1"/>
  <c r="V536" i="1"/>
  <c r="V627" i="1"/>
  <c r="V628" i="1"/>
  <c r="V621" i="1"/>
  <c r="V362" i="1"/>
  <c r="V369" i="1"/>
  <c r="V379" i="1"/>
  <c r="V642" i="1"/>
  <c r="V361" i="1"/>
  <c r="V671" i="1"/>
  <c r="V722" i="1"/>
  <c r="V637" i="1"/>
  <c r="V638" i="1"/>
  <c r="V723" i="1"/>
  <c r="V460" i="1"/>
  <c r="V363" i="1"/>
  <c r="V1063" i="1"/>
  <c r="V643" i="1"/>
  <c r="V789" i="1"/>
  <c r="V645" i="1"/>
  <c r="V534" i="1"/>
  <c r="V454" i="1"/>
  <c r="V648" i="1"/>
  <c r="V541" i="1"/>
  <c r="V650" i="1"/>
  <c r="V522" i="1"/>
  <c r="V726" i="1"/>
  <c r="V653" i="1"/>
  <c r="V670" i="1"/>
  <c r="V491" i="1"/>
  <c r="V495" i="1"/>
  <c r="V377" i="1"/>
  <c r="V821" i="1"/>
  <c r="V492" i="1"/>
  <c r="V1188" i="1"/>
  <c r="V372" i="1"/>
  <c r="V662" i="1"/>
  <c r="V1062" i="1"/>
  <c r="V840" i="1"/>
  <c r="V921" i="1"/>
  <c r="V897" i="1"/>
  <c r="V521" i="1"/>
  <c r="V668" i="1"/>
  <c r="V899" i="1"/>
  <c r="V900" i="1"/>
  <c r="V632" i="1"/>
  <c r="V1060" i="1"/>
  <c r="V727" i="1"/>
  <c r="V674" i="1"/>
  <c r="V616" i="1"/>
  <c r="V1187" i="1"/>
  <c r="V729" i="1"/>
  <c r="V730" i="1"/>
  <c r="V1014" i="1"/>
  <c r="V871" i="1"/>
  <c r="V681" i="1"/>
  <c r="V731" i="1"/>
  <c r="V601" i="1"/>
  <c r="V732" i="1"/>
  <c r="V733" i="1"/>
  <c r="V686" i="1"/>
  <c r="V831" i="1"/>
  <c r="V672" i="1"/>
  <c r="V939" i="1"/>
  <c r="V537" i="1"/>
  <c r="V691" i="1"/>
  <c r="V380" i="1"/>
  <c r="V635" i="1"/>
  <c r="V666" i="1"/>
  <c r="V695" i="1"/>
  <c r="V405" i="1"/>
  <c r="V618" i="1"/>
  <c r="V673" i="1"/>
  <c r="V734" i="1"/>
  <c r="V735" i="1"/>
  <c r="V738" i="1"/>
  <c r="V710" i="1"/>
  <c r="V703" i="1"/>
  <c r="V704" i="1"/>
  <c r="V705" i="1"/>
  <c r="V739" i="1"/>
  <c r="V1191" i="1"/>
  <c r="V919" i="1"/>
  <c r="V654" i="1"/>
  <c r="V1236" i="1"/>
  <c r="V1245" i="1"/>
  <c r="V836" i="1"/>
  <c r="V1174" i="1"/>
  <c r="V896" i="1"/>
  <c r="V680" i="1"/>
  <c r="V901" i="1"/>
  <c r="V717" i="1"/>
  <c r="V712" i="1"/>
  <c r="V682" i="1"/>
  <c r="V1148" i="1"/>
  <c r="V721" i="1"/>
  <c r="V991" i="1"/>
  <c r="V435" i="1"/>
  <c r="V724" i="1"/>
  <c r="V725" i="1"/>
  <c r="V528" i="1"/>
  <c r="V529" i="1"/>
  <c r="V728" i="1"/>
  <c r="V636" i="1"/>
  <c r="V639" i="1"/>
  <c r="V1075" i="1"/>
  <c r="V898" i="1"/>
  <c r="V430" i="1"/>
  <c r="V699" i="1"/>
  <c r="V612" i="1"/>
  <c r="V736" i="1"/>
  <c r="V737" i="1"/>
  <c r="V419" i="1"/>
  <c r="V420" i="1"/>
  <c r="V802" i="1"/>
  <c r="V740" i="1"/>
  <c r="V546" i="1"/>
  <c r="V929" i="1"/>
  <c r="V716" i="1"/>
  <c r="V745" i="1"/>
  <c r="V1018" i="1"/>
  <c r="V613" i="1"/>
  <c r="V741" i="1"/>
  <c r="V970" i="1"/>
  <c r="V972" i="1"/>
  <c r="V1277" i="1"/>
  <c r="V752" i="1"/>
  <c r="V526" i="1"/>
  <c r="V754" i="1"/>
  <c r="V763" i="1"/>
  <c r="V623" i="1"/>
  <c r="V1035" i="1"/>
  <c r="V1025" i="1"/>
  <c r="V759" i="1"/>
  <c r="V760" i="1"/>
  <c r="V622" i="1"/>
  <c r="V992" i="1"/>
  <c r="V572" i="1"/>
  <c r="V535" i="1"/>
  <c r="V548" i="1"/>
  <c r="V706" i="1"/>
  <c r="V697" i="1"/>
  <c r="V675" i="1"/>
  <c r="V769" i="1"/>
  <c r="V742" i="1"/>
  <c r="V452" i="1"/>
  <c r="V676" i="1"/>
  <c r="V886" i="1"/>
  <c r="V482" i="1"/>
  <c r="V483" i="1"/>
  <c r="V413" i="1"/>
  <c r="V415" i="1"/>
  <c r="V417" i="1"/>
  <c r="V418" i="1"/>
  <c r="V499" i="1"/>
  <c r="V428" i="1"/>
  <c r="V783" i="1"/>
  <c r="V1059" i="1"/>
  <c r="V784" i="1"/>
  <c r="V865" i="1"/>
  <c r="V659" i="1"/>
  <c r="V829" i="1"/>
  <c r="V830" i="1"/>
  <c r="V743" i="1"/>
  <c r="V744" i="1"/>
  <c r="V746" i="1"/>
  <c r="V747" i="1"/>
  <c r="V447" i="1"/>
  <c r="V449" i="1"/>
  <c r="V1103" i="1"/>
  <c r="V565" i="1"/>
  <c r="V797" i="1"/>
  <c r="V798" i="1"/>
  <c r="V660" i="1"/>
  <c r="V547" i="1"/>
  <c r="V569" i="1"/>
  <c r="V990" i="1"/>
  <c r="V803" i="1"/>
  <c r="V804" i="1"/>
  <c r="V805" i="1"/>
  <c r="V806" i="1"/>
  <c r="V450" i="1"/>
  <c r="V808" i="1"/>
  <c r="V988" i="1"/>
  <c r="V562" i="1"/>
  <c r="V811" i="1"/>
  <c r="V1181" i="1"/>
  <c r="V533" i="1"/>
  <c r="V814" i="1"/>
  <c r="V629" i="1"/>
  <c r="V581" i="1"/>
  <c r="V583" i="1"/>
  <c r="V818" i="1"/>
  <c r="V1143" i="1"/>
  <c r="V868" i="1"/>
  <c r="V514" i="1"/>
  <c r="V982" i="1"/>
  <c r="V677" i="1"/>
  <c r="V515" i="1"/>
  <c r="V516" i="1"/>
  <c r="V518" i="1"/>
  <c r="V519" i="1"/>
  <c r="V946" i="1"/>
  <c r="V633" i="1"/>
  <c r="V795" i="1"/>
  <c r="V796" i="1"/>
  <c r="V799" i="1"/>
  <c r="V1057" i="1"/>
  <c r="V846" i="1"/>
  <c r="V1004" i="1"/>
  <c r="V715" i="1"/>
  <c r="V966" i="1"/>
  <c r="V838" i="1"/>
  <c r="V1043" i="1"/>
  <c r="V403" i="1"/>
  <c r="V748" i="1"/>
  <c r="V842" i="1"/>
  <c r="V932" i="1"/>
  <c r="V631" i="1"/>
  <c r="V694" i="1"/>
  <c r="V922" i="1"/>
  <c r="V584" i="1"/>
  <c r="V874" i="1"/>
  <c r="V775" i="1"/>
  <c r="V605" i="1"/>
  <c r="V822" i="1"/>
  <c r="V887" i="1"/>
  <c r="V853" i="1"/>
  <c r="V854" i="1"/>
  <c r="V678" i="1"/>
  <c r="V457" i="1"/>
  <c r="V458" i="1"/>
  <c r="V837" i="1"/>
  <c r="V859" i="1"/>
  <c r="V860" i="1"/>
  <c r="V975" i="1"/>
  <c r="V504" i="1"/>
  <c r="V404" i="1"/>
  <c r="V823" i="1"/>
  <c r="V439" i="1"/>
  <c r="V866" i="1"/>
  <c r="V867" i="1"/>
  <c r="V462" i="1"/>
  <c r="V465" i="1"/>
  <c r="V875" i="1"/>
  <c r="V879" i="1"/>
  <c r="V951" i="1"/>
  <c r="V545" i="1"/>
  <c r="V571" i="1"/>
  <c r="V776" i="1"/>
  <c r="V876" i="1"/>
  <c r="V877" i="1"/>
  <c r="V878" i="1"/>
  <c r="V409" i="1"/>
  <c r="V1006" i="1"/>
  <c r="V881" i="1"/>
  <c r="V467" i="1"/>
  <c r="V472" i="1"/>
  <c r="V477" i="1"/>
  <c r="V1151" i="1"/>
  <c r="V902" i="1"/>
  <c r="V903" i="1"/>
  <c r="V683" i="1"/>
  <c r="V956" i="1"/>
  <c r="V890" i="1"/>
  <c r="V993" i="1"/>
  <c r="V406" i="1"/>
  <c r="V597" i="1"/>
  <c r="V800" i="1"/>
  <c r="V977" i="1"/>
  <c r="V820" i="1"/>
  <c r="V847" i="1"/>
  <c r="V667" i="1"/>
  <c r="V664" i="1"/>
  <c r="V790" i="1"/>
  <c r="V429" i="1"/>
  <c r="V862" i="1"/>
  <c r="V576" i="1"/>
  <c r="V423" i="1"/>
  <c r="V501" i="1"/>
  <c r="V906" i="1"/>
  <c r="V598" i="1"/>
  <c r="V434" i="1"/>
  <c r="V427" i="1"/>
  <c r="V1061" i="1"/>
  <c r="V807" i="1"/>
  <c r="V607" i="1"/>
  <c r="V684" i="1"/>
  <c r="V809" i="1"/>
  <c r="V685" i="1"/>
  <c r="V904" i="1"/>
  <c r="V1095" i="1"/>
  <c r="V905" i="1"/>
  <c r="V907" i="1"/>
  <c r="V687" i="1"/>
  <c r="V810" i="1"/>
  <c r="V608" i="1"/>
  <c r="V609" i="1"/>
  <c r="V812" i="1"/>
  <c r="V688" i="1"/>
  <c r="V908" i="1"/>
  <c r="V1096" i="1"/>
  <c r="V909" i="1"/>
  <c r="V507" i="1"/>
  <c r="V930" i="1"/>
  <c r="V931" i="1"/>
  <c r="V441" i="1"/>
  <c r="V442" i="1"/>
  <c r="V888" i="1"/>
  <c r="V446" i="1"/>
  <c r="V936" i="1"/>
  <c r="V602" i="1"/>
  <c r="V910" i="1"/>
  <c r="V689" i="1"/>
  <c r="V940" i="1"/>
  <c r="V424" i="1"/>
  <c r="V911" i="1"/>
  <c r="V912" i="1"/>
  <c r="V944" i="1"/>
  <c r="V585" i="1"/>
  <c r="V749" i="1"/>
  <c r="V947" i="1"/>
  <c r="V484" i="1"/>
  <c r="V438" i="1"/>
  <c r="V950" i="1"/>
  <c r="V750" i="1"/>
  <c r="V935" i="1"/>
  <c r="V751" i="1"/>
  <c r="V957" i="1"/>
  <c r="V920" i="1"/>
  <c r="V591" i="1"/>
  <c r="V640" i="1"/>
  <c r="V488" i="1"/>
  <c r="V595" i="1"/>
  <c r="V453" i="1"/>
  <c r="V961" i="1"/>
  <c r="V962" i="1"/>
  <c r="V963" i="1"/>
  <c r="V753" i="1"/>
  <c r="V965" i="1"/>
  <c r="V828" i="1"/>
  <c r="V552" i="1"/>
  <c r="V926" i="1"/>
  <c r="V969" i="1"/>
  <c r="V1076" i="1"/>
  <c r="V971" i="1"/>
  <c r="V239" i="1"/>
  <c r="V973" i="1"/>
  <c r="V974" i="1"/>
  <c r="V216" i="1"/>
  <c r="V976" i="1"/>
  <c r="V217" i="1"/>
  <c r="V219" i="1"/>
  <c r="V979" i="1"/>
  <c r="V980" i="1"/>
  <c r="V813" i="1"/>
  <c r="V669" i="1"/>
  <c r="V983" i="1"/>
  <c r="V539" i="1"/>
  <c r="V958" i="1"/>
  <c r="V702" i="1"/>
  <c r="V941" i="1"/>
  <c r="V603" i="1"/>
  <c r="V848" i="1"/>
  <c r="V549" i="1"/>
  <c r="V610" i="1"/>
  <c r="V611" i="1"/>
  <c r="V913" i="1"/>
  <c r="V690" i="1"/>
  <c r="V555" i="1"/>
  <c r="V556" i="1"/>
  <c r="V557" i="1"/>
  <c r="V558" i="1"/>
  <c r="V560" i="1"/>
  <c r="V1000" i="1"/>
  <c r="V1001" i="1"/>
  <c r="V1002" i="1"/>
  <c r="V1003" i="1"/>
  <c r="V594" i="1"/>
  <c r="V1005" i="1"/>
  <c r="V1200" i="1"/>
  <c r="V1019" i="1"/>
  <c r="V1008" i="1"/>
  <c r="V661" i="1"/>
  <c r="V1010" i="1"/>
  <c r="V617" i="1"/>
  <c r="V1479" i="1"/>
  <c r="V1013" i="1"/>
  <c r="V1443" i="1"/>
  <c r="V1015" i="1"/>
  <c r="V1099" i="1"/>
  <c r="V579" i="1"/>
  <c r="V709" i="1"/>
  <c r="V606" i="1"/>
  <c r="V1020" i="1"/>
  <c r="V1021" i="1"/>
  <c r="V1022" i="1"/>
  <c r="V1023" i="1"/>
  <c r="V872" i="1"/>
  <c r="V1007" i="1"/>
  <c r="V1026" i="1"/>
  <c r="V568" i="1"/>
  <c r="V791" i="1"/>
  <c r="V574" i="1"/>
  <c r="V590" i="1"/>
  <c r="V755" i="1"/>
  <c r="V1032" i="1"/>
  <c r="V1033" i="1"/>
  <c r="V1106" i="1"/>
  <c r="V573" i="1"/>
  <c r="V1048" i="1"/>
  <c r="V764" i="1"/>
  <c r="V1481" i="1"/>
  <c r="V657" i="1"/>
  <c r="V1040" i="1"/>
  <c r="V1521" i="1"/>
  <c r="V942" i="1"/>
  <c r="V586" i="1"/>
  <c r="V589" i="1"/>
  <c r="V700" i="1"/>
  <c r="V1046" i="1"/>
  <c r="V644" i="1"/>
  <c r="V1199" i="1"/>
  <c r="V1049" i="1"/>
  <c r="V895" i="1"/>
  <c r="V779" i="1"/>
  <c r="V849" i="1"/>
  <c r="V959" i="1"/>
  <c r="V870" i="1"/>
  <c r="V1055" i="1"/>
  <c r="V701" i="1"/>
  <c r="V1024" i="1"/>
  <c r="V718" i="1"/>
  <c r="V624" i="1"/>
  <c r="V792" i="1"/>
  <c r="V793" i="1"/>
  <c r="V794" i="1"/>
  <c r="V698" i="1"/>
  <c r="V1064" i="1"/>
  <c r="V933" i="1"/>
  <c r="V1016" i="1"/>
  <c r="V1017" i="1"/>
  <c r="V885" i="1"/>
  <c r="V1069" i="1"/>
  <c r="V960" i="1"/>
  <c r="V1071" i="1"/>
  <c r="V1126" i="1"/>
  <c r="V1400" i="1"/>
  <c r="V1045" i="1"/>
  <c r="V1009" i="1"/>
  <c r="V964" i="1"/>
  <c r="V1189" i="1"/>
  <c r="V978" i="1"/>
  <c r="V708" i="1"/>
  <c r="V850" i="1"/>
  <c r="V1088" i="1"/>
  <c r="V1105" i="1"/>
  <c r="V1108" i="1"/>
  <c r="V1109" i="1"/>
  <c r="V1110" i="1"/>
  <c r="V1111" i="1"/>
  <c r="V1114" i="1"/>
  <c r="V1118" i="1"/>
  <c r="V1125" i="1"/>
  <c r="V1127" i="1"/>
  <c r="V851" i="1"/>
  <c r="V1128" i="1"/>
  <c r="V1130" i="1"/>
  <c r="V1136" i="1"/>
  <c r="V1141" i="1"/>
  <c r="V1144" i="1"/>
  <c r="V1147" i="1"/>
  <c r="V1156" i="1"/>
  <c r="V1159" i="1"/>
  <c r="V1160" i="1"/>
  <c r="V1162" i="1"/>
  <c r="V1102" i="1"/>
  <c r="V1164" i="1"/>
  <c r="V1173" i="1"/>
  <c r="V1176" i="1"/>
  <c r="V1182" i="1"/>
  <c r="V1184" i="1"/>
  <c r="V1192" i="1"/>
  <c r="V1193" i="1"/>
  <c r="V1198" i="1"/>
  <c r="V1202" i="1"/>
  <c r="V1207" i="1"/>
  <c r="V852" i="1"/>
  <c r="V1217" i="1"/>
  <c r="V1218" i="1"/>
  <c r="V1225" i="1"/>
  <c r="V1226" i="1"/>
  <c r="V1229" i="1"/>
  <c r="V1233" i="1"/>
  <c r="V1237" i="1"/>
  <c r="V1240" i="1"/>
  <c r="V1241" i="1"/>
  <c r="V1248" i="1"/>
  <c r="V600" i="1"/>
  <c r="V1249" i="1"/>
  <c r="V1250" i="1"/>
  <c r="V1251" i="1"/>
  <c r="V1254" i="1"/>
  <c r="V1261" i="1"/>
  <c r="V1266" i="1"/>
  <c r="V1269" i="1"/>
  <c r="V1270" i="1"/>
  <c r="V1272" i="1"/>
  <c r="V1273" i="1"/>
  <c r="V989" i="1"/>
  <c r="V1276" i="1"/>
  <c r="V1279" i="1"/>
  <c r="V1280" i="1"/>
  <c r="V1281" i="1"/>
  <c r="V1282" i="1"/>
  <c r="V1283" i="1"/>
  <c r="V1287" i="1"/>
  <c r="V1288" i="1"/>
  <c r="V1290" i="1"/>
  <c r="V1292" i="1"/>
  <c r="V1146" i="1"/>
  <c r="V1294" i="1"/>
  <c r="V1296" i="1"/>
  <c r="V1297" i="1"/>
  <c r="V1298" i="1"/>
  <c r="V1299" i="1"/>
  <c r="V1301" i="1"/>
  <c r="V1302" i="1"/>
  <c r="V1303" i="1"/>
  <c r="V1304" i="1"/>
  <c r="V1305" i="1"/>
  <c r="V1027" i="1"/>
  <c r="V1306" i="1"/>
  <c r="V1308" i="1"/>
  <c r="V1309" i="1"/>
  <c r="V1310" i="1"/>
  <c r="V1312" i="1"/>
  <c r="V1314" i="1"/>
  <c r="V1315" i="1"/>
  <c r="V1316" i="1"/>
  <c r="V1317" i="1"/>
  <c r="V1318" i="1"/>
  <c r="V855" i="1"/>
  <c r="V1319" i="1"/>
  <c r="V1320" i="1"/>
  <c r="V1321" i="1"/>
  <c r="V1324" i="1"/>
  <c r="V1325" i="1"/>
  <c r="V1326" i="1"/>
  <c r="V1327" i="1"/>
  <c r="V1328" i="1"/>
  <c r="V1329" i="1"/>
  <c r="V1332" i="1"/>
  <c r="V1065" i="1"/>
  <c r="V1336" i="1"/>
  <c r="V1337" i="1"/>
  <c r="V1338" i="1"/>
  <c r="V1339" i="1"/>
  <c r="V1340" i="1"/>
  <c r="V1341" i="1"/>
  <c r="V1342" i="1"/>
  <c r="V1343" i="1"/>
  <c r="V1346" i="1"/>
  <c r="V1347" i="1"/>
  <c r="V1190" i="1"/>
  <c r="V1348" i="1"/>
  <c r="V1349" i="1"/>
  <c r="V1351" i="1"/>
  <c r="V1352" i="1"/>
  <c r="V1353" i="1"/>
  <c r="V1354" i="1"/>
  <c r="V1357" i="1"/>
  <c r="V1358" i="1"/>
  <c r="V1359" i="1"/>
  <c r="V1360" i="1"/>
  <c r="V762" i="1"/>
  <c r="V1361" i="1"/>
  <c r="V1362" i="1"/>
  <c r="V1363" i="1"/>
  <c r="V1364" i="1"/>
  <c r="V1369" i="1"/>
  <c r="V1370" i="1"/>
  <c r="V1371" i="1"/>
  <c r="V1372" i="1"/>
  <c r="V1373" i="1"/>
  <c r="V1826" i="1"/>
  <c r="V1212" i="1"/>
  <c r="V1374" i="1"/>
  <c r="V1375" i="1"/>
  <c r="V1376" i="1"/>
  <c r="V1378" i="1"/>
  <c r="V1379" i="1"/>
  <c r="V1380" i="1"/>
  <c r="V1381" i="1"/>
  <c r="V1382" i="1"/>
  <c r="V1384" i="1"/>
  <c r="V1385" i="1"/>
  <c r="V856" i="1"/>
  <c r="V1853" i="1"/>
  <c r="V1387" i="1"/>
  <c r="V1389" i="1"/>
  <c r="V1390" i="1"/>
  <c r="V1391" i="1"/>
  <c r="V1393" i="1"/>
  <c r="V1394" i="1"/>
  <c r="V1395" i="1"/>
  <c r="V1396" i="1"/>
  <c r="V1399" i="1"/>
  <c r="V857" i="1"/>
  <c r="V1402" i="1"/>
  <c r="V1793" i="1"/>
  <c r="V1404" i="1"/>
  <c r="V1405" i="1"/>
  <c r="V1406" i="1"/>
  <c r="V1408" i="1"/>
  <c r="V1769" i="1"/>
  <c r="V1409" i="1"/>
  <c r="V1412" i="1"/>
  <c r="V1411" i="1"/>
  <c r="V915" i="1"/>
  <c r="V1413" i="1"/>
  <c r="V1854" i="1"/>
  <c r="V1414" i="1"/>
  <c r="V1415" i="1"/>
  <c r="V1424" i="1"/>
  <c r="V1416" i="1"/>
  <c r="V1417" i="1"/>
  <c r="V1418" i="1"/>
  <c r="V1419" i="1"/>
  <c r="V1422" i="1"/>
  <c r="V782" i="1"/>
  <c r="V1423" i="1"/>
  <c r="V1446" i="1"/>
  <c r="V1426" i="1"/>
  <c r="V1427" i="1"/>
  <c r="V1428" i="1"/>
  <c r="V1429" i="1"/>
  <c r="V1430" i="1"/>
  <c r="V1431" i="1"/>
  <c r="V1433" i="1"/>
  <c r="V1434" i="1"/>
  <c r="V652" i="1"/>
  <c r="V1435" i="1"/>
  <c r="V1436" i="1"/>
  <c r="V1437" i="1"/>
  <c r="V1438" i="1"/>
  <c r="V1439" i="1"/>
  <c r="V1440" i="1"/>
  <c r="V1441" i="1"/>
  <c r="V1442" i="1"/>
  <c r="V1444" i="1"/>
  <c r="V1445" i="1"/>
  <c r="V1129" i="1"/>
  <c r="V1447" i="1"/>
  <c r="V1448" i="1"/>
  <c r="V1449" i="1"/>
  <c r="V1453" i="1"/>
  <c r="V1450" i="1"/>
  <c r="V1451" i="1"/>
  <c r="V1452" i="1"/>
  <c r="V1454" i="1"/>
  <c r="V1455" i="1"/>
  <c r="V1719" i="1"/>
  <c r="V981" i="1"/>
  <c r="V1456" i="1"/>
  <c r="V1457" i="1"/>
  <c r="V1459" i="1"/>
  <c r="V1971" i="1"/>
  <c r="V1460" i="1"/>
  <c r="V1462" i="1"/>
  <c r="V1463" i="1"/>
  <c r="V1464" i="1"/>
  <c r="V1466" i="1"/>
  <c r="V1468" i="1"/>
  <c r="V833" i="1"/>
  <c r="V1469" i="1"/>
  <c r="V1470" i="1"/>
  <c r="V1471" i="1"/>
  <c r="V1472" i="1"/>
  <c r="V1473" i="1"/>
  <c r="V1474" i="1"/>
  <c r="V1988" i="1"/>
  <c r="V1984" i="1"/>
  <c r="V1475" i="1"/>
  <c r="V1478" i="1"/>
  <c r="V696" i="1"/>
  <c r="V1480" i="1"/>
  <c r="V1482" i="1"/>
  <c r="V1485" i="1"/>
  <c r="V1994" i="1"/>
  <c r="V1486" i="1"/>
  <c r="V1488" i="1"/>
  <c r="V1489" i="1"/>
  <c r="V1491" i="1"/>
  <c r="V1492" i="1"/>
  <c r="V1493" i="1"/>
  <c r="V1322" i="1"/>
  <c r="V1494" i="1"/>
  <c r="V1495" i="1"/>
  <c r="V1496" i="1"/>
  <c r="V1497" i="1"/>
  <c r="V1500" i="1"/>
  <c r="V1501" i="1"/>
  <c r="V1502" i="1"/>
  <c r="V1503" i="1"/>
  <c r="V1504" i="1"/>
  <c r="V2014" i="1"/>
  <c r="V1028" i="1"/>
  <c r="V1505" i="1"/>
  <c r="V1507" i="1"/>
  <c r="V1508" i="1"/>
  <c r="V1509" i="1"/>
  <c r="V1511" i="1"/>
  <c r="V1512" i="1"/>
  <c r="V1513" i="1"/>
  <c r="V1515" i="1"/>
  <c r="V1516" i="1"/>
  <c r="V1518" i="1"/>
  <c r="V765" i="1"/>
  <c r="V1519" i="1"/>
  <c r="V1520" i="1"/>
  <c r="V1522" i="1"/>
  <c r="V1523" i="1"/>
  <c r="V1524" i="1"/>
  <c r="V1526" i="1"/>
  <c r="V2029" i="1"/>
  <c r="V2035" i="1"/>
  <c r="V1527" i="1"/>
  <c r="V2037" i="1"/>
  <c r="V889" i="1"/>
  <c r="V1528" i="1"/>
  <c r="V1529" i="1"/>
  <c r="V1530" i="1"/>
  <c r="V1531" i="1"/>
  <c r="V1532" i="1"/>
  <c r="V1533" i="1"/>
  <c r="V1534" i="1"/>
  <c r="V1535" i="1"/>
  <c r="V1536" i="1"/>
  <c r="V1537" i="1"/>
  <c r="V937" i="1"/>
  <c r="V1538" i="1"/>
  <c r="V1539" i="1"/>
  <c r="V2044" i="1"/>
  <c r="V1541" i="1"/>
  <c r="V2375" i="1"/>
  <c r="V1544" i="1"/>
  <c r="V1545" i="1"/>
  <c r="V1546" i="1"/>
  <c r="V1547" i="1"/>
  <c r="V1548" i="1"/>
  <c r="V766" i="1"/>
  <c r="V1549" i="1"/>
  <c r="V1550" i="1"/>
  <c r="V1551" i="1"/>
  <c r="V1552" i="1"/>
  <c r="V1554" i="1"/>
  <c r="V1555" i="1"/>
  <c r="V1556" i="1"/>
  <c r="V1557" i="1"/>
  <c r="V1558" i="1"/>
  <c r="V1559" i="1"/>
  <c r="V967" i="1"/>
  <c r="V1560" i="1"/>
  <c r="V1563" i="1"/>
  <c r="V1565" i="1"/>
  <c r="V2337" i="1"/>
  <c r="V1566" i="1"/>
  <c r="V1567" i="1"/>
  <c r="V1568" i="1"/>
  <c r="V1569" i="1"/>
  <c r="V2373" i="1"/>
  <c r="V1570" i="1"/>
  <c r="V713" i="1"/>
  <c r="V1571" i="1"/>
  <c r="V1572" i="1"/>
  <c r="V1573" i="1"/>
  <c r="V1574" i="1"/>
  <c r="V1576" i="1"/>
  <c r="V1578" i="1"/>
  <c r="V1579" i="1"/>
  <c r="V1580" i="1"/>
  <c r="V1581" i="1"/>
  <c r="V1582" i="1"/>
  <c r="V714" i="1"/>
  <c r="V1583" i="1"/>
  <c r="V1584" i="1"/>
  <c r="V1586" i="1"/>
  <c r="V1587" i="1"/>
  <c r="V1588" i="1"/>
  <c r="V1590" i="1"/>
  <c r="V1591" i="1"/>
  <c r="V1592" i="1"/>
  <c r="V1593" i="1"/>
  <c r="V1594" i="1"/>
  <c r="V914" i="1"/>
  <c r="V1595" i="1"/>
  <c r="V1596" i="1"/>
  <c r="V1598" i="1"/>
  <c r="V1599" i="1"/>
  <c r="V1600" i="1"/>
  <c r="V1601" i="1"/>
  <c r="V1602" i="1"/>
  <c r="V1603" i="1"/>
  <c r="V1604" i="1"/>
  <c r="V1605" i="1"/>
  <c r="V1432" i="1"/>
  <c r="V1606" i="1"/>
  <c r="V1607" i="1"/>
  <c r="V1608" i="1"/>
  <c r="V1609" i="1"/>
  <c r="V1611" i="1"/>
  <c r="V1612" i="1"/>
  <c r="V1614" i="1"/>
  <c r="V1615" i="1"/>
  <c r="V1616" i="1"/>
  <c r="V1618" i="1"/>
  <c r="V943" i="1"/>
  <c r="V1619" i="1"/>
  <c r="V1620" i="1"/>
  <c r="V1621" i="1"/>
  <c r="V1622" i="1"/>
  <c r="V1624" i="1"/>
  <c r="V1625" i="1"/>
  <c r="V1626" i="1"/>
  <c r="V1627" i="1"/>
  <c r="V1628" i="1"/>
  <c r="V1629" i="1"/>
  <c r="V891" i="1"/>
  <c r="V1630" i="1"/>
  <c r="V1631" i="1"/>
  <c r="V1633" i="1"/>
  <c r="V1634" i="1"/>
  <c r="V1635" i="1"/>
  <c r="V1637" i="1"/>
  <c r="V2380" i="1"/>
  <c r="V1638" i="1"/>
  <c r="V1639" i="1"/>
  <c r="V1640" i="1"/>
  <c r="V646" i="1"/>
  <c r="V1641" i="1"/>
  <c r="V1642" i="1"/>
  <c r="V1644" i="1"/>
  <c r="V1645" i="1"/>
  <c r="V1646" i="1"/>
  <c r="V1647" i="1"/>
  <c r="V1648" i="1"/>
  <c r="V1649" i="1"/>
  <c r="V1650" i="1"/>
  <c r="V2160" i="1"/>
  <c r="V647" i="1"/>
  <c r="V1652" i="1"/>
  <c r="V1653" i="1"/>
  <c r="V1654" i="1"/>
  <c r="V1655" i="1"/>
  <c r="V1656" i="1"/>
  <c r="V1657" i="1"/>
  <c r="V1658" i="1"/>
  <c r="V1659" i="1"/>
  <c r="V1660" i="1"/>
  <c r="V1661" i="1"/>
  <c r="V649" i="1"/>
  <c r="V2171" i="1"/>
  <c r="V1662" i="1"/>
  <c r="V1663" i="1"/>
  <c r="V1664" i="1"/>
  <c r="V1665" i="1"/>
  <c r="V1666" i="1"/>
  <c r="V1667" i="1"/>
  <c r="V1668" i="1"/>
  <c r="V1670" i="1"/>
  <c r="V1671" i="1"/>
  <c r="V679" i="1"/>
  <c r="V1673" i="1"/>
  <c r="V1677" i="1"/>
  <c r="V1679" i="1"/>
  <c r="V1686" i="1"/>
  <c r="V1688" i="1"/>
  <c r="V1689" i="1"/>
  <c r="V1693" i="1"/>
  <c r="V1695" i="1"/>
  <c r="V1696" i="1"/>
  <c r="V1697" i="1"/>
  <c r="V953" i="1"/>
  <c r="V1698" i="1"/>
  <c r="V1699" i="1"/>
  <c r="V1700" i="1"/>
  <c r="V1701" i="1"/>
  <c r="V1702" i="1"/>
  <c r="V1703" i="1"/>
  <c r="V1704" i="1"/>
  <c r="V1705" i="1"/>
  <c r="V1706" i="1"/>
  <c r="V1707" i="1"/>
  <c r="V651" i="1"/>
  <c r="V1708" i="1"/>
  <c r="V1709" i="1"/>
  <c r="V1710" i="1"/>
  <c r="V1711" i="1"/>
  <c r="V1712" i="1"/>
  <c r="V1713" i="1"/>
  <c r="V1714" i="1"/>
  <c r="V1715" i="1"/>
  <c r="V1716" i="1"/>
  <c r="V1718" i="1"/>
  <c r="V707" i="1"/>
  <c r="V1720" i="1"/>
  <c r="V1721" i="1"/>
  <c r="V1722" i="1"/>
  <c r="V1723" i="1"/>
  <c r="V1724" i="1"/>
  <c r="V1725" i="1"/>
  <c r="V1726" i="1"/>
  <c r="V1727" i="1"/>
  <c r="V1728" i="1"/>
  <c r="V1729" i="1"/>
  <c r="V1542" i="1"/>
  <c r="V1730" i="1"/>
  <c r="V1731" i="1"/>
  <c r="V1732" i="1"/>
  <c r="V1733" i="1"/>
  <c r="V1734" i="1"/>
  <c r="V2240" i="1"/>
  <c r="V1735" i="1"/>
  <c r="V1736" i="1"/>
  <c r="V1737" i="1"/>
  <c r="V1738" i="1"/>
  <c r="V1553" i="1"/>
  <c r="V1739" i="1"/>
  <c r="V1740" i="1"/>
  <c r="V1741" i="1"/>
  <c r="V1742" i="1"/>
  <c r="V1743" i="1"/>
  <c r="V1744" i="1"/>
  <c r="V1745" i="1"/>
  <c r="V1746" i="1"/>
  <c r="V1747" i="1"/>
  <c r="V1748" i="1"/>
  <c r="V692" i="1"/>
  <c r="V1749" i="1"/>
  <c r="V1750" i="1"/>
  <c r="V1752" i="1"/>
  <c r="V1753" i="1"/>
  <c r="V1754" i="1"/>
  <c r="V1755" i="1"/>
  <c r="V1756" i="1"/>
  <c r="V1757" i="1"/>
  <c r="V1758" i="1"/>
  <c r="V1759" i="1"/>
  <c r="V1575" i="1"/>
  <c r="V1760" i="1"/>
  <c r="V1761" i="1"/>
  <c r="V1762" i="1"/>
  <c r="V1763" i="1"/>
  <c r="V1764" i="1"/>
  <c r="V1765" i="1"/>
  <c r="V1766" i="1"/>
  <c r="V1767" i="1"/>
  <c r="V1768" i="1"/>
  <c r="V2358" i="1"/>
  <c r="V756" i="1"/>
  <c r="V1770" i="1"/>
  <c r="V1771" i="1"/>
  <c r="V1772" i="1"/>
  <c r="V1773" i="1"/>
  <c r="V1774" i="1"/>
  <c r="V1775" i="1"/>
  <c r="V1776" i="1"/>
  <c r="V1777" i="1"/>
  <c r="V1778" i="1"/>
  <c r="V1779" i="1"/>
  <c r="V1029" i="1"/>
  <c r="V1780" i="1"/>
  <c r="V1781" i="1"/>
  <c r="V1782" i="1"/>
  <c r="V1783" i="1"/>
  <c r="V1784" i="1"/>
  <c r="V1785" i="1"/>
  <c r="V1786" i="1"/>
  <c r="V1787" i="1"/>
  <c r="V1788" i="1"/>
  <c r="V1789" i="1"/>
  <c r="V630" i="1"/>
  <c r="V1790" i="1"/>
  <c r="V1791" i="1"/>
  <c r="V1792" i="1"/>
  <c r="V1794" i="1"/>
  <c r="V1795" i="1"/>
  <c r="V1796" i="1"/>
  <c r="V1797" i="1"/>
  <c r="V1798" i="1"/>
  <c r="V2334" i="1"/>
  <c r="V2379" i="1"/>
  <c r="V832" i="1"/>
  <c r="V2335" i="1"/>
  <c r="V1799" i="1"/>
  <c r="V1800" i="1"/>
  <c r="V1801" i="1"/>
  <c r="V1802" i="1"/>
  <c r="V1803" i="1"/>
  <c r="V1804" i="1"/>
  <c r="V1805" i="1"/>
  <c r="V1806" i="1"/>
  <c r="V1807" i="1"/>
  <c r="V1223" i="1"/>
  <c r="V1808" i="1"/>
  <c r="V1809" i="1"/>
  <c r="V1810" i="1"/>
  <c r="V1811" i="1"/>
  <c r="V1812" i="1"/>
  <c r="V1813" i="1"/>
  <c r="V1814" i="1"/>
  <c r="V1815" i="1"/>
  <c r="V1816" i="1"/>
  <c r="V1817" i="1"/>
  <c r="V1011" i="1"/>
  <c r="V1818" i="1"/>
  <c r="V1819" i="1"/>
  <c r="V1820" i="1"/>
  <c r="V1821" i="1"/>
  <c r="V1822" i="1"/>
  <c r="V1823" i="1"/>
  <c r="V1824" i="1"/>
  <c r="V1825" i="1"/>
  <c r="V1827" i="1"/>
  <c r="V1828" i="1"/>
  <c r="V780" i="1"/>
  <c r="V1829" i="1"/>
  <c r="V1830" i="1"/>
  <c r="V1831" i="1"/>
  <c r="V1832" i="1"/>
  <c r="V1833" i="1"/>
  <c r="V1834" i="1"/>
  <c r="V1835" i="1"/>
  <c r="V1836" i="1"/>
  <c r="V1837" i="1"/>
  <c r="V1838" i="1"/>
  <c r="V923" i="1"/>
  <c r="V1839" i="1"/>
  <c r="V1840" i="1"/>
  <c r="V1841" i="1"/>
  <c r="V1842" i="1"/>
  <c r="V1843" i="1"/>
  <c r="V1844" i="1"/>
  <c r="V1845" i="1"/>
  <c r="V1846" i="1"/>
  <c r="V1847" i="1"/>
  <c r="V1848" i="1"/>
  <c r="V892" i="1"/>
  <c r="V1849" i="1"/>
  <c r="V1850" i="1"/>
  <c r="V1851" i="1"/>
  <c r="V1852" i="1"/>
  <c r="V1855" i="1"/>
  <c r="V1856" i="1"/>
  <c r="V1857" i="1"/>
  <c r="V1858" i="1"/>
  <c r="V1859" i="1"/>
  <c r="V1860" i="1"/>
  <c r="V1098" i="1"/>
  <c r="V1862" i="1"/>
  <c r="V1863" i="1"/>
  <c r="V1864" i="1"/>
  <c r="V1865" i="1"/>
  <c r="V1866" i="1"/>
  <c r="V1867" i="1"/>
  <c r="V1868" i="1"/>
  <c r="V1869" i="1"/>
  <c r="V1870" i="1"/>
  <c r="V1871" i="1"/>
  <c r="V1175" i="1"/>
  <c r="V1872" i="1"/>
  <c r="V1873" i="1"/>
  <c r="V1874" i="1"/>
  <c r="V1875" i="1"/>
  <c r="V1876" i="1"/>
  <c r="V1877" i="1"/>
  <c r="V1878" i="1"/>
  <c r="V1879" i="1"/>
  <c r="V1880" i="1"/>
  <c r="V1881" i="1"/>
  <c r="V873" i="1"/>
  <c r="V1883" i="1"/>
  <c r="V1884" i="1"/>
  <c r="V1885" i="1"/>
  <c r="V1886" i="1"/>
  <c r="V1887" i="1"/>
  <c r="V1888" i="1"/>
  <c r="V1889" i="1"/>
  <c r="V1890" i="1"/>
  <c r="V1891" i="1"/>
  <c r="V1893" i="1"/>
  <c r="V1066" i="1"/>
  <c r="V1895" i="1"/>
  <c r="V1896" i="1"/>
  <c r="V1897" i="1"/>
  <c r="V1898" i="1"/>
  <c r="V1899" i="1"/>
  <c r="V1900" i="1"/>
  <c r="V1901" i="1"/>
  <c r="V1902" i="1"/>
  <c r="V1903" i="1"/>
  <c r="V1904" i="1"/>
  <c r="V658" i="1"/>
  <c r="V1905" i="1"/>
  <c r="V1906" i="1"/>
  <c r="V1907" i="1"/>
  <c r="V1908" i="1"/>
  <c r="V1909" i="1"/>
  <c r="V1910" i="1"/>
  <c r="V1912" i="1"/>
  <c r="V1915" i="1"/>
  <c r="V1916" i="1"/>
  <c r="V1917" i="1"/>
  <c r="V656" i="1"/>
  <c r="V1920" i="1"/>
  <c r="V1922" i="1"/>
  <c r="V1923" i="1"/>
  <c r="V1924" i="1"/>
  <c r="V1925" i="1"/>
  <c r="V1926" i="1"/>
  <c r="V1928" i="1"/>
  <c r="V1929" i="1"/>
  <c r="V1930" i="1"/>
  <c r="V1931" i="1"/>
  <c r="V1751" i="1"/>
  <c r="V1932" i="1"/>
  <c r="V1933" i="1"/>
  <c r="V1934" i="1"/>
  <c r="V1935" i="1"/>
  <c r="V1936" i="1"/>
  <c r="V1937" i="1"/>
  <c r="V1938" i="1"/>
  <c r="V1939" i="1"/>
  <c r="V1940" i="1"/>
  <c r="V1941" i="1"/>
  <c r="V777" i="1"/>
  <c r="V1942" i="1"/>
  <c r="V1943" i="1"/>
  <c r="V1944" i="1"/>
  <c r="V1945" i="1"/>
  <c r="V1946" i="1"/>
  <c r="V1948" i="1"/>
  <c r="V1951" i="1"/>
  <c r="V1952" i="1"/>
  <c r="V1953" i="1"/>
  <c r="V1954" i="1"/>
  <c r="V955" i="1"/>
  <c r="V1955" i="1"/>
  <c r="V1956" i="1"/>
  <c r="V1957" i="1"/>
  <c r="V1958" i="1"/>
  <c r="V1959" i="1"/>
  <c r="V1961" i="1"/>
  <c r="V1962" i="1"/>
  <c r="V1963" i="1"/>
  <c r="V1964" i="1"/>
  <c r="V1965" i="1"/>
  <c r="V767" i="1"/>
  <c r="V1966" i="1"/>
  <c r="V1967" i="1"/>
  <c r="V1969" i="1"/>
  <c r="V1970" i="1"/>
  <c r="V1972" i="1"/>
  <c r="V1973" i="1"/>
  <c r="V1974" i="1"/>
  <c r="V1975" i="1"/>
  <c r="V1976" i="1"/>
  <c r="V1977" i="1"/>
  <c r="V768" i="1"/>
  <c r="V1978" i="1"/>
  <c r="V1979" i="1"/>
  <c r="V1980" i="1"/>
  <c r="V1981" i="1"/>
  <c r="V1982" i="1"/>
  <c r="V1983" i="1"/>
  <c r="V1985" i="1"/>
  <c r="V1986" i="1"/>
  <c r="V1987" i="1"/>
  <c r="V1989" i="1"/>
  <c r="V761" i="1"/>
  <c r="V1990" i="1"/>
  <c r="V1991" i="1"/>
  <c r="V1992" i="1"/>
  <c r="V1995" i="1"/>
  <c r="V1996" i="1"/>
  <c r="V1997" i="1"/>
  <c r="V1998" i="1"/>
  <c r="V1999" i="1"/>
  <c r="V2000" i="1"/>
  <c r="V2001" i="1"/>
  <c r="V1078" i="1"/>
  <c r="V2002" i="1"/>
  <c r="V2003" i="1"/>
  <c r="V2004" i="1"/>
  <c r="V2005" i="1"/>
  <c r="V2006" i="1"/>
  <c r="V2007" i="1"/>
  <c r="V2008" i="1"/>
  <c r="V2009" i="1"/>
  <c r="V2010" i="1"/>
  <c r="V2011" i="1"/>
  <c r="V711" i="1"/>
  <c r="V2013" i="1"/>
  <c r="V2015" i="1"/>
  <c r="V2016" i="1"/>
  <c r="V2018" i="1"/>
  <c r="V2019" i="1"/>
  <c r="V2020" i="1"/>
  <c r="V2021" i="1"/>
  <c r="V2023" i="1"/>
  <c r="V2024" i="1"/>
  <c r="V2025" i="1"/>
  <c r="V655" i="1"/>
  <c r="V2036" i="1"/>
  <c r="V2038" i="1"/>
  <c r="V2039" i="1"/>
  <c r="V2040" i="1"/>
  <c r="V2041" i="1"/>
  <c r="V2042" i="1"/>
  <c r="V2043" i="1"/>
  <c r="V2045" i="1"/>
  <c r="V2046" i="1"/>
  <c r="V2047" i="1"/>
  <c r="V934" i="1"/>
  <c r="V2048" i="1"/>
  <c r="V2049" i="1"/>
  <c r="V2050" i="1"/>
  <c r="V2051" i="1"/>
  <c r="V2060" i="1"/>
  <c r="V2062" i="1"/>
  <c r="V2063" i="1"/>
  <c r="V2066" i="1"/>
  <c r="V2069" i="1"/>
  <c r="V2070" i="1"/>
  <c r="V1861" i="1"/>
  <c r="V2071" i="1"/>
  <c r="V2073" i="1"/>
  <c r="V2076" i="1"/>
  <c r="V2077" i="1"/>
  <c r="V2078" i="1"/>
  <c r="V2079" i="1"/>
  <c r="V2080" i="1"/>
  <c r="V2082" i="1"/>
  <c r="V2084" i="1"/>
  <c r="V2085" i="1"/>
  <c r="V770" i="1"/>
  <c r="V2086" i="1"/>
  <c r="V2089" i="1"/>
  <c r="V2090" i="1"/>
  <c r="V2091" i="1"/>
  <c r="V2092" i="1"/>
  <c r="V2093" i="1"/>
  <c r="V2094" i="1"/>
  <c r="V2095" i="1"/>
  <c r="V2096" i="1"/>
  <c r="V2097" i="1"/>
  <c r="V771" i="1"/>
  <c r="V2098" i="1"/>
  <c r="V2100" i="1"/>
  <c r="V2102" i="1"/>
  <c r="V2105" i="1"/>
  <c r="V2106" i="1"/>
  <c r="V2107" i="1"/>
  <c r="V2108" i="1"/>
  <c r="V2109" i="1"/>
  <c r="V2111" i="1"/>
  <c r="V2112" i="1"/>
  <c r="V1894" i="1"/>
  <c r="V2113" i="1"/>
  <c r="V2118" i="1"/>
  <c r="V2119" i="1"/>
  <c r="V2120" i="1"/>
  <c r="V2121" i="1"/>
  <c r="V2122" i="1"/>
  <c r="V2123" i="1"/>
  <c r="V2125" i="1"/>
  <c r="V2128" i="1"/>
  <c r="V2129" i="1"/>
  <c r="V788" i="1"/>
  <c r="V2130" i="1"/>
  <c r="V2131" i="1"/>
  <c r="V2132" i="1"/>
  <c r="V2133" i="1"/>
  <c r="V2134" i="1"/>
  <c r="V2135" i="1"/>
  <c r="V2136" i="1"/>
  <c r="V2138" i="1"/>
  <c r="V2139" i="1"/>
  <c r="V2140" i="1"/>
  <c r="V954" i="1"/>
  <c r="V2142" i="1"/>
  <c r="V2143" i="1"/>
  <c r="V2144" i="1"/>
  <c r="V2146" i="1"/>
  <c r="V2147" i="1"/>
  <c r="V2148" i="1"/>
  <c r="V2149" i="1"/>
  <c r="V2151" i="1"/>
  <c r="V2155" i="1"/>
  <c r="V2156" i="1"/>
  <c r="V1067" i="1"/>
  <c r="V2157" i="1"/>
  <c r="V2161" i="1"/>
  <c r="V2162" i="1"/>
  <c r="V2163" i="1"/>
  <c r="V2166" i="1"/>
  <c r="V2167" i="1"/>
  <c r="V2170" i="1"/>
  <c r="V2172" i="1"/>
  <c r="V2174" i="1"/>
  <c r="V2175" i="1"/>
  <c r="V841" i="1"/>
  <c r="V2177" i="1"/>
  <c r="V2178" i="1"/>
  <c r="V2180" i="1"/>
  <c r="V2181" i="1"/>
  <c r="V2184" i="1"/>
  <c r="V2185" i="1"/>
  <c r="V2186" i="1"/>
  <c r="V2187" i="1"/>
  <c r="V2188" i="1"/>
  <c r="V2189" i="1"/>
  <c r="V785" i="1"/>
  <c r="V2190" i="1"/>
  <c r="V2191" i="1"/>
  <c r="V2192" i="1"/>
  <c r="V2193" i="1"/>
  <c r="V2194" i="1"/>
  <c r="V2195" i="1"/>
  <c r="V2197" i="1"/>
  <c r="V2200" i="1"/>
  <c r="V2613" i="1"/>
  <c r="V2202" i="1"/>
  <c r="V786" i="1"/>
  <c r="V2203" i="1"/>
  <c r="V2204" i="1"/>
  <c r="V2205" i="1"/>
  <c r="V2206" i="1"/>
  <c r="V2208" i="1"/>
  <c r="V2211" i="1"/>
  <c r="V2212" i="1"/>
  <c r="V2213" i="1"/>
  <c r="V2214" i="1"/>
  <c r="V2216" i="1"/>
  <c r="V772" i="1"/>
  <c r="V2219" i="1"/>
  <c r="V2223" i="1"/>
  <c r="V2224" i="1"/>
  <c r="V2623" i="1"/>
  <c r="V2228" i="1"/>
  <c r="V2229" i="1"/>
  <c r="V2230" i="1"/>
  <c r="V2234" i="1"/>
  <c r="V2235" i="1"/>
  <c r="V2236" i="1"/>
  <c r="V1052" i="1"/>
  <c r="V2239" i="1"/>
  <c r="V2241" i="1"/>
  <c r="V2243" i="1"/>
  <c r="V2244" i="1"/>
  <c r="V2246" i="1"/>
  <c r="V2247" i="1"/>
  <c r="V2665" i="1"/>
  <c r="V2248" i="1"/>
  <c r="V2249" i="1"/>
  <c r="V2250" i="1"/>
  <c r="V1993" i="1"/>
  <c r="V2251" i="1"/>
  <c r="V2253" i="1"/>
  <c r="V2254" i="1"/>
  <c r="V2631" i="1"/>
  <c r="V2632" i="1"/>
  <c r="V2255" i="1"/>
  <c r="V2256" i="1"/>
  <c r="V2259" i="1"/>
  <c r="V2638" i="1"/>
  <c r="V2635" i="1"/>
  <c r="V1152" i="1"/>
  <c r="V2260" i="1"/>
  <c r="V2261" i="1"/>
  <c r="V2265" i="1"/>
  <c r="V2637" i="1"/>
  <c r="V2267" i="1"/>
  <c r="V2270" i="1"/>
  <c r="V1044" i="1"/>
  <c r="V1094" i="1"/>
  <c r="V968" i="1"/>
  <c r="V925" i="1"/>
  <c r="V927" i="1"/>
  <c r="V1675" i="1"/>
  <c r="V2017" i="1"/>
  <c r="V893" i="1"/>
  <c r="V1058" i="1"/>
  <c r="V778" i="1"/>
  <c r="V827" i="1"/>
  <c r="V2022" i="1"/>
  <c r="V839" i="1"/>
  <c r="V844" i="1"/>
  <c r="V1087" i="1"/>
  <c r="V2026" i="1"/>
  <c r="V2027" i="1"/>
  <c r="V2028" i="1"/>
  <c r="V2271" i="1"/>
  <c r="V787" i="1"/>
  <c r="V826" i="1"/>
  <c r="V916" i="1"/>
  <c r="V917" i="1"/>
  <c r="V773" i="1"/>
  <c r="V985" i="1"/>
  <c r="V863" i="1"/>
  <c r="V774" i="1"/>
  <c r="V1050" i="1"/>
  <c r="V924" i="1"/>
  <c r="V997" i="1"/>
  <c r="V1082" i="1"/>
  <c r="V880" i="1"/>
  <c r="V1073" i="1"/>
  <c r="V864" i="1"/>
  <c r="V1012" i="1"/>
  <c r="V918" i="1"/>
  <c r="V1091" i="1"/>
  <c r="V952" i="1"/>
  <c r="V843" i="1"/>
  <c r="V1034" i="1"/>
  <c r="V1054" i="1"/>
  <c r="V2052" i="1"/>
  <c r="V2053" i="1"/>
  <c r="V2054" i="1"/>
  <c r="V2055" i="1"/>
  <c r="V2056" i="1"/>
  <c r="V2057" i="1"/>
  <c r="V2058" i="1"/>
  <c r="V2059" i="1"/>
  <c r="V987" i="1"/>
  <c r="V2061" i="1"/>
  <c r="V1311" i="1"/>
  <c r="V845" i="1"/>
  <c r="V2064" i="1"/>
  <c r="V2065" i="1"/>
  <c r="V1079" i="1"/>
  <c r="V2067" i="1"/>
  <c r="V2068" i="1"/>
  <c r="V986" i="1"/>
  <c r="V1051" i="1"/>
  <c r="V1090" i="1"/>
  <c r="V2072" i="1"/>
  <c r="V1086" i="1"/>
  <c r="V994" i="1"/>
  <c r="V2075" i="1"/>
  <c r="V1097" i="1"/>
  <c r="V1246" i="1"/>
  <c r="V1221" i="1"/>
  <c r="V1172" i="1"/>
  <c r="V1100" i="1"/>
  <c r="V2081" i="1"/>
  <c r="V1042" i="1"/>
  <c r="V2083" i="1"/>
  <c r="V1123" i="1"/>
  <c r="V1228" i="1"/>
  <c r="V1224" i="1"/>
  <c r="V2087" i="1"/>
  <c r="V2088" i="1"/>
  <c r="V1919" i="1"/>
  <c r="V1209" i="1"/>
  <c r="V1124" i="1"/>
  <c r="V1133" i="1"/>
  <c r="V1107" i="1"/>
  <c r="V1036" i="1"/>
  <c r="V1564" i="1"/>
  <c r="V1185" i="1"/>
  <c r="V1161" i="1"/>
  <c r="V1163" i="1"/>
  <c r="V2099" i="1"/>
  <c r="V1577" i="1"/>
  <c r="V2101" i="1"/>
  <c r="V1300" i="1"/>
  <c r="V2103" i="1"/>
  <c r="V2104" i="1"/>
  <c r="V1170" i="1"/>
  <c r="V1196" i="1"/>
  <c r="V1197" i="1"/>
  <c r="V1166" i="1"/>
  <c r="V1177" i="1"/>
  <c r="V2110" i="1"/>
  <c r="V1178" i="1"/>
  <c r="V1077" i="1"/>
  <c r="V1267" i="1"/>
  <c r="V2114" i="1"/>
  <c r="V2115" i="1"/>
  <c r="V2116" i="1"/>
  <c r="V2117" i="1"/>
  <c r="V1243" i="1"/>
  <c r="V1140" i="1"/>
  <c r="V1195" i="1"/>
  <c r="V1230" i="1"/>
  <c r="V1219" i="1"/>
  <c r="V1921" i="1"/>
  <c r="V2124" i="1"/>
  <c r="V1213" i="1"/>
  <c r="V2126" i="1"/>
  <c r="V2127" i="1"/>
  <c r="V1256" i="1"/>
  <c r="V1676" i="1"/>
  <c r="V1179" i="1"/>
  <c r="V1678" i="1"/>
  <c r="V1208" i="1"/>
  <c r="V2327" i="1"/>
  <c r="V1252" i="1"/>
  <c r="V2273" i="1"/>
  <c r="V1080" i="1"/>
  <c r="V1680" i="1"/>
  <c r="V1681" i="1"/>
  <c r="V1092" i="1"/>
  <c r="V1093" i="1"/>
  <c r="V2141" i="1"/>
  <c r="V1206" i="1"/>
  <c r="V1101" i="1"/>
  <c r="V1927" i="1"/>
  <c r="V2145" i="1"/>
  <c r="V2867" i="1"/>
  <c r="V1134" i="1"/>
  <c r="V1227" i="1"/>
  <c r="V1540" i="1"/>
  <c r="V2150" i="1"/>
  <c r="V1153" i="1"/>
  <c r="V2152" i="1"/>
  <c r="V2153" i="1"/>
  <c r="V2154" i="1"/>
  <c r="V1284" i="1"/>
  <c r="V1260" i="1"/>
  <c r="V1222" i="1"/>
  <c r="V2158" i="1"/>
  <c r="V2159" i="1"/>
  <c r="V1231" i="1"/>
  <c r="V1232" i="1"/>
  <c r="V1234" i="1"/>
  <c r="V1235" i="1"/>
  <c r="V2164" i="1"/>
  <c r="V2165" i="1"/>
  <c r="V1262" i="1"/>
  <c r="V1132" i="1"/>
  <c r="V2168" i="1"/>
  <c r="V2169" i="1"/>
  <c r="V1135" i="1"/>
  <c r="V1253" i="1"/>
  <c r="V1255" i="1"/>
  <c r="V2173" i="1"/>
  <c r="V1104" i="1"/>
  <c r="V1201" i="1"/>
  <c r="V2176" i="1"/>
  <c r="V1263" i="1"/>
  <c r="V1264" i="1"/>
  <c r="V2179" i="1"/>
  <c r="V1112" i="1"/>
  <c r="V1167" i="1"/>
  <c r="V1113" i="1"/>
  <c r="V1115" i="1"/>
  <c r="V1116" i="1"/>
  <c r="V1168" i="1"/>
  <c r="V1169" i="1"/>
  <c r="V1117" i="1"/>
  <c r="V1119" i="1"/>
  <c r="V1120" i="1"/>
  <c r="V1121" i="1"/>
  <c r="V1122" i="1"/>
  <c r="V1137" i="1"/>
  <c r="V1366" i="1"/>
  <c r="V1367" i="1"/>
  <c r="V1216" i="1"/>
  <c r="V2196" i="1"/>
  <c r="V1476" i="1"/>
  <c r="V2198" i="1"/>
  <c r="V2199" i="1"/>
  <c r="V1368" i="1"/>
  <c r="V2201" i="1"/>
  <c r="V1183" i="1"/>
  <c r="V1265" i="1"/>
  <c r="V1157" i="1"/>
  <c r="V1158" i="1"/>
  <c r="V1142" i="1"/>
  <c r="V2207" i="1"/>
  <c r="V1271" i="1"/>
  <c r="V2209" i="1"/>
  <c r="V2210" i="1"/>
  <c r="V1204" i="1"/>
  <c r="V1682" i="1"/>
  <c r="V1365" i="1"/>
  <c r="V1205" i="1"/>
  <c r="V2215" i="1"/>
  <c r="V2382" i="1"/>
  <c r="V2217" i="1"/>
  <c r="V2218" i="1"/>
  <c r="V1165" i="1"/>
  <c r="V1388" i="1"/>
  <c r="V2221" i="1"/>
  <c r="V2222" i="1"/>
  <c r="V1683" i="1"/>
  <c r="V1171" i="1"/>
  <c r="V2225" i="1"/>
  <c r="V2226" i="1"/>
  <c r="V2227" i="1"/>
  <c r="V1285" i="1"/>
  <c r="V1355" i="1"/>
  <c r="V1274" i="1"/>
  <c r="V2231" i="1"/>
  <c r="V2232" i="1"/>
  <c r="V2233" i="1"/>
  <c r="V1307" i="1"/>
  <c r="V1220" i="1"/>
  <c r="V1356" i="1"/>
  <c r="V2237" i="1"/>
  <c r="V2238" i="1"/>
  <c r="V1345" i="1"/>
  <c r="V2030" i="1"/>
  <c r="V2031" i="1"/>
  <c r="V2242" i="1"/>
  <c r="V1247" i="1"/>
  <c r="V2274" i="1"/>
  <c r="V2245" i="1"/>
  <c r="V1331" i="1"/>
  <c r="V1257" i="1"/>
  <c r="V1258" i="1"/>
  <c r="V1210" i="1"/>
  <c r="V1211" i="1"/>
  <c r="V1238" i="1"/>
  <c r="V2252" i="1"/>
  <c r="V1180" i="1"/>
  <c r="V1333" i="1"/>
  <c r="V1499" i="1"/>
  <c r="V1278" i="1"/>
  <c r="V2257" i="1"/>
  <c r="V2258" i="1"/>
  <c r="V1194" i="1"/>
  <c r="V1589" i="1"/>
  <c r="V1525" i="1"/>
  <c r="V2262" i="1"/>
  <c r="V2263" i="1"/>
  <c r="V2264" i="1"/>
  <c r="V2032" i="1"/>
  <c r="V2266" i="1"/>
  <c r="V2220" i="1"/>
  <c r="V2268" i="1"/>
  <c r="V2269" i="1"/>
  <c r="V1960" i="1"/>
  <c r="V1458" i="1"/>
  <c r="V2272" i="1"/>
  <c r="V2276" i="1"/>
  <c r="V1684" i="1"/>
  <c r="V2275" i="1"/>
  <c r="V1685" i="1"/>
  <c r="V1461" i="1"/>
  <c r="V1242" i="1"/>
  <c r="V2279" i="1"/>
  <c r="V1421" i="1"/>
  <c r="V2281" i="1"/>
  <c r="V2282" i="1"/>
  <c r="V2137" i="1"/>
  <c r="V2182" i="1"/>
  <c r="V2033" i="1"/>
  <c r="V2286" i="1"/>
  <c r="V1377" i="1"/>
  <c r="V1286" i="1"/>
  <c r="V1289" i="1"/>
  <c r="V1293" i="1"/>
  <c r="V1295" i="1"/>
  <c r="V2292" i="1"/>
  <c r="V2277" i="1"/>
  <c r="V2294" i="1"/>
  <c r="V2295" i="1"/>
  <c r="V1350" i="1"/>
  <c r="V1313" i="1"/>
  <c r="V2298" i="1"/>
  <c r="V2299" i="1"/>
  <c r="V2300" i="1"/>
  <c r="V2301" i="1"/>
  <c r="V2302" i="1"/>
  <c r="V2303" i="1"/>
  <c r="V2278" i="1"/>
  <c r="V1585" i="1"/>
  <c r="V1244" i="1"/>
  <c r="V2307" i="1"/>
  <c r="V2308" i="1"/>
  <c r="V2309" i="1"/>
  <c r="V2310" i="1"/>
  <c r="V2311" i="1"/>
  <c r="V2312" i="1"/>
  <c r="V1344" i="1"/>
  <c r="V2314" i="1"/>
  <c r="V1947" i="1"/>
  <c r="V1911" i="1"/>
  <c r="V1632" i="1"/>
  <c r="V1636" i="1"/>
  <c r="V2319" i="1"/>
  <c r="V1483" i="1"/>
  <c r="V2321" i="1"/>
  <c r="V1674" i="1"/>
  <c r="V1386" i="1"/>
  <c r="V2324" i="1"/>
  <c r="V2325" i="1"/>
  <c r="V2326" i="1"/>
  <c r="V1913" i="1"/>
  <c r="V2280" i="1"/>
  <c r="V2329" i="1"/>
  <c r="V2330" i="1"/>
  <c r="V2331" i="1"/>
  <c r="V2332" i="1"/>
  <c r="V1623" i="1"/>
  <c r="V1669" i="1"/>
  <c r="V1259" i="1"/>
  <c r="V2336" i="1"/>
  <c r="V2034" i="1"/>
  <c r="V2338" i="1"/>
  <c r="V2339" i="1"/>
  <c r="V2340" i="1"/>
  <c r="V2341" i="1"/>
  <c r="V1543" i="1"/>
  <c r="V1687" i="1"/>
  <c r="V1487" i="1"/>
  <c r="V1690" i="1"/>
  <c r="V1691" i="1"/>
  <c r="V1692" i="1"/>
  <c r="V2183" i="1"/>
  <c r="V2349" i="1"/>
  <c r="V2350" i="1"/>
  <c r="V1949" i="1"/>
  <c r="V2352" i="1"/>
  <c r="V2353" i="1"/>
  <c r="V2389" i="1"/>
  <c r="V2355" i="1"/>
  <c r="V2356" i="1"/>
  <c r="V1914" i="1"/>
  <c r="V1268" i="1"/>
  <c r="V2359" i="1"/>
  <c r="V2360" i="1"/>
  <c r="V2361" i="1"/>
  <c r="V1465" i="1"/>
  <c r="V1892" i="1"/>
  <c r="V2364" i="1"/>
  <c r="V1467" i="1"/>
  <c r="V2366" i="1"/>
  <c r="V2283" i="1"/>
  <c r="V1081" i="1"/>
  <c r="V1083" i="1"/>
  <c r="V2284" i="1"/>
  <c r="V2285" i="1"/>
  <c r="V2287" i="1"/>
  <c r="V2288" i="1"/>
  <c r="V2289" i="1"/>
  <c r="V2290" i="1"/>
  <c r="V2291" i="1"/>
  <c r="V2293" i="1"/>
  <c r="V2296" i="1"/>
  <c r="V2297" i="1"/>
  <c r="V2304" i="1"/>
  <c r="V2305" i="1"/>
  <c r="V2306" i="1"/>
  <c r="V2313" i="1"/>
  <c r="V2315" i="1"/>
  <c r="V2316" i="1"/>
  <c r="V1150" i="1"/>
  <c r="V1154" i="1"/>
  <c r="V2317" i="1"/>
  <c r="V2318" i="1"/>
  <c r="V2320" i="1"/>
  <c r="V2322" i="1"/>
  <c r="V2323" i="1"/>
  <c r="V2328" i="1"/>
  <c r="V2333" i="1"/>
  <c r="V2342" i="1"/>
  <c r="V2343" i="1"/>
  <c r="V1186" i="1"/>
  <c r="V1291" i="1"/>
  <c r="V2344" i="1"/>
  <c r="V2345" i="1"/>
  <c r="V2346" i="1"/>
  <c r="V2347" i="1"/>
  <c r="V2348" i="1"/>
  <c r="V2351" i="1"/>
  <c r="V2354" i="1"/>
  <c r="V2357" i="1"/>
  <c r="V2362" i="1"/>
  <c r="V2363" i="1"/>
  <c r="V2365" i="1"/>
  <c r="V2367" i="1"/>
  <c r="V2368" i="1"/>
  <c r="V2369" i="1"/>
  <c r="V2370" i="1"/>
  <c r="V2371" i="1"/>
  <c r="V2372" i="1"/>
  <c r="V2374" i="1"/>
  <c r="V1149" i="1"/>
  <c r="V2376" i="1"/>
  <c r="V2377" i="1"/>
  <c r="V2378" i="1"/>
  <c r="V2381" i="1"/>
  <c r="V2383" i="1"/>
  <c r="V2384" i="1"/>
  <c r="V2385" i="1"/>
  <c r="V2386" i="1"/>
  <c r="V2387" i="1"/>
  <c r="V2388" i="1"/>
  <c r="V2390" i="1"/>
  <c r="V2391" i="1"/>
  <c r="V2392" i="1"/>
  <c r="V2393" i="1"/>
  <c r="V2394" i="1"/>
  <c r="V2395" i="1"/>
  <c r="V2396" i="1"/>
  <c r="V2397" i="1"/>
  <c r="V2398" i="1"/>
  <c r="V2399" i="1"/>
  <c r="V2400" i="1"/>
  <c r="V2401" i="1"/>
  <c r="V2402" i="1"/>
  <c r="V2403" i="1"/>
  <c r="V2404" i="1"/>
  <c r="V2405" i="1"/>
  <c r="V2406" i="1"/>
  <c r="V2407" i="1"/>
  <c r="V2408" i="1"/>
  <c r="V2409" i="1"/>
  <c r="V2410" i="1"/>
  <c r="V2411" i="1"/>
  <c r="V2412" i="1"/>
  <c r="V2413" i="1"/>
  <c r="V2414" i="1"/>
  <c r="V2415" i="1"/>
  <c r="V2416" i="1"/>
  <c r="V2417" i="1"/>
  <c r="V2418" i="1"/>
  <c r="V2419" i="1"/>
  <c r="V2420" i="1"/>
  <c r="V2421" i="1"/>
  <c r="V2422" i="1"/>
  <c r="V2423" i="1"/>
  <c r="V1239" i="1"/>
  <c r="V2424" i="1"/>
  <c r="V2425" i="1"/>
  <c r="V2426" i="1"/>
  <c r="V2427" i="1"/>
  <c r="V2428" i="1"/>
  <c r="V2429" i="1"/>
  <c r="V2430" i="1"/>
  <c r="V2431" i="1"/>
  <c r="V2432" i="1"/>
  <c r="V1330" i="1"/>
  <c r="V2433" i="1"/>
  <c r="V1335" i="1"/>
  <c r="V1334" i="1"/>
  <c r="V2434" i="1"/>
  <c r="V2435" i="1"/>
  <c r="V2436" i="1"/>
  <c r="V2437" i="1"/>
  <c r="V2438" i="1"/>
  <c r="V2439" i="1"/>
  <c r="V2440" i="1"/>
  <c r="V2441" i="1"/>
  <c r="V2442" i="1"/>
  <c r="V2443" i="1"/>
  <c r="V2444" i="1"/>
  <c r="V2445" i="1"/>
  <c r="V2446" i="1"/>
  <c r="V2447" i="1"/>
  <c r="V2448" i="1"/>
  <c r="V2449" i="1"/>
  <c r="V2450" i="1"/>
  <c r="V2451" i="1"/>
  <c r="V2452" i="1"/>
  <c r="V2453" i="1"/>
  <c r="V2454" i="1"/>
  <c r="V2455" i="1"/>
  <c r="V2456" i="1"/>
  <c r="V2457" i="1"/>
  <c r="V2458" i="1"/>
  <c r="V2459" i="1"/>
  <c r="V2460" i="1"/>
  <c r="V2461" i="1"/>
  <c r="V2462" i="1"/>
  <c r="V2463" i="1"/>
  <c r="V2464" i="1"/>
  <c r="V2465" i="1"/>
  <c r="V2466" i="1"/>
  <c r="V2467" i="1"/>
  <c r="V2468" i="1"/>
  <c r="V1383" i="1"/>
  <c r="V2469" i="1"/>
  <c r="V2470" i="1"/>
  <c r="V2471" i="1"/>
  <c r="V2472" i="1"/>
  <c r="V2473" i="1"/>
  <c r="V2474" i="1"/>
  <c r="V2475" i="1"/>
  <c r="V2476" i="1"/>
  <c r="V2477" i="1"/>
  <c r="V2478" i="1"/>
  <c r="V2479" i="1"/>
  <c r="V2480" i="1"/>
  <c r="V2481" i="1"/>
  <c r="V2482" i="1"/>
  <c r="V2483" i="1"/>
  <c r="V2484" i="1"/>
  <c r="V2485" i="1"/>
  <c r="V1397" i="1"/>
  <c r="V1398" i="1"/>
  <c r="V2486" i="1"/>
  <c r="V2487" i="1"/>
  <c r="V2488" i="1"/>
  <c r="V1407" i="1"/>
  <c r="V2489" i="1"/>
  <c r="V2490" i="1"/>
  <c r="V2491" i="1"/>
  <c r="V2492" i="1"/>
  <c r="V2493" i="1"/>
  <c r="V2494" i="1"/>
  <c r="V2495" i="1"/>
  <c r="V2496" i="1"/>
  <c r="V2497" i="1"/>
  <c r="V2498" i="1"/>
  <c r="V2499" i="1"/>
  <c r="V2500" i="1"/>
  <c r="V2501" i="1"/>
  <c r="V2502" i="1"/>
  <c r="V2503" i="1"/>
  <c r="V2504" i="1"/>
  <c r="V2505" i="1"/>
  <c r="V2506" i="1"/>
  <c r="V2507" i="1"/>
  <c r="V2508" i="1"/>
  <c r="V2509" i="1"/>
  <c r="V2510" i="1"/>
  <c r="V2511" i="1"/>
  <c r="V1613" i="1"/>
  <c r="V2512" i="1"/>
  <c r="V1425" i="1"/>
  <c r="V2513" i="1"/>
  <c r="V2514" i="1"/>
  <c r="V2515" i="1"/>
  <c r="V2516" i="1"/>
  <c r="V2517" i="1"/>
  <c r="V2518" i="1"/>
  <c r="V2519" i="1"/>
  <c r="V2520" i="1"/>
  <c r="V2521" i="1"/>
  <c r="V2522" i="1"/>
  <c r="V2523" i="1"/>
  <c r="V2524" i="1"/>
  <c r="V2525" i="1"/>
  <c r="V2526" i="1"/>
  <c r="V2527" i="1"/>
  <c r="V2528" i="1"/>
  <c r="V2529" i="1"/>
  <c r="V2530" i="1"/>
  <c r="V2531" i="1"/>
  <c r="V2532" i="1"/>
  <c r="V2533" i="1"/>
  <c r="V2534" i="1"/>
  <c r="V2535" i="1"/>
  <c r="V2536" i="1"/>
  <c r="V2537" i="1"/>
  <c r="V1477" i="1"/>
  <c r="V2538" i="1"/>
  <c r="V2539" i="1"/>
  <c r="V2540" i="1"/>
  <c r="V2541" i="1"/>
  <c r="V2542" i="1"/>
  <c r="V2543" i="1"/>
  <c r="V2544" i="1"/>
  <c r="V2545" i="1"/>
  <c r="V2546" i="1"/>
  <c r="V2547" i="1"/>
  <c r="V2548" i="1"/>
  <c r="V2549" i="1"/>
  <c r="V2550" i="1"/>
  <c r="V2551" i="1"/>
  <c r="V2552" i="1"/>
  <c r="V2553" i="1"/>
  <c r="V2554" i="1"/>
  <c r="V2555" i="1"/>
  <c r="V2556" i="1"/>
  <c r="V2557" i="1"/>
  <c r="V2558" i="1"/>
  <c r="V2559" i="1"/>
  <c r="V2560" i="1"/>
  <c r="V2561" i="1"/>
  <c r="V2562" i="1"/>
  <c r="V2563" i="1"/>
  <c r="V1484" i="1"/>
  <c r="V2564" i="1"/>
  <c r="V2565" i="1"/>
  <c r="V2566" i="1"/>
  <c r="V2567" i="1"/>
  <c r="V1490" i="1"/>
  <c r="V1617" i="1"/>
  <c r="V2568" i="1"/>
  <c r="V2569" i="1"/>
  <c r="V2570" i="1"/>
  <c r="V2571" i="1"/>
  <c r="V2572" i="1"/>
  <c r="V2573" i="1"/>
  <c r="V2574" i="1"/>
  <c r="V2575" i="1"/>
  <c r="V1506" i="1"/>
  <c r="V2576" i="1"/>
  <c r="V2577" i="1"/>
  <c r="V2578" i="1"/>
  <c r="V2579" i="1"/>
  <c r="V2580" i="1"/>
  <c r="V2581" i="1"/>
  <c r="V2582" i="1"/>
  <c r="V1510" i="1"/>
  <c r="V2583" i="1"/>
  <c r="V1498" i="1"/>
  <c r="V2584" i="1"/>
  <c r="V2585" i="1"/>
  <c r="V2586" i="1"/>
  <c r="V2587" i="1"/>
  <c r="V2588" i="1"/>
  <c r="V2589" i="1"/>
  <c r="V2590" i="1"/>
  <c r="V2591" i="1"/>
  <c r="V2592" i="1"/>
  <c r="V2593" i="1"/>
  <c r="V2594" i="1"/>
  <c r="V2595" i="1"/>
  <c r="V2596" i="1"/>
  <c r="V2597" i="1"/>
  <c r="V2598" i="1"/>
  <c r="V2599" i="1"/>
  <c r="V2600" i="1"/>
  <c r="V2601" i="1"/>
  <c r="V1651" i="1"/>
  <c r="V2602" i="1"/>
  <c r="V2603" i="1"/>
  <c r="V2604" i="1"/>
  <c r="V2605" i="1"/>
  <c r="V2606" i="1"/>
  <c r="V2607" i="1"/>
  <c r="V2608" i="1"/>
  <c r="V2609" i="1"/>
  <c r="V2610" i="1"/>
  <c r="V1597" i="1"/>
  <c r="V2611" i="1"/>
  <c r="V2612" i="1"/>
  <c r="V2614" i="1"/>
  <c r="V2615" i="1"/>
  <c r="V2616" i="1"/>
  <c r="V2617" i="1"/>
  <c r="V2618" i="1"/>
  <c r="V2619" i="1"/>
  <c r="V2620" i="1"/>
  <c r="V2621" i="1"/>
  <c r="V2622" i="1"/>
  <c r="V2624" i="1"/>
  <c r="V2625" i="1"/>
  <c r="V2626" i="1"/>
  <c r="V2627" i="1"/>
  <c r="V2628" i="1"/>
  <c r="V2629" i="1"/>
  <c r="V2630" i="1"/>
  <c r="V2633" i="1"/>
  <c r="V2634" i="1"/>
  <c r="V2636" i="1"/>
  <c r="V1514" i="1"/>
  <c r="V2639" i="1"/>
  <c r="V2640" i="1"/>
  <c r="V2641" i="1"/>
  <c r="V2642" i="1"/>
  <c r="V1672" i="1"/>
  <c r="V2643" i="1"/>
  <c r="V2644" i="1"/>
  <c r="V2645" i="1"/>
  <c r="V2646" i="1"/>
  <c r="V2647" i="1"/>
  <c r="V2648" i="1"/>
  <c r="V2649" i="1"/>
  <c r="V2650" i="1"/>
  <c r="V2651" i="1"/>
  <c r="V2652" i="1"/>
  <c r="V2653" i="1"/>
  <c r="V2654" i="1"/>
  <c r="V2655" i="1"/>
  <c r="V2656" i="1"/>
  <c r="V2657" i="1"/>
  <c r="V2658" i="1"/>
  <c r="V2659" i="1"/>
  <c r="V2660" i="1"/>
  <c r="V2661" i="1"/>
  <c r="V1694" i="1"/>
  <c r="V2662" i="1"/>
  <c r="V2663" i="1"/>
  <c r="V2664" i="1"/>
  <c r="V2666" i="1"/>
  <c r="V2667" i="1"/>
  <c r="V2668" i="1"/>
  <c r="V2669" i="1"/>
  <c r="V2670" i="1"/>
  <c r="V2671" i="1"/>
  <c r="V2672" i="1"/>
  <c r="V2673" i="1"/>
  <c r="V2674" i="1"/>
  <c r="V2675" i="1"/>
  <c r="V2676" i="1"/>
  <c r="V2677" i="1"/>
  <c r="V2678" i="1"/>
  <c r="V2679" i="1"/>
  <c r="V2680" i="1"/>
  <c r="V2681" i="1"/>
  <c r="V2682" i="1"/>
  <c r="V2683" i="1"/>
  <c r="V2684" i="1"/>
  <c r="V2685" i="1"/>
  <c r="V2686" i="1"/>
  <c r="V2687" i="1"/>
  <c r="V1561" i="1"/>
  <c r="V2688" i="1"/>
  <c r="V1643" i="1"/>
  <c r="V2689" i="1"/>
  <c r="V2690" i="1"/>
  <c r="V2691" i="1"/>
  <c r="V2692" i="1"/>
  <c r="V2693" i="1"/>
  <c r="V2694" i="1"/>
  <c r="V2695" i="1"/>
  <c r="V2696" i="1"/>
  <c r="V2697" i="1"/>
  <c r="V2698" i="1"/>
  <c r="V2699" i="1"/>
  <c r="V2700" i="1"/>
  <c r="V2701" i="1"/>
  <c r="V2702" i="1"/>
  <c r="V2703" i="1"/>
  <c r="V2704" i="1"/>
  <c r="V2705" i="1"/>
  <c r="V2706" i="1"/>
  <c r="V2707" i="1"/>
  <c r="V1562" i="1"/>
  <c r="V1610" i="1"/>
  <c r="V2708" i="1"/>
  <c r="V2709" i="1"/>
  <c r="V2710" i="1"/>
  <c r="V2711" i="1"/>
  <c r="V2712" i="1"/>
  <c r="V2713" i="1"/>
  <c r="V2714" i="1"/>
  <c r="V2715" i="1"/>
  <c r="V2716" i="1"/>
  <c r="V2717" i="1"/>
  <c r="V2718" i="1"/>
  <c r="V2719" i="1"/>
  <c r="V2720" i="1"/>
  <c r="V2721" i="1"/>
  <c r="V2722" i="1"/>
  <c r="V1717" i="1"/>
  <c r="V2723" i="1"/>
  <c r="V1882" i="1"/>
  <c r="V2724" i="1"/>
  <c r="V2725" i="1"/>
  <c r="V2726" i="1"/>
  <c r="V2727" i="1"/>
  <c r="V2728" i="1"/>
  <c r="V2729" i="1"/>
  <c r="V2730" i="1"/>
  <c r="V1950" i="1"/>
  <c r="V2731" i="1"/>
  <c r="V2733" i="1"/>
  <c r="V2734" i="1"/>
  <c r="V2735" i="1"/>
  <c r="V2738" i="1"/>
  <c r="V2739" i="1"/>
  <c r="V2744" i="1"/>
  <c r="V2752" i="1"/>
  <c r="V2754" i="1"/>
  <c r="V2760" i="1"/>
  <c r="V2770" i="1"/>
  <c r="V2772" i="1"/>
  <c r="V2773" i="1"/>
  <c r="V2775" i="1"/>
  <c r="V2776" i="1"/>
  <c r="V2779" i="1"/>
  <c r="V2780" i="1"/>
  <c r="V2781" i="1"/>
  <c r="V2782" i="1"/>
  <c r="V2788" i="1"/>
  <c r="V2789" i="1"/>
  <c r="V2793" i="1"/>
  <c r="V2794" i="1"/>
  <c r="V2800" i="1"/>
  <c r="V2801" i="1"/>
  <c r="V2802" i="1"/>
  <c r="V2805" i="1"/>
  <c r="V2808" i="1"/>
  <c r="V2810" i="1"/>
  <c r="V2812" i="1"/>
  <c r="V2813" i="1"/>
  <c r="V2817" i="1"/>
  <c r="V2818" i="1"/>
  <c r="V2819" i="1"/>
  <c r="V2820" i="1"/>
  <c r="V2822" i="1"/>
  <c r="V2826" i="1"/>
  <c r="V2827" i="1"/>
  <c r="V2828" i="1"/>
  <c r="V2829" i="1"/>
  <c r="V2830" i="1"/>
  <c r="V2831" i="1"/>
  <c r="V2832" i="1"/>
  <c r="V2833" i="1"/>
  <c r="V1918" i="1"/>
  <c r="V2074" i="1"/>
  <c r="V2836" i="1"/>
  <c r="V2837" i="1"/>
  <c r="V2838" i="1"/>
  <c r="V2839" i="1"/>
  <c r="V2840" i="1"/>
  <c r="V2841" i="1"/>
  <c r="V2842" i="1"/>
  <c r="V2843" i="1"/>
  <c r="V2844" i="1"/>
  <c r="V2845" i="1"/>
  <c r="V2846" i="1"/>
  <c r="V2847" i="1"/>
  <c r="V577" i="1"/>
  <c r="V578" i="1"/>
  <c r="V2850" i="1"/>
  <c r="V757" i="1"/>
  <c r="V758" i="1"/>
  <c r="V817" i="1"/>
  <c r="V819" i="1"/>
  <c r="V995" i="1"/>
  <c r="V1089" i="1"/>
  <c r="V1401" i="1"/>
  <c r="V1403" i="1"/>
  <c r="V1410" i="1"/>
  <c r="V858" i="1"/>
  <c r="V1420" i="1"/>
  <c r="V861" i="1"/>
  <c r="V1056" i="1"/>
  <c r="V2864" i="1"/>
  <c r="V693" i="1"/>
  <c r="V1145" i="1"/>
  <c r="V1138" i="1"/>
  <c r="V2868" i="1"/>
  <c r="V2869" i="1"/>
  <c r="V3" i="1"/>
  <c r="U4" i="1"/>
  <c r="U2732" i="1"/>
  <c r="U6" i="1"/>
  <c r="U7" i="1"/>
  <c r="U16" i="1"/>
  <c r="U9" i="1"/>
  <c r="U10" i="1"/>
  <c r="U133" i="1"/>
  <c r="U12" i="1"/>
  <c r="U78" i="1"/>
  <c r="U157" i="1"/>
  <c r="U2736" i="1"/>
  <c r="U124" i="1"/>
  <c r="U17" i="1"/>
  <c r="U18" i="1"/>
  <c r="U19" i="1"/>
  <c r="U20" i="1"/>
  <c r="U21" i="1"/>
  <c r="U22" i="1"/>
  <c r="U23" i="1"/>
  <c r="U24" i="1"/>
  <c r="U25" i="1"/>
  <c r="U26" i="1"/>
  <c r="U2737" i="1"/>
  <c r="U2740" i="1"/>
  <c r="U60" i="1"/>
  <c r="U61" i="1"/>
  <c r="U31" i="1"/>
  <c r="U109" i="1"/>
  <c r="U33" i="1"/>
  <c r="U34" i="1"/>
  <c r="U2741" i="1"/>
  <c r="U36" i="1"/>
  <c r="U37" i="1"/>
  <c r="U2742" i="1"/>
  <c r="U159" i="1"/>
  <c r="U40" i="1"/>
  <c r="U41" i="1"/>
  <c r="U42" i="1"/>
  <c r="U43" i="1"/>
  <c r="U59" i="1"/>
  <c r="U45" i="1"/>
  <c r="U2743" i="1"/>
  <c r="U165" i="1"/>
  <c r="U2745" i="1"/>
  <c r="U49" i="1"/>
  <c r="U2746" i="1"/>
  <c r="U108" i="1"/>
  <c r="U2747" i="1"/>
  <c r="U2748" i="1"/>
  <c r="U54" i="1"/>
  <c r="U55" i="1"/>
  <c r="U56" i="1"/>
  <c r="U57" i="1"/>
  <c r="U58" i="1"/>
  <c r="U2749" i="1"/>
  <c r="U150" i="1"/>
  <c r="U5" i="1"/>
  <c r="U62" i="1"/>
  <c r="U2750" i="1"/>
  <c r="U2751" i="1"/>
  <c r="U65" i="1"/>
  <c r="U2753" i="1"/>
  <c r="U67" i="1"/>
  <c r="U2755" i="1"/>
  <c r="U75" i="1"/>
  <c r="U70" i="1"/>
  <c r="U71" i="1"/>
  <c r="U72" i="1"/>
  <c r="U64" i="1"/>
  <c r="U2756" i="1"/>
  <c r="U2757" i="1"/>
  <c r="U2758" i="1"/>
  <c r="U2759" i="1"/>
  <c r="U2761" i="1"/>
  <c r="U79" i="1"/>
  <c r="U93" i="1"/>
  <c r="U2762" i="1"/>
  <c r="U82" i="1"/>
  <c r="U83" i="1"/>
  <c r="U2763" i="1"/>
  <c r="U94" i="1"/>
  <c r="U2764" i="1"/>
  <c r="U2765" i="1"/>
  <c r="U88" i="1"/>
  <c r="U95" i="1"/>
  <c r="U185" i="1"/>
  <c r="U91" i="1"/>
  <c r="U194" i="1"/>
  <c r="U2766" i="1"/>
  <c r="U2767" i="1"/>
  <c r="U2768" i="1"/>
  <c r="U2769" i="1"/>
  <c r="U2771" i="1"/>
  <c r="U98" i="1"/>
  <c r="U190" i="1"/>
  <c r="U144" i="1"/>
  <c r="U130" i="1"/>
  <c r="U110" i="1"/>
  <c r="U2774" i="1"/>
  <c r="U2777" i="1"/>
  <c r="U105" i="1"/>
  <c r="U2778" i="1"/>
  <c r="U107" i="1"/>
  <c r="U2783" i="1"/>
  <c r="U2784" i="1"/>
  <c r="U2785" i="1"/>
  <c r="U111" i="1"/>
  <c r="U127" i="1"/>
  <c r="U2786" i="1"/>
  <c r="U2787" i="1"/>
  <c r="U191" i="1"/>
  <c r="U2790" i="1"/>
  <c r="U68" i="1"/>
  <c r="U69" i="1"/>
  <c r="U2791" i="1"/>
  <c r="U2792" i="1"/>
  <c r="U2795" i="1"/>
  <c r="U2796" i="1"/>
  <c r="U2797" i="1"/>
  <c r="U2798" i="1"/>
  <c r="U2799" i="1"/>
  <c r="U126" i="1"/>
  <c r="U2803" i="1"/>
  <c r="U89" i="1"/>
  <c r="U29" i="1"/>
  <c r="U2804" i="1"/>
  <c r="U48" i="1"/>
  <c r="U2806" i="1"/>
  <c r="U2807" i="1"/>
  <c r="U134" i="1"/>
  <c r="U135" i="1"/>
  <c r="U136" i="1"/>
  <c r="U2809" i="1"/>
  <c r="U138" i="1"/>
  <c r="U2811" i="1"/>
  <c r="U140" i="1"/>
  <c r="U2814" i="1"/>
  <c r="U142" i="1"/>
  <c r="U143" i="1"/>
  <c r="U2815" i="1"/>
  <c r="U2816" i="1"/>
  <c r="U85" i="1"/>
  <c r="U2821" i="1"/>
  <c r="U2823" i="1"/>
  <c r="U2824" i="1"/>
  <c r="U2825" i="1"/>
  <c r="U151" i="1"/>
  <c r="U2834" i="1"/>
  <c r="U153" i="1"/>
  <c r="U38" i="1"/>
  <c r="U155" i="1"/>
  <c r="U156" i="1"/>
  <c r="U2835" i="1"/>
  <c r="U160" i="1"/>
  <c r="U145" i="1"/>
  <c r="U76" i="1"/>
  <c r="U161" i="1"/>
  <c r="U162" i="1"/>
  <c r="U163" i="1"/>
  <c r="U164" i="1"/>
  <c r="U15" i="1"/>
  <c r="U39" i="1"/>
  <c r="U167" i="1"/>
  <c r="U168" i="1"/>
  <c r="U8" i="1"/>
  <c r="U11" i="1"/>
  <c r="U13" i="1"/>
  <c r="U73" i="1"/>
  <c r="U14" i="1"/>
  <c r="U50" i="1"/>
  <c r="U2848" i="1"/>
  <c r="U176" i="1"/>
  <c r="U177" i="1"/>
  <c r="U2849" i="1"/>
  <c r="U179" i="1"/>
  <c r="U2851" i="1"/>
  <c r="U2852" i="1"/>
  <c r="U2853" i="1"/>
  <c r="U2854" i="1"/>
  <c r="U2855" i="1"/>
  <c r="U2856" i="1"/>
  <c r="U46" i="1"/>
  <c r="U2857" i="1"/>
  <c r="U188" i="1"/>
  <c r="U117" i="1"/>
  <c r="U32" i="1"/>
  <c r="U51" i="1"/>
  <c r="U30" i="1"/>
  <c r="U47" i="1"/>
  <c r="U74" i="1"/>
  <c r="U195" i="1"/>
  <c r="U196" i="1"/>
  <c r="U90" i="1"/>
  <c r="U92" i="1"/>
  <c r="U28" i="1"/>
  <c r="U52" i="1"/>
  <c r="U201" i="1"/>
  <c r="U27" i="1"/>
  <c r="U203" i="1"/>
  <c r="U123" i="1"/>
  <c r="U205" i="1"/>
  <c r="U2858" i="1"/>
  <c r="U35" i="1"/>
  <c r="U208" i="1"/>
  <c r="U209" i="1"/>
  <c r="U210" i="1"/>
  <c r="U211" i="1"/>
  <c r="U212" i="1"/>
  <c r="U213" i="1"/>
  <c r="U128" i="1"/>
  <c r="U129" i="1"/>
  <c r="U44" i="1"/>
  <c r="U2859" i="1"/>
  <c r="U218" i="1"/>
  <c r="U66" i="1"/>
  <c r="U146" i="1"/>
  <c r="U221" i="1"/>
  <c r="U222" i="1"/>
  <c r="U223" i="1"/>
  <c r="U120" i="1"/>
  <c r="U225" i="1"/>
  <c r="U226" i="1"/>
  <c r="U53" i="1"/>
  <c r="U228" i="1"/>
  <c r="U2860" i="1"/>
  <c r="U63" i="1"/>
  <c r="U231" i="1"/>
  <c r="U202" i="1"/>
  <c r="U233" i="1"/>
  <c r="U119" i="1"/>
  <c r="U2861" i="1"/>
  <c r="U86" i="1"/>
  <c r="U229" i="1"/>
  <c r="U118" i="1"/>
  <c r="U116" i="1"/>
  <c r="U240" i="1"/>
  <c r="U147" i="1"/>
  <c r="U242" i="1"/>
  <c r="U2862" i="1"/>
  <c r="U2863" i="1"/>
  <c r="U96" i="1"/>
  <c r="U100" i="1"/>
  <c r="U87" i="1"/>
  <c r="U248" i="1"/>
  <c r="U137" i="1"/>
  <c r="U139" i="1"/>
  <c r="U224" i="1"/>
  <c r="U252" i="1"/>
  <c r="U97" i="1"/>
  <c r="U99" i="1"/>
  <c r="U255" i="1"/>
  <c r="U256" i="1"/>
  <c r="U257" i="1"/>
  <c r="U121" i="1"/>
  <c r="U122" i="1"/>
  <c r="U2865" i="1"/>
  <c r="U261" i="1"/>
  <c r="U230" i="1"/>
  <c r="U2866" i="1"/>
  <c r="U77" i="1"/>
  <c r="U265" i="1"/>
  <c r="U266" i="1"/>
  <c r="U267" i="1"/>
  <c r="U268" i="1"/>
  <c r="U269" i="1"/>
  <c r="U101" i="1"/>
  <c r="U102" i="1"/>
  <c r="U125" i="1"/>
  <c r="U103" i="1"/>
  <c r="U112" i="1"/>
  <c r="U113" i="1"/>
  <c r="U154" i="1"/>
  <c r="U277" i="1"/>
  <c r="U278" i="1"/>
  <c r="U114" i="1"/>
  <c r="U115" i="1"/>
  <c r="U152" i="1"/>
  <c r="U80" i="1"/>
  <c r="U81" i="1"/>
  <c r="U171" i="1"/>
  <c r="U84" i="1"/>
  <c r="U286" i="1"/>
  <c r="U104" i="1"/>
  <c r="U106" i="1"/>
  <c r="U289" i="1"/>
  <c r="U290" i="1"/>
  <c r="U291" i="1"/>
  <c r="U292" i="1"/>
  <c r="U293" i="1"/>
  <c r="U294" i="1"/>
  <c r="U148" i="1"/>
  <c r="U254" i="1"/>
  <c r="U297" i="1"/>
  <c r="U173" i="1"/>
  <c r="U131" i="1"/>
  <c r="U132" i="1"/>
  <c r="U158" i="1"/>
  <c r="U178" i="1"/>
  <c r="U141" i="1"/>
  <c r="U175" i="1"/>
  <c r="U305" i="1"/>
  <c r="U149" i="1"/>
  <c r="U307" i="1"/>
  <c r="U308" i="1"/>
  <c r="U309" i="1"/>
  <c r="U310" i="1"/>
  <c r="U311" i="1"/>
  <c r="U312" i="1"/>
  <c r="U313" i="1"/>
  <c r="U314" i="1"/>
  <c r="U315" i="1"/>
  <c r="U316" i="1"/>
  <c r="U317" i="1"/>
  <c r="U318" i="1"/>
  <c r="U319" i="1"/>
  <c r="U320" i="1"/>
  <c r="U321" i="1"/>
  <c r="U322" i="1"/>
  <c r="U166" i="1"/>
  <c r="U324" i="1"/>
  <c r="U1275" i="1"/>
  <c r="U326" i="1"/>
  <c r="U327" i="1"/>
  <c r="U328" i="1"/>
  <c r="U200" i="1"/>
  <c r="U258" i="1"/>
  <c r="U331" i="1"/>
  <c r="U235" i="1"/>
  <c r="U333" i="1"/>
  <c r="U334" i="1"/>
  <c r="U335" i="1"/>
  <c r="U207" i="1"/>
  <c r="U182" i="1"/>
  <c r="U180" i="1"/>
  <c r="U339" i="1"/>
  <c r="U340" i="1"/>
  <c r="U341" i="1"/>
  <c r="U172" i="1"/>
  <c r="U169" i="1"/>
  <c r="U170" i="1"/>
  <c r="U345" i="1"/>
  <c r="U346" i="1"/>
  <c r="U347" i="1"/>
  <c r="U348" i="1"/>
  <c r="U349" i="1"/>
  <c r="U350" i="1"/>
  <c r="U192" i="1"/>
  <c r="U352" i="1"/>
  <c r="U1214" i="1"/>
  <c r="U281" i="1"/>
  <c r="U575" i="1"/>
  <c r="U198" i="1"/>
  <c r="U199" i="1"/>
  <c r="U358" i="1"/>
  <c r="U359" i="1"/>
  <c r="U360" i="1"/>
  <c r="U274" i="1"/>
  <c r="U186" i="1"/>
  <c r="U187" i="1"/>
  <c r="U174" i="1"/>
  <c r="U365" i="1"/>
  <c r="U284" i="1"/>
  <c r="U367" i="1"/>
  <c r="U368" i="1"/>
  <c r="U234" i="1"/>
  <c r="U193" i="1"/>
  <c r="U371" i="1"/>
  <c r="U249" i="1"/>
  <c r="U197" i="1"/>
  <c r="U181" i="1"/>
  <c r="U236" i="1"/>
  <c r="U376" i="1"/>
  <c r="U665" i="1"/>
  <c r="U184" i="1"/>
  <c r="U220" i="1"/>
  <c r="U227" i="1"/>
  <c r="U204" i="1"/>
  <c r="U382" i="1"/>
  <c r="U183" i="1"/>
  <c r="U384" i="1"/>
  <c r="U385" i="1"/>
  <c r="U386" i="1"/>
  <c r="U189" i="1"/>
  <c r="U259" i="1"/>
  <c r="U389" i="1"/>
  <c r="U824" i="1"/>
  <c r="U391" i="1"/>
  <c r="U392" i="1"/>
  <c r="U215" i="1"/>
  <c r="U394" i="1"/>
  <c r="U561" i="1"/>
  <c r="U396" i="1"/>
  <c r="U244" i="1"/>
  <c r="U398" i="1"/>
  <c r="U399" i="1"/>
  <c r="U400" i="1"/>
  <c r="U237" i="1"/>
  <c r="U247" i="1"/>
  <c r="U263" i="1"/>
  <c r="U264" i="1"/>
  <c r="U214" i="1"/>
  <c r="U206" i="1"/>
  <c r="U407" i="1"/>
  <c r="U408" i="1"/>
  <c r="U250" i="1"/>
  <c r="U410" i="1"/>
  <c r="U411" i="1"/>
  <c r="U412" i="1"/>
  <c r="U275" i="1"/>
  <c r="U414" i="1"/>
  <c r="U287" i="1"/>
  <c r="U416" i="1"/>
  <c r="U332" i="1"/>
  <c r="U232" i="1"/>
  <c r="U280" i="1"/>
  <c r="U567" i="1"/>
  <c r="U1085" i="1"/>
  <c r="U422" i="1"/>
  <c r="U260" i="1"/>
  <c r="U246" i="1"/>
  <c r="U425" i="1"/>
  <c r="U262" i="1"/>
  <c r="U304" i="1"/>
  <c r="U243" i="1"/>
  <c r="U251" i="1"/>
  <c r="U238" i="1"/>
  <c r="U431" i="1"/>
  <c r="U432" i="1"/>
  <c r="U306" i="1"/>
  <c r="U253" i="1"/>
  <c r="U276" i="1"/>
  <c r="U436" i="1"/>
  <c r="U437" i="1"/>
  <c r="U272" i="1"/>
  <c r="U303" i="1"/>
  <c r="U440" i="1"/>
  <c r="U241" i="1"/>
  <c r="U330" i="1"/>
  <c r="U443" i="1"/>
  <c r="U444" i="1"/>
  <c r="U445" i="1"/>
  <c r="U245" i="1"/>
  <c r="U1084" i="1"/>
  <c r="U448" i="1"/>
  <c r="U1041" i="1"/>
  <c r="U1203" i="1"/>
  <c r="U451" i="1"/>
  <c r="U298" i="1"/>
  <c r="U299" i="1"/>
  <c r="U279" i="1"/>
  <c r="U455" i="1"/>
  <c r="U456" i="1"/>
  <c r="U302" i="1"/>
  <c r="U270" i="1"/>
  <c r="U459" i="1"/>
  <c r="U1215" i="1"/>
  <c r="U461" i="1"/>
  <c r="U271" i="1"/>
  <c r="U463" i="1"/>
  <c r="U464" i="1"/>
  <c r="U338" i="1"/>
  <c r="U466" i="1"/>
  <c r="U273" i="1"/>
  <c r="U468" i="1"/>
  <c r="U469" i="1"/>
  <c r="U470" i="1"/>
  <c r="U471" i="1"/>
  <c r="U542" i="1"/>
  <c r="U473" i="1"/>
  <c r="U474" i="1"/>
  <c r="U475" i="1"/>
  <c r="U476" i="1"/>
  <c r="U2012" i="1"/>
  <c r="U478" i="1"/>
  <c r="U479" i="1"/>
  <c r="U615" i="1"/>
  <c r="U481" i="1"/>
  <c r="U282" i="1"/>
  <c r="U869" i="1"/>
  <c r="U288" i="1"/>
  <c r="U485" i="1"/>
  <c r="U486" i="1"/>
  <c r="U487" i="1"/>
  <c r="U336" i="1"/>
  <c r="U489" i="1"/>
  <c r="U490" i="1"/>
  <c r="U364" i="1"/>
  <c r="U366" i="1"/>
  <c r="U493" i="1"/>
  <c r="U285" i="1"/>
  <c r="U388" i="1"/>
  <c r="U496" i="1"/>
  <c r="U497" i="1"/>
  <c r="U498" i="1"/>
  <c r="U619" i="1"/>
  <c r="U500" i="1"/>
  <c r="U433" i="1"/>
  <c r="U502" i="1"/>
  <c r="U503" i="1"/>
  <c r="U421" i="1"/>
  <c r="U283" i="1"/>
  <c r="U381" i="1"/>
  <c r="U426" i="1"/>
  <c r="U295" i="1"/>
  <c r="U509" i="1"/>
  <c r="U510" i="1"/>
  <c r="U511" i="1"/>
  <c r="U505" i="1"/>
  <c r="U513" i="1"/>
  <c r="U402" i="1"/>
  <c r="U984" i="1"/>
  <c r="U996" i="1"/>
  <c r="U517" i="1"/>
  <c r="U296" i="1"/>
  <c r="U593" i="1"/>
  <c r="U520" i="1"/>
  <c r="U834" i="1"/>
  <c r="U300" i="1"/>
  <c r="U523" i="1"/>
  <c r="U343" i="1"/>
  <c r="U525" i="1"/>
  <c r="U342" i="1"/>
  <c r="U527" i="1"/>
  <c r="U592" i="1"/>
  <c r="U781" i="1"/>
  <c r="U530" i="1"/>
  <c r="U531" i="1"/>
  <c r="U532" i="1"/>
  <c r="U397" i="1"/>
  <c r="U1030" i="1"/>
  <c r="U390" i="1"/>
  <c r="U945" i="1"/>
  <c r="U815" i="1"/>
  <c r="U538" i="1"/>
  <c r="U1968" i="1"/>
  <c r="U540" i="1"/>
  <c r="U835" i="1"/>
  <c r="U357" i="1"/>
  <c r="U825" i="1"/>
  <c r="U544" i="1"/>
  <c r="U301" i="1"/>
  <c r="U1323" i="1"/>
  <c r="U378" i="1"/>
  <c r="U494" i="1"/>
  <c r="U1037" i="1"/>
  <c r="U1038" i="1"/>
  <c r="U1039" i="1"/>
  <c r="U998" i="1"/>
  <c r="U999" i="1"/>
  <c r="U1155" i="1"/>
  <c r="U1392" i="1"/>
  <c r="U1074" i="1"/>
  <c r="U323" i="1"/>
  <c r="U1031" i="1"/>
  <c r="U559" i="1"/>
  <c r="U370" i="1"/>
  <c r="U663" i="1"/>
  <c r="U1131" i="1"/>
  <c r="U563" i="1"/>
  <c r="U564" i="1"/>
  <c r="U325" i="1"/>
  <c r="U553" i="1"/>
  <c r="U554" i="1"/>
  <c r="U719" i="1"/>
  <c r="U401" i="1"/>
  <c r="U570" i="1"/>
  <c r="U375" i="1"/>
  <c r="U620" i="1"/>
  <c r="U550" i="1"/>
  <c r="U1072" i="1"/>
  <c r="U1070" i="1"/>
  <c r="U387" i="1"/>
  <c r="U512" i="1"/>
  <c r="U626" i="1"/>
  <c r="U634" i="1"/>
  <c r="U1068" i="1"/>
  <c r="U551" i="1"/>
  <c r="U582" i="1"/>
  <c r="U938" i="1"/>
  <c r="U329" i="1"/>
  <c r="U801" i="1"/>
  <c r="U373" i="1"/>
  <c r="U587" i="1"/>
  <c r="U588" i="1"/>
  <c r="U641" i="1"/>
  <c r="U344" i="1"/>
  <c r="U337" i="1"/>
  <c r="U1047" i="1"/>
  <c r="U1053" i="1"/>
  <c r="U508" i="1"/>
  <c r="U351" i="1"/>
  <c r="U596" i="1"/>
  <c r="U543" i="1"/>
  <c r="U353" i="1"/>
  <c r="U599" i="1"/>
  <c r="U816" i="1"/>
  <c r="U580" i="1"/>
  <c r="U566" i="1"/>
  <c r="U948" i="1"/>
  <c r="U1517" i="1"/>
  <c r="U1139" i="1"/>
  <c r="U604" i="1"/>
  <c r="U928" i="1"/>
  <c r="U393" i="1"/>
  <c r="U395" i="1"/>
  <c r="U354" i="1"/>
  <c r="U882" i="1"/>
  <c r="U883" i="1"/>
  <c r="U884" i="1"/>
  <c r="U614" i="1"/>
  <c r="U506" i="1"/>
  <c r="U480" i="1"/>
  <c r="U720" i="1"/>
  <c r="U374" i="1"/>
  <c r="U383" i="1"/>
  <c r="U355" i="1"/>
  <c r="U356" i="1"/>
  <c r="U524" i="1"/>
  <c r="U894" i="1"/>
  <c r="U949" i="1"/>
  <c r="U625" i="1"/>
  <c r="U536" i="1"/>
  <c r="U627" i="1"/>
  <c r="U628" i="1"/>
  <c r="U621" i="1"/>
  <c r="U362" i="1"/>
  <c r="U369" i="1"/>
  <c r="U379" i="1"/>
  <c r="U642" i="1"/>
  <c r="U361" i="1"/>
  <c r="U671" i="1"/>
  <c r="U722" i="1"/>
  <c r="U637" i="1"/>
  <c r="U638" i="1"/>
  <c r="U723" i="1"/>
  <c r="U460" i="1"/>
  <c r="U363" i="1"/>
  <c r="U1063" i="1"/>
  <c r="U643" i="1"/>
  <c r="U789" i="1"/>
  <c r="U645" i="1"/>
  <c r="U534" i="1"/>
  <c r="U454" i="1"/>
  <c r="U648" i="1"/>
  <c r="U541" i="1"/>
  <c r="U650" i="1"/>
  <c r="U522" i="1"/>
  <c r="U726" i="1"/>
  <c r="U653" i="1"/>
  <c r="U670" i="1"/>
  <c r="U491" i="1"/>
  <c r="U495" i="1"/>
  <c r="U377" i="1"/>
  <c r="U821" i="1"/>
  <c r="U492" i="1"/>
  <c r="U1188" i="1"/>
  <c r="U372" i="1"/>
  <c r="U662" i="1"/>
  <c r="U1062" i="1"/>
  <c r="U840" i="1"/>
  <c r="U921" i="1"/>
  <c r="U897" i="1"/>
  <c r="U521" i="1"/>
  <c r="U668" i="1"/>
  <c r="U899" i="1"/>
  <c r="U900" i="1"/>
  <c r="U632" i="1"/>
  <c r="U1060" i="1"/>
  <c r="U727" i="1"/>
  <c r="U674" i="1"/>
  <c r="U616" i="1"/>
  <c r="U1187" i="1"/>
  <c r="U729" i="1"/>
  <c r="U730" i="1"/>
  <c r="U1014" i="1"/>
  <c r="U871" i="1"/>
  <c r="U681" i="1"/>
  <c r="U731" i="1"/>
  <c r="U601" i="1"/>
  <c r="U732" i="1"/>
  <c r="U733" i="1"/>
  <c r="U686" i="1"/>
  <c r="U831" i="1"/>
  <c r="U672" i="1"/>
  <c r="U939" i="1"/>
  <c r="U537" i="1"/>
  <c r="U691" i="1"/>
  <c r="U380" i="1"/>
  <c r="U635" i="1"/>
  <c r="U666" i="1"/>
  <c r="U695" i="1"/>
  <c r="U405" i="1"/>
  <c r="U618" i="1"/>
  <c r="U673" i="1"/>
  <c r="U734" i="1"/>
  <c r="U735" i="1"/>
  <c r="U738" i="1"/>
  <c r="U710" i="1"/>
  <c r="U703" i="1"/>
  <c r="U704" i="1"/>
  <c r="U705" i="1"/>
  <c r="U739" i="1"/>
  <c r="U1191" i="1"/>
  <c r="U919" i="1"/>
  <c r="U654" i="1"/>
  <c r="U1236" i="1"/>
  <c r="U1245" i="1"/>
  <c r="U836" i="1"/>
  <c r="U1174" i="1"/>
  <c r="U896" i="1"/>
  <c r="U680" i="1"/>
  <c r="U901" i="1"/>
  <c r="U717" i="1"/>
  <c r="U712" i="1"/>
  <c r="U682" i="1"/>
  <c r="U1148" i="1"/>
  <c r="U721" i="1"/>
  <c r="U991" i="1"/>
  <c r="U435" i="1"/>
  <c r="U724" i="1"/>
  <c r="U725" i="1"/>
  <c r="U528" i="1"/>
  <c r="U529" i="1"/>
  <c r="U728" i="1"/>
  <c r="U636" i="1"/>
  <c r="U639" i="1"/>
  <c r="U1075" i="1"/>
  <c r="U898" i="1"/>
  <c r="U430" i="1"/>
  <c r="U699" i="1"/>
  <c r="U612" i="1"/>
  <c r="U736" i="1"/>
  <c r="U737" i="1"/>
  <c r="U419" i="1"/>
  <c r="U420" i="1"/>
  <c r="U802" i="1"/>
  <c r="U740" i="1"/>
  <c r="U546" i="1"/>
  <c r="U929" i="1"/>
  <c r="U716" i="1"/>
  <c r="U745" i="1"/>
  <c r="U1018" i="1"/>
  <c r="U613" i="1"/>
  <c r="U741" i="1"/>
  <c r="U970" i="1"/>
  <c r="U972" i="1"/>
  <c r="U1277" i="1"/>
  <c r="U752" i="1"/>
  <c r="U526" i="1"/>
  <c r="U754" i="1"/>
  <c r="U763" i="1"/>
  <c r="U623" i="1"/>
  <c r="U1035" i="1"/>
  <c r="U1025" i="1"/>
  <c r="U759" i="1"/>
  <c r="U760" i="1"/>
  <c r="U622" i="1"/>
  <c r="U992" i="1"/>
  <c r="U572" i="1"/>
  <c r="U535" i="1"/>
  <c r="U548" i="1"/>
  <c r="U706" i="1"/>
  <c r="U697" i="1"/>
  <c r="U675" i="1"/>
  <c r="U769" i="1"/>
  <c r="U742" i="1"/>
  <c r="U452" i="1"/>
  <c r="U676" i="1"/>
  <c r="U886" i="1"/>
  <c r="U482" i="1"/>
  <c r="U483" i="1"/>
  <c r="U413" i="1"/>
  <c r="U415" i="1"/>
  <c r="U417" i="1"/>
  <c r="U418" i="1"/>
  <c r="U499" i="1"/>
  <c r="U428" i="1"/>
  <c r="U783" i="1"/>
  <c r="U1059" i="1"/>
  <c r="U784" i="1"/>
  <c r="U865" i="1"/>
  <c r="U659" i="1"/>
  <c r="U829" i="1"/>
  <c r="U830" i="1"/>
  <c r="U743" i="1"/>
  <c r="U744" i="1"/>
  <c r="U746" i="1"/>
  <c r="U747" i="1"/>
  <c r="U447" i="1"/>
  <c r="U449" i="1"/>
  <c r="U1103" i="1"/>
  <c r="U565" i="1"/>
  <c r="U797" i="1"/>
  <c r="U798" i="1"/>
  <c r="U660" i="1"/>
  <c r="U547" i="1"/>
  <c r="U569" i="1"/>
  <c r="U990" i="1"/>
  <c r="U803" i="1"/>
  <c r="U804" i="1"/>
  <c r="U805" i="1"/>
  <c r="U806" i="1"/>
  <c r="U450" i="1"/>
  <c r="U808" i="1"/>
  <c r="U988" i="1"/>
  <c r="U562" i="1"/>
  <c r="U811" i="1"/>
  <c r="U1181" i="1"/>
  <c r="U533" i="1"/>
  <c r="U814" i="1"/>
  <c r="U629" i="1"/>
  <c r="U581" i="1"/>
  <c r="U583" i="1"/>
  <c r="U818" i="1"/>
  <c r="U1143" i="1"/>
  <c r="U868" i="1"/>
  <c r="U514" i="1"/>
  <c r="U982" i="1"/>
  <c r="U677" i="1"/>
  <c r="U515" i="1"/>
  <c r="U516" i="1"/>
  <c r="U518" i="1"/>
  <c r="U519" i="1"/>
  <c r="U946" i="1"/>
  <c r="U633" i="1"/>
  <c r="U795" i="1"/>
  <c r="U796" i="1"/>
  <c r="U799" i="1"/>
  <c r="U1057" i="1"/>
  <c r="U846" i="1"/>
  <c r="U1004" i="1"/>
  <c r="U715" i="1"/>
  <c r="U966" i="1"/>
  <c r="U838" i="1"/>
  <c r="U1043" i="1"/>
  <c r="U403" i="1"/>
  <c r="U748" i="1"/>
  <c r="U842" i="1"/>
  <c r="U932" i="1"/>
  <c r="U631" i="1"/>
  <c r="U694" i="1"/>
  <c r="U922" i="1"/>
  <c r="U584" i="1"/>
  <c r="U874" i="1"/>
  <c r="U775" i="1"/>
  <c r="U605" i="1"/>
  <c r="U822" i="1"/>
  <c r="U887" i="1"/>
  <c r="U853" i="1"/>
  <c r="U854" i="1"/>
  <c r="U678" i="1"/>
  <c r="U457" i="1"/>
  <c r="U458" i="1"/>
  <c r="U837" i="1"/>
  <c r="U859" i="1"/>
  <c r="U860" i="1"/>
  <c r="U975" i="1"/>
  <c r="U504" i="1"/>
  <c r="U404" i="1"/>
  <c r="U823" i="1"/>
  <c r="U439" i="1"/>
  <c r="U866" i="1"/>
  <c r="U867" i="1"/>
  <c r="U462" i="1"/>
  <c r="U465" i="1"/>
  <c r="U875" i="1"/>
  <c r="U879" i="1"/>
  <c r="U951" i="1"/>
  <c r="U545" i="1"/>
  <c r="U571" i="1"/>
  <c r="U776" i="1"/>
  <c r="U876" i="1"/>
  <c r="U877" i="1"/>
  <c r="U878" i="1"/>
  <c r="U409" i="1"/>
  <c r="U1006" i="1"/>
  <c r="U881" i="1"/>
  <c r="U467" i="1"/>
  <c r="U472" i="1"/>
  <c r="U477" i="1"/>
  <c r="U1151" i="1"/>
  <c r="U902" i="1"/>
  <c r="U903" i="1"/>
  <c r="U683" i="1"/>
  <c r="U956" i="1"/>
  <c r="U890" i="1"/>
  <c r="U993" i="1"/>
  <c r="U406" i="1"/>
  <c r="U597" i="1"/>
  <c r="U800" i="1"/>
  <c r="U977" i="1"/>
  <c r="U820" i="1"/>
  <c r="U847" i="1"/>
  <c r="U667" i="1"/>
  <c r="U664" i="1"/>
  <c r="U790" i="1"/>
  <c r="U429" i="1"/>
  <c r="U862" i="1"/>
  <c r="U576" i="1"/>
  <c r="U423" i="1"/>
  <c r="U501" i="1"/>
  <c r="U906" i="1"/>
  <c r="U598" i="1"/>
  <c r="U434" i="1"/>
  <c r="U427" i="1"/>
  <c r="U1061" i="1"/>
  <c r="U807" i="1"/>
  <c r="U607" i="1"/>
  <c r="U684" i="1"/>
  <c r="U809" i="1"/>
  <c r="U685" i="1"/>
  <c r="U904" i="1"/>
  <c r="U1095" i="1"/>
  <c r="U905" i="1"/>
  <c r="U907" i="1"/>
  <c r="U687" i="1"/>
  <c r="U810" i="1"/>
  <c r="U608" i="1"/>
  <c r="U609" i="1"/>
  <c r="U812" i="1"/>
  <c r="U688" i="1"/>
  <c r="U908" i="1"/>
  <c r="U1096" i="1"/>
  <c r="U909" i="1"/>
  <c r="U507" i="1"/>
  <c r="U930" i="1"/>
  <c r="U931" i="1"/>
  <c r="U441" i="1"/>
  <c r="U442" i="1"/>
  <c r="U888" i="1"/>
  <c r="U446" i="1"/>
  <c r="U936" i="1"/>
  <c r="U602" i="1"/>
  <c r="U910" i="1"/>
  <c r="U689" i="1"/>
  <c r="U940" i="1"/>
  <c r="U424" i="1"/>
  <c r="U911" i="1"/>
  <c r="U912" i="1"/>
  <c r="U944" i="1"/>
  <c r="U585" i="1"/>
  <c r="U749" i="1"/>
  <c r="U947" i="1"/>
  <c r="U484" i="1"/>
  <c r="U438" i="1"/>
  <c r="U950" i="1"/>
  <c r="U750" i="1"/>
  <c r="U935" i="1"/>
  <c r="U751" i="1"/>
  <c r="U957" i="1"/>
  <c r="U920" i="1"/>
  <c r="U591" i="1"/>
  <c r="U640" i="1"/>
  <c r="U488" i="1"/>
  <c r="U595" i="1"/>
  <c r="U453" i="1"/>
  <c r="U961" i="1"/>
  <c r="U962" i="1"/>
  <c r="U963" i="1"/>
  <c r="U753" i="1"/>
  <c r="U965" i="1"/>
  <c r="U828" i="1"/>
  <c r="U552" i="1"/>
  <c r="U926" i="1"/>
  <c r="U969" i="1"/>
  <c r="U1076" i="1"/>
  <c r="U971" i="1"/>
  <c r="U239" i="1"/>
  <c r="U973" i="1"/>
  <c r="U974" i="1"/>
  <c r="U216" i="1"/>
  <c r="U976" i="1"/>
  <c r="U217" i="1"/>
  <c r="U219" i="1"/>
  <c r="U979" i="1"/>
  <c r="U980" i="1"/>
  <c r="U813" i="1"/>
  <c r="U669" i="1"/>
  <c r="U983" i="1"/>
  <c r="U539" i="1"/>
  <c r="U958" i="1"/>
  <c r="U702" i="1"/>
  <c r="U941" i="1"/>
  <c r="U603" i="1"/>
  <c r="U848" i="1"/>
  <c r="U549" i="1"/>
  <c r="U610" i="1"/>
  <c r="U611" i="1"/>
  <c r="U913" i="1"/>
  <c r="U690" i="1"/>
  <c r="U555" i="1"/>
  <c r="U556" i="1"/>
  <c r="U557" i="1"/>
  <c r="U558" i="1"/>
  <c r="U560" i="1"/>
  <c r="U1000" i="1"/>
  <c r="U1001" i="1"/>
  <c r="U1002" i="1"/>
  <c r="U1003" i="1"/>
  <c r="U594" i="1"/>
  <c r="U1005" i="1"/>
  <c r="U1200" i="1"/>
  <c r="U1019" i="1"/>
  <c r="U1008" i="1"/>
  <c r="U661" i="1"/>
  <c r="U1010" i="1"/>
  <c r="U617" i="1"/>
  <c r="U1479" i="1"/>
  <c r="U1013" i="1"/>
  <c r="U1443" i="1"/>
  <c r="U1015" i="1"/>
  <c r="U1099" i="1"/>
  <c r="U579" i="1"/>
  <c r="U709" i="1"/>
  <c r="U606" i="1"/>
  <c r="U1020" i="1"/>
  <c r="U1021" i="1"/>
  <c r="U1022" i="1"/>
  <c r="U1023" i="1"/>
  <c r="U872" i="1"/>
  <c r="U1007" i="1"/>
  <c r="U1026" i="1"/>
  <c r="U568" i="1"/>
  <c r="U791" i="1"/>
  <c r="U574" i="1"/>
  <c r="U590" i="1"/>
  <c r="U755" i="1"/>
  <c r="U1032" i="1"/>
  <c r="U1033" i="1"/>
  <c r="U1106" i="1"/>
  <c r="U573" i="1"/>
  <c r="U1048" i="1"/>
  <c r="U764" i="1"/>
  <c r="U1481" i="1"/>
  <c r="U657" i="1"/>
  <c r="U1040" i="1"/>
  <c r="U1521" i="1"/>
  <c r="U942" i="1"/>
  <c r="U586" i="1"/>
  <c r="U589" i="1"/>
  <c r="U700" i="1"/>
  <c r="U1046" i="1"/>
  <c r="U644" i="1"/>
  <c r="U1199" i="1"/>
  <c r="U1049" i="1"/>
  <c r="U895" i="1"/>
  <c r="U779" i="1"/>
  <c r="U849" i="1"/>
  <c r="U959" i="1"/>
  <c r="U870" i="1"/>
  <c r="U1055" i="1"/>
  <c r="U701" i="1"/>
  <c r="U1024" i="1"/>
  <c r="U718" i="1"/>
  <c r="U624" i="1"/>
  <c r="U792" i="1"/>
  <c r="U793" i="1"/>
  <c r="U794" i="1"/>
  <c r="U698" i="1"/>
  <c r="U1064" i="1"/>
  <c r="U933" i="1"/>
  <c r="U1016" i="1"/>
  <c r="U1017" i="1"/>
  <c r="U885" i="1"/>
  <c r="U1069" i="1"/>
  <c r="U960" i="1"/>
  <c r="U1071" i="1"/>
  <c r="U1126" i="1"/>
  <c r="U1400" i="1"/>
  <c r="U1045" i="1"/>
  <c r="U1009" i="1"/>
  <c r="U964" i="1"/>
  <c r="U1189" i="1"/>
  <c r="U978" i="1"/>
  <c r="U708" i="1"/>
  <c r="U850" i="1"/>
  <c r="U1088" i="1"/>
  <c r="U1105" i="1"/>
  <c r="U1108" i="1"/>
  <c r="U1109" i="1"/>
  <c r="U1110" i="1"/>
  <c r="U1111" i="1"/>
  <c r="U1114" i="1"/>
  <c r="U1118" i="1"/>
  <c r="U1125" i="1"/>
  <c r="U1127" i="1"/>
  <c r="U851" i="1"/>
  <c r="U1128" i="1"/>
  <c r="U1130" i="1"/>
  <c r="U1136" i="1"/>
  <c r="U1141" i="1"/>
  <c r="U1144" i="1"/>
  <c r="U1147" i="1"/>
  <c r="U1156" i="1"/>
  <c r="U1159" i="1"/>
  <c r="U1160" i="1"/>
  <c r="U1162" i="1"/>
  <c r="U1102" i="1"/>
  <c r="U1164" i="1"/>
  <c r="U1173" i="1"/>
  <c r="U1176" i="1"/>
  <c r="U1182" i="1"/>
  <c r="U1184" i="1"/>
  <c r="U1192" i="1"/>
  <c r="U1193" i="1"/>
  <c r="U1198" i="1"/>
  <c r="U1202" i="1"/>
  <c r="U1207" i="1"/>
  <c r="U852" i="1"/>
  <c r="U1217" i="1"/>
  <c r="U1218" i="1"/>
  <c r="U1225" i="1"/>
  <c r="U1226" i="1"/>
  <c r="U1229" i="1"/>
  <c r="U1233" i="1"/>
  <c r="U1237" i="1"/>
  <c r="U1240" i="1"/>
  <c r="U1241" i="1"/>
  <c r="U1248" i="1"/>
  <c r="U600" i="1"/>
  <c r="U1249" i="1"/>
  <c r="U1250" i="1"/>
  <c r="U1251" i="1"/>
  <c r="U1254" i="1"/>
  <c r="U1261" i="1"/>
  <c r="U1266" i="1"/>
  <c r="U1269" i="1"/>
  <c r="U1270" i="1"/>
  <c r="U1272" i="1"/>
  <c r="U1273" i="1"/>
  <c r="U989" i="1"/>
  <c r="U1276" i="1"/>
  <c r="U1279" i="1"/>
  <c r="U1280" i="1"/>
  <c r="U1281" i="1"/>
  <c r="U1282" i="1"/>
  <c r="U1283" i="1"/>
  <c r="U1287" i="1"/>
  <c r="U1288" i="1"/>
  <c r="U1290" i="1"/>
  <c r="U1292" i="1"/>
  <c r="U1146" i="1"/>
  <c r="U1294" i="1"/>
  <c r="U1296" i="1"/>
  <c r="U1297" i="1"/>
  <c r="U1298" i="1"/>
  <c r="U1299" i="1"/>
  <c r="U1301" i="1"/>
  <c r="U1302" i="1"/>
  <c r="U1303" i="1"/>
  <c r="U1304" i="1"/>
  <c r="U1305" i="1"/>
  <c r="U1027" i="1"/>
  <c r="U1306" i="1"/>
  <c r="U1308" i="1"/>
  <c r="U1309" i="1"/>
  <c r="U1310" i="1"/>
  <c r="U1312" i="1"/>
  <c r="U1314" i="1"/>
  <c r="U1315" i="1"/>
  <c r="U1316" i="1"/>
  <c r="U1317" i="1"/>
  <c r="U1318" i="1"/>
  <c r="U855" i="1"/>
  <c r="U1319" i="1"/>
  <c r="U1320" i="1"/>
  <c r="U1321" i="1"/>
  <c r="U1324" i="1"/>
  <c r="U1325" i="1"/>
  <c r="U1326" i="1"/>
  <c r="U1327" i="1"/>
  <c r="U1328" i="1"/>
  <c r="U1329" i="1"/>
  <c r="U1332" i="1"/>
  <c r="U1065" i="1"/>
  <c r="U1336" i="1"/>
  <c r="U1337" i="1"/>
  <c r="U1338" i="1"/>
  <c r="U1339" i="1"/>
  <c r="U1340" i="1"/>
  <c r="U1341" i="1"/>
  <c r="U1342" i="1"/>
  <c r="U1343" i="1"/>
  <c r="U1346" i="1"/>
  <c r="U1347" i="1"/>
  <c r="U1190" i="1"/>
  <c r="U1348" i="1"/>
  <c r="U1349" i="1"/>
  <c r="U1351" i="1"/>
  <c r="U1352" i="1"/>
  <c r="U1353" i="1"/>
  <c r="U1354" i="1"/>
  <c r="U1357" i="1"/>
  <c r="U1358" i="1"/>
  <c r="U1359" i="1"/>
  <c r="U1360" i="1"/>
  <c r="U762" i="1"/>
  <c r="U1361" i="1"/>
  <c r="U1362" i="1"/>
  <c r="U1363" i="1"/>
  <c r="U1364" i="1"/>
  <c r="U1369" i="1"/>
  <c r="U1370" i="1"/>
  <c r="U1371" i="1"/>
  <c r="U1372" i="1"/>
  <c r="U1373" i="1"/>
  <c r="U1826" i="1"/>
  <c r="U1212" i="1"/>
  <c r="U1374" i="1"/>
  <c r="U1375" i="1"/>
  <c r="U1376" i="1"/>
  <c r="U1378" i="1"/>
  <c r="U1379" i="1"/>
  <c r="U1380" i="1"/>
  <c r="U1381" i="1"/>
  <c r="U1382" i="1"/>
  <c r="U1384" i="1"/>
  <c r="U1385" i="1"/>
  <c r="U856" i="1"/>
  <c r="U1853" i="1"/>
  <c r="U1387" i="1"/>
  <c r="U1389" i="1"/>
  <c r="U1390" i="1"/>
  <c r="U1391" i="1"/>
  <c r="U1393" i="1"/>
  <c r="U1394" i="1"/>
  <c r="U1395" i="1"/>
  <c r="U1396" i="1"/>
  <c r="U1399" i="1"/>
  <c r="U857" i="1"/>
  <c r="U1402" i="1"/>
  <c r="U1793" i="1"/>
  <c r="U1404" i="1"/>
  <c r="U1405" i="1"/>
  <c r="U1406" i="1"/>
  <c r="U1408" i="1"/>
  <c r="U1769" i="1"/>
  <c r="U1409" i="1"/>
  <c r="U1412" i="1"/>
  <c r="U1411" i="1"/>
  <c r="U915" i="1"/>
  <c r="U1413" i="1"/>
  <c r="U1854" i="1"/>
  <c r="U1414" i="1"/>
  <c r="U1415" i="1"/>
  <c r="U1424" i="1"/>
  <c r="U1416" i="1"/>
  <c r="U1417" i="1"/>
  <c r="U1418" i="1"/>
  <c r="U1419" i="1"/>
  <c r="U1422" i="1"/>
  <c r="U782" i="1"/>
  <c r="U1423" i="1"/>
  <c r="U1446" i="1"/>
  <c r="U1426" i="1"/>
  <c r="U1427" i="1"/>
  <c r="U1428" i="1"/>
  <c r="U1429" i="1"/>
  <c r="U1430" i="1"/>
  <c r="U1431" i="1"/>
  <c r="U1433" i="1"/>
  <c r="U1434" i="1"/>
  <c r="U652" i="1"/>
  <c r="U1435" i="1"/>
  <c r="U1436" i="1"/>
  <c r="U1437" i="1"/>
  <c r="U1438" i="1"/>
  <c r="U1439" i="1"/>
  <c r="U1440" i="1"/>
  <c r="U1441" i="1"/>
  <c r="U1442" i="1"/>
  <c r="U1444" i="1"/>
  <c r="U1445" i="1"/>
  <c r="U1129" i="1"/>
  <c r="U1447" i="1"/>
  <c r="U1448" i="1"/>
  <c r="U1449" i="1"/>
  <c r="U1453" i="1"/>
  <c r="U1450" i="1"/>
  <c r="U1451" i="1"/>
  <c r="U1452" i="1"/>
  <c r="U1454" i="1"/>
  <c r="U1455" i="1"/>
  <c r="U1719" i="1"/>
  <c r="U981" i="1"/>
  <c r="U1456" i="1"/>
  <c r="U1457" i="1"/>
  <c r="U1459" i="1"/>
  <c r="U1971" i="1"/>
  <c r="U1460" i="1"/>
  <c r="U1462" i="1"/>
  <c r="U1463" i="1"/>
  <c r="U1464" i="1"/>
  <c r="U1466" i="1"/>
  <c r="U1468" i="1"/>
  <c r="U833" i="1"/>
  <c r="U1469" i="1"/>
  <c r="U1470" i="1"/>
  <c r="U1471" i="1"/>
  <c r="U1472" i="1"/>
  <c r="U1473" i="1"/>
  <c r="U1474" i="1"/>
  <c r="U1988" i="1"/>
  <c r="U1984" i="1"/>
  <c r="U1475" i="1"/>
  <c r="U1478" i="1"/>
  <c r="U696" i="1"/>
  <c r="U1480" i="1"/>
  <c r="U1482" i="1"/>
  <c r="U1485" i="1"/>
  <c r="U1994" i="1"/>
  <c r="U1486" i="1"/>
  <c r="U1488" i="1"/>
  <c r="U1489" i="1"/>
  <c r="U1491" i="1"/>
  <c r="U1492" i="1"/>
  <c r="U1493" i="1"/>
  <c r="U1322" i="1"/>
  <c r="U1494" i="1"/>
  <c r="U1495" i="1"/>
  <c r="U1496" i="1"/>
  <c r="U1497" i="1"/>
  <c r="U1500" i="1"/>
  <c r="U1501" i="1"/>
  <c r="U1502" i="1"/>
  <c r="U1503" i="1"/>
  <c r="U1504" i="1"/>
  <c r="U2014" i="1"/>
  <c r="U1028" i="1"/>
  <c r="U1505" i="1"/>
  <c r="U1507" i="1"/>
  <c r="U1508" i="1"/>
  <c r="U1509" i="1"/>
  <c r="U1511" i="1"/>
  <c r="U1512" i="1"/>
  <c r="U1513" i="1"/>
  <c r="U1515" i="1"/>
  <c r="U1516" i="1"/>
  <c r="U1518" i="1"/>
  <c r="U765" i="1"/>
  <c r="U1519" i="1"/>
  <c r="U1520" i="1"/>
  <c r="U1522" i="1"/>
  <c r="U1523" i="1"/>
  <c r="U1524" i="1"/>
  <c r="U1526" i="1"/>
  <c r="U2029" i="1"/>
  <c r="U2035" i="1"/>
  <c r="U1527" i="1"/>
  <c r="U2037" i="1"/>
  <c r="U889" i="1"/>
  <c r="U1528" i="1"/>
  <c r="U1529" i="1"/>
  <c r="U1530" i="1"/>
  <c r="U1531" i="1"/>
  <c r="U1532" i="1"/>
  <c r="U1533" i="1"/>
  <c r="U1534" i="1"/>
  <c r="U1535" i="1"/>
  <c r="U1536" i="1"/>
  <c r="U1537" i="1"/>
  <c r="U937" i="1"/>
  <c r="U1538" i="1"/>
  <c r="U1539" i="1"/>
  <c r="U2044" i="1"/>
  <c r="U1541" i="1"/>
  <c r="U2375" i="1"/>
  <c r="U1544" i="1"/>
  <c r="U1545" i="1"/>
  <c r="U1546" i="1"/>
  <c r="U1547" i="1"/>
  <c r="U1548" i="1"/>
  <c r="U766" i="1"/>
  <c r="U1549" i="1"/>
  <c r="U1550" i="1"/>
  <c r="U1551" i="1"/>
  <c r="U1552" i="1"/>
  <c r="U1554" i="1"/>
  <c r="U1555" i="1"/>
  <c r="U1556" i="1"/>
  <c r="U1557" i="1"/>
  <c r="U1558" i="1"/>
  <c r="U1559" i="1"/>
  <c r="U967" i="1"/>
  <c r="U1560" i="1"/>
  <c r="U1563" i="1"/>
  <c r="U1565" i="1"/>
  <c r="U2337" i="1"/>
  <c r="U1566" i="1"/>
  <c r="U1567" i="1"/>
  <c r="U1568" i="1"/>
  <c r="U1569" i="1"/>
  <c r="U2373" i="1"/>
  <c r="U1570" i="1"/>
  <c r="U713" i="1"/>
  <c r="U1571" i="1"/>
  <c r="U1572" i="1"/>
  <c r="U1573" i="1"/>
  <c r="U1574" i="1"/>
  <c r="U1576" i="1"/>
  <c r="U1578" i="1"/>
  <c r="U1579" i="1"/>
  <c r="U1580" i="1"/>
  <c r="U1581" i="1"/>
  <c r="U1582" i="1"/>
  <c r="U714" i="1"/>
  <c r="U1583" i="1"/>
  <c r="U1584" i="1"/>
  <c r="U1586" i="1"/>
  <c r="U1587" i="1"/>
  <c r="U1588" i="1"/>
  <c r="U1590" i="1"/>
  <c r="U1591" i="1"/>
  <c r="U1592" i="1"/>
  <c r="U1593" i="1"/>
  <c r="U1594" i="1"/>
  <c r="U914" i="1"/>
  <c r="U1595" i="1"/>
  <c r="U1596" i="1"/>
  <c r="U1598" i="1"/>
  <c r="U1599" i="1"/>
  <c r="U1600" i="1"/>
  <c r="U1601" i="1"/>
  <c r="U1602" i="1"/>
  <c r="U1603" i="1"/>
  <c r="U1604" i="1"/>
  <c r="U1605" i="1"/>
  <c r="U1432" i="1"/>
  <c r="U1606" i="1"/>
  <c r="U1607" i="1"/>
  <c r="U1608" i="1"/>
  <c r="U1609" i="1"/>
  <c r="U1611" i="1"/>
  <c r="U1612" i="1"/>
  <c r="U1614" i="1"/>
  <c r="U1615" i="1"/>
  <c r="U1616" i="1"/>
  <c r="U1618" i="1"/>
  <c r="U943" i="1"/>
  <c r="U1619" i="1"/>
  <c r="U1620" i="1"/>
  <c r="U1621" i="1"/>
  <c r="U1622" i="1"/>
  <c r="U1624" i="1"/>
  <c r="U1625" i="1"/>
  <c r="U1626" i="1"/>
  <c r="U1627" i="1"/>
  <c r="U1628" i="1"/>
  <c r="U1629" i="1"/>
  <c r="U891" i="1"/>
  <c r="U1630" i="1"/>
  <c r="U1631" i="1"/>
  <c r="U1633" i="1"/>
  <c r="U1634" i="1"/>
  <c r="U1635" i="1"/>
  <c r="U1637" i="1"/>
  <c r="U2380" i="1"/>
  <c r="U1638" i="1"/>
  <c r="U1639" i="1"/>
  <c r="U1640" i="1"/>
  <c r="U646" i="1"/>
  <c r="U1641" i="1"/>
  <c r="U1642" i="1"/>
  <c r="U1644" i="1"/>
  <c r="U1645" i="1"/>
  <c r="U1646" i="1"/>
  <c r="U1647" i="1"/>
  <c r="U1648" i="1"/>
  <c r="U1649" i="1"/>
  <c r="U1650" i="1"/>
  <c r="U2160" i="1"/>
  <c r="U647" i="1"/>
  <c r="U1652" i="1"/>
  <c r="U1653" i="1"/>
  <c r="U1654" i="1"/>
  <c r="U1655" i="1"/>
  <c r="U1656" i="1"/>
  <c r="U1657" i="1"/>
  <c r="U1658" i="1"/>
  <c r="U1659" i="1"/>
  <c r="U1660" i="1"/>
  <c r="U1661" i="1"/>
  <c r="U649" i="1"/>
  <c r="U2171" i="1"/>
  <c r="U1662" i="1"/>
  <c r="U1663" i="1"/>
  <c r="U1664" i="1"/>
  <c r="U1665" i="1"/>
  <c r="U1666" i="1"/>
  <c r="U1667" i="1"/>
  <c r="U1668" i="1"/>
  <c r="U1670" i="1"/>
  <c r="U1671" i="1"/>
  <c r="U679" i="1"/>
  <c r="U1673" i="1"/>
  <c r="U1677" i="1"/>
  <c r="U1679" i="1"/>
  <c r="U1686" i="1"/>
  <c r="U1688" i="1"/>
  <c r="U1689" i="1"/>
  <c r="U1693" i="1"/>
  <c r="U1695" i="1"/>
  <c r="U1696" i="1"/>
  <c r="U1697" i="1"/>
  <c r="U953" i="1"/>
  <c r="U1698" i="1"/>
  <c r="U1699" i="1"/>
  <c r="U1700" i="1"/>
  <c r="U1701" i="1"/>
  <c r="U1702" i="1"/>
  <c r="U1703" i="1"/>
  <c r="U1704" i="1"/>
  <c r="U1705" i="1"/>
  <c r="U1706" i="1"/>
  <c r="U1707" i="1"/>
  <c r="U651" i="1"/>
  <c r="U1708" i="1"/>
  <c r="U1709" i="1"/>
  <c r="U1710" i="1"/>
  <c r="U1711" i="1"/>
  <c r="U1712" i="1"/>
  <c r="U1713" i="1"/>
  <c r="U1714" i="1"/>
  <c r="U1715" i="1"/>
  <c r="U1716" i="1"/>
  <c r="U1718" i="1"/>
  <c r="U707" i="1"/>
  <c r="U1720" i="1"/>
  <c r="U1721" i="1"/>
  <c r="U1722" i="1"/>
  <c r="U1723" i="1"/>
  <c r="U1724" i="1"/>
  <c r="U1725" i="1"/>
  <c r="U1726" i="1"/>
  <c r="U1727" i="1"/>
  <c r="U1728" i="1"/>
  <c r="U1729" i="1"/>
  <c r="U1542" i="1"/>
  <c r="U1730" i="1"/>
  <c r="U1731" i="1"/>
  <c r="U1732" i="1"/>
  <c r="U1733" i="1"/>
  <c r="U1734" i="1"/>
  <c r="U2240" i="1"/>
  <c r="U1735" i="1"/>
  <c r="U1736" i="1"/>
  <c r="U1737" i="1"/>
  <c r="U1738" i="1"/>
  <c r="U1553" i="1"/>
  <c r="U1739" i="1"/>
  <c r="U1740" i="1"/>
  <c r="U1741" i="1"/>
  <c r="U1742" i="1"/>
  <c r="U1743" i="1"/>
  <c r="U1744" i="1"/>
  <c r="U1745" i="1"/>
  <c r="U1746" i="1"/>
  <c r="U1747" i="1"/>
  <c r="U1748" i="1"/>
  <c r="U692" i="1"/>
  <c r="U1749" i="1"/>
  <c r="U1750" i="1"/>
  <c r="U1752" i="1"/>
  <c r="U1753" i="1"/>
  <c r="U1754" i="1"/>
  <c r="U1755" i="1"/>
  <c r="U1756" i="1"/>
  <c r="U1757" i="1"/>
  <c r="U1758" i="1"/>
  <c r="U1759" i="1"/>
  <c r="U1575" i="1"/>
  <c r="U1760" i="1"/>
  <c r="U1761" i="1"/>
  <c r="U1762" i="1"/>
  <c r="U1763" i="1"/>
  <c r="U1764" i="1"/>
  <c r="U1765" i="1"/>
  <c r="U1766" i="1"/>
  <c r="U1767" i="1"/>
  <c r="U1768" i="1"/>
  <c r="U2358" i="1"/>
  <c r="U756" i="1"/>
  <c r="U1770" i="1"/>
  <c r="U1771" i="1"/>
  <c r="U1772" i="1"/>
  <c r="U1773" i="1"/>
  <c r="U1774" i="1"/>
  <c r="U1775" i="1"/>
  <c r="U1776" i="1"/>
  <c r="U1777" i="1"/>
  <c r="U1778" i="1"/>
  <c r="U1779" i="1"/>
  <c r="U1029" i="1"/>
  <c r="U1780" i="1"/>
  <c r="U1781" i="1"/>
  <c r="U1782" i="1"/>
  <c r="U1783" i="1"/>
  <c r="U1784" i="1"/>
  <c r="U1785" i="1"/>
  <c r="U1786" i="1"/>
  <c r="U1787" i="1"/>
  <c r="U1788" i="1"/>
  <c r="U1789" i="1"/>
  <c r="U630" i="1"/>
  <c r="U1790" i="1"/>
  <c r="U1791" i="1"/>
  <c r="U1792" i="1"/>
  <c r="U1794" i="1"/>
  <c r="U1795" i="1"/>
  <c r="U1796" i="1"/>
  <c r="U1797" i="1"/>
  <c r="U1798" i="1"/>
  <c r="U2334" i="1"/>
  <c r="U2379" i="1"/>
  <c r="U832" i="1"/>
  <c r="U2335" i="1"/>
  <c r="U1799" i="1"/>
  <c r="U1800" i="1"/>
  <c r="U1801" i="1"/>
  <c r="U1802" i="1"/>
  <c r="U1803" i="1"/>
  <c r="U1804" i="1"/>
  <c r="U1805" i="1"/>
  <c r="U1806" i="1"/>
  <c r="U1807" i="1"/>
  <c r="U1223" i="1"/>
  <c r="U1808" i="1"/>
  <c r="U1809" i="1"/>
  <c r="U1810" i="1"/>
  <c r="U1811" i="1"/>
  <c r="U1812" i="1"/>
  <c r="U1813" i="1"/>
  <c r="U1814" i="1"/>
  <c r="U1815" i="1"/>
  <c r="U1816" i="1"/>
  <c r="U1817" i="1"/>
  <c r="U1011" i="1"/>
  <c r="U1818" i="1"/>
  <c r="U1819" i="1"/>
  <c r="U1820" i="1"/>
  <c r="U1821" i="1"/>
  <c r="U1822" i="1"/>
  <c r="U1823" i="1"/>
  <c r="U1824" i="1"/>
  <c r="U1825" i="1"/>
  <c r="U1827" i="1"/>
  <c r="U1828" i="1"/>
  <c r="U780" i="1"/>
  <c r="U1829" i="1"/>
  <c r="U1830" i="1"/>
  <c r="U1831" i="1"/>
  <c r="U1832" i="1"/>
  <c r="U1833" i="1"/>
  <c r="U1834" i="1"/>
  <c r="U1835" i="1"/>
  <c r="U1836" i="1"/>
  <c r="U1837" i="1"/>
  <c r="U1838" i="1"/>
  <c r="U923" i="1"/>
  <c r="U1839" i="1"/>
  <c r="U1840" i="1"/>
  <c r="U1841" i="1"/>
  <c r="U1842" i="1"/>
  <c r="U1843" i="1"/>
  <c r="U1844" i="1"/>
  <c r="U1845" i="1"/>
  <c r="U1846" i="1"/>
  <c r="U1847" i="1"/>
  <c r="U1848" i="1"/>
  <c r="U892" i="1"/>
  <c r="U1849" i="1"/>
  <c r="U1850" i="1"/>
  <c r="U1851" i="1"/>
  <c r="U1852" i="1"/>
  <c r="U1855" i="1"/>
  <c r="U1856" i="1"/>
  <c r="U1857" i="1"/>
  <c r="U1858" i="1"/>
  <c r="U1859" i="1"/>
  <c r="U1860" i="1"/>
  <c r="U1098" i="1"/>
  <c r="U1862" i="1"/>
  <c r="U1863" i="1"/>
  <c r="U1864" i="1"/>
  <c r="U1865" i="1"/>
  <c r="U1866" i="1"/>
  <c r="U1867" i="1"/>
  <c r="U1868" i="1"/>
  <c r="U1869" i="1"/>
  <c r="U1870" i="1"/>
  <c r="U1871" i="1"/>
  <c r="U1175" i="1"/>
  <c r="U1872" i="1"/>
  <c r="U1873" i="1"/>
  <c r="U1874" i="1"/>
  <c r="U1875" i="1"/>
  <c r="U1876" i="1"/>
  <c r="U1877" i="1"/>
  <c r="U1878" i="1"/>
  <c r="U1879" i="1"/>
  <c r="U1880" i="1"/>
  <c r="U1881" i="1"/>
  <c r="U873" i="1"/>
  <c r="U1883" i="1"/>
  <c r="U1884" i="1"/>
  <c r="U1885" i="1"/>
  <c r="U1886" i="1"/>
  <c r="U1887" i="1"/>
  <c r="U1888" i="1"/>
  <c r="U1889" i="1"/>
  <c r="U1890" i="1"/>
  <c r="U1891" i="1"/>
  <c r="U1893" i="1"/>
  <c r="U1066" i="1"/>
  <c r="U1895" i="1"/>
  <c r="U1896" i="1"/>
  <c r="U1897" i="1"/>
  <c r="U1898" i="1"/>
  <c r="U1899" i="1"/>
  <c r="U1900" i="1"/>
  <c r="U1901" i="1"/>
  <c r="U1902" i="1"/>
  <c r="U1903" i="1"/>
  <c r="U1904" i="1"/>
  <c r="U658" i="1"/>
  <c r="U1905" i="1"/>
  <c r="U1906" i="1"/>
  <c r="U1907" i="1"/>
  <c r="U1908" i="1"/>
  <c r="U1909" i="1"/>
  <c r="U1910" i="1"/>
  <c r="U1912" i="1"/>
  <c r="U1915" i="1"/>
  <c r="U1916" i="1"/>
  <c r="U1917" i="1"/>
  <c r="U656" i="1"/>
  <c r="U1920" i="1"/>
  <c r="U1922" i="1"/>
  <c r="U1923" i="1"/>
  <c r="U1924" i="1"/>
  <c r="U1925" i="1"/>
  <c r="U1926" i="1"/>
  <c r="U1928" i="1"/>
  <c r="U1929" i="1"/>
  <c r="U1930" i="1"/>
  <c r="U1931" i="1"/>
  <c r="U1751" i="1"/>
  <c r="U1932" i="1"/>
  <c r="U1933" i="1"/>
  <c r="U1934" i="1"/>
  <c r="U1935" i="1"/>
  <c r="U1936" i="1"/>
  <c r="U1937" i="1"/>
  <c r="U1938" i="1"/>
  <c r="U1939" i="1"/>
  <c r="U1940" i="1"/>
  <c r="U1941" i="1"/>
  <c r="U777" i="1"/>
  <c r="U1942" i="1"/>
  <c r="U1943" i="1"/>
  <c r="U1944" i="1"/>
  <c r="U1945" i="1"/>
  <c r="U1946" i="1"/>
  <c r="U1948" i="1"/>
  <c r="U1951" i="1"/>
  <c r="U1952" i="1"/>
  <c r="U1953" i="1"/>
  <c r="U1954" i="1"/>
  <c r="U955" i="1"/>
  <c r="U1955" i="1"/>
  <c r="U1956" i="1"/>
  <c r="U1957" i="1"/>
  <c r="U1958" i="1"/>
  <c r="U1959" i="1"/>
  <c r="U1961" i="1"/>
  <c r="U1962" i="1"/>
  <c r="U1963" i="1"/>
  <c r="U1964" i="1"/>
  <c r="U1965" i="1"/>
  <c r="U767" i="1"/>
  <c r="U1966" i="1"/>
  <c r="U1967" i="1"/>
  <c r="U1969" i="1"/>
  <c r="U1970" i="1"/>
  <c r="U1972" i="1"/>
  <c r="U1973" i="1"/>
  <c r="U1974" i="1"/>
  <c r="U1975" i="1"/>
  <c r="U1976" i="1"/>
  <c r="U1977" i="1"/>
  <c r="U768" i="1"/>
  <c r="U1978" i="1"/>
  <c r="U1979" i="1"/>
  <c r="U1980" i="1"/>
  <c r="U1981" i="1"/>
  <c r="U1982" i="1"/>
  <c r="U1983" i="1"/>
  <c r="U1985" i="1"/>
  <c r="U1986" i="1"/>
  <c r="U1987" i="1"/>
  <c r="U1989" i="1"/>
  <c r="U761" i="1"/>
  <c r="U1990" i="1"/>
  <c r="U1991" i="1"/>
  <c r="U1992" i="1"/>
  <c r="U1995" i="1"/>
  <c r="U1996" i="1"/>
  <c r="U1997" i="1"/>
  <c r="U1998" i="1"/>
  <c r="U1999" i="1"/>
  <c r="U2000" i="1"/>
  <c r="U2001" i="1"/>
  <c r="U1078" i="1"/>
  <c r="U2002" i="1"/>
  <c r="U2003" i="1"/>
  <c r="U2004" i="1"/>
  <c r="U2005" i="1"/>
  <c r="U2006" i="1"/>
  <c r="U2007" i="1"/>
  <c r="U2008" i="1"/>
  <c r="U2009" i="1"/>
  <c r="U2010" i="1"/>
  <c r="U2011" i="1"/>
  <c r="U711" i="1"/>
  <c r="U2013" i="1"/>
  <c r="U2015" i="1"/>
  <c r="U2016" i="1"/>
  <c r="U2018" i="1"/>
  <c r="U2019" i="1"/>
  <c r="U2020" i="1"/>
  <c r="U2021" i="1"/>
  <c r="U2023" i="1"/>
  <c r="U2024" i="1"/>
  <c r="U2025" i="1"/>
  <c r="U655" i="1"/>
  <c r="U2036" i="1"/>
  <c r="U2038" i="1"/>
  <c r="U2039" i="1"/>
  <c r="U2040" i="1"/>
  <c r="U2041" i="1"/>
  <c r="U2042" i="1"/>
  <c r="U2043" i="1"/>
  <c r="U2045" i="1"/>
  <c r="U2046" i="1"/>
  <c r="U2047" i="1"/>
  <c r="U934" i="1"/>
  <c r="U2048" i="1"/>
  <c r="U2049" i="1"/>
  <c r="U2050" i="1"/>
  <c r="U2051" i="1"/>
  <c r="U2060" i="1"/>
  <c r="U2062" i="1"/>
  <c r="U2063" i="1"/>
  <c r="U2066" i="1"/>
  <c r="U2069" i="1"/>
  <c r="U2070" i="1"/>
  <c r="U1861" i="1"/>
  <c r="U2071" i="1"/>
  <c r="U2073" i="1"/>
  <c r="U2076" i="1"/>
  <c r="U2077" i="1"/>
  <c r="U2078" i="1"/>
  <c r="U2079" i="1"/>
  <c r="U2080" i="1"/>
  <c r="U2082" i="1"/>
  <c r="U2084" i="1"/>
  <c r="U2085" i="1"/>
  <c r="U770" i="1"/>
  <c r="U2086" i="1"/>
  <c r="U2089" i="1"/>
  <c r="U2090" i="1"/>
  <c r="U2091" i="1"/>
  <c r="U2092" i="1"/>
  <c r="U2093" i="1"/>
  <c r="U2094" i="1"/>
  <c r="U2095" i="1"/>
  <c r="U2096" i="1"/>
  <c r="U2097" i="1"/>
  <c r="U771" i="1"/>
  <c r="U2098" i="1"/>
  <c r="U2100" i="1"/>
  <c r="U2102" i="1"/>
  <c r="U2105" i="1"/>
  <c r="U2106" i="1"/>
  <c r="U2107" i="1"/>
  <c r="U2108" i="1"/>
  <c r="U2109" i="1"/>
  <c r="U2111" i="1"/>
  <c r="U2112" i="1"/>
  <c r="U1894" i="1"/>
  <c r="U2113" i="1"/>
  <c r="U2118" i="1"/>
  <c r="U2119" i="1"/>
  <c r="U2120" i="1"/>
  <c r="U2121" i="1"/>
  <c r="U2122" i="1"/>
  <c r="U2123" i="1"/>
  <c r="U2125" i="1"/>
  <c r="U2128" i="1"/>
  <c r="U2129" i="1"/>
  <c r="U788" i="1"/>
  <c r="U2130" i="1"/>
  <c r="U2131" i="1"/>
  <c r="U2132" i="1"/>
  <c r="U2133" i="1"/>
  <c r="U2134" i="1"/>
  <c r="U2135" i="1"/>
  <c r="U2136" i="1"/>
  <c r="U2138" i="1"/>
  <c r="U2139" i="1"/>
  <c r="U2140" i="1"/>
  <c r="U954" i="1"/>
  <c r="U2142" i="1"/>
  <c r="U2143" i="1"/>
  <c r="U2144" i="1"/>
  <c r="U2146" i="1"/>
  <c r="U2147" i="1"/>
  <c r="U2148" i="1"/>
  <c r="U2149" i="1"/>
  <c r="U2151" i="1"/>
  <c r="U2155" i="1"/>
  <c r="U2156" i="1"/>
  <c r="U1067" i="1"/>
  <c r="U2157" i="1"/>
  <c r="U2161" i="1"/>
  <c r="U2162" i="1"/>
  <c r="U2163" i="1"/>
  <c r="U2166" i="1"/>
  <c r="U2167" i="1"/>
  <c r="U2170" i="1"/>
  <c r="U2172" i="1"/>
  <c r="U2174" i="1"/>
  <c r="U2175" i="1"/>
  <c r="U841" i="1"/>
  <c r="U2177" i="1"/>
  <c r="U2178" i="1"/>
  <c r="U2180" i="1"/>
  <c r="U2181" i="1"/>
  <c r="U2184" i="1"/>
  <c r="U2185" i="1"/>
  <c r="U2186" i="1"/>
  <c r="U2187" i="1"/>
  <c r="U2188" i="1"/>
  <c r="U2189" i="1"/>
  <c r="U785" i="1"/>
  <c r="U2190" i="1"/>
  <c r="U2191" i="1"/>
  <c r="U2192" i="1"/>
  <c r="U2193" i="1"/>
  <c r="U2194" i="1"/>
  <c r="U2195" i="1"/>
  <c r="U2197" i="1"/>
  <c r="U2200" i="1"/>
  <c r="U2613" i="1"/>
  <c r="U2202" i="1"/>
  <c r="U786" i="1"/>
  <c r="U2203" i="1"/>
  <c r="U2204" i="1"/>
  <c r="U2205" i="1"/>
  <c r="U2206" i="1"/>
  <c r="U2208" i="1"/>
  <c r="U2211" i="1"/>
  <c r="U2212" i="1"/>
  <c r="U2213" i="1"/>
  <c r="U2214" i="1"/>
  <c r="U2216" i="1"/>
  <c r="U772" i="1"/>
  <c r="U2219" i="1"/>
  <c r="U2223" i="1"/>
  <c r="U2224" i="1"/>
  <c r="U2623" i="1"/>
  <c r="U2228" i="1"/>
  <c r="U2229" i="1"/>
  <c r="U2230" i="1"/>
  <c r="U2234" i="1"/>
  <c r="U2235" i="1"/>
  <c r="U2236" i="1"/>
  <c r="U1052" i="1"/>
  <c r="U2239" i="1"/>
  <c r="U2241" i="1"/>
  <c r="U2243" i="1"/>
  <c r="U2244" i="1"/>
  <c r="U2246" i="1"/>
  <c r="U2247" i="1"/>
  <c r="U2665" i="1"/>
  <c r="U2248" i="1"/>
  <c r="U2249" i="1"/>
  <c r="U2250" i="1"/>
  <c r="U1993" i="1"/>
  <c r="U2251" i="1"/>
  <c r="U2253" i="1"/>
  <c r="U2254" i="1"/>
  <c r="U2631" i="1"/>
  <c r="U2632" i="1"/>
  <c r="U2255" i="1"/>
  <c r="U2256" i="1"/>
  <c r="U2259" i="1"/>
  <c r="U2638" i="1"/>
  <c r="U2635" i="1"/>
  <c r="U1152" i="1"/>
  <c r="U2260" i="1"/>
  <c r="U2261" i="1"/>
  <c r="U2265" i="1"/>
  <c r="U2637" i="1"/>
  <c r="U2267" i="1"/>
  <c r="U2270" i="1"/>
  <c r="U1044" i="1"/>
  <c r="U1094" i="1"/>
  <c r="U968" i="1"/>
  <c r="U925" i="1"/>
  <c r="U927" i="1"/>
  <c r="U1675" i="1"/>
  <c r="U2017" i="1"/>
  <c r="U893" i="1"/>
  <c r="U1058" i="1"/>
  <c r="U778" i="1"/>
  <c r="U827" i="1"/>
  <c r="U2022" i="1"/>
  <c r="U839" i="1"/>
  <c r="U844" i="1"/>
  <c r="U1087" i="1"/>
  <c r="U2026" i="1"/>
  <c r="U2027" i="1"/>
  <c r="U2028" i="1"/>
  <c r="U2271" i="1"/>
  <c r="U787" i="1"/>
  <c r="U826" i="1"/>
  <c r="U916" i="1"/>
  <c r="U917" i="1"/>
  <c r="U773" i="1"/>
  <c r="U985" i="1"/>
  <c r="U863" i="1"/>
  <c r="U774" i="1"/>
  <c r="U1050" i="1"/>
  <c r="U924" i="1"/>
  <c r="U997" i="1"/>
  <c r="U1082" i="1"/>
  <c r="U880" i="1"/>
  <c r="U1073" i="1"/>
  <c r="U864" i="1"/>
  <c r="U1012" i="1"/>
  <c r="U918" i="1"/>
  <c r="U1091" i="1"/>
  <c r="U952" i="1"/>
  <c r="U843" i="1"/>
  <c r="U1034" i="1"/>
  <c r="U1054" i="1"/>
  <c r="U2052" i="1"/>
  <c r="U2053" i="1"/>
  <c r="U2054" i="1"/>
  <c r="U2055" i="1"/>
  <c r="U2056" i="1"/>
  <c r="U2057" i="1"/>
  <c r="U2058" i="1"/>
  <c r="U2059" i="1"/>
  <c r="U987" i="1"/>
  <c r="U2061" i="1"/>
  <c r="U1311" i="1"/>
  <c r="U845" i="1"/>
  <c r="U2064" i="1"/>
  <c r="U2065" i="1"/>
  <c r="U1079" i="1"/>
  <c r="U2067" i="1"/>
  <c r="U2068" i="1"/>
  <c r="U986" i="1"/>
  <c r="U1051" i="1"/>
  <c r="U1090" i="1"/>
  <c r="U2072" i="1"/>
  <c r="U1086" i="1"/>
  <c r="U994" i="1"/>
  <c r="U2075" i="1"/>
  <c r="U1097" i="1"/>
  <c r="U1246" i="1"/>
  <c r="U1221" i="1"/>
  <c r="U1172" i="1"/>
  <c r="U1100" i="1"/>
  <c r="U2081" i="1"/>
  <c r="U1042" i="1"/>
  <c r="U2083" i="1"/>
  <c r="U1123" i="1"/>
  <c r="U1228" i="1"/>
  <c r="U1224" i="1"/>
  <c r="U2087" i="1"/>
  <c r="U2088" i="1"/>
  <c r="U1919" i="1"/>
  <c r="U1209" i="1"/>
  <c r="U1124" i="1"/>
  <c r="U1133" i="1"/>
  <c r="U1107" i="1"/>
  <c r="U1036" i="1"/>
  <c r="U1564" i="1"/>
  <c r="U1185" i="1"/>
  <c r="U1161" i="1"/>
  <c r="U1163" i="1"/>
  <c r="U2099" i="1"/>
  <c r="U1577" i="1"/>
  <c r="U2101" i="1"/>
  <c r="U1300" i="1"/>
  <c r="U2103" i="1"/>
  <c r="U2104" i="1"/>
  <c r="U1170" i="1"/>
  <c r="U1196" i="1"/>
  <c r="U1197" i="1"/>
  <c r="U1166" i="1"/>
  <c r="U1177" i="1"/>
  <c r="U2110" i="1"/>
  <c r="U1178" i="1"/>
  <c r="U1077" i="1"/>
  <c r="U1267" i="1"/>
  <c r="U2114" i="1"/>
  <c r="U2115" i="1"/>
  <c r="U2116" i="1"/>
  <c r="U2117" i="1"/>
  <c r="U1243" i="1"/>
  <c r="U1140" i="1"/>
  <c r="U1195" i="1"/>
  <c r="U1230" i="1"/>
  <c r="U1219" i="1"/>
  <c r="U1921" i="1"/>
  <c r="U2124" i="1"/>
  <c r="U1213" i="1"/>
  <c r="U2126" i="1"/>
  <c r="U2127" i="1"/>
  <c r="U1256" i="1"/>
  <c r="U1676" i="1"/>
  <c r="U1179" i="1"/>
  <c r="U1678" i="1"/>
  <c r="U1208" i="1"/>
  <c r="U2327" i="1"/>
  <c r="U1252" i="1"/>
  <c r="U2273" i="1"/>
  <c r="U1080" i="1"/>
  <c r="U1680" i="1"/>
  <c r="U1681" i="1"/>
  <c r="U1092" i="1"/>
  <c r="U1093" i="1"/>
  <c r="U2141" i="1"/>
  <c r="U1206" i="1"/>
  <c r="U1101" i="1"/>
  <c r="U1927" i="1"/>
  <c r="U2145" i="1"/>
  <c r="U2867" i="1"/>
  <c r="U1134" i="1"/>
  <c r="U1227" i="1"/>
  <c r="U1540" i="1"/>
  <c r="U2150" i="1"/>
  <c r="U1153" i="1"/>
  <c r="U2152" i="1"/>
  <c r="U2153" i="1"/>
  <c r="U2154" i="1"/>
  <c r="U1284" i="1"/>
  <c r="U1260" i="1"/>
  <c r="U1222" i="1"/>
  <c r="U2158" i="1"/>
  <c r="U2159" i="1"/>
  <c r="U1231" i="1"/>
  <c r="U1232" i="1"/>
  <c r="U1234" i="1"/>
  <c r="U1235" i="1"/>
  <c r="U2164" i="1"/>
  <c r="U2165" i="1"/>
  <c r="U1262" i="1"/>
  <c r="U1132" i="1"/>
  <c r="U2168" i="1"/>
  <c r="U2169" i="1"/>
  <c r="U1135" i="1"/>
  <c r="U1253" i="1"/>
  <c r="U1255" i="1"/>
  <c r="U2173" i="1"/>
  <c r="U1104" i="1"/>
  <c r="U1201" i="1"/>
  <c r="U2176" i="1"/>
  <c r="U1263" i="1"/>
  <c r="U1264" i="1"/>
  <c r="U2179" i="1"/>
  <c r="U1112" i="1"/>
  <c r="U1167" i="1"/>
  <c r="U1113" i="1"/>
  <c r="U1115" i="1"/>
  <c r="U1116" i="1"/>
  <c r="U1168" i="1"/>
  <c r="U1169" i="1"/>
  <c r="U1117" i="1"/>
  <c r="U1119" i="1"/>
  <c r="U1120" i="1"/>
  <c r="U1121" i="1"/>
  <c r="U1122" i="1"/>
  <c r="U1137" i="1"/>
  <c r="U1366" i="1"/>
  <c r="U1367" i="1"/>
  <c r="U1216" i="1"/>
  <c r="U2196" i="1"/>
  <c r="U1476" i="1"/>
  <c r="U2198" i="1"/>
  <c r="U2199" i="1"/>
  <c r="U1368" i="1"/>
  <c r="U2201" i="1"/>
  <c r="U1183" i="1"/>
  <c r="U1265" i="1"/>
  <c r="U1157" i="1"/>
  <c r="U1158" i="1"/>
  <c r="U1142" i="1"/>
  <c r="U2207" i="1"/>
  <c r="U1271" i="1"/>
  <c r="U2209" i="1"/>
  <c r="U2210" i="1"/>
  <c r="U1204" i="1"/>
  <c r="U1682" i="1"/>
  <c r="U1365" i="1"/>
  <c r="U1205" i="1"/>
  <c r="U2215" i="1"/>
  <c r="U2382" i="1"/>
  <c r="U2217" i="1"/>
  <c r="U2218" i="1"/>
  <c r="U1165" i="1"/>
  <c r="U1388" i="1"/>
  <c r="U2221" i="1"/>
  <c r="U2222" i="1"/>
  <c r="U1683" i="1"/>
  <c r="U1171" i="1"/>
  <c r="U2225" i="1"/>
  <c r="U2226" i="1"/>
  <c r="U2227" i="1"/>
  <c r="U1285" i="1"/>
  <c r="U1355" i="1"/>
  <c r="U1274" i="1"/>
  <c r="U2231" i="1"/>
  <c r="U2232" i="1"/>
  <c r="U2233" i="1"/>
  <c r="U1307" i="1"/>
  <c r="U1220" i="1"/>
  <c r="U1356" i="1"/>
  <c r="U2237" i="1"/>
  <c r="U2238" i="1"/>
  <c r="U1345" i="1"/>
  <c r="U2030" i="1"/>
  <c r="U2031" i="1"/>
  <c r="U2242" i="1"/>
  <c r="U1247" i="1"/>
  <c r="U2274" i="1"/>
  <c r="U2245" i="1"/>
  <c r="U1331" i="1"/>
  <c r="U1257" i="1"/>
  <c r="U1258" i="1"/>
  <c r="U1210" i="1"/>
  <c r="U1211" i="1"/>
  <c r="U1238" i="1"/>
  <c r="U2252" i="1"/>
  <c r="U1180" i="1"/>
  <c r="U1333" i="1"/>
  <c r="U1499" i="1"/>
  <c r="U1278" i="1"/>
  <c r="U2257" i="1"/>
  <c r="U2258" i="1"/>
  <c r="U1194" i="1"/>
  <c r="U1589" i="1"/>
  <c r="U1525" i="1"/>
  <c r="U2262" i="1"/>
  <c r="U2263" i="1"/>
  <c r="U2264" i="1"/>
  <c r="U2032" i="1"/>
  <c r="U2266" i="1"/>
  <c r="U2220" i="1"/>
  <c r="U2268" i="1"/>
  <c r="U2269" i="1"/>
  <c r="U1960" i="1"/>
  <c r="U1458" i="1"/>
  <c r="U2272" i="1"/>
  <c r="U2276" i="1"/>
  <c r="U1684" i="1"/>
  <c r="U2275" i="1"/>
  <c r="U1685" i="1"/>
  <c r="U1461" i="1"/>
  <c r="U1242" i="1"/>
  <c r="U2279" i="1"/>
  <c r="U1421" i="1"/>
  <c r="U2281" i="1"/>
  <c r="U2282" i="1"/>
  <c r="U2137" i="1"/>
  <c r="U2182" i="1"/>
  <c r="U2033" i="1"/>
  <c r="U2286" i="1"/>
  <c r="U1377" i="1"/>
  <c r="U1286" i="1"/>
  <c r="U1289" i="1"/>
  <c r="U1293" i="1"/>
  <c r="U1295" i="1"/>
  <c r="U2292" i="1"/>
  <c r="U2277" i="1"/>
  <c r="U2294" i="1"/>
  <c r="U2295" i="1"/>
  <c r="U1350" i="1"/>
  <c r="U1313" i="1"/>
  <c r="U2298" i="1"/>
  <c r="U2299" i="1"/>
  <c r="U2300" i="1"/>
  <c r="U2301" i="1"/>
  <c r="U2302" i="1"/>
  <c r="U2303" i="1"/>
  <c r="U2278" i="1"/>
  <c r="U1585" i="1"/>
  <c r="U1244" i="1"/>
  <c r="U2307" i="1"/>
  <c r="U2308" i="1"/>
  <c r="U2309" i="1"/>
  <c r="U2310" i="1"/>
  <c r="U2311" i="1"/>
  <c r="U2312" i="1"/>
  <c r="U1344" i="1"/>
  <c r="U2314" i="1"/>
  <c r="U1947" i="1"/>
  <c r="U1911" i="1"/>
  <c r="U1632" i="1"/>
  <c r="U1636" i="1"/>
  <c r="U2319" i="1"/>
  <c r="U1483" i="1"/>
  <c r="U2321" i="1"/>
  <c r="U1674" i="1"/>
  <c r="U1386" i="1"/>
  <c r="U2324" i="1"/>
  <c r="U2325" i="1"/>
  <c r="U2326" i="1"/>
  <c r="U1913" i="1"/>
  <c r="U2280" i="1"/>
  <c r="U2329" i="1"/>
  <c r="U2330" i="1"/>
  <c r="U2331" i="1"/>
  <c r="U2332" i="1"/>
  <c r="U1623" i="1"/>
  <c r="U1669" i="1"/>
  <c r="U1259" i="1"/>
  <c r="U2336" i="1"/>
  <c r="U2034" i="1"/>
  <c r="U2338" i="1"/>
  <c r="U2339" i="1"/>
  <c r="U2340" i="1"/>
  <c r="U2341" i="1"/>
  <c r="U1543" i="1"/>
  <c r="U1687" i="1"/>
  <c r="U1487" i="1"/>
  <c r="U1690" i="1"/>
  <c r="U1691" i="1"/>
  <c r="U1692" i="1"/>
  <c r="U2183" i="1"/>
  <c r="U2349" i="1"/>
  <c r="U2350" i="1"/>
  <c r="U1949" i="1"/>
  <c r="U2352" i="1"/>
  <c r="U2353" i="1"/>
  <c r="U2389" i="1"/>
  <c r="U2355" i="1"/>
  <c r="U2356" i="1"/>
  <c r="U1914" i="1"/>
  <c r="U1268" i="1"/>
  <c r="U2359" i="1"/>
  <c r="U2360" i="1"/>
  <c r="U2361" i="1"/>
  <c r="U1465" i="1"/>
  <c r="U1892" i="1"/>
  <c r="U2364" i="1"/>
  <c r="U1467" i="1"/>
  <c r="U2366" i="1"/>
  <c r="U2283" i="1"/>
  <c r="U1081" i="1"/>
  <c r="U1083" i="1"/>
  <c r="U2284" i="1"/>
  <c r="U2285" i="1"/>
  <c r="U2287" i="1"/>
  <c r="U2288" i="1"/>
  <c r="U2289" i="1"/>
  <c r="U2290" i="1"/>
  <c r="U2291" i="1"/>
  <c r="U2293" i="1"/>
  <c r="U2296" i="1"/>
  <c r="U2297" i="1"/>
  <c r="U2304" i="1"/>
  <c r="U2305" i="1"/>
  <c r="U2306" i="1"/>
  <c r="U2313" i="1"/>
  <c r="U2315" i="1"/>
  <c r="U2316" i="1"/>
  <c r="U1150" i="1"/>
  <c r="U1154" i="1"/>
  <c r="U2317" i="1"/>
  <c r="U2318" i="1"/>
  <c r="U2320" i="1"/>
  <c r="U2322" i="1"/>
  <c r="U2323" i="1"/>
  <c r="U2328" i="1"/>
  <c r="U2333" i="1"/>
  <c r="U2342" i="1"/>
  <c r="U2343" i="1"/>
  <c r="U1186" i="1"/>
  <c r="U1291" i="1"/>
  <c r="U2344" i="1"/>
  <c r="U2345" i="1"/>
  <c r="U2346" i="1"/>
  <c r="U2347" i="1"/>
  <c r="U2348" i="1"/>
  <c r="U2351" i="1"/>
  <c r="U2354" i="1"/>
  <c r="U2357" i="1"/>
  <c r="U2362" i="1"/>
  <c r="U2363" i="1"/>
  <c r="U2365" i="1"/>
  <c r="U2367" i="1"/>
  <c r="U2368" i="1"/>
  <c r="U2369" i="1"/>
  <c r="U2370" i="1"/>
  <c r="U2371" i="1"/>
  <c r="U2372" i="1"/>
  <c r="U2374" i="1"/>
  <c r="U1149" i="1"/>
  <c r="U2376" i="1"/>
  <c r="U2377" i="1"/>
  <c r="U2378" i="1"/>
  <c r="U2381" i="1"/>
  <c r="U2383" i="1"/>
  <c r="U2384" i="1"/>
  <c r="U2385" i="1"/>
  <c r="U2386" i="1"/>
  <c r="U2387" i="1"/>
  <c r="U2388"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1239" i="1"/>
  <c r="U2424" i="1"/>
  <c r="U2425" i="1"/>
  <c r="U2426" i="1"/>
  <c r="U2427" i="1"/>
  <c r="U2428" i="1"/>
  <c r="U2429" i="1"/>
  <c r="U2430" i="1"/>
  <c r="U2431" i="1"/>
  <c r="U2432" i="1"/>
  <c r="U1330" i="1"/>
  <c r="U2433" i="1"/>
  <c r="U1335" i="1"/>
  <c r="U1334"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1383" i="1"/>
  <c r="U2469" i="1"/>
  <c r="U2470" i="1"/>
  <c r="U2471" i="1"/>
  <c r="U2472" i="1"/>
  <c r="U2473" i="1"/>
  <c r="U2474" i="1"/>
  <c r="U2475" i="1"/>
  <c r="U2476" i="1"/>
  <c r="U2477" i="1"/>
  <c r="U2478" i="1"/>
  <c r="U2479" i="1"/>
  <c r="U2480" i="1"/>
  <c r="U2481" i="1"/>
  <c r="U2482" i="1"/>
  <c r="U2483" i="1"/>
  <c r="U2484" i="1"/>
  <c r="U2485" i="1"/>
  <c r="U1397" i="1"/>
  <c r="U1398" i="1"/>
  <c r="U2486" i="1"/>
  <c r="U2487" i="1"/>
  <c r="U2488" i="1"/>
  <c r="U1407"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1613" i="1"/>
  <c r="U2512" i="1"/>
  <c r="U1425"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147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1484" i="1"/>
  <c r="U2564" i="1"/>
  <c r="U2565" i="1"/>
  <c r="U2566" i="1"/>
  <c r="U2567" i="1"/>
  <c r="U1490" i="1"/>
  <c r="U1617" i="1"/>
  <c r="U2568" i="1"/>
  <c r="U2569" i="1"/>
  <c r="U2570" i="1"/>
  <c r="U2571" i="1"/>
  <c r="U2572" i="1"/>
  <c r="U2573" i="1"/>
  <c r="U2574" i="1"/>
  <c r="U2575" i="1"/>
  <c r="U1506" i="1"/>
  <c r="U2576" i="1"/>
  <c r="U2577" i="1"/>
  <c r="U2578" i="1"/>
  <c r="U2579" i="1"/>
  <c r="U2580" i="1"/>
  <c r="U2581" i="1"/>
  <c r="U2582" i="1"/>
  <c r="U1510" i="1"/>
  <c r="U2583" i="1"/>
  <c r="U1498" i="1"/>
  <c r="U2584" i="1"/>
  <c r="U2585" i="1"/>
  <c r="U2586" i="1"/>
  <c r="U2587" i="1"/>
  <c r="U2588" i="1"/>
  <c r="U2589" i="1"/>
  <c r="U2590" i="1"/>
  <c r="U2591" i="1"/>
  <c r="U2592" i="1"/>
  <c r="U2593" i="1"/>
  <c r="U2594" i="1"/>
  <c r="U2595" i="1"/>
  <c r="U2596" i="1"/>
  <c r="U2597" i="1"/>
  <c r="U2598" i="1"/>
  <c r="U2599" i="1"/>
  <c r="U2600" i="1"/>
  <c r="U2601" i="1"/>
  <c r="U1651" i="1"/>
  <c r="U2602" i="1"/>
  <c r="U2603" i="1"/>
  <c r="U2604" i="1"/>
  <c r="U2605" i="1"/>
  <c r="U2606" i="1"/>
  <c r="U2607" i="1"/>
  <c r="U2608" i="1"/>
  <c r="U2609" i="1"/>
  <c r="U2610" i="1"/>
  <c r="U1597" i="1"/>
  <c r="U2611" i="1"/>
  <c r="U2612" i="1"/>
  <c r="U2614" i="1"/>
  <c r="U2615" i="1"/>
  <c r="U2616" i="1"/>
  <c r="U2617" i="1"/>
  <c r="U2618" i="1"/>
  <c r="U2619" i="1"/>
  <c r="U2620" i="1"/>
  <c r="U2621" i="1"/>
  <c r="U2622" i="1"/>
  <c r="U2624" i="1"/>
  <c r="U2625" i="1"/>
  <c r="U2626" i="1"/>
  <c r="U2627" i="1"/>
  <c r="U2628" i="1"/>
  <c r="U2629" i="1"/>
  <c r="U2630" i="1"/>
  <c r="U2633" i="1"/>
  <c r="U2634" i="1"/>
  <c r="U2636" i="1"/>
  <c r="U1514" i="1"/>
  <c r="U2639" i="1"/>
  <c r="U2640" i="1"/>
  <c r="U2641" i="1"/>
  <c r="U2642" i="1"/>
  <c r="U1672" i="1"/>
  <c r="U2643" i="1"/>
  <c r="U2644" i="1"/>
  <c r="U2645" i="1"/>
  <c r="U2646" i="1"/>
  <c r="U2647" i="1"/>
  <c r="U2648" i="1"/>
  <c r="U2649" i="1"/>
  <c r="U2650" i="1"/>
  <c r="U2651" i="1"/>
  <c r="U2652" i="1"/>
  <c r="U2653" i="1"/>
  <c r="U2654" i="1"/>
  <c r="U2655" i="1"/>
  <c r="U2656" i="1"/>
  <c r="U2657" i="1"/>
  <c r="U2658" i="1"/>
  <c r="U2659" i="1"/>
  <c r="U2660" i="1"/>
  <c r="U2661" i="1"/>
  <c r="U1694" i="1"/>
  <c r="U2662" i="1"/>
  <c r="U2663" i="1"/>
  <c r="U2664" i="1"/>
  <c r="U2666" i="1"/>
  <c r="U2667" i="1"/>
  <c r="U2668" i="1"/>
  <c r="U2669" i="1"/>
  <c r="U2670" i="1"/>
  <c r="U2671" i="1"/>
  <c r="U2672" i="1"/>
  <c r="U2673" i="1"/>
  <c r="U2674" i="1"/>
  <c r="U2675" i="1"/>
  <c r="U2676" i="1"/>
  <c r="U2677" i="1"/>
  <c r="U2678" i="1"/>
  <c r="U2679" i="1"/>
  <c r="U2680" i="1"/>
  <c r="U2681" i="1"/>
  <c r="U2682" i="1"/>
  <c r="U2683" i="1"/>
  <c r="U2684" i="1"/>
  <c r="U2685" i="1"/>
  <c r="U2686" i="1"/>
  <c r="U2687" i="1"/>
  <c r="U1561" i="1"/>
  <c r="U2688" i="1"/>
  <c r="U1643" i="1"/>
  <c r="U2689" i="1"/>
  <c r="U2690" i="1"/>
  <c r="U2691" i="1"/>
  <c r="U2692" i="1"/>
  <c r="U2693" i="1"/>
  <c r="U2694" i="1"/>
  <c r="U2695" i="1"/>
  <c r="U2696" i="1"/>
  <c r="U2697" i="1"/>
  <c r="U2698" i="1"/>
  <c r="U2699" i="1"/>
  <c r="U2700" i="1"/>
  <c r="U2701" i="1"/>
  <c r="U2702" i="1"/>
  <c r="U2703" i="1"/>
  <c r="U2704" i="1"/>
  <c r="U2705" i="1"/>
  <c r="U2706" i="1"/>
  <c r="U2707" i="1"/>
  <c r="U1562" i="1"/>
  <c r="U1610" i="1"/>
  <c r="U2708" i="1"/>
  <c r="U2709" i="1"/>
  <c r="U2710" i="1"/>
  <c r="U2711" i="1"/>
  <c r="U2712" i="1"/>
  <c r="U2713" i="1"/>
  <c r="U2714" i="1"/>
  <c r="U2715" i="1"/>
  <c r="U2716" i="1"/>
  <c r="U2717" i="1"/>
  <c r="U2718" i="1"/>
  <c r="U2719" i="1"/>
  <c r="U2720" i="1"/>
  <c r="U2721" i="1"/>
  <c r="U2722" i="1"/>
  <c r="U1717" i="1"/>
  <c r="U2723" i="1"/>
  <c r="U1882" i="1"/>
  <c r="U2724" i="1"/>
  <c r="U2725" i="1"/>
  <c r="U2726" i="1"/>
  <c r="U2727" i="1"/>
  <c r="U2728" i="1"/>
  <c r="U2729" i="1"/>
  <c r="U2730" i="1"/>
  <c r="U1950" i="1"/>
  <c r="U2731" i="1"/>
  <c r="U2733" i="1"/>
  <c r="U2734" i="1"/>
  <c r="U2735" i="1"/>
  <c r="U2738" i="1"/>
  <c r="U2739" i="1"/>
  <c r="U2744" i="1"/>
  <c r="U2752" i="1"/>
  <c r="U2754" i="1"/>
  <c r="U2760" i="1"/>
  <c r="U2770" i="1"/>
  <c r="U2772" i="1"/>
  <c r="U2773" i="1"/>
  <c r="U2775" i="1"/>
  <c r="U2776" i="1"/>
  <c r="U2779" i="1"/>
  <c r="U2780" i="1"/>
  <c r="U2781" i="1"/>
  <c r="U2782" i="1"/>
  <c r="U2788" i="1"/>
  <c r="U2789" i="1"/>
  <c r="U2793" i="1"/>
  <c r="U2794" i="1"/>
  <c r="U2800" i="1"/>
  <c r="U2801" i="1"/>
  <c r="U2802" i="1"/>
  <c r="U2805" i="1"/>
  <c r="U2808" i="1"/>
  <c r="U2810" i="1"/>
  <c r="U2812" i="1"/>
  <c r="U2813" i="1"/>
  <c r="U2817" i="1"/>
  <c r="U2818" i="1"/>
  <c r="U2819" i="1"/>
  <c r="U2820" i="1"/>
  <c r="U2822" i="1"/>
  <c r="U2826" i="1"/>
  <c r="U2827" i="1"/>
  <c r="U2828" i="1"/>
  <c r="U2829" i="1"/>
  <c r="U2830" i="1"/>
  <c r="U2831" i="1"/>
  <c r="U2832" i="1"/>
  <c r="U2833" i="1"/>
  <c r="U1918" i="1"/>
  <c r="U2074" i="1"/>
  <c r="U2836" i="1"/>
  <c r="U2837" i="1"/>
  <c r="U2838" i="1"/>
  <c r="U2839" i="1"/>
  <c r="U2840" i="1"/>
  <c r="U2841" i="1"/>
  <c r="U2842" i="1"/>
  <c r="U2843" i="1"/>
  <c r="U2844" i="1"/>
  <c r="U2845" i="1"/>
  <c r="U2846" i="1"/>
  <c r="U2847" i="1"/>
  <c r="U577" i="1"/>
  <c r="U578" i="1"/>
  <c r="U2850" i="1"/>
  <c r="U757" i="1"/>
  <c r="U758" i="1"/>
  <c r="U817" i="1"/>
  <c r="U819" i="1"/>
  <c r="U995" i="1"/>
  <c r="U1089" i="1"/>
  <c r="U1401" i="1"/>
  <c r="U1403" i="1"/>
  <c r="U1410" i="1"/>
  <c r="U858" i="1"/>
  <c r="U1420" i="1"/>
  <c r="U861" i="1"/>
  <c r="U1056" i="1"/>
  <c r="U2864" i="1"/>
  <c r="U693" i="1"/>
  <c r="U1145" i="1"/>
  <c r="U1138" i="1"/>
  <c r="U2868" i="1"/>
  <c r="U2869" i="1"/>
  <c r="U3" i="1"/>
  <c r="T4" i="1"/>
  <c r="T2732" i="1"/>
  <c r="T6" i="1"/>
  <c r="T7" i="1"/>
  <c r="T16" i="1"/>
  <c r="T9" i="1"/>
  <c r="T10" i="1"/>
  <c r="T133" i="1"/>
  <c r="T12" i="1"/>
  <c r="T78" i="1"/>
  <c r="T157" i="1"/>
  <c r="T2736" i="1"/>
  <c r="T124" i="1"/>
  <c r="T17" i="1"/>
  <c r="T18" i="1"/>
  <c r="T19" i="1"/>
  <c r="T20" i="1"/>
  <c r="T21" i="1"/>
  <c r="T22" i="1"/>
  <c r="T23" i="1"/>
  <c r="T24" i="1"/>
  <c r="T25" i="1"/>
  <c r="T26" i="1"/>
  <c r="T2737" i="1"/>
  <c r="T2740" i="1"/>
  <c r="T60" i="1"/>
  <c r="T61" i="1"/>
  <c r="T31" i="1"/>
  <c r="T109" i="1"/>
  <c r="T33" i="1"/>
  <c r="T34" i="1"/>
  <c r="T2741" i="1"/>
  <c r="T36" i="1"/>
  <c r="T37" i="1"/>
  <c r="T2742" i="1"/>
  <c r="T159" i="1"/>
  <c r="T40" i="1"/>
  <c r="T41" i="1"/>
  <c r="T42" i="1"/>
  <c r="T43" i="1"/>
  <c r="T59" i="1"/>
  <c r="T45" i="1"/>
  <c r="T2743" i="1"/>
  <c r="T165" i="1"/>
  <c r="T2745" i="1"/>
  <c r="T49" i="1"/>
  <c r="T2746" i="1"/>
  <c r="T108" i="1"/>
  <c r="T2747" i="1"/>
  <c r="T2748" i="1"/>
  <c r="T54" i="1"/>
  <c r="T55" i="1"/>
  <c r="T56" i="1"/>
  <c r="T57" i="1"/>
  <c r="T58" i="1"/>
  <c r="T2749" i="1"/>
  <c r="T150" i="1"/>
  <c r="T5" i="1"/>
  <c r="T62" i="1"/>
  <c r="T2750" i="1"/>
  <c r="T2751" i="1"/>
  <c r="T65" i="1"/>
  <c r="T2753" i="1"/>
  <c r="T67" i="1"/>
  <c r="T2755" i="1"/>
  <c r="T75" i="1"/>
  <c r="T70" i="1"/>
  <c r="T71" i="1"/>
  <c r="T72" i="1"/>
  <c r="T64" i="1"/>
  <c r="T2756" i="1"/>
  <c r="T2757" i="1"/>
  <c r="T2758" i="1"/>
  <c r="T2759" i="1"/>
  <c r="T2761" i="1"/>
  <c r="T79" i="1"/>
  <c r="T93" i="1"/>
  <c r="T2762" i="1"/>
  <c r="T82" i="1"/>
  <c r="T83" i="1"/>
  <c r="T2763" i="1"/>
  <c r="T94" i="1"/>
  <c r="T2764" i="1"/>
  <c r="T2765" i="1"/>
  <c r="T88" i="1"/>
  <c r="T95" i="1"/>
  <c r="T185" i="1"/>
  <c r="T91" i="1"/>
  <c r="T194" i="1"/>
  <c r="T2766" i="1"/>
  <c r="T2767" i="1"/>
  <c r="T2768" i="1"/>
  <c r="T2769" i="1"/>
  <c r="T2771" i="1"/>
  <c r="T98" i="1"/>
  <c r="T190" i="1"/>
  <c r="T144" i="1"/>
  <c r="T130" i="1"/>
  <c r="T110" i="1"/>
  <c r="T2774" i="1"/>
  <c r="T2777" i="1"/>
  <c r="T105" i="1"/>
  <c r="T2778" i="1"/>
  <c r="T107" i="1"/>
  <c r="T2783" i="1"/>
  <c r="T2784" i="1"/>
  <c r="T2785" i="1"/>
  <c r="T111" i="1"/>
  <c r="T127" i="1"/>
  <c r="T2786" i="1"/>
  <c r="T2787" i="1"/>
  <c r="T191" i="1"/>
  <c r="T2790" i="1"/>
  <c r="T68" i="1"/>
  <c r="T69" i="1"/>
  <c r="T2791" i="1"/>
  <c r="T2792" i="1"/>
  <c r="T2795" i="1"/>
  <c r="T2796" i="1"/>
  <c r="T2797" i="1"/>
  <c r="T2798" i="1"/>
  <c r="T2799" i="1"/>
  <c r="T126" i="1"/>
  <c r="T2803" i="1"/>
  <c r="T89" i="1"/>
  <c r="T29" i="1"/>
  <c r="T2804" i="1"/>
  <c r="T48" i="1"/>
  <c r="T2806" i="1"/>
  <c r="T2807" i="1"/>
  <c r="T134" i="1"/>
  <c r="T135" i="1"/>
  <c r="T136" i="1"/>
  <c r="T2809" i="1"/>
  <c r="T138" i="1"/>
  <c r="T2811" i="1"/>
  <c r="T140" i="1"/>
  <c r="T2814" i="1"/>
  <c r="T142" i="1"/>
  <c r="T143" i="1"/>
  <c r="T2815" i="1"/>
  <c r="T2816" i="1"/>
  <c r="T85" i="1"/>
  <c r="T2821" i="1"/>
  <c r="T2823" i="1"/>
  <c r="T2824" i="1"/>
  <c r="T2825" i="1"/>
  <c r="T151" i="1"/>
  <c r="T2834" i="1"/>
  <c r="T153" i="1"/>
  <c r="T38" i="1"/>
  <c r="T155" i="1"/>
  <c r="T156" i="1"/>
  <c r="T2835" i="1"/>
  <c r="T160" i="1"/>
  <c r="T145" i="1"/>
  <c r="T76" i="1"/>
  <c r="T161" i="1"/>
  <c r="T162" i="1"/>
  <c r="T163" i="1"/>
  <c r="T164" i="1"/>
  <c r="T15" i="1"/>
  <c r="T39" i="1"/>
  <c r="T167" i="1"/>
  <c r="T168" i="1"/>
  <c r="T8" i="1"/>
  <c r="T11" i="1"/>
  <c r="T13" i="1"/>
  <c r="T73" i="1"/>
  <c r="T14" i="1"/>
  <c r="T50" i="1"/>
  <c r="T2848" i="1"/>
  <c r="T176" i="1"/>
  <c r="T177" i="1"/>
  <c r="T2849" i="1"/>
  <c r="T179" i="1"/>
  <c r="T2851" i="1"/>
  <c r="T2852" i="1"/>
  <c r="T2853" i="1"/>
  <c r="T2854" i="1"/>
  <c r="T2855" i="1"/>
  <c r="T2856" i="1"/>
  <c r="T46" i="1"/>
  <c r="T2857" i="1"/>
  <c r="T188" i="1"/>
  <c r="T117" i="1"/>
  <c r="T32" i="1"/>
  <c r="T51" i="1"/>
  <c r="T30" i="1"/>
  <c r="T47" i="1"/>
  <c r="T74" i="1"/>
  <c r="T195" i="1"/>
  <c r="T196" i="1"/>
  <c r="T90" i="1"/>
  <c r="T92" i="1"/>
  <c r="T28" i="1"/>
  <c r="T52" i="1"/>
  <c r="T201" i="1"/>
  <c r="T27" i="1"/>
  <c r="T203" i="1"/>
  <c r="T123" i="1"/>
  <c r="T205" i="1"/>
  <c r="T2858" i="1"/>
  <c r="T35" i="1"/>
  <c r="T208" i="1"/>
  <c r="T209" i="1"/>
  <c r="T210" i="1"/>
  <c r="T211" i="1"/>
  <c r="T212" i="1"/>
  <c r="T213" i="1"/>
  <c r="T128" i="1"/>
  <c r="T129" i="1"/>
  <c r="T44" i="1"/>
  <c r="T2859" i="1"/>
  <c r="T218" i="1"/>
  <c r="T66" i="1"/>
  <c r="T146" i="1"/>
  <c r="T221" i="1"/>
  <c r="T222" i="1"/>
  <c r="T223" i="1"/>
  <c r="T120" i="1"/>
  <c r="T225" i="1"/>
  <c r="T226" i="1"/>
  <c r="T53" i="1"/>
  <c r="T228" i="1"/>
  <c r="T2860" i="1"/>
  <c r="T63" i="1"/>
  <c r="T231" i="1"/>
  <c r="T202" i="1"/>
  <c r="T233" i="1"/>
  <c r="T119" i="1"/>
  <c r="T2861" i="1"/>
  <c r="T86" i="1"/>
  <c r="T229" i="1"/>
  <c r="T118" i="1"/>
  <c r="T116" i="1"/>
  <c r="T240" i="1"/>
  <c r="T147" i="1"/>
  <c r="T242" i="1"/>
  <c r="T2862" i="1"/>
  <c r="T2863" i="1"/>
  <c r="T96" i="1"/>
  <c r="T100" i="1"/>
  <c r="T87" i="1"/>
  <c r="T248" i="1"/>
  <c r="T137" i="1"/>
  <c r="T139" i="1"/>
  <c r="T224" i="1"/>
  <c r="T252" i="1"/>
  <c r="T97" i="1"/>
  <c r="T99" i="1"/>
  <c r="T255" i="1"/>
  <c r="T256" i="1"/>
  <c r="T257" i="1"/>
  <c r="T121" i="1"/>
  <c r="T122" i="1"/>
  <c r="T2865" i="1"/>
  <c r="T261" i="1"/>
  <c r="T230" i="1"/>
  <c r="T2866" i="1"/>
  <c r="T77" i="1"/>
  <c r="T265" i="1"/>
  <c r="T266" i="1"/>
  <c r="T267" i="1"/>
  <c r="T268" i="1"/>
  <c r="T269" i="1"/>
  <c r="T101" i="1"/>
  <c r="T102" i="1"/>
  <c r="T125" i="1"/>
  <c r="T103" i="1"/>
  <c r="T112" i="1"/>
  <c r="T113" i="1"/>
  <c r="T154" i="1"/>
  <c r="T277" i="1"/>
  <c r="T278" i="1"/>
  <c r="T114" i="1"/>
  <c r="T115" i="1"/>
  <c r="T152" i="1"/>
  <c r="T80" i="1"/>
  <c r="T81" i="1"/>
  <c r="T171" i="1"/>
  <c r="T84" i="1"/>
  <c r="T286" i="1"/>
  <c r="T104" i="1"/>
  <c r="T106" i="1"/>
  <c r="T289" i="1"/>
  <c r="T290" i="1"/>
  <c r="T291" i="1"/>
  <c r="T292" i="1"/>
  <c r="T293" i="1"/>
  <c r="T294" i="1"/>
  <c r="T148" i="1"/>
  <c r="T254" i="1"/>
  <c r="T297" i="1"/>
  <c r="T173" i="1"/>
  <c r="T131" i="1"/>
  <c r="T132" i="1"/>
  <c r="T158" i="1"/>
  <c r="T178" i="1"/>
  <c r="T141" i="1"/>
  <c r="T175" i="1"/>
  <c r="T305" i="1"/>
  <c r="T149" i="1"/>
  <c r="T307" i="1"/>
  <c r="T308" i="1"/>
  <c r="T309" i="1"/>
  <c r="T310" i="1"/>
  <c r="T311" i="1"/>
  <c r="T312" i="1"/>
  <c r="T313" i="1"/>
  <c r="T314" i="1"/>
  <c r="T315" i="1"/>
  <c r="T316" i="1"/>
  <c r="T317" i="1"/>
  <c r="T318" i="1"/>
  <c r="T319" i="1"/>
  <c r="T320" i="1"/>
  <c r="T321" i="1"/>
  <c r="T322" i="1"/>
  <c r="T166" i="1"/>
  <c r="T324" i="1"/>
  <c r="T1275" i="1"/>
  <c r="T326" i="1"/>
  <c r="T327" i="1"/>
  <c r="T328" i="1"/>
  <c r="T200" i="1"/>
  <c r="T258" i="1"/>
  <c r="T331" i="1"/>
  <c r="T235" i="1"/>
  <c r="T333" i="1"/>
  <c r="T334" i="1"/>
  <c r="T335" i="1"/>
  <c r="T207" i="1"/>
  <c r="T182" i="1"/>
  <c r="T180" i="1"/>
  <c r="T339" i="1"/>
  <c r="T340" i="1"/>
  <c r="T341" i="1"/>
  <c r="T172" i="1"/>
  <c r="T169" i="1"/>
  <c r="T170" i="1"/>
  <c r="T345" i="1"/>
  <c r="T346" i="1"/>
  <c r="T347" i="1"/>
  <c r="T348" i="1"/>
  <c r="T349" i="1"/>
  <c r="T350" i="1"/>
  <c r="T192" i="1"/>
  <c r="T352" i="1"/>
  <c r="T1214" i="1"/>
  <c r="T281" i="1"/>
  <c r="T575" i="1"/>
  <c r="T198" i="1"/>
  <c r="T199" i="1"/>
  <c r="T358" i="1"/>
  <c r="T359" i="1"/>
  <c r="T360" i="1"/>
  <c r="T274" i="1"/>
  <c r="T186" i="1"/>
  <c r="T187" i="1"/>
  <c r="T174" i="1"/>
  <c r="T365" i="1"/>
  <c r="T284" i="1"/>
  <c r="T367" i="1"/>
  <c r="T368" i="1"/>
  <c r="T234" i="1"/>
  <c r="T193" i="1"/>
  <c r="T371" i="1"/>
  <c r="T249" i="1"/>
  <c r="T197" i="1"/>
  <c r="T181" i="1"/>
  <c r="T236" i="1"/>
  <c r="T376" i="1"/>
  <c r="T665" i="1"/>
  <c r="T184" i="1"/>
  <c r="T220" i="1"/>
  <c r="T227" i="1"/>
  <c r="T204" i="1"/>
  <c r="T382" i="1"/>
  <c r="T183" i="1"/>
  <c r="T384" i="1"/>
  <c r="T385" i="1"/>
  <c r="T386" i="1"/>
  <c r="T189" i="1"/>
  <c r="T259" i="1"/>
  <c r="T389" i="1"/>
  <c r="T824" i="1"/>
  <c r="T391" i="1"/>
  <c r="T392" i="1"/>
  <c r="T215" i="1"/>
  <c r="T394" i="1"/>
  <c r="T561" i="1"/>
  <c r="T396" i="1"/>
  <c r="T244" i="1"/>
  <c r="T398" i="1"/>
  <c r="T399" i="1"/>
  <c r="T400" i="1"/>
  <c r="T237" i="1"/>
  <c r="T247" i="1"/>
  <c r="T263" i="1"/>
  <c r="T264" i="1"/>
  <c r="T214" i="1"/>
  <c r="T206" i="1"/>
  <c r="T407" i="1"/>
  <c r="T408" i="1"/>
  <c r="T250" i="1"/>
  <c r="T410" i="1"/>
  <c r="T411" i="1"/>
  <c r="T412" i="1"/>
  <c r="T275" i="1"/>
  <c r="T414" i="1"/>
  <c r="T287" i="1"/>
  <c r="T416" i="1"/>
  <c r="T332" i="1"/>
  <c r="T232" i="1"/>
  <c r="T280" i="1"/>
  <c r="T567" i="1"/>
  <c r="T1085" i="1"/>
  <c r="T422" i="1"/>
  <c r="T260" i="1"/>
  <c r="T246" i="1"/>
  <c r="T425" i="1"/>
  <c r="T262" i="1"/>
  <c r="T304" i="1"/>
  <c r="T243" i="1"/>
  <c r="T251" i="1"/>
  <c r="T238" i="1"/>
  <c r="T431" i="1"/>
  <c r="T432" i="1"/>
  <c r="T306" i="1"/>
  <c r="T253" i="1"/>
  <c r="T276" i="1"/>
  <c r="T436" i="1"/>
  <c r="T437" i="1"/>
  <c r="T272" i="1"/>
  <c r="T303" i="1"/>
  <c r="T440" i="1"/>
  <c r="T241" i="1"/>
  <c r="T330" i="1"/>
  <c r="T443" i="1"/>
  <c r="T444" i="1"/>
  <c r="T445" i="1"/>
  <c r="T245" i="1"/>
  <c r="T1084" i="1"/>
  <c r="T448" i="1"/>
  <c r="T1041" i="1"/>
  <c r="T1203" i="1"/>
  <c r="T451" i="1"/>
  <c r="T298" i="1"/>
  <c r="T299" i="1"/>
  <c r="T279" i="1"/>
  <c r="T455" i="1"/>
  <c r="T456" i="1"/>
  <c r="T302" i="1"/>
  <c r="T270" i="1"/>
  <c r="T459" i="1"/>
  <c r="T1215" i="1"/>
  <c r="T461" i="1"/>
  <c r="T271" i="1"/>
  <c r="T463" i="1"/>
  <c r="T464" i="1"/>
  <c r="T338" i="1"/>
  <c r="T466" i="1"/>
  <c r="T273" i="1"/>
  <c r="T468" i="1"/>
  <c r="T469" i="1"/>
  <c r="T470" i="1"/>
  <c r="T471" i="1"/>
  <c r="T542" i="1"/>
  <c r="T473" i="1"/>
  <c r="T474" i="1"/>
  <c r="T475" i="1"/>
  <c r="T476" i="1"/>
  <c r="T2012" i="1"/>
  <c r="T478" i="1"/>
  <c r="T479" i="1"/>
  <c r="T615" i="1"/>
  <c r="T481" i="1"/>
  <c r="T282" i="1"/>
  <c r="T869" i="1"/>
  <c r="T288" i="1"/>
  <c r="T485" i="1"/>
  <c r="T486" i="1"/>
  <c r="T487" i="1"/>
  <c r="T336" i="1"/>
  <c r="T489" i="1"/>
  <c r="T490" i="1"/>
  <c r="T364" i="1"/>
  <c r="T366" i="1"/>
  <c r="T493" i="1"/>
  <c r="T285" i="1"/>
  <c r="T388" i="1"/>
  <c r="T496" i="1"/>
  <c r="T497" i="1"/>
  <c r="T498" i="1"/>
  <c r="T619" i="1"/>
  <c r="T500" i="1"/>
  <c r="T433" i="1"/>
  <c r="T502" i="1"/>
  <c r="T503" i="1"/>
  <c r="T421" i="1"/>
  <c r="T283" i="1"/>
  <c r="T381" i="1"/>
  <c r="T426" i="1"/>
  <c r="T295" i="1"/>
  <c r="T509" i="1"/>
  <c r="T510" i="1"/>
  <c r="T511" i="1"/>
  <c r="T505" i="1"/>
  <c r="T513" i="1"/>
  <c r="T402" i="1"/>
  <c r="T984" i="1"/>
  <c r="T996" i="1"/>
  <c r="T517" i="1"/>
  <c r="T296" i="1"/>
  <c r="T593" i="1"/>
  <c r="T520" i="1"/>
  <c r="T834" i="1"/>
  <c r="T300" i="1"/>
  <c r="T523" i="1"/>
  <c r="T343" i="1"/>
  <c r="T525" i="1"/>
  <c r="T342" i="1"/>
  <c r="T527" i="1"/>
  <c r="T592" i="1"/>
  <c r="T781" i="1"/>
  <c r="T530" i="1"/>
  <c r="T531" i="1"/>
  <c r="T532" i="1"/>
  <c r="T397" i="1"/>
  <c r="T1030" i="1"/>
  <c r="T390" i="1"/>
  <c r="T945" i="1"/>
  <c r="T815" i="1"/>
  <c r="T538" i="1"/>
  <c r="T1968" i="1"/>
  <c r="T540" i="1"/>
  <c r="T835" i="1"/>
  <c r="T357" i="1"/>
  <c r="T825" i="1"/>
  <c r="T544" i="1"/>
  <c r="T301" i="1"/>
  <c r="T1323" i="1"/>
  <c r="T378" i="1"/>
  <c r="T494" i="1"/>
  <c r="T1037" i="1"/>
  <c r="T1038" i="1"/>
  <c r="T1039" i="1"/>
  <c r="T998" i="1"/>
  <c r="T999" i="1"/>
  <c r="T1155" i="1"/>
  <c r="T1392" i="1"/>
  <c r="T1074" i="1"/>
  <c r="T323" i="1"/>
  <c r="T1031" i="1"/>
  <c r="T559" i="1"/>
  <c r="T370" i="1"/>
  <c r="T663" i="1"/>
  <c r="T1131" i="1"/>
  <c r="T563" i="1"/>
  <c r="T564" i="1"/>
  <c r="T325" i="1"/>
  <c r="T553" i="1"/>
  <c r="T554" i="1"/>
  <c r="T719" i="1"/>
  <c r="T401" i="1"/>
  <c r="T570" i="1"/>
  <c r="T375" i="1"/>
  <c r="T620" i="1"/>
  <c r="T550" i="1"/>
  <c r="T1072" i="1"/>
  <c r="T1070" i="1"/>
  <c r="T387" i="1"/>
  <c r="T512" i="1"/>
  <c r="T626" i="1"/>
  <c r="T634" i="1"/>
  <c r="T1068" i="1"/>
  <c r="T551" i="1"/>
  <c r="T582" i="1"/>
  <c r="T938" i="1"/>
  <c r="T329" i="1"/>
  <c r="T801" i="1"/>
  <c r="T373" i="1"/>
  <c r="T587" i="1"/>
  <c r="T588" i="1"/>
  <c r="T641" i="1"/>
  <c r="T344" i="1"/>
  <c r="T337" i="1"/>
  <c r="T1047" i="1"/>
  <c r="T1053" i="1"/>
  <c r="T508" i="1"/>
  <c r="T351" i="1"/>
  <c r="T596" i="1"/>
  <c r="T543" i="1"/>
  <c r="T353" i="1"/>
  <c r="T599" i="1"/>
  <c r="T816" i="1"/>
  <c r="T580" i="1"/>
  <c r="T566" i="1"/>
  <c r="T948" i="1"/>
  <c r="T1517" i="1"/>
  <c r="T1139" i="1"/>
  <c r="T604" i="1"/>
  <c r="T928" i="1"/>
  <c r="T393" i="1"/>
  <c r="T395" i="1"/>
  <c r="T354" i="1"/>
  <c r="T882" i="1"/>
  <c r="T883" i="1"/>
  <c r="T884" i="1"/>
  <c r="T614" i="1"/>
  <c r="T506" i="1"/>
  <c r="T480" i="1"/>
  <c r="T720" i="1"/>
  <c r="T374" i="1"/>
  <c r="T383" i="1"/>
  <c r="T355" i="1"/>
  <c r="T356" i="1"/>
  <c r="T524" i="1"/>
  <c r="T894" i="1"/>
  <c r="T949" i="1"/>
  <c r="T625" i="1"/>
  <c r="T536" i="1"/>
  <c r="T627" i="1"/>
  <c r="T628" i="1"/>
  <c r="T621" i="1"/>
  <c r="T362" i="1"/>
  <c r="T369" i="1"/>
  <c r="T379" i="1"/>
  <c r="T642" i="1"/>
  <c r="T361" i="1"/>
  <c r="T671" i="1"/>
  <c r="T722" i="1"/>
  <c r="T637" i="1"/>
  <c r="T638" i="1"/>
  <c r="T723" i="1"/>
  <c r="T460" i="1"/>
  <c r="T363" i="1"/>
  <c r="T1063" i="1"/>
  <c r="T643" i="1"/>
  <c r="T789" i="1"/>
  <c r="T645" i="1"/>
  <c r="T534" i="1"/>
  <c r="T454" i="1"/>
  <c r="T648" i="1"/>
  <c r="T541" i="1"/>
  <c r="T650" i="1"/>
  <c r="T522" i="1"/>
  <c r="T726" i="1"/>
  <c r="T653" i="1"/>
  <c r="T670" i="1"/>
  <c r="T491" i="1"/>
  <c r="T495" i="1"/>
  <c r="T377" i="1"/>
  <c r="T821" i="1"/>
  <c r="T492" i="1"/>
  <c r="T1188" i="1"/>
  <c r="T372" i="1"/>
  <c r="T662" i="1"/>
  <c r="T1062" i="1"/>
  <c r="T840" i="1"/>
  <c r="T921" i="1"/>
  <c r="T897" i="1"/>
  <c r="T521" i="1"/>
  <c r="T668" i="1"/>
  <c r="T899" i="1"/>
  <c r="T900" i="1"/>
  <c r="T632" i="1"/>
  <c r="T1060" i="1"/>
  <c r="T727" i="1"/>
  <c r="T674" i="1"/>
  <c r="T616" i="1"/>
  <c r="T1187" i="1"/>
  <c r="T729" i="1"/>
  <c r="T730" i="1"/>
  <c r="T1014" i="1"/>
  <c r="T871" i="1"/>
  <c r="T681" i="1"/>
  <c r="T731" i="1"/>
  <c r="T601" i="1"/>
  <c r="T732" i="1"/>
  <c r="T733" i="1"/>
  <c r="T686" i="1"/>
  <c r="T831" i="1"/>
  <c r="T672" i="1"/>
  <c r="T939" i="1"/>
  <c r="T537" i="1"/>
  <c r="T691" i="1"/>
  <c r="T380" i="1"/>
  <c r="T635" i="1"/>
  <c r="T666" i="1"/>
  <c r="T695" i="1"/>
  <c r="T405" i="1"/>
  <c r="T618" i="1"/>
  <c r="T673" i="1"/>
  <c r="T734" i="1"/>
  <c r="T735" i="1"/>
  <c r="T738" i="1"/>
  <c r="T710" i="1"/>
  <c r="T703" i="1"/>
  <c r="T704" i="1"/>
  <c r="T705" i="1"/>
  <c r="T739" i="1"/>
  <c r="T1191" i="1"/>
  <c r="T919" i="1"/>
  <c r="T654" i="1"/>
  <c r="T1236" i="1"/>
  <c r="T1245" i="1"/>
  <c r="T836" i="1"/>
  <c r="T1174" i="1"/>
  <c r="T896" i="1"/>
  <c r="T680" i="1"/>
  <c r="T901" i="1"/>
  <c r="T717" i="1"/>
  <c r="T712" i="1"/>
  <c r="T682" i="1"/>
  <c r="T1148" i="1"/>
  <c r="T721" i="1"/>
  <c r="T991" i="1"/>
  <c r="T435" i="1"/>
  <c r="T724" i="1"/>
  <c r="T725" i="1"/>
  <c r="T528" i="1"/>
  <c r="T529" i="1"/>
  <c r="T728" i="1"/>
  <c r="T636" i="1"/>
  <c r="T639" i="1"/>
  <c r="T1075" i="1"/>
  <c r="T898" i="1"/>
  <c r="T430" i="1"/>
  <c r="T699" i="1"/>
  <c r="T612" i="1"/>
  <c r="T736" i="1"/>
  <c r="T737" i="1"/>
  <c r="T419" i="1"/>
  <c r="T420" i="1"/>
  <c r="T802" i="1"/>
  <c r="T740" i="1"/>
  <c r="T546" i="1"/>
  <c r="T929" i="1"/>
  <c r="T716" i="1"/>
  <c r="T745" i="1"/>
  <c r="T1018" i="1"/>
  <c r="T613" i="1"/>
  <c r="T741" i="1"/>
  <c r="T970" i="1"/>
  <c r="T972" i="1"/>
  <c r="T1277" i="1"/>
  <c r="T752" i="1"/>
  <c r="T526" i="1"/>
  <c r="T754" i="1"/>
  <c r="T763" i="1"/>
  <c r="T623" i="1"/>
  <c r="T1035" i="1"/>
  <c r="T1025" i="1"/>
  <c r="T759" i="1"/>
  <c r="T760" i="1"/>
  <c r="T622" i="1"/>
  <c r="T992" i="1"/>
  <c r="T572" i="1"/>
  <c r="T535" i="1"/>
  <c r="T548" i="1"/>
  <c r="T706" i="1"/>
  <c r="T697" i="1"/>
  <c r="T675" i="1"/>
  <c r="T769" i="1"/>
  <c r="T742" i="1"/>
  <c r="T452" i="1"/>
  <c r="T676" i="1"/>
  <c r="T886" i="1"/>
  <c r="T482" i="1"/>
  <c r="T483" i="1"/>
  <c r="T413" i="1"/>
  <c r="T415" i="1"/>
  <c r="T417" i="1"/>
  <c r="T418" i="1"/>
  <c r="T499" i="1"/>
  <c r="T428" i="1"/>
  <c r="T783" i="1"/>
  <c r="T1059" i="1"/>
  <c r="T784" i="1"/>
  <c r="T865" i="1"/>
  <c r="T659" i="1"/>
  <c r="T829" i="1"/>
  <c r="T830" i="1"/>
  <c r="T743" i="1"/>
  <c r="T744" i="1"/>
  <c r="T746" i="1"/>
  <c r="T747" i="1"/>
  <c r="T447" i="1"/>
  <c r="T449" i="1"/>
  <c r="T1103" i="1"/>
  <c r="T565" i="1"/>
  <c r="T797" i="1"/>
  <c r="T798" i="1"/>
  <c r="T660" i="1"/>
  <c r="T547" i="1"/>
  <c r="T569" i="1"/>
  <c r="T990" i="1"/>
  <c r="T803" i="1"/>
  <c r="T804" i="1"/>
  <c r="T805" i="1"/>
  <c r="T806" i="1"/>
  <c r="T450" i="1"/>
  <c r="T808" i="1"/>
  <c r="T988" i="1"/>
  <c r="T562" i="1"/>
  <c r="T811" i="1"/>
  <c r="T1181" i="1"/>
  <c r="T533" i="1"/>
  <c r="T814" i="1"/>
  <c r="T629" i="1"/>
  <c r="T581" i="1"/>
  <c r="T583" i="1"/>
  <c r="T818" i="1"/>
  <c r="T1143" i="1"/>
  <c r="T868" i="1"/>
  <c r="T514" i="1"/>
  <c r="T982" i="1"/>
  <c r="T677" i="1"/>
  <c r="T515" i="1"/>
  <c r="T516" i="1"/>
  <c r="T518" i="1"/>
  <c r="T519" i="1"/>
  <c r="T946" i="1"/>
  <c r="T633" i="1"/>
  <c r="T795" i="1"/>
  <c r="T796" i="1"/>
  <c r="T799" i="1"/>
  <c r="T1057" i="1"/>
  <c r="T846" i="1"/>
  <c r="T1004" i="1"/>
  <c r="T715" i="1"/>
  <c r="T966" i="1"/>
  <c r="T838" i="1"/>
  <c r="T1043" i="1"/>
  <c r="T403" i="1"/>
  <c r="T748" i="1"/>
  <c r="T842" i="1"/>
  <c r="T932" i="1"/>
  <c r="T631" i="1"/>
  <c r="T694" i="1"/>
  <c r="T922" i="1"/>
  <c r="T584" i="1"/>
  <c r="T874" i="1"/>
  <c r="T775" i="1"/>
  <c r="T605" i="1"/>
  <c r="T822" i="1"/>
  <c r="T887" i="1"/>
  <c r="T853" i="1"/>
  <c r="T854" i="1"/>
  <c r="T678" i="1"/>
  <c r="T457" i="1"/>
  <c r="T458" i="1"/>
  <c r="T837" i="1"/>
  <c r="T859" i="1"/>
  <c r="T860" i="1"/>
  <c r="T975" i="1"/>
  <c r="T504" i="1"/>
  <c r="T404" i="1"/>
  <c r="T823" i="1"/>
  <c r="T439" i="1"/>
  <c r="T866" i="1"/>
  <c r="T867" i="1"/>
  <c r="T462" i="1"/>
  <c r="T465" i="1"/>
  <c r="T875" i="1"/>
  <c r="T879" i="1"/>
  <c r="T951" i="1"/>
  <c r="T545" i="1"/>
  <c r="T571" i="1"/>
  <c r="T776" i="1"/>
  <c r="T876" i="1"/>
  <c r="T877" i="1"/>
  <c r="T878" i="1"/>
  <c r="T409" i="1"/>
  <c r="T1006" i="1"/>
  <c r="T881" i="1"/>
  <c r="T467" i="1"/>
  <c r="T472" i="1"/>
  <c r="T477" i="1"/>
  <c r="T1151" i="1"/>
  <c r="T902" i="1"/>
  <c r="T903" i="1"/>
  <c r="T683" i="1"/>
  <c r="T956" i="1"/>
  <c r="T890" i="1"/>
  <c r="T993" i="1"/>
  <c r="T406" i="1"/>
  <c r="T597" i="1"/>
  <c r="T800" i="1"/>
  <c r="T977" i="1"/>
  <c r="T820" i="1"/>
  <c r="T847" i="1"/>
  <c r="T667" i="1"/>
  <c r="T664" i="1"/>
  <c r="T790" i="1"/>
  <c r="T429" i="1"/>
  <c r="T862" i="1"/>
  <c r="T576" i="1"/>
  <c r="T423" i="1"/>
  <c r="T501" i="1"/>
  <c r="T906" i="1"/>
  <c r="T598" i="1"/>
  <c r="T434" i="1"/>
  <c r="T427" i="1"/>
  <c r="T1061" i="1"/>
  <c r="T807" i="1"/>
  <c r="T607" i="1"/>
  <c r="T684" i="1"/>
  <c r="T809" i="1"/>
  <c r="T685" i="1"/>
  <c r="T904" i="1"/>
  <c r="T1095" i="1"/>
  <c r="T905" i="1"/>
  <c r="T907" i="1"/>
  <c r="T687" i="1"/>
  <c r="T810" i="1"/>
  <c r="T608" i="1"/>
  <c r="T609" i="1"/>
  <c r="T812" i="1"/>
  <c r="T688" i="1"/>
  <c r="T908" i="1"/>
  <c r="T1096" i="1"/>
  <c r="T909" i="1"/>
  <c r="T507" i="1"/>
  <c r="T930" i="1"/>
  <c r="T931" i="1"/>
  <c r="T441" i="1"/>
  <c r="T442" i="1"/>
  <c r="T888" i="1"/>
  <c r="T446" i="1"/>
  <c r="T936" i="1"/>
  <c r="T602" i="1"/>
  <c r="T910" i="1"/>
  <c r="T689" i="1"/>
  <c r="T940" i="1"/>
  <c r="T424" i="1"/>
  <c r="T911" i="1"/>
  <c r="T912" i="1"/>
  <c r="T944" i="1"/>
  <c r="T585" i="1"/>
  <c r="T749" i="1"/>
  <c r="T947" i="1"/>
  <c r="T484" i="1"/>
  <c r="T438" i="1"/>
  <c r="T950" i="1"/>
  <c r="T750" i="1"/>
  <c r="T935" i="1"/>
  <c r="T751" i="1"/>
  <c r="T957" i="1"/>
  <c r="T920" i="1"/>
  <c r="T591" i="1"/>
  <c r="T640" i="1"/>
  <c r="T488" i="1"/>
  <c r="T595" i="1"/>
  <c r="T453" i="1"/>
  <c r="T961" i="1"/>
  <c r="T962" i="1"/>
  <c r="T963" i="1"/>
  <c r="T753" i="1"/>
  <c r="T965" i="1"/>
  <c r="T828" i="1"/>
  <c r="T552" i="1"/>
  <c r="T926" i="1"/>
  <c r="T969" i="1"/>
  <c r="T1076" i="1"/>
  <c r="T971" i="1"/>
  <c r="T239" i="1"/>
  <c r="T973" i="1"/>
  <c r="T974" i="1"/>
  <c r="T216" i="1"/>
  <c r="T976" i="1"/>
  <c r="T217" i="1"/>
  <c r="T219" i="1"/>
  <c r="T979" i="1"/>
  <c r="T980" i="1"/>
  <c r="T813" i="1"/>
  <c r="T669" i="1"/>
  <c r="T983" i="1"/>
  <c r="T539" i="1"/>
  <c r="T958" i="1"/>
  <c r="T702" i="1"/>
  <c r="T941" i="1"/>
  <c r="T603" i="1"/>
  <c r="T848" i="1"/>
  <c r="T549" i="1"/>
  <c r="T610" i="1"/>
  <c r="T611" i="1"/>
  <c r="T913" i="1"/>
  <c r="T690" i="1"/>
  <c r="T555" i="1"/>
  <c r="T556" i="1"/>
  <c r="T557" i="1"/>
  <c r="T558" i="1"/>
  <c r="T560" i="1"/>
  <c r="T1000" i="1"/>
  <c r="T1001" i="1"/>
  <c r="T1002" i="1"/>
  <c r="T1003" i="1"/>
  <c r="T594" i="1"/>
  <c r="T1005" i="1"/>
  <c r="T1200" i="1"/>
  <c r="T1019" i="1"/>
  <c r="T1008" i="1"/>
  <c r="T661" i="1"/>
  <c r="T1010" i="1"/>
  <c r="T617" i="1"/>
  <c r="T1479" i="1"/>
  <c r="T1013" i="1"/>
  <c r="T1443" i="1"/>
  <c r="T1015" i="1"/>
  <c r="T1099" i="1"/>
  <c r="T579" i="1"/>
  <c r="T709" i="1"/>
  <c r="T606" i="1"/>
  <c r="T1020" i="1"/>
  <c r="T1021" i="1"/>
  <c r="T1022" i="1"/>
  <c r="T1023" i="1"/>
  <c r="T872" i="1"/>
  <c r="T1007" i="1"/>
  <c r="T1026" i="1"/>
  <c r="T568" i="1"/>
  <c r="T791" i="1"/>
  <c r="T574" i="1"/>
  <c r="T590" i="1"/>
  <c r="T755" i="1"/>
  <c r="T1032" i="1"/>
  <c r="T1033" i="1"/>
  <c r="T1106" i="1"/>
  <c r="T573" i="1"/>
  <c r="T1048" i="1"/>
  <c r="T764" i="1"/>
  <c r="T1481" i="1"/>
  <c r="T657" i="1"/>
  <c r="T1040" i="1"/>
  <c r="T1521" i="1"/>
  <c r="T942" i="1"/>
  <c r="T586" i="1"/>
  <c r="T589" i="1"/>
  <c r="T700" i="1"/>
  <c r="T1046" i="1"/>
  <c r="T644" i="1"/>
  <c r="T1199" i="1"/>
  <c r="T1049" i="1"/>
  <c r="T895" i="1"/>
  <c r="T779" i="1"/>
  <c r="T849" i="1"/>
  <c r="T959" i="1"/>
  <c r="T870" i="1"/>
  <c r="T1055" i="1"/>
  <c r="T701" i="1"/>
  <c r="T1024" i="1"/>
  <c r="T718" i="1"/>
  <c r="T624" i="1"/>
  <c r="T792" i="1"/>
  <c r="T793" i="1"/>
  <c r="T794" i="1"/>
  <c r="T698" i="1"/>
  <c r="T1064" i="1"/>
  <c r="T933" i="1"/>
  <c r="T1016" i="1"/>
  <c r="T1017" i="1"/>
  <c r="T885" i="1"/>
  <c r="T1069" i="1"/>
  <c r="T960" i="1"/>
  <c r="T1071" i="1"/>
  <c r="T1126" i="1"/>
  <c r="T1400" i="1"/>
  <c r="T1045" i="1"/>
  <c r="T1009" i="1"/>
  <c r="T964" i="1"/>
  <c r="T1189" i="1"/>
  <c r="T978" i="1"/>
  <c r="T708" i="1"/>
  <c r="T850" i="1"/>
  <c r="T1088" i="1"/>
  <c r="T1105" i="1"/>
  <c r="T1108" i="1"/>
  <c r="T1109" i="1"/>
  <c r="T1110" i="1"/>
  <c r="T1111" i="1"/>
  <c r="T1114" i="1"/>
  <c r="T1118" i="1"/>
  <c r="T1125" i="1"/>
  <c r="T1127" i="1"/>
  <c r="T851" i="1"/>
  <c r="T1128" i="1"/>
  <c r="T1130" i="1"/>
  <c r="T1136" i="1"/>
  <c r="T1141" i="1"/>
  <c r="T1144" i="1"/>
  <c r="T1147" i="1"/>
  <c r="T1156" i="1"/>
  <c r="T1159" i="1"/>
  <c r="T1160" i="1"/>
  <c r="T1162" i="1"/>
  <c r="T1102" i="1"/>
  <c r="T1164" i="1"/>
  <c r="T1173" i="1"/>
  <c r="T1176" i="1"/>
  <c r="T1182" i="1"/>
  <c r="T1184" i="1"/>
  <c r="T1192" i="1"/>
  <c r="T1193" i="1"/>
  <c r="T1198" i="1"/>
  <c r="T1202" i="1"/>
  <c r="T1207" i="1"/>
  <c r="T852" i="1"/>
  <c r="T1217" i="1"/>
  <c r="T1218" i="1"/>
  <c r="T1225" i="1"/>
  <c r="T1226" i="1"/>
  <c r="T1229" i="1"/>
  <c r="T1233" i="1"/>
  <c r="T1237" i="1"/>
  <c r="T1240" i="1"/>
  <c r="T1241" i="1"/>
  <c r="T1248" i="1"/>
  <c r="T600" i="1"/>
  <c r="T1249" i="1"/>
  <c r="T1250" i="1"/>
  <c r="T1251" i="1"/>
  <c r="T1254" i="1"/>
  <c r="T1261" i="1"/>
  <c r="T1266" i="1"/>
  <c r="T1269" i="1"/>
  <c r="T1270" i="1"/>
  <c r="T1272" i="1"/>
  <c r="T1273" i="1"/>
  <c r="T989" i="1"/>
  <c r="T1276" i="1"/>
  <c r="T1279" i="1"/>
  <c r="T1280" i="1"/>
  <c r="T1281" i="1"/>
  <c r="T1282" i="1"/>
  <c r="T1283" i="1"/>
  <c r="T1287" i="1"/>
  <c r="T1288" i="1"/>
  <c r="T1290" i="1"/>
  <c r="T1292" i="1"/>
  <c r="T1146" i="1"/>
  <c r="T1294" i="1"/>
  <c r="T1296" i="1"/>
  <c r="T1297" i="1"/>
  <c r="T1298" i="1"/>
  <c r="T1299" i="1"/>
  <c r="T1301" i="1"/>
  <c r="T1302" i="1"/>
  <c r="T1303" i="1"/>
  <c r="T1304" i="1"/>
  <c r="T1305" i="1"/>
  <c r="T1027" i="1"/>
  <c r="T1306" i="1"/>
  <c r="T1308" i="1"/>
  <c r="T1309" i="1"/>
  <c r="T1310" i="1"/>
  <c r="T1312" i="1"/>
  <c r="T1314" i="1"/>
  <c r="T1315" i="1"/>
  <c r="T1316" i="1"/>
  <c r="T1317" i="1"/>
  <c r="T1318" i="1"/>
  <c r="T855" i="1"/>
  <c r="T1319" i="1"/>
  <c r="T1320" i="1"/>
  <c r="T1321" i="1"/>
  <c r="T1324" i="1"/>
  <c r="T1325" i="1"/>
  <c r="T1326" i="1"/>
  <c r="T1327" i="1"/>
  <c r="T1328" i="1"/>
  <c r="T1329" i="1"/>
  <c r="T1332" i="1"/>
  <c r="T1065" i="1"/>
  <c r="T1336" i="1"/>
  <c r="T1337" i="1"/>
  <c r="T1338" i="1"/>
  <c r="T1339" i="1"/>
  <c r="T1340" i="1"/>
  <c r="T1341" i="1"/>
  <c r="T1342" i="1"/>
  <c r="T1343" i="1"/>
  <c r="T1346" i="1"/>
  <c r="T1347" i="1"/>
  <c r="T1190" i="1"/>
  <c r="T1348" i="1"/>
  <c r="T1349" i="1"/>
  <c r="T1351" i="1"/>
  <c r="T1352" i="1"/>
  <c r="T1353" i="1"/>
  <c r="T1354" i="1"/>
  <c r="T1357" i="1"/>
  <c r="T1358" i="1"/>
  <c r="T1359" i="1"/>
  <c r="T1360" i="1"/>
  <c r="T762" i="1"/>
  <c r="T1361" i="1"/>
  <c r="T1362" i="1"/>
  <c r="T1363" i="1"/>
  <c r="T1364" i="1"/>
  <c r="T1369" i="1"/>
  <c r="T1370" i="1"/>
  <c r="T1371" i="1"/>
  <c r="T1372" i="1"/>
  <c r="T1373" i="1"/>
  <c r="T1826" i="1"/>
  <c r="T1212" i="1"/>
  <c r="T1374" i="1"/>
  <c r="T1375" i="1"/>
  <c r="T1376" i="1"/>
  <c r="T1378" i="1"/>
  <c r="T1379" i="1"/>
  <c r="T1380" i="1"/>
  <c r="T1381" i="1"/>
  <c r="T1382" i="1"/>
  <c r="T1384" i="1"/>
  <c r="T1385" i="1"/>
  <c r="T856" i="1"/>
  <c r="T1853" i="1"/>
  <c r="T1387" i="1"/>
  <c r="T1389" i="1"/>
  <c r="T1390" i="1"/>
  <c r="T1391" i="1"/>
  <c r="T1393" i="1"/>
  <c r="T1394" i="1"/>
  <c r="T1395" i="1"/>
  <c r="T1396" i="1"/>
  <c r="T1399" i="1"/>
  <c r="T857" i="1"/>
  <c r="T1402" i="1"/>
  <c r="T1793" i="1"/>
  <c r="T1404" i="1"/>
  <c r="T1405" i="1"/>
  <c r="T1406" i="1"/>
  <c r="T1408" i="1"/>
  <c r="T1769" i="1"/>
  <c r="T1409" i="1"/>
  <c r="T1412" i="1"/>
  <c r="T1411" i="1"/>
  <c r="T915" i="1"/>
  <c r="T1413" i="1"/>
  <c r="T1854" i="1"/>
  <c r="T1414" i="1"/>
  <c r="T1415" i="1"/>
  <c r="T1424" i="1"/>
  <c r="T1416" i="1"/>
  <c r="T1417" i="1"/>
  <c r="T1418" i="1"/>
  <c r="T1419" i="1"/>
  <c r="T1422" i="1"/>
  <c r="T782" i="1"/>
  <c r="T1423" i="1"/>
  <c r="T1446" i="1"/>
  <c r="T1426" i="1"/>
  <c r="T1427" i="1"/>
  <c r="T1428" i="1"/>
  <c r="T1429" i="1"/>
  <c r="T1430" i="1"/>
  <c r="T1431" i="1"/>
  <c r="T1433" i="1"/>
  <c r="T1434" i="1"/>
  <c r="T652" i="1"/>
  <c r="T1435" i="1"/>
  <c r="T1436" i="1"/>
  <c r="T1437" i="1"/>
  <c r="T1438" i="1"/>
  <c r="T1439" i="1"/>
  <c r="T1440" i="1"/>
  <c r="T1441" i="1"/>
  <c r="T1442" i="1"/>
  <c r="T1444" i="1"/>
  <c r="T1445" i="1"/>
  <c r="T1129" i="1"/>
  <c r="T1447" i="1"/>
  <c r="T1448" i="1"/>
  <c r="T1449" i="1"/>
  <c r="T1453" i="1"/>
  <c r="T1450" i="1"/>
  <c r="T1451" i="1"/>
  <c r="T1452" i="1"/>
  <c r="T1454" i="1"/>
  <c r="T1455" i="1"/>
  <c r="T1719" i="1"/>
  <c r="T981" i="1"/>
  <c r="T1456" i="1"/>
  <c r="T1457" i="1"/>
  <c r="T1459" i="1"/>
  <c r="T1971" i="1"/>
  <c r="T1460" i="1"/>
  <c r="T1462" i="1"/>
  <c r="T1463" i="1"/>
  <c r="T1464" i="1"/>
  <c r="T1466" i="1"/>
  <c r="T1468" i="1"/>
  <c r="T833" i="1"/>
  <c r="T1469" i="1"/>
  <c r="T1470" i="1"/>
  <c r="T1471" i="1"/>
  <c r="T1472" i="1"/>
  <c r="T1473" i="1"/>
  <c r="T1474" i="1"/>
  <c r="T1988" i="1"/>
  <c r="T1984" i="1"/>
  <c r="T1475" i="1"/>
  <c r="T1478" i="1"/>
  <c r="T696" i="1"/>
  <c r="T1480" i="1"/>
  <c r="T1482" i="1"/>
  <c r="T1485" i="1"/>
  <c r="T1994" i="1"/>
  <c r="T1486" i="1"/>
  <c r="T1488" i="1"/>
  <c r="T1489" i="1"/>
  <c r="T1491" i="1"/>
  <c r="T1492" i="1"/>
  <c r="T1493" i="1"/>
  <c r="T1322" i="1"/>
  <c r="T1494" i="1"/>
  <c r="T1495" i="1"/>
  <c r="T1496" i="1"/>
  <c r="T1497" i="1"/>
  <c r="T1500" i="1"/>
  <c r="T1501" i="1"/>
  <c r="T1502" i="1"/>
  <c r="T1503" i="1"/>
  <c r="T1504" i="1"/>
  <c r="T2014" i="1"/>
  <c r="T1028" i="1"/>
  <c r="T1505" i="1"/>
  <c r="T1507" i="1"/>
  <c r="T1508" i="1"/>
  <c r="T1509" i="1"/>
  <c r="T1511" i="1"/>
  <c r="T1512" i="1"/>
  <c r="T1513" i="1"/>
  <c r="T1515" i="1"/>
  <c r="T1516" i="1"/>
  <c r="T1518" i="1"/>
  <c r="T765" i="1"/>
  <c r="T1519" i="1"/>
  <c r="T1520" i="1"/>
  <c r="T1522" i="1"/>
  <c r="T1523" i="1"/>
  <c r="T1524" i="1"/>
  <c r="T1526" i="1"/>
  <c r="T2029" i="1"/>
  <c r="T2035" i="1"/>
  <c r="T1527" i="1"/>
  <c r="T2037" i="1"/>
  <c r="T889" i="1"/>
  <c r="T1528" i="1"/>
  <c r="T1529" i="1"/>
  <c r="T1530" i="1"/>
  <c r="T1531" i="1"/>
  <c r="T1532" i="1"/>
  <c r="T1533" i="1"/>
  <c r="T1534" i="1"/>
  <c r="T1535" i="1"/>
  <c r="T1536" i="1"/>
  <c r="T1537" i="1"/>
  <c r="T937" i="1"/>
  <c r="T1538" i="1"/>
  <c r="T1539" i="1"/>
  <c r="T2044" i="1"/>
  <c r="T1541" i="1"/>
  <c r="T2375" i="1"/>
  <c r="T1544" i="1"/>
  <c r="T1545" i="1"/>
  <c r="T1546" i="1"/>
  <c r="T1547" i="1"/>
  <c r="T1548" i="1"/>
  <c r="T766" i="1"/>
  <c r="T1549" i="1"/>
  <c r="T1550" i="1"/>
  <c r="T1551" i="1"/>
  <c r="T1552" i="1"/>
  <c r="T1554" i="1"/>
  <c r="T1555" i="1"/>
  <c r="T1556" i="1"/>
  <c r="T1557" i="1"/>
  <c r="T1558" i="1"/>
  <c r="T1559" i="1"/>
  <c r="T967" i="1"/>
  <c r="T1560" i="1"/>
  <c r="T1563" i="1"/>
  <c r="T1565" i="1"/>
  <c r="T2337" i="1"/>
  <c r="T1566" i="1"/>
  <c r="T1567" i="1"/>
  <c r="T1568" i="1"/>
  <c r="T1569" i="1"/>
  <c r="T2373" i="1"/>
  <c r="T1570" i="1"/>
  <c r="T713" i="1"/>
  <c r="T1571" i="1"/>
  <c r="T1572" i="1"/>
  <c r="T1573" i="1"/>
  <c r="T1574" i="1"/>
  <c r="T1576" i="1"/>
  <c r="T1578" i="1"/>
  <c r="T1579" i="1"/>
  <c r="T1580" i="1"/>
  <c r="T1581" i="1"/>
  <c r="T1582" i="1"/>
  <c r="T714" i="1"/>
  <c r="T1583" i="1"/>
  <c r="T1584" i="1"/>
  <c r="T1586" i="1"/>
  <c r="T1587" i="1"/>
  <c r="T1588" i="1"/>
  <c r="T1590" i="1"/>
  <c r="T1591" i="1"/>
  <c r="T1592" i="1"/>
  <c r="T1593" i="1"/>
  <c r="T1594" i="1"/>
  <c r="T914" i="1"/>
  <c r="T1595" i="1"/>
  <c r="T1596" i="1"/>
  <c r="T1598" i="1"/>
  <c r="T1599" i="1"/>
  <c r="T1600" i="1"/>
  <c r="T1601" i="1"/>
  <c r="T1602" i="1"/>
  <c r="T1603" i="1"/>
  <c r="T1604" i="1"/>
  <c r="T1605" i="1"/>
  <c r="T1432" i="1"/>
  <c r="T1606" i="1"/>
  <c r="T1607" i="1"/>
  <c r="T1608" i="1"/>
  <c r="T1609" i="1"/>
  <c r="T1611" i="1"/>
  <c r="T1612" i="1"/>
  <c r="T1614" i="1"/>
  <c r="T1615" i="1"/>
  <c r="T1616" i="1"/>
  <c r="T1618" i="1"/>
  <c r="T943" i="1"/>
  <c r="T1619" i="1"/>
  <c r="T1620" i="1"/>
  <c r="T1621" i="1"/>
  <c r="T1622" i="1"/>
  <c r="T1624" i="1"/>
  <c r="T1625" i="1"/>
  <c r="T1626" i="1"/>
  <c r="T1627" i="1"/>
  <c r="T1628" i="1"/>
  <c r="T1629" i="1"/>
  <c r="T891" i="1"/>
  <c r="T1630" i="1"/>
  <c r="T1631" i="1"/>
  <c r="T1633" i="1"/>
  <c r="T1634" i="1"/>
  <c r="T1635" i="1"/>
  <c r="T1637" i="1"/>
  <c r="T2380" i="1"/>
  <c r="T1638" i="1"/>
  <c r="T1639" i="1"/>
  <c r="T1640" i="1"/>
  <c r="T646" i="1"/>
  <c r="T1641" i="1"/>
  <c r="T1642" i="1"/>
  <c r="T1644" i="1"/>
  <c r="T1645" i="1"/>
  <c r="T1646" i="1"/>
  <c r="T1647" i="1"/>
  <c r="T1648" i="1"/>
  <c r="T1649" i="1"/>
  <c r="T1650" i="1"/>
  <c r="T2160" i="1"/>
  <c r="T647" i="1"/>
  <c r="T1652" i="1"/>
  <c r="T1653" i="1"/>
  <c r="T1654" i="1"/>
  <c r="T1655" i="1"/>
  <c r="T1656" i="1"/>
  <c r="T1657" i="1"/>
  <c r="T1658" i="1"/>
  <c r="T1659" i="1"/>
  <c r="T1660" i="1"/>
  <c r="T1661" i="1"/>
  <c r="T649" i="1"/>
  <c r="T2171" i="1"/>
  <c r="T1662" i="1"/>
  <c r="T1663" i="1"/>
  <c r="T1664" i="1"/>
  <c r="T1665" i="1"/>
  <c r="T1666" i="1"/>
  <c r="T1667" i="1"/>
  <c r="T1668" i="1"/>
  <c r="T1670" i="1"/>
  <c r="T1671" i="1"/>
  <c r="T679" i="1"/>
  <c r="T1673" i="1"/>
  <c r="T1677" i="1"/>
  <c r="T1679" i="1"/>
  <c r="T1686" i="1"/>
  <c r="T1688" i="1"/>
  <c r="T1689" i="1"/>
  <c r="T1693" i="1"/>
  <c r="T1695" i="1"/>
  <c r="T1696" i="1"/>
  <c r="T1697" i="1"/>
  <c r="T953" i="1"/>
  <c r="T1698" i="1"/>
  <c r="T1699" i="1"/>
  <c r="T1700" i="1"/>
  <c r="T1701" i="1"/>
  <c r="T1702" i="1"/>
  <c r="T1703" i="1"/>
  <c r="T1704" i="1"/>
  <c r="T1705" i="1"/>
  <c r="T1706" i="1"/>
  <c r="T1707" i="1"/>
  <c r="T651" i="1"/>
  <c r="T1708" i="1"/>
  <c r="T1709" i="1"/>
  <c r="T1710" i="1"/>
  <c r="T1711" i="1"/>
  <c r="T1712" i="1"/>
  <c r="T1713" i="1"/>
  <c r="T1714" i="1"/>
  <c r="T1715" i="1"/>
  <c r="T1716" i="1"/>
  <c r="T1718" i="1"/>
  <c r="T707" i="1"/>
  <c r="T1720" i="1"/>
  <c r="T1721" i="1"/>
  <c r="T1722" i="1"/>
  <c r="T1723" i="1"/>
  <c r="T1724" i="1"/>
  <c r="T1725" i="1"/>
  <c r="T1726" i="1"/>
  <c r="T1727" i="1"/>
  <c r="T1728" i="1"/>
  <c r="T1729" i="1"/>
  <c r="T1542" i="1"/>
  <c r="T1730" i="1"/>
  <c r="T1731" i="1"/>
  <c r="T1732" i="1"/>
  <c r="T1733" i="1"/>
  <c r="T1734" i="1"/>
  <c r="T2240" i="1"/>
  <c r="T1735" i="1"/>
  <c r="T1736" i="1"/>
  <c r="T1737" i="1"/>
  <c r="T1738" i="1"/>
  <c r="T1553" i="1"/>
  <c r="T1739" i="1"/>
  <c r="T1740" i="1"/>
  <c r="T1741" i="1"/>
  <c r="T1742" i="1"/>
  <c r="T1743" i="1"/>
  <c r="T1744" i="1"/>
  <c r="T1745" i="1"/>
  <c r="T1746" i="1"/>
  <c r="T1747" i="1"/>
  <c r="T1748" i="1"/>
  <c r="T692" i="1"/>
  <c r="T1749" i="1"/>
  <c r="T1750" i="1"/>
  <c r="T1752" i="1"/>
  <c r="T1753" i="1"/>
  <c r="T1754" i="1"/>
  <c r="T1755" i="1"/>
  <c r="T1756" i="1"/>
  <c r="T1757" i="1"/>
  <c r="T1758" i="1"/>
  <c r="T1759" i="1"/>
  <c r="T1575" i="1"/>
  <c r="T1760" i="1"/>
  <c r="T1761" i="1"/>
  <c r="T1762" i="1"/>
  <c r="T1763" i="1"/>
  <c r="T1764" i="1"/>
  <c r="T1765" i="1"/>
  <c r="T1766" i="1"/>
  <c r="T1767" i="1"/>
  <c r="T1768" i="1"/>
  <c r="T2358" i="1"/>
  <c r="T756" i="1"/>
  <c r="T1770" i="1"/>
  <c r="T1771" i="1"/>
  <c r="T1772" i="1"/>
  <c r="T1773" i="1"/>
  <c r="T1774" i="1"/>
  <c r="T1775" i="1"/>
  <c r="T1776" i="1"/>
  <c r="T1777" i="1"/>
  <c r="T1778" i="1"/>
  <c r="T1779" i="1"/>
  <c r="T1029" i="1"/>
  <c r="T1780" i="1"/>
  <c r="T1781" i="1"/>
  <c r="T1782" i="1"/>
  <c r="T1783" i="1"/>
  <c r="T1784" i="1"/>
  <c r="T1785" i="1"/>
  <c r="T1786" i="1"/>
  <c r="T1787" i="1"/>
  <c r="T1788" i="1"/>
  <c r="T1789" i="1"/>
  <c r="T630" i="1"/>
  <c r="T1790" i="1"/>
  <c r="T1791" i="1"/>
  <c r="T1792" i="1"/>
  <c r="T1794" i="1"/>
  <c r="T1795" i="1"/>
  <c r="T1796" i="1"/>
  <c r="T1797" i="1"/>
  <c r="T1798" i="1"/>
  <c r="T2334" i="1"/>
  <c r="T2379" i="1"/>
  <c r="T832" i="1"/>
  <c r="T2335" i="1"/>
  <c r="T1799" i="1"/>
  <c r="T1800" i="1"/>
  <c r="T1801" i="1"/>
  <c r="T1802" i="1"/>
  <c r="T1803" i="1"/>
  <c r="T1804" i="1"/>
  <c r="T1805" i="1"/>
  <c r="T1806" i="1"/>
  <c r="T1807" i="1"/>
  <c r="T1223" i="1"/>
  <c r="T1808" i="1"/>
  <c r="T1809" i="1"/>
  <c r="T1810" i="1"/>
  <c r="T1811" i="1"/>
  <c r="T1812" i="1"/>
  <c r="T1813" i="1"/>
  <c r="T1814" i="1"/>
  <c r="T1815" i="1"/>
  <c r="T1816" i="1"/>
  <c r="T1817" i="1"/>
  <c r="T1011" i="1"/>
  <c r="T1818" i="1"/>
  <c r="T1819" i="1"/>
  <c r="T1820" i="1"/>
  <c r="T1821" i="1"/>
  <c r="T1822" i="1"/>
  <c r="T1823" i="1"/>
  <c r="T1824" i="1"/>
  <c r="T1825" i="1"/>
  <c r="T1827" i="1"/>
  <c r="T1828" i="1"/>
  <c r="T780" i="1"/>
  <c r="T1829" i="1"/>
  <c r="T1830" i="1"/>
  <c r="T1831" i="1"/>
  <c r="T1832" i="1"/>
  <c r="T1833" i="1"/>
  <c r="T1834" i="1"/>
  <c r="T1835" i="1"/>
  <c r="T1836" i="1"/>
  <c r="T1837" i="1"/>
  <c r="T1838" i="1"/>
  <c r="T923" i="1"/>
  <c r="T1839" i="1"/>
  <c r="T1840" i="1"/>
  <c r="T1841" i="1"/>
  <c r="T1842" i="1"/>
  <c r="T1843" i="1"/>
  <c r="T1844" i="1"/>
  <c r="T1845" i="1"/>
  <c r="T1846" i="1"/>
  <c r="T1847" i="1"/>
  <c r="T1848" i="1"/>
  <c r="T892" i="1"/>
  <c r="T1849" i="1"/>
  <c r="T1850" i="1"/>
  <c r="T1851" i="1"/>
  <c r="T1852" i="1"/>
  <c r="T1855" i="1"/>
  <c r="T1856" i="1"/>
  <c r="T1857" i="1"/>
  <c r="T1858" i="1"/>
  <c r="T1859" i="1"/>
  <c r="T1860" i="1"/>
  <c r="T1098" i="1"/>
  <c r="T1862" i="1"/>
  <c r="T1863" i="1"/>
  <c r="T1864" i="1"/>
  <c r="T1865" i="1"/>
  <c r="T1866" i="1"/>
  <c r="T1867" i="1"/>
  <c r="T1868" i="1"/>
  <c r="T1869" i="1"/>
  <c r="T1870" i="1"/>
  <c r="T1871" i="1"/>
  <c r="T1175" i="1"/>
  <c r="T1872" i="1"/>
  <c r="T1873" i="1"/>
  <c r="T1874" i="1"/>
  <c r="T1875" i="1"/>
  <c r="T1876" i="1"/>
  <c r="T1877" i="1"/>
  <c r="T1878" i="1"/>
  <c r="T1879" i="1"/>
  <c r="T1880" i="1"/>
  <c r="T1881" i="1"/>
  <c r="T873" i="1"/>
  <c r="T1883" i="1"/>
  <c r="T1884" i="1"/>
  <c r="T1885" i="1"/>
  <c r="T1886" i="1"/>
  <c r="T1887" i="1"/>
  <c r="T1888" i="1"/>
  <c r="T1889" i="1"/>
  <c r="T1890" i="1"/>
  <c r="T1891" i="1"/>
  <c r="T1893" i="1"/>
  <c r="T1066" i="1"/>
  <c r="T1895" i="1"/>
  <c r="T1896" i="1"/>
  <c r="T1897" i="1"/>
  <c r="T1898" i="1"/>
  <c r="T1899" i="1"/>
  <c r="T1900" i="1"/>
  <c r="T1901" i="1"/>
  <c r="T1902" i="1"/>
  <c r="T1903" i="1"/>
  <c r="T1904" i="1"/>
  <c r="T658" i="1"/>
  <c r="T1905" i="1"/>
  <c r="T1906" i="1"/>
  <c r="T1907" i="1"/>
  <c r="T1908" i="1"/>
  <c r="T1909" i="1"/>
  <c r="T1910" i="1"/>
  <c r="T1912" i="1"/>
  <c r="T1915" i="1"/>
  <c r="T1916" i="1"/>
  <c r="T1917" i="1"/>
  <c r="T656" i="1"/>
  <c r="T1920" i="1"/>
  <c r="T1922" i="1"/>
  <c r="T1923" i="1"/>
  <c r="T1924" i="1"/>
  <c r="T1925" i="1"/>
  <c r="T1926" i="1"/>
  <c r="T1928" i="1"/>
  <c r="T1929" i="1"/>
  <c r="T1930" i="1"/>
  <c r="T1931" i="1"/>
  <c r="T1751" i="1"/>
  <c r="T1932" i="1"/>
  <c r="T1933" i="1"/>
  <c r="T1934" i="1"/>
  <c r="T1935" i="1"/>
  <c r="T1936" i="1"/>
  <c r="T1937" i="1"/>
  <c r="T1938" i="1"/>
  <c r="T1939" i="1"/>
  <c r="T1940" i="1"/>
  <c r="T1941" i="1"/>
  <c r="T777" i="1"/>
  <c r="T1942" i="1"/>
  <c r="T1943" i="1"/>
  <c r="T1944" i="1"/>
  <c r="T1945" i="1"/>
  <c r="T1946" i="1"/>
  <c r="T1948" i="1"/>
  <c r="T1951" i="1"/>
  <c r="T1952" i="1"/>
  <c r="T1953" i="1"/>
  <c r="T1954" i="1"/>
  <c r="T955" i="1"/>
  <c r="T1955" i="1"/>
  <c r="T1956" i="1"/>
  <c r="T1957" i="1"/>
  <c r="T1958" i="1"/>
  <c r="T1959" i="1"/>
  <c r="T1961" i="1"/>
  <c r="T1962" i="1"/>
  <c r="T1963" i="1"/>
  <c r="T1964" i="1"/>
  <c r="T1965" i="1"/>
  <c r="T767" i="1"/>
  <c r="T1966" i="1"/>
  <c r="T1967" i="1"/>
  <c r="T1969" i="1"/>
  <c r="T1970" i="1"/>
  <c r="T1972" i="1"/>
  <c r="T1973" i="1"/>
  <c r="T1974" i="1"/>
  <c r="T1975" i="1"/>
  <c r="T1976" i="1"/>
  <c r="T1977" i="1"/>
  <c r="T768" i="1"/>
  <c r="T1978" i="1"/>
  <c r="T1979" i="1"/>
  <c r="T1980" i="1"/>
  <c r="T1981" i="1"/>
  <c r="T1982" i="1"/>
  <c r="T1983" i="1"/>
  <c r="T1985" i="1"/>
  <c r="T1986" i="1"/>
  <c r="T1987" i="1"/>
  <c r="T1989" i="1"/>
  <c r="T761" i="1"/>
  <c r="T1990" i="1"/>
  <c r="T1991" i="1"/>
  <c r="T1992" i="1"/>
  <c r="T1995" i="1"/>
  <c r="T1996" i="1"/>
  <c r="T1997" i="1"/>
  <c r="T1998" i="1"/>
  <c r="T1999" i="1"/>
  <c r="T2000" i="1"/>
  <c r="T2001" i="1"/>
  <c r="T1078" i="1"/>
  <c r="T2002" i="1"/>
  <c r="T2003" i="1"/>
  <c r="T2004" i="1"/>
  <c r="T2005" i="1"/>
  <c r="T2006" i="1"/>
  <c r="T2007" i="1"/>
  <c r="T2008" i="1"/>
  <c r="T2009" i="1"/>
  <c r="T2010" i="1"/>
  <c r="T2011" i="1"/>
  <c r="T711" i="1"/>
  <c r="T2013" i="1"/>
  <c r="T2015" i="1"/>
  <c r="T2016" i="1"/>
  <c r="T2018" i="1"/>
  <c r="T2019" i="1"/>
  <c r="T2020" i="1"/>
  <c r="T2021" i="1"/>
  <c r="T2023" i="1"/>
  <c r="T2024" i="1"/>
  <c r="T2025" i="1"/>
  <c r="T655" i="1"/>
  <c r="T2036" i="1"/>
  <c r="T2038" i="1"/>
  <c r="T2039" i="1"/>
  <c r="T2040" i="1"/>
  <c r="T2041" i="1"/>
  <c r="T2042" i="1"/>
  <c r="T2043" i="1"/>
  <c r="T2045" i="1"/>
  <c r="T2046" i="1"/>
  <c r="T2047" i="1"/>
  <c r="T934" i="1"/>
  <c r="T2048" i="1"/>
  <c r="T2049" i="1"/>
  <c r="T2050" i="1"/>
  <c r="T2051" i="1"/>
  <c r="T2060" i="1"/>
  <c r="T2062" i="1"/>
  <c r="T2063" i="1"/>
  <c r="T2066" i="1"/>
  <c r="T2069" i="1"/>
  <c r="T2070" i="1"/>
  <c r="T1861" i="1"/>
  <c r="T2071" i="1"/>
  <c r="T2073" i="1"/>
  <c r="T2076" i="1"/>
  <c r="T2077" i="1"/>
  <c r="T2078" i="1"/>
  <c r="T2079" i="1"/>
  <c r="T2080" i="1"/>
  <c r="T2082" i="1"/>
  <c r="T2084" i="1"/>
  <c r="T2085" i="1"/>
  <c r="T770" i="1"/>
  <c r="T2086" i="1"/>
  <c r="T2089" i="1"/>
  <c r="T2090" i="1"/>
  <c r="T2091" i="1"/>
  <c r="T2092" i="1"/>
  <c r="T2093" i="1"/>
  <c r="T2094" i="1"/>
  <c r="T2095" i="1"/>
  <c r="T2096" i="1"/>
  <c r="T2097" i="1"/>
  <c r="T771" i="1"/>
  <c r="T2098" i="1"/>
  <c r="T2100" i="1"/>
  <c r="T2102" i="1"/>
  <c r="T2105" i="1"/>
  <c r="T2106" i="1"/>
  <c r="T2107" i="1"/>
  <c r="T2108" i="1"/>
  <c r="T2109" i="1"/>
  <c r="T2111" i="1"/>
  <c r="T2112" i="1"/>
  <c r="T1894" i="1"/>
  <c r="T2113" i="1"/>
  <c r="T2118" i="1"/>
  <c r="T2119" i="1"/>
  <c r="T2120" i="1"/>
  <c r="T2121" i="1"/>
  <c r="T2122" i="1"/>
  <c r="T2123" i="1"/>
  <c r="T2125" i="1"/>
  <c r="T2128" i="1"/>
  <c r="T2129" i="1"/>
  <c r="T788" i="1"/>
  <c r="T2130" i="1"/>
  <c r="T2131" i="1"/>
  <c r="T2132" i="1"/>
  <c r="T2133" i="1"/>
  <c r="T2134" i="1"/>
  <c r="T2135" i="1"/>
  <c r="T2136" i="1"/>
  <c r="T2138" i="1"/>
  <c r="T2139" i="1"/>
  <c r="T2140" i="1"/>
  <c r="T954" i="1"/>
  <c r="T2142" i="1"/>
  <c r="T2143" i="1"/>
  <c r="T2144" i="1"/>
  <c r="T2146" i="1"/>
  <c r="T2147" i="1"/>
  <c r="T2148" i="1"/>
  <c r="T2149" i="1"/>
  <c r="T2151" i="1"/>
  <c r="T2155" i="1"/>
  <c r="T2156" i="1"/>
  <c r="T1067" i="1"/>
  <c r="T2157" i="1"/>
  <c r="T2161" i="1"/>
  <c r="T2162" i="1"/>
  <c r="T2163" i="1"/>
  <c r="T2166" i="1"/>
  <c r="T2167" i="1"/>
  <c r="T2170" i="1"/>
  <c r="T2172" i="1"/>
  <c r="T2174" i="1"/>
  <c r="T2175" i="1"/>
  <c r="T841" i="1"/>
  <c r="T2177" i="1"/>
  <c r="T2178" i="1"/>
  <c r="T2180" i="1"/>
  <c r="T2181" i="1"/>
  <c r="T2184" i="1"/>
  <c r="T2185" i="1"/>
  <c r="T2186" i="1"/>
  <c r="T2187" i="1"/>
  <c r="T2188" i="1"/>
  <c r="T2189" i="1"/>
  <c r="T785" i="1"/>
  <c r="T2190" i="1"/>
  <c r="T2191" i="1"/>
  <c r="T2192" i="1"/>
  <c r="T2193" i="1"/>
  <c r="T2194" i="1"/>
  <c r="T2195" i="1"/>
  <c r="T2197" i="1"/>
  <c r="T2200" i="1"/>
  <c r="T2613" i="1"/>
  <c r="T2202" i="1"/>
  <c r="T786" i="1"/>
  <c r="T2203" i="1"/>
  <c r="T2204" i="1"/>
  <c r="T2205" i="1"/>
  <c r="T2206" i="1"/>
  <c r="T2208" i="1"/>
  <c r="T2211" i="1"/>
  <c r="T2212" i="1"/>
  <c r="T2213" i="1"/>
  <c r="T2214" i="1"/>
  <c r="T2216" i="1"/>
  <c r="T772" i="1"/>
  <c r="T2219" i="1"/>
  <c r="T2223" i="1"/>
  <c r="T2224" i="1"/>
  <c r="T2623" i="1"/>
  <c r="T2228" i="1"/>
  <c r="T2229" i="1"/>
  <c r="T2230" i="1"/>
  <c r="T2234" i="1"/>
  <c r="T2235" i="1"/>
  <c r="T2236" i="1"/>
  <c r="T1052" i="1"/>
  <c r="T2239" i="1"/>
  <c r="T2241" i="1"/>
  <c r="T2243" i="1"/>
  <c r="T2244" i="1"/>
  <c r="T2246" i="1"/>
  <c r="T2247" i="1"/>
  <c r="T2665" i="1"/>
  <c r="T2248" i="1"/>
  <c r="T2249" i="1"/>
  <c r="T2250" i="1"/>
  <c r="T1993" i="1"/>
  <c r="T2251" i="1"/>
  <c r="T2253" i="1"/>
  <c r="T2254" i="1"/>
  <c r="T2631" i="1"/>
  <c r="T2632" i="1"/>
  <c r="T2255" i="1"/>
  <c r="T2256" i="1"/>
  <c r="T2259" i="1"/>
  <c r="T2638" i="1"/>
  <c r="T2635" i="1"/>
  <c r="T1152" i="1"/>
  <c r="T2260" i="1"/>
  <c r="T2261" i="1"/>
  <c r="T2265" i="1"/>
  <c r="T2637" i="1"/>
  <c r="T2267" i="1"/>
  <c r="T2270" i="1"/>
  <c r="T1044" i="1"/>
  <c r="T1094" i="1"/>
  <c r="T968" i="1"/>
  <c r="T925" i="1"/>
  <c r="T927" i="1"/>
  <c r="T1675" i="1"/>
  <c r="T2017" i="1"/>
  <c r="T893" i="1"/>
  <c r="T1058" i="1"/>
  <c r="T778" i="1"/>
  <c r="T827" i="1"/>
  <c r="T2022" i="1"/>
  <c r="T839" i="1"/>
  <c r="T844" i="1"/>
  <c r="T1087" i="1"/>
  <c r="T2026" i="1"/>
  <c r="T2027" i="1"/>
  <c r="T2028" i="1"/>
  <c r="T2271" i="1"/>
  <c r="T787" i="1"/>
  <c r="T826" i="1"/>
  <c r="T916" i="1"/>
  <c r="T917" i="1"/>
  <c r="T773" i="1"/>
  <c r="T985" i="1"/>
  <c r="T863" i="1"/>
  <c r="T774" i="1"/>
  <c r="T1050" i="1"/>
  <c r="T924" i="1"/>
  <c r="T997" i="1"/>
  <c r="T1082" i="1"/>
  <c r="T880" i="1"/>
  <c r="T1073" i="1"/>
  <c r="T864" i="1"/>
  <c r="T1012" i="1"/>
  <c r="T918" i="1"/>
  <c r="T1091" i="1"/>
  <c r="T952" i="1"/>
  <c r="T843" i="1"/>
  <c r="T1034" i="1"/>
  <c r="T1054" i="1"/>
  <c r="T2052" i="1"/>
  <c r="T2053" i="1"/>
  <c r="T2054" i="1"/>
  <c r="T2055" i="1"/>
  <c r="T2056" i="1"/>
  <c r="T2057" i="1"/>
  <c r="T2058" i="1"/>
  <c r="T2059" i="1"/>
  <c r="T987" i="1"/>
  <c r="T2061" i="1"/>
  <c r="T1311" i="1"/>
  <c r="T845" i="1"/>
  <c r="T2064" i="1"/>
  <c r="T2065" i="1"/>
  <c r="T1079" i="1"/>
  <c r="T2067" i="1"/>
  <c r="T2068" i="1"/>
  <c r="T986" i="1"/>
  <c r="T1051" i="1"/>
  <c r="T1090" i="1"/>
  <c r="T2072" i="1"/>
  <c r="T1086" i="1"/>
  <c r="T994" i="1"/>
  <c r="T2075" i="1"/>
  <c r="T1097" i="1"/>
  <c r="T1246" i="1"/>
  <c r="T1221" i="1"/>
  <c r="T1172" i="1"/>
  <c r="T1100" i="1"/>
  <c r="T2081" i="1"/>
  <c r="T1042" i="1"/>
  <c r="T2083" i="1"/>
  <c r="T1123" i="1"/>
  <c r="T1228" i="1"/>
  <c r="T1224" i="1"/>
  <c r="T2087" i="1"/>
  <c r="T2088" i="1"/>
  <c r="T1919" i="1"/>
  <c r="T1209" i="1"/>
  <c r="T1124" i="1"/>
  <c r="T1133" i="1"/>
  <c r="T1107" i="1"/>
  <c r="T1036" i="1"/>
  <c r="T1564" i="1"/>
  <c r="T1185" i="1"/>
  <c r="T1161" i="1"/>
  <c r="T1163" i="1"/>
  <c r="T2099" i="1"/>
  <c r="T1577" i="1"/>
  <c r="T2101" i="1"/>
  <c r="T1300" i="1"/>
  <c r="T2103" i="1"/>
  <c r="T2104" i="1"/>
  <c r="T1170" i="1"/>
  <c r="T1196" i="1"/>
  <c r="T1197" i="1"/>
  <c r="T1166" i="1"/>
  <c r="T1177" i="1"/>
  <c r="T2110" i="1"/>
  <c r="T1178" i="1"/>
  <c r="T1077" i="1"/>
  <c r="T1267" i="1"/>
  <c r="T2114" i="1"/>
  <c r="T2115" i="1"/>
  <c r="T2116" i="1"/>
  <c r="T2117" i="1"/>
  <c r="T1243" i="1"/>
  <c r="T1140" i="1"/>
  <c r="T1195" i="1"/>
  <c r="T1230" i="1"/>
  <c r="T1219" i="1"/>
  <c r="T1921" i="1"/>
  <c r="T2124" i="1"/>
  <c r="T1213" i="1"/>
  <c r="T2126" i="1"/>
  <c r="T2127" i="1"/>
  <c r="T1256" i="1"/>
  <c r="T1676" i="1"/>
  <c r="T1179" i="1"/>
  <c r="T1678" i="1"/>
  <c r="T1208" i="1"/>
  <c r="T2327" i="1"/>
  <c r="T1252" i="1"/>
  <c r="T2273" i="1"/>
  <c r="T1080" i="1"/>
  <c r="T1680" i="1"/>
  <c r="T1681" i="1"/>
  <c r="T1092" i="1"/>
  <c r="T1093" i="1"/>
  <c r="T2141" i="1"/>
  <c r="T1206" i="1"/>
  <c r="T1101" i="1"/>
  <c r="T1927" i="1"/>
  <c r="T2145" i="1"/>
  <c r="T2867" i="1"/>
  <c r="T1134" i="1"/>
  <c r="T1227" i="1"/>
  <c r="T1540" i="1"/>
  <c r="T2150" i="1"/>
  <c r="T1153" i="1"/>
  <c r="T2152" i="1"/>
  <c r="T2153" i="1"/>
  <c r="T2154" i="1"/>
  <c r="T1284" i="1"/>
  <c r="T1260" i="1"/>
  <c r="T1222" i="1"/>
  <c r="T2158" i="1"/>
  <c r="T2159" i="1"/>
  <c r="T1231" i="1"/>
  <c r="T1232" i="1"/>
  <c r="T1234" i="1"/>
  <c r="T1235" i="1"/>
  <c r="T2164" i="1"/>
  <c r="T2165" i="1"/>
  <c r="T1262" i="1"/>
  <c r="T1132" i="1"/>
  <c r="T2168" i="1"/>
  <c r="T2169" i="1"/>
  <c r="T1135" i="1"/>
  <c r="T1253" i="1"/>
  <c r="T1255" i="1"/>
  <c r="T2173" i="1"/>
  <c r="T1104" i="1"/>
  <c r="T1201" i="1"/>
  <c r="T2176" i="1"/>
  <c r="T1263" i="1"/>
  <c r="T1264" i="1"/>
  <c r="T2179" i="1"/>
  <c r="T1112" i="1"/>
  <c r="T1167" i="1"/>
  <c r="T1113" i="1"/>
  <c r="T1115" i="1"/>
  <c r="T1116" i="1"/>
  <c r="T1168" i="1"/>
  <c r="T1169" i="1"/>
  <c r="T1117" i="1"/>
  <c r="T1119" i="1"/>
  <c r="T1120" i="1"/>
  <c r="T1121" i="1"/>
  <c r="T1122" i="1"/>
  <c r="T1137" i="1"/>
  <c r="T1366" i="1"/>
  <c r="T1367" i="1"/>
  <c r="T1216" i="1"/>
  <c r="T2196" i="1"/>
  <c r="T1476" i="1"/>
  <c r="T2198" i="1"/>
  <c r="T2199" i="1"/>
  <c r="T1368" i="1"/>
  <c r="T2201" i="1"/>
  <c r="T1183" i="1"/>
  <c r="T1265" i="1"/>
  <c r="T1157" i="1"/>
  <c r="T1158" i="1"/>
  <c r="T1142" i="1"/>
  <c r="T2207" i="1"/>
  <c r="T1271" i="1"/>
  <c r="T2209" i="1"/>
  <c r="T2210" i="1"/>
  <c r="T1204" i="1"/>
  <c r="T1682" i="1"/>
  <c r="T1365" i="1"/>
  <c r="T1205" i="1"/>
  <c r="T2215" i="1"/>
  <c r="T2382" i="1"/>
  <c r="T2217" i="1"/>
  <c r="T2218" i="1"/>
  <c r="T1165" i="1"/>
  <c r="T1388" i="1"/>
  <c r="T2221" i="1"/>
  <c r="T2222" i="1"/>
  <c r="T1683" i="1"/>
  <c r="T1171" i="1"/>
  <c r="T2225" i="1"/>
  <c r="T2226" i="1"/>
  <c r="T2227" i="1"/>
  <c r="T1285" i="1"/>
  <c r="T1355" i="1"/>
  <c r="T1274" i="1"/>
  <c r="T2231" i="1"/>
  <c r="T2232" i="1"/>
  <c r="T2233" i="1"/>
  <c r="T1307" i="1"/>
  <c r="T1220" i="1"/>
  <c r="T1356" i="1"/>
  <c r="T2237" i="1"/>
  <c r="T2238" i="1"/>
  <c r="T1345" i="1"/>
  <c r="T2030" i="1"/>
  <c r="T2031" i="1"/>
  <c r="T2242" i="1"/>
  <c r="T1247" i="1"/>
  <c r="T2274" i="1"/>
  <c r="T2245" i="1"/>
  <c r="T1331" i="1"/>
  <c r="T1257" i="1"/>
  <c r="T1258" i="1"/>
  <c r="T1210" i="1"/>
  <c r="T1211" i="1"/>
  <c r="T1238" i="1"/>
  <c r="T2252" i="1"/>
  <c r="T1180" i="1"/>
  <c r="T1333" i="1"/>
  <c r="T1499" i="1"/>
  <c r="T1278" i="1"/>
  <c r="T2257" i="1"/>
  <c r="T2258" i="1"/>
  <c r="T1194" i="1"/>
  <c r="T1589" i="1"/>
  <c r="T1525" i="1"/>
  <c r="T2262" i="1"/>
  <c r="T2263" i="1"/>
  <c r="T2264" i="1"/>
  <c r="T2032" i="1"/>
  <c r="T2266" i="1"/>
  <c r="T2220" i="1"/>
  <c r="T2268" i="1"/>
  <c r="T2269" i="1"/>
  <c r="T1960" i="1"/>
  <c r="T1458" i="1"/>
  <c r="T2272" i="1"/>
  <c r="T2276" i="1"/>
  <c r="T1684" i="1"/>
  <c r="T2275" i="1"/>
  <c r="T1685" i="1"/>
  <c r="T1461" i="1"/>
  <c r="T1242" i="1"/>
  <c r="T2279" i="1"/>
  <c r="T1421" i="1"/>
  <c r="T2281" i="1"/>
  <c r="T2282" i="1"/>
  <c r="T2137" i="1"/>
  <c r="T2182" i="1"/>
  <c r="T2033" i="1"/>
  <c r="T2286" i="1"/>
  <c r="T1377" i="1"/>
  <c r="T1286" i="1"/>
  <c r="T1289" i="1"/>
  <c r="T1293" i="1"/>
  <c r="T1295" i="1"/>
  <c r="T2292" i="1"/>
  <c r="T2277" i="1"/>
  <c r="T2294" i="1"/>
  <c r="T2295" i="1"/>
  <c r="T1350" i="1"/>
  <c r="T1313" i="1"/>
  <c r="T2298" i="1"/>
  <c r="T2299" i="1"/>
  <c r="T2300" i="1"/>
  <c r="T2301" i="1"/>
  <c r="T2302" i="1"/>
  <c r="T2303" i="1"/>
  <c r="T2278" i="1"/>
  <c r="T1585" i="1"/>
  <c r="T1244" i="1"/>
  <c r="T2307" i="1"/>
  <c r="T2308" i="1"/>
  <c r="T2309" i="1"/>
  <c r="T2310" i="1"/>
  <c r="T2311" i="1"/>
  <c r="T2312" i="1"/>
  <c r="T1344" i="1"/>
  <c r="T2314" i="1"/>
  <c r="T1947" i="1"/>
  <c r="T1911" i="1"/>
  <c r="T1632" i="1"/>
  <c r="T1636" i="1"/>
  <c r="T2319" i="1"/>
  <c r="T1483" i="1"/>
  <c r="T2321" i="1"/>
  <c r="T1674" i="1"/>
  <c r="T1386" i="1"/>
  <c r="T2324" i="1"/>
  <c r="T2325" i="1"/>
  <c r="T2326" i="1"/>
  <c r="T1913" i="1"/>
  <c r="T2280" i="1"/>
  <c r="T2329" i="1"/>
  <c r="T2330" i="1"/>
  <c r="T2331" i="1"/>
  <c r="T2332" i="1"/>
  <c r="T1623" i="1"/>
  <c r="T1669" i="1"/>
  <c r="T1259" i="1"/>
  <c r="T2336" i="1"/>
  <c r="T2034" i="1"/>
  <c r="T2338" i="1"/>
  <c r="T2339" i="1"/>
  <c r="T2340" i="1"/>
  <c r="T2341" i="1"/>
  <c r="T1543" i="1"/>
  <c r="T1687" i="1"/>
  <c r="T1487" i="1"/>
  <c r="T1690" i="1"/>
  <c r="T1691" i="1"/>
  <c r="T1692" i="1"/>
  <c r="T2183" i="1"/>
  <c r="T2349" i="1"/>
  <c r="T2350" i="1"/>
  <c r="T1949" i="1"/>
  <c r="T2352" i="1"/>
  <c r="T2353" i="1"/>
  <c r="T2389" i="1"/>
  <c r="T2355" i="1"/>
  <c r="T2356" i="1"/>
  <c r="T1914" i="1"/>
  <c r="T1268" i="1"/>
  <c r="T2359" i="1"/>
  <c r="T2360" i="1"/>
  <c r="T2361" i="1"/>
  <c r="T1465" i="1"/>
  <c r="T1892" i="1"/>
  <c r="T2364" i="1"/>
  <c r="T1467" i="1"/>
  <c r="T2366" i="1"/>
  <c r="T2283" i="1"/>
  <c r="T1081" i="1"/>
  <c r="T1083" i="1"/>
  <c r="T2284" i="1"/>
  <c r="T2285" i="1"/>
  <c r="T2287" i="1"/>
  <c r="T2288" i="1"/>
  <c r="T2289" i="1"/>
  <c r="T2290" i="1"/>
  <c r="T2291" i="1"/>
  <c r="T2293" i="1"/>
  <c r="T2296" i="1"/>
  <c r="T2297" i="1"/>
  <c r="T2304" i="1"/>
  <c r="T2305" i="1"/>
  <c r="T2306" i="1"/>
  <c r="T2313" i="1"/>
  <c r="T2315" i="1"/>
  <c r="T2316" i="1"/>
  <c r="T1150" i="1"/>
  <c r="T1154" i="1"/>
  <c r="T2317" i="1"/>
  <c r="T2318" i="1"/>
  <c r="T2320" i="1"/>
  <c r="T2322" i="1"/>
  <c r="T2323" i="1"/>
  <c r="T2328" i="1"/>
  <c r="T2333" i="1"/>
  <c r="T2342" i="1"/>
  <c r="T2343" i="1"/>
  <c r="T1186" i="1"/>
  <c r="T1291" i="1"/>
  <c r="T2344" i="1"/>
  <c r="T2345" i="1"/>
  <c r="T2346" i="1"/>
  <c r="T2347" i="1"/>
  <c r="T2348" i="1"/>
  <c r="T2351" i="1"/>
  <c r="T2354" i="1"/>
  <c r="T2357" i="1"/>
  <c r="T2362" i="1"/>
  <c r="T2363" i="1"/>
  <c r="T2365" i="1"/>
  <c r="T2367" i="1"/>
  <c r="T2368" i="1"/>
  <c r="T2369" i="1"/>
  <c r="T2370" i="1"/>
  <c r="T2371" i="1"/>
  <c r="T2372" i="1"/>
  <c r="T2374" i="1"/>
  <c r="T1149" i="1"/>
  <c r="T2376" i="1"/>
  <c r="T2377" i="1"/>
  <c r="T2378" i="1"/>
  <c r="T2381" i="1"/>
  <c r="T2383" i="1"/>
  <c r="T2384" i="1"/>
  <c r="T2385" i="1"/>
  <c r="T2386" i="1"/>
  <c r="T2387" i="1"/>
  <c r="T2388"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1239" i="1"/>
  <c r="T2424" i="1"/>
  <c r="T2425" i="1"/>
  <c r="T2426" i="1"/>
  <c r="T2427" i="1"/>
  <c r="T2428" i="1"/>
  <c r="T2429" i="1"/>
  <c r="T2430" i="1"/>
  <c r="T2431" i="1"/>
  <c r="T2432" i="1"/>
  <c r="T1330" i="1"/>
  <c r="T2433" i="1"/>
  <c r="T1335" i="1"/>
  <c r="T1334"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1383" i="1"/>
  <c r="T2469" i="1"/>
  <c r="T2470" i="1"/>
  <c r="T2471" i="1"/>
  <c r="T2472" i="1"/>
  <c r="T2473" i="1"/>
  <c r="T2474" i="1"/>
  <c r="T2475" i="1"/>
  <c r="T2476" i="1"/>
  <c r="T2477" i="1"/>
  <c r="T2478" i="1"/>
  <c r="T2479" i="1"/>
  <c r="T2480" i="1"/>
  <c r="T2481" i="1"/>
  <c r="T2482" i="1"/>
  <c r="T2483" i="1"/>
  <c r="T2484" i="1"/>
  <c r="T2485" i="1"/>
  <c r="T1397" i="1"/>
  <c r="T1398" i="1"/>
  <c r="T2486" i="1"/>
  <c r="T2487" i="1"/>
  <c r="T2488" i="1"/>
  <c r="T1407"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1613" i="1"/>
  <c r="T2512" i="1"/>
  <c r="T1425"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147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1484" i="1"/>
  <c r="T2564" i="1"/>
  <c r="T2565" i="1"/>
  <c r="T2566" i="1"/>
  <c r="T2567" i="1"/>
  <c r="T1490" i="1"/>
  <c r="T1617" i="1"/>
  <c r="T2568" i="1"/>
  <c r="T2569" i="1"/>
  <c r="T2570" i="1"/>
  <c r="T2571" i="1"/>
  <c r="T2572" i="1"/>
  <c r="T2573" i="1"/>
  <c r="T2574" i="1"/>
  <c r="T2575" i="1"/>
  <c r="T1506" i="1"/>
  <c r="T2576" i="1"/>
  <c r="T2577" i="1"/>
  <c r="T2578" i="1"/>
  <c r="T2579" i="1"/>
  <c r="T2580" i="1"/>
  <c r="T2581" i="1"/>
  <c r="T2582" i="1"/>
  <c r="T1510" i="1"/>
  <c r="T2583" i="1"/>
  <c r="T1498" i="1"/>
  <c r="T2584" i="1"/>
  <c r="T2585" i="1"/>
  <c r="T2586" i="1"/>
  <c r="T2587" i="1"/>
  <c r="T2588" i="1"/>
  <c r="T2589" i="1"/>
  <c r="T2590" i="1"/>
  <c r="T2591" i="1"/>
  <c r="T2592" i="1"/>
  <c r="T2593" i="1"/>
  <c r="T2594" i="1"/>
  <c r="T2595" i="1"/>
  <c r="T2596" i="1"/>
  <c r="T2597" i="1"/>
  <c r="T2598" i="1"/>
  <c r="T2599" i="1"/>
  <c r="T2600" i="1"/>
  <c r="T2601" i="1"/>
  <c r="T1651" i="1"/>
  <c r="T2602" i="1"/>
  <c r="T2603" i="1"/>
  <c r="T2604" i="1"/>
  <c r="T2605" i="1"/>
  <c r="T2606" i="1"/>
  <c r="T2607" i="1"/>
  <c r="T2608" i="1"/>
  <c r="T2609" i="1"/>
  <c r="T2610" i="1"/>
  <c r="T1597" i="1"/>
  <c r="T2611" i="1"/>
  <c r="T2612" i="1"/>
  <c r="T2614" i="1"/>
  <c r="T2615" i="1"/>
  <c r="T2616" i="1"/>
  <c r="T2617" i="1"/>
  <c r="T2618" i="1"/>
  <c r="T2619" i="1"/>
  <c r="T2620" i="1"/>
  <c r="T2621" i="1"/>
  <c r="T2622" i="1"/>
  <c r="T2624" i="1"/>
  <c r="T2625" i="1"/>
  <c r="T2626" i="1"/>
  <c r="T2627" i="1"/>
  <c r="T2628" i="1"/>
  <c r="T2629" i="1"/>
  <c r="T2630" i="1"/>
  <c r="T2633" i="1"/>
  <c r="T2634" i="1"/>
  <c r="T2636" i="1"/>
  <c r="T1514" i="1"/>
  <c r="T2639" i="1"/>
  <c r="T2640" i="1"/>
  <c r="T2641" i="1"/>
  <c r="T2642" i="1"/>
  <c r="T1672" i="1"/>
  <c r="T2643" i="1"/>
  <c r="T2644" i="1"/>
  <c r="T2645" i="1"/>
  <c r="T2646" i="1"/>
  <c r="T2647" i="1"/>
  <c r="T2648" i="1"/>
  <c r="T2649" i="1"/>
  <c r="T2650" i="1"/>
  <c r="T2651" i="1"/>
  <c r="T2652" i="1"/>
  <c r="T2653" i="1"/>
  <c r="T2654" i="1"/>
  <c r="T2655" i="1"/>
  <c r="T2656" i="1"/>
  <c r="T2657" i="1"/>
  <c r="T2658" i="1"/>
  <c r="T2659" i="1"/>
  <c r="T2660" i="1"/>
  <c r="T2661" i="1"/>
  <c r="T1694" i="1"/>
  <c r="T2662" i="1"/>
  <c r="T2663" i="1"/>
  <c r="T2664" i="1"/>
  <c r="T2666" i="1"/>
  <c r="T2667" i="1"/>
  <c r="T2668" i="1"/>
  <c r="T2669" i="1"/>
  <c r="T2670" i="1"/>
  <c r="T2671" i="1"/>
  <c r="T2672" i="1"/>
  <c r="T2673" i="1"/>
  <c r="T2674" i="1"/>
  <c r="T2675" i="1"/>
  <c r="T2676" i="1"/>
  <c r="T2677" i="1"/>
  <c r="T2678" i="1"/>
  <c r="T2679" i="1"/>
  <c r="T2680" i="1"/>
  <c r="T2681" i="1"/>
  <c r="T2682" i="1"/>
  <c r="T2683" i="1"/>
  <c r="T2684" i="1"/>
  <c r="T2685" i="1"/>
  <c r="T2686" i="1"/>
  <c r="T2687" i="1"/>
  <c r="T1561" i="1"/>
  <c r="T2688" i="1"/>
  <c r="T1643" i="1"/>
  <c r="T2689" i="1"/>
  <c r="T2690" i="1"/>
  <c r="T2691" i="1"/>
  <c r="T2692" i="1"/>
  <c r="T2693" i="1"/>
  <c r="T2694" i="1"/>
  <c r="T2695" i="1"/>
  <c r="T2696" i="1"/>
  <c r="T2697" i="1"/>
  <c r="T2698" i="1"/>
  <c r="T2699" i="1"/>
  <c r="T2700" i="1"/>
  <c r="T2701" i="1"/>
  <c r="T2702" i="1"/>
  <c r="T2703" i="1"/>
  <c r="T2704" i="1"/>
  <c r="T2705" i="1"/>
  <c r="T2706" i="1"/>
  <c r="T2707" i="1"/>
  <c r="T1562" i="1"/>
  <c r="T1610" i="1"/>
  <c r="T2708" i="1"/>
  <c r="T2709" i="1"/>
  <c r="T2710" i="1"/>
  <c r="T2711" i="1"/>
  <c r="T2712" i="1"/>
  <c r="T2713" i="1"/>
  <c r="T2714" i="1"/>
  <c r="T2715" i="1"/>
  <c r="T2716" i="1"/>
  <c r="T2717" i="1"/>
  <c r="T2718" i="1"/>
  <c r="T2719" i="1"/>
  <c r="T2720" i="1"/>
  <c r="T2721" i="1"/>
  <c r="T2722" i="1"/>
  <c r="T1717" i="1"/>
  <c r="T2723" i="1"/>
  <c r="T1882" i="1"/>
  <c r="T2724" i="1"/>
  <c r="T2725" i="1"/>
  <c r="T2726" i="1"/>
  <c r="T2727" i="1"/>
  <c r="T2728" i="1"/>
  <c r="T2729" i="1"/>
  <c r="T2730" i="1"/>
  <c r="T1950" i="1"/>
  <c r="T2731" i="1"/>
  <c r="T2733" i="1"/>
  <c r="T2734" i="1"/>
  <c r="T2735" i="1"/>
  <c r="T2738" i="1"/>
  <c r="T2739" i="1"/>
  <c r="T2744" i="1"/>
  <c r="T2752" i="1"/>
  <c r="T2754" i="1"/>
  <c r="T2760" i="1"/>
  <c r="T2770" i="1"/>
  <c r="T2772" i="1"/>
  <c r="T2773" i="1"/>
  <c r="T2775" i="1"/>
  <c r="T2776" i="1"/>
  <c r="T2779" i="1"/>
  <c r="T2780" i="1"/>
  <c r="T2781" i="1"/>
  <c r="T2782" i="1"/>
  <c r="T2788" i="1"/>
  <c r="T2789" i="1"/>
  <c r="T2793" i="1"/>
  <c r="T2794" i="1"/>
  <c r="T2800" i="1"/>
  <c r="T2801" i="1"/>
  <c r="T2802" i="1"/>
  <c r="T2805" i="1"/>
  <c r="T2808" i="1"/>
  <c r="T2810" i="1"/>
  <c r="T2812" i="1"/>
  <c r="T2813" i="1"/>
  <c r="T2817" i="1"/>
  <c r="T2818" i="1"/>
  <c r="T2819" i="1"/>
  <c r="T2820" i="1"/>
  <c r="T2822" i="1"/>
  <c r="T2826" i="1"/>
  <c r="T2827" i="1"/>
  <c r="T2828" i="1"/>
  <c r="T2829" i="1"/>
  <c r="T2830" i="1"/>
  <c r="T2831" i="1"/>
  <c r="T2832" i="1"/>
  <c r="T2833" i="1"/>
  <c r="T1918" i="1"/>
  <c r="T2074" i="1"/>
  <c r="T2836" i="1"/>
  <c r="T2837" i="1"/>
  <c r="T2838" i="1"/>
  <c r="T2839" i="1"/>
  <c r="T2840" i="1"/>
  <c r="T2841" i="1"/>
  <c r="T2842" i="1"/>
  <c r="T2843" i="1"/>
  <c r="T2844" i="1"/>
  <c r="T2845" i="1"/>
  <c r="T2846" i="1"/>
  <c r="T2847" i="1"/>
  <c r="T577" i="1"/>
  <c r="T578" i="1"/>
  <c r="T2850" i="1"/>
  <c r="T757" i="1"/>
  <c r="T758" i="1"/>
  <c r="T817" i="1"/>
  <c r="T819" i="1"/>
  <c r="T995" i="1"/>
  <c r="T1089" i="1"/>
  <c r="T1401" i="1"/>
  <c r="T1403" i="1"/>
  <c r="T1410" i="1"/>
  <c r="T858" i="1"/>
  <c r="T1420" i="1"/>
  <c r="T861" i="1"/>
  <c r="T1056" i="1"/>
  <c r="T2864" i="1"/>
  <c r="T693" i="1"/>
  <c r="T1145" i="1"/>
  <c r="T1138" i="1"/>
  <c r="T2868" i="1"/>
  <c r="T2869" i="1"/>
  <c r="T3" i="1"/>
  <c r="R4" i="1"/>
  <c r="R2732" i="1"/>
  <c r="R6" i="1"/>
  <c r="R7" i="1"/>
  <c r="R16" i="1"/>
  <c r="R9" i="1"/>
  <c r="R10" i="1"/>
  <c r="R133" i="1"/>
  <c r="R12" i="1"/>
  <c r="R78" i="1"/>
  <c r="R157" i="1"/>
  <c r="R2736" i="1"/>
  <c r="R124" i="1"/>
  <c r="R17" i="1"/>
  <c r="R18" i="1"/>
  <c r="R19" i="1"/>
  <c r="R20" i="1"/>
  <c r="R21" i="1"/>
  <c r="R22" i="1"/>
  <c r="R23" i="1"/>
  <c r="R24" i="1"/>
  <c r="R25" i="1"/>
  <c r="R26" i="1"/>
  <c r="R2737" i="1"/>
  <c r="R2740" i="1"/>
  <c r="R60" i="1"/>
  <c r="R61" i="1"/>
  <c r="R31" i="1"/>
  <c r="R109" i="1"/>
  <c r="R33" i="1"/>
  <c r="R34" i="1"/>
  <c r="R2741" i="1"/>
  <c r="R36" i="1"/>
  <c r="R37" i="1"/>
  <c r="R2742" i="1"/>
  <c r="R159" i="1"/>
  <c r="R40" i="1"/>
  <c r="R41" i="1"/>
  <c r="R42" i="1"/>
  <c r="R43" i="1"/>
  <c r="R59" i="1"/>
  <c r="R45" i="1"/>
  <c r="R2743" i="1"/>
  <c r="R165" i="1"/>
  <c r="R2745" i="1"/>
  <c r="R49" i="1"/>
  <c r="R2746" i="1"/>
  <c r="R108" i="1"/>
  <c r="R2747" i="1"/>
  <c r="R2748" i="1"/>
  <c r="R54" i="1"/>
  <c r="R55" i="1"/>
  <c r="R56" i="1"/>
  <c r="R57" i="1"/>
  <c r="R58" i="1"/>
  <c r="R2749" i="1"/>
  <c r="R150" i="1"/>
  <c r="R5" i="1"/>
  <c r="R62" i="1"/>
  <c r="R2750" i="1"/>
  <c r="R2751" i="1"/>
  <c r="R65" i="1"/>
  <c r="R2753" i="1"/>
  <c r="R67" i="1"/>
  <c r="R2755" i="1"/>
  <c r="R75" i="1"/>
  <c r="R70" i="1"/>
  <c r="R71" i="1"/>
  <c r="R72" i="1"/>
  <c r="R64" i="1"/>
  <c r="R2756" i="1"/>
  <c r="R2757" i="1"/>
  <c r="R2758" i="1"/>
  <c r="R2759" i="1"/>
  <c r="R2761" i="1"/>
  <c r="R79" i="1"/>
  <c r="R93" i="1"/>
  <c r="R2762" i="1"/>
  <c r="R82" i="1"/>
  <c r="R83" i="1"/>
  <c r="R2763" i="1"/>
  <c r="R94" i="1"/>
  <c r="R2764" i="1"/>
  <c r="R2765" i="1"/>
  <c r="R88" i="1"/>
  <c r="R95" i="1"/>
  <c r="R185" i="1"/>
  <c r="R91" i="1"/>
  <c r="R194" i="1"/>
  <c r="R2766" i="1"/>
  <c r="R2767" i="1"/>
  <c r="R2768" i="1"/>
  <c r="R2769" i="1"/>
  <c r="R2771" i="1"/>
  <c r="R98" i="1"/>
  <c r="R190" i="1"/>
  <c r="R144" i="1"/>
  <c r="R130" i="1"/>
  <c r="R110" i="1"/>
  <c r="R2774" i="1"/>
  <c r="R2777" i="1"/>
  <c r="R105" i="1"/>
  <c r="R2778" i="1"/>
  <c r="R107" i="1"/>
  <c r="R2783" i="1"/>
  <c r="R2784" i="1"/>
  <c r="R2785" i="1"/>
  <c r="R111" i="1"/>
  <c r="R127" i="1"/>
  <c r="R2786" i="1"/>
  <c r="R2787" i="1"/>
  <c r="R191" i="1"/>
  <c r="R2790" i="1"/>
  <c r="R68" i="1"/>
  <c r="R69" i="1"/>
  <c r="R2791" i="1"/>
  <c r="R2792" i="1"/>
  <c r="R2795" i="1"/>
  <c r="R2796" i="1"/>
  <c r="R2797" i="1"/>
  <c r="R2798" i="1"/>
  <c r="R2799" i="1"/>
  <c r="R126" i="1"/>
  <c r="R2803" i="1"/>
  <c r="R89" i="1"/>
  <c r="R29" i="1"/>
  <c r="R2804" i="1"/>
  <c r="R48" i="1"/>
  <c r="R2806" i="1"/>
  <c r="R2807" i="1"/>
  <c r="R134" i="1"/>
  <c r="R135" i="1"/>
  <c r="R136" i="1"/>
  <c r="R2809" i="1"/>
  <c r="R138" i="1"/>
  <c r="R2811" i="1"/>
  <c r="R140" i="1"/>
  <c r="R2814" i="1"/>
  <c r="R142" i="1"/>
  <c r="R143" i="1"/>
  <c r="R2815" i="1"/>
  <c r="R2816" i="1"/>
  <c r="R85" i="1"/>
  <c r="R2821" i="1"/>
  <c r="R2823" i="1"/>
  <c r="R2824" i="1"/>
  <c r="R2825" i="1"/>
  <c r="R151" i="1"/>
  <c r="R2834" i="1"/>
  <c r="R153" i="1"/>
  <c r="R38" i="1"/>
  <c r="R155" i="1"/>
  <c r="R156" i="1"/>
  <c r="R2835" i="1"/>
  <c r="R160" i="1"/>
  <c r="R145" i="1"/>
  <c r="R76" i="1"/>
  <c r="R161" i="1"/>
  <c r="R162" i="1"/>
  <c r="R163" i="1"/>
  <c r="R164" i="1"/>
  <c r="R15" i="1"/>
  <c r="R39" i="1"/>
  <c r="R167" i="1"/>
  <c r="R168" i="1"/>
  <c r="R8" i="1"/>
  <c r="R11" i="1"/>
  <c r="R13" i="1"/>
  <c r="R73" i="1"/>
  <c r="R14" i="1"/>
  <c r="R50" i="1"/>
  <c r="R2848" i="1"/>
  <c r="R176" i="1"/>
  <c r="R177" i="1"/>
  <c r="R2849" i="1"/>
  <c r="R179" i="1"/>
  <c r="R2851" i="1"/>
  <c r="R2852" i="1"/>
  <c r="R2853" i="1"/>
  <c r="R2854" i="1"/>
  <c r="R2855" i="1"/>
  <c r="R2856" i="1"/>
  <c r="R46" i="1"/>
  <c r="R2857" i="1"/>
  <c r="R188" i="1"/>
  <c r="R117" i="1"/>
  <c r="R32" i="1"/>
  <c r="R51" i="1"/>
  <c r="R30" i="1"/>
  <c r="R47" i="1"/>
  <c r="R74" i="1"/>
  <c r="R195" i="1"/>
  <c r="R196" i="1"/>
  <c r="R90" i="1"/>
  <c r="R92" i="1"/>
  <c r="R28" i="1"/>
  <c r="R52" i="1"/>
  <c r="R201" i="1"/>
  <c r="R27" i="1"/>
  <c r="R203" i="1"/>
  <c r="R123" i="1"/>
  <c r="R205" i="1"/>
  <c r="R2858" i="1"/>
  <c r="R35" i="1"/>
  <c r="R208" i="1"/>
  <c r="R209" i="1"/>
  <c r="R210" i="1"/>
  <c r="R211" i="1"/>
  <c r="R212" i="1"/>
  <c r="R213" i="1"/>
  <c r="R128" i="1"/>
  <c r="R129" i="1"/>
  <c r="R44" i="1"/>
  <c r="R2859" i="1"/>
  <c r="R218" i="1"/>
  <c r="R66" i="1"/>
  <c r="R146" i="1"/>
  <c r="R221" i="1"/>
  <c r="R222" i="1"/>
  <c r="R223" i="1"/>
  <c r="R120" i="1"/>
  <c r="R225" i="1"/>
  <c r="R226" i="1"/>
  <c r="R53" i="1"/>
  <c r="R228" i="1"/>
  <c r="R2860" i="1"/>
  <c r="R63" i="1"/>
  <c r="R231" i="1"/>
  <c r="R202" i="1"/>
  <c r="R233" i="1"/>
  <c r="R119" i="1"/>
  <c r="R2861" i="1"/>
  <c r="R86" i="1"/>
  <c r="R229" i="1"/>
  <c r="R118" i="1"/>
  <c r="R116" i="1"/>
  <c r="R240" i="1"/>
  <c r="R147" i="1"/>
  <c r="R242" i="1"/>
  <c r="R2862" i="1"/>
  <c r="R2863" i="1"/>
  <c r="R96" i="1"/>
  <c r="R100" i="1"/>
  <c r="R87" i="1"/>
  <c r="R248" i="1"/>
  <c r="R137" i="1"/>
  <c r="R139" i="1"/>
  <c r="R224" i="1"/>
  <c r="R252" i="1"/>
  <c r="R97" i="1"/>
  <c r="R99" i="1"/>
  <c r="R255" i="1"/>
  <c r="R256" i="1"/>
  <c r="R257" i="1"/>
  <c r="R121" i="1"/>
  <c r="R122" i="1"/>
  <c r="R2865" i="1"/>
  <c r="R261" i="1"/>
  <c r="R230" i="1"/>
  <c r="R2866" i="1"/>
  <c r="R77" i="1"/>
  <c r="R265" i="1"/>
  <c r="R266" i="1"/>
  <c r="R267" i="1"/>
  <c r="R268" i="1"/>
  <c r="R269" i="1"/>
  <c r="R101" i="1"/>
  <c r="R102" i="1"/>
  <c r="R125" i="1"/>
  <c r="R103" i="1"/>
  <c r="R112" i="1"/>
  <c r="R113" i="1"/>
  <c r="R154" i="1"/>
  <c r="R277" i="1"/>
  <c r="R278" i="1"/>
  <c r="R114" i="1"/>
  <c r="R115" i="1"/>
  <c r="R152" i="1"/>
  <c r="R80" i="1"/>
  <c r="R81" i="1"/>
  <c r="R171" i="1"/>
  <c r="R84" i="1"/>
  <c r="R286" i="1"/>
  <c r="R104" i="1"/>
  <c r="R106" i="1"/>
  <c r="R289" i="1"/>
  <c r="R290" i="1"/>
  <c r="R291" i="1"/>
  <c r="R292" i="1"/>
  <c r="R293" i="1"/>
  <c r="R294" i="1"/>
  <c r="R148" i="1"/>
  <c r="R254" i="1"/>
  <c r="R297" i="1"/>
  <c r="R173" i="1"/>
  <c r="R131" i="1"/>
  <c r="R132" i="1"/>
  <c r="R158" i="1"/>
  <c r="R178" i="1"/>
  <c r="R141" i="1"/>
  <c r="R175" i="1"/>
  <c r="R305" i="1"/>
  <c r="R149" i="1"/>
  <c r="R307" i="1"/>
  <c r="R308" i="1"/>
  <c r="R309" i="1"/>
  <c r="R310" i="1"/>
  <c r="R311" i="1"/>
  <c r="R312" i="1"/>
  <c r="R313" i="1"/>
  <c r="R314" i="1"/>
  <c r="R315" i="1"/>
  <c r="R316" i="1"/>
  <c r="R317" i="1"/>
  <c r="R318" i="1"/>
  <c r="R319" i="1"/>
  <c r="R320" i="1"/>
  <c r="R321" i="1"/>
  <c r="R322" i="1"/>
  <c r="R166" i="1"/>
  <c r="R324" i="1"/>
  <c r="R1275" i="1"/>
  <c r="R326" i="1"/>
  <c r="R327" i="1"/>
  <c r="R328" i="1"/>
  <c r="R200" i="1"/>
  <c r="R258" i="1"/>
  <c r="R331" i="1"/>
  <c r="R235" i="1"/>
  <c r="R333" i="1"/>
  <c r="R334" i="1"/>
  <c r="R335" i="1"/>
  <c r="R207" i="1"/>
  <c r="R182" i="1"/>
  <c r="R180" i="1"/>
  <c r="R339" i="1"/>
  <c r="R340" i="1"/>
  <c r="R341" i="1"/>
  <c r="R172" i="1"/>
  <c r="R169" i="1"/>
  <c r="R170" i="1"/>
  <c r="R345" i="1"/>
  <c r="R346" i="1"/>
  <c r="R347" i="1"/>
  <c r="R348" i="1"/>
  <c r="R349" i="1"/>
  <c r="R350" i="1"/>
  <c r="R192" i="1"/>
  <c r="R352" i="1"/>
  <c r="R1214" i="1"/>
  <c r="R281" i="1"/>
  <c r="R575" i="1"/>
  <c r="R198" i="1"/>
  <c r="R199" i="1"/>
  <c r="R358" i="1"/>
  <c r="R359" i="1"/>
  <c r="R360" i="1"/>
  <c r="R274" i="1"/>
  <c r="R186" i="1"/>
  <c r="R187" i="1"/>
  <c r="R174" i="1"/>
  <c r="R365" i="1"/>
  <c r="R284" i="1"/>
  <c r="R367" i="1"/>
  <c r="R368" i="1"/>
  <c r="R234" i="1"/>
  <c r="R193" i="1"/>
  <c r="R371" i="1"/>
  <c r="R249" i="1"/>
  <c r="R197" i="1"/>
  <c r="R181" i="1"/>
  <c r="R236" i="1"/>
  <c r="R376" i="1"/>
  <c r="R665" i="1"/>
  <c r="R184" i="1"/>
  <c r="R220" i="1"/>
  <c r="R227" i="1"/>
  <c r="R204" i="1"/>
  <c r="R382" i="1"/>
  <c r="R183" i="1"/>
  <c r="R384" i="1"/>
  <c r="R385" i="1"/>
  <c r="R386" i="1"/>
  <c r="R189" i="1"/>
  <c r="R259" i="1"/>
  <c r="R389" i="1"/>
  <c r="R824" i="1"/>
  <c r="R391" i="1"/>
  <c r="R392" i="1"/>
  <c r="R215" i="1"/>
  <c r="R394" i="1"/>
  <c r="R561" i="1"/>
  <c r="R396" i="1"/>
  <c r="R244" i="1"/>
  <c r="R398" i="1"/>
  <c r="R399" i="1"/>
  <c r="R400" i="1"/>
  <c r="R237" i="1"/>
  <c r="R247" i="1"/>
  <c r="R263" i="1"/>
  <c r="R264" i="1"/>
  <c r="R214" i="1"/>
  <c r="R206" i="1"/>
  <c r="R407" i="1"/>
  <c r="R408" i="1"/>
  <c r="R250" i="1"/>
  <c r="R410" i="1"/>
  <c r="R411" i="1"/>
  <c r="R412" i="1"/>
  <c r="R275" i="1"/>
  <c r="R414" i="1"/>
  <c r="R287" i="1"/>
  <c r="R416" i="1"/>
  <c r="R332" i="1"/>
  <c r="R232" i="1"/>
  <c r="R280" i="1"/>
  <c r="R567" i="1"/>
  <c r="R1085" i="1"/>
  <c r="R422" i="1"/>
  <c r="R260" i="1"/>
  <c r="R246" i="1"/>
  <c r="R425" i="1"/>
  <c r="R262" i="1"/>
  <c r="R304" i="1"/>
  <c r="R243" i="1"/>
  <c r="R251" i="1"/>
  <c r="R238" i="1"/>
  <c r="R431" i="1"/>
  <c r="R432" i="1"/>
  <c r="R306" i="1"/>
  <c r="R253" i="1"/>
  <c r="R276" i="1"/>
  <c r="R436" i="1"/>
  <c r="R437" i="1"/>
  <c r="R272" i="1"/>
  <c r="R303" i="1"/>
  <c r="R440" i="1"/>
  <c r="R241" i="1"/>
  <c r="R330" i="1"/>
  <c r="R443" i="1"/>
  <c r="R444" i="1"/>
  <c r="R445" i="1"/>
  <c r="R245" i="1"/>
  <c r="R1084" i="1"/>
  <c r="R448" i="1"/>
  <c r="R1041" i="1"/>
  <c r="R1203" i="1"/>
  <c r="R451" i="1"/>
  <c r="R298" i="1"/>
  <c r="R299" i="1"/>
  <c r="R279" i="1"/>
  <c r="R455" i="1"/>
  <c r="R456" i="1"/>
  <c r="R302" i="1"/>
  <c r="R270" i="1"/>
  <c r="R459" i="1"/>
  <c r="R1215" i="1"/>
  <c r="R461" i="1"/>
  <c r="R271" i="1"/>
  <c r="R463" i="1"/>
  <c r="R464" i="1"/>
  <c r="R338" i="1"/>
  <c r="R466" i="1"/>
  <c r="R273" i="1"/>
  <c r="R468" i="1"/>
  <c r="R469" i="1"/>
  <c r="R470" i="1"/>
  <c r="R471" i="1"/>
  <c r="R542" i="1"/>
  <c r="R473" i="1"/>
  <c r="R474" i="1"/>
  <c r="R475" i="1"/>
  <c r="R476" i="1"/>
  <c r="R2012" i="1"/>
  <c r="R478" i="1"/>
  <c r="R479" i="1"/>
  <c r="R615" i="1"/>
  <c r="R481" i="1"/>
  <c r="R282" i="1"/>
  <c r="R869" i="1"/>
  <c r="R288" i="1"/>
  <c r="R485" i="1"/>
  <c r="R486" i="1"/>
  <c r="R487" i="1"/>
  <c r="R336" i="1"/>
  <c r="R489" i="1"/>
  <c r="R490" i="1"/>
  <c r="R364" i="1"/>
  <c r="R366" i="1"/>
  <c r="R493" i="1"/>
  <c r="R285" i="1"/>
  <c r="R388" i="1"/>
  <c r="R496" i="1"/>
  <c r="R497" i="1"/>
  <c r="R498" i="1"/>
  <c r="R619" i="1"/>
  <c r="R500" i="1"/>
  <c r="R433" i="1"/>
  <c r="R502" i="1"/>
  <c r="R503" i="1"/>
  <c r="R421" i="1"/>
  <c r="R283" i="1"/>
  <c r="R381" i="1"/>
  <c r="R426" i="1"/>
  <c r="R295" i="1"/>
  <c r="R509" i="1"/>
  <c r="R510" i="1"/>
  <c r="R511" i="1"/>
  <c r="R505" i="1"/>
  <c r="R513" i="1"/>
  <c r="R402" i="1"/>
  <c r="R984" i="1"/>
  <c r="R996" i="1"/>
  <c r="R517" i="1"/>
  <c r="R296" i="1"/>
  <c r="R593" i="1"/>
  <c r="R520" i="1"/>
  <c r="R834" i="1"/>
  <c r="R300" i="1"/>
  <c r="R523" i="1"/>
  <c r="R343" i="1"/>
  <c r="R525" i="1"/>
  <c r="R342" i="1"/>
  <c r="R527" i="1"/>
  <c r="R592" i="1"/>
  <c r="R781" i="1"/>
  <c r="R530" i="1"/>
  <c r="R531" i="1"/>
  <c r="R532" i="1"/>
  <c r="R397" i="1"/>
  <c r="R1030" i="1"/>
  <c r="R390" i="1"/>
  <c r="R945" i="1"/>
  <c r="R815" i="1"/>
  <c r="R538" i="1"/>
  <c r="R1968" i="1"/>
  <c r="R540" i="1"/>
  <c r="R835" i="1"/>
  <c r="R357" i="1"/>
  <c r="R825" i="1"/>
  <c r="R544" i="1"/>
  <c r="R301" i="1"/>
  <c r="R1323" i="1"/>
  <c r="R378" i="1"/>
  <c r="R494" i="1"/>
  <c r="R1037" i="1"/>
  <c r="R1038" i="1"/>
  <c r="R1039" i="1"/>
  <c r="R998" i="1"/>
  <c r="R999" i="1"/>
  <c r="R1155" i="1"/>
  <c r="R1392" i="1"/>
  <c r="R1074" i="1"/>
  <c r="R323" i="1"/>
  <c r="R1031" i="1"/>
  <c r="R559" i="1"/>
  <c r="R370" i="1"/>
  <c r="R663" i="1"/>
  <c r="R1131" i="1"/>
  <c r="R563" i="1"/>
  <c r="R564" i="1"/>
  <c r="R325" i="1"/>
  <c r="R553" i="1"/>
  <c r="R554" i="1"/>
  <c r="R719" i="1"/>
  <c r="R401" i="1"/>
  <c r="R570" i="1"/>
  <c r="R375" i="1"/>
  <c r="R620" i="1"/>
  <c r="R550" i="1"/>
  <c r="R1072" i="1"/>
  <c r="R1070" i="1"/>
  <c r="R387" i="1"/>
  <c r="R512" i="1"/>
  <c r="R626" i="1"/>
  <c r="R634" i="1"/>
  <c r="R1068" i="1"/>
  <c r="R551" i="1"/>
  <c r="R582" i="1"/>
  <c r="R938" i="1"/>
  <c r="R329" i="1"/>
  <c r="R801" i="1"/>
  <c r="R373" i="1"/>
  <c r="R587" i="1"/>
  <c r="R588" i="1"/>
  <c r="R641" i="1"/>
  <c r="R344" i="1"/>
  <c r="R337" i="1"/>
  <c r="R1047" i="1"/>
  <c r="R1053" i="1"/>
  <c r="R508" i="1"/>
  <c r="R351" i="1"/>
  <c r="R596" i="1"/>
  <c r="R543" i="1"/>
  <c r="R353" i="1"/>
  <c r="R599" i="1"/>
  <c r="R816" i="1"/>
  <c r="R580" i="1"/>
  <c r="R566" i="1"/>
  <c r="R948" i="1"/>
  <c r="R1517" i="1"/>
  <c r="R1139" i="1"/>
  <c r="R604" i="1"/>
  <c r="R928" i="1"/>
  <c r="R393" i="1"/>
  <c r="R395" i="1"/>
  <c r="R354" i="1"/>
  <c r="R882" i="1"/>
  <c r="R883" i="1"/>
  <c r="R884" i="1"/>
  <c r="R614" i="1"/>
  <c r="R506" i="1"/>
  <c r="R480" i="1"/>
  <c r="R720" i="1"/>
  <c r="R374" i="1"/>
  <c r="R383" i="1"/>
  <c r="R355" i="1"/>
  <c r="R356" i="1"/>
  <c r="R524" i="1"/>
  <c r="R894" i="1"/>
  <c r="R949" i="1"/>
  <c r="R625" i="1"/>
  <c r="R536" i="1"/>
  <c r="R627" i="1"/>
  <c r="R628" i="1"/>
  <c r="R621" i="1"/>
  <c r="R362" i="1"/>
  <c r="R369" i="1"/>
  <c r="R379" i="1"/>
  <c r="R642" i="1"/>
  <c r="R361" i="1"/>
  <c r="R671" i="1"/>
  <c r="R722" i="1"/>
  <c r="R637" i="1"/>
  <c r="R638" i="1"/>
  <c r="R723" i="1"/>
  <c r="R460" i="1"/>
  <c r="R363" i="1"/>
  <c r="R1063" i="1"/>
  <c r="R643" i="1"/>
  <c r="R789" i="1"/>
  <c r="R645" i="1"/>
  <c r="R534" i="1"/>
  <c r="R454" i="1"/>
  <c r="R648" i="1"/>
  <c r="R541" i="1"/>
  <c r="R650" i="1"/>
  <c r="R522" i="1"/>
  <c r="R726" i="1"/>
  <c r="R653" i="1"/>
  <c r="R670" i="1"/>
  <c r="R491" i="1"/>
  <c r="R495" i="1"/>
  <c r="R377" i="1"/>
  <c r="R821" i="1"/>
  <c r="R492" i="1"/>
  <c r="R1188" i="1"/>
  <c r="R372" i="1"/>
  <c r="R662" i="1"/>
  <c r="R1062" i="1"/>
  <c r="R840" i="1"/>
  <c r="R921" i="1"/>
  <c r="R897" i="1"/>
  <c r="R521" i="1"/>
  <c r="R668" i="1"/>
  <c r="R899" i="1"/>
  <c r="R900" i="1"/>
  <c r="R632" i="1"/>
  <c r="R1060" i="1"/>
  <c r="R727" i="1"/>
  <c r="R674" i="1"/>
  <c r="R616" i="1"/>
  <c r="R1187" i="1"/>
  <c r="R729" i="1"/>
  <c r="R730" i="1"/>
  <c r="R1014" i="1"/>
  <c r="R871" i="1"/>
  <c r="R681" i="1"/>
  <c r="R731" i="1"/>
  <c r="R601" i="1"/>
  <c r="R732" i="1"/>
  <c r="R733" i="1"/>
  <c r="R686" i="1"/>
  <c r="R831" i="1"/>
  <c r="R672" i="1"/>
  <c r="R939" i="1"/>
  <c r="R537" i="1"/>
  <c r="R691" i="1"/>
  <c r="R380" i="1"/>
  <c r="R635" i="1"/>
  <c r="R666" i="1"/>
  <c r="R695" i="1"/>
  <c r="R405" i="1"/>
  <c r="R618" i="1"/>
  <c r="R673" i="1"/>
  <c r="R734" i="1"/>
  <c r="R735" i="1"/>
  <c r="R738" i="1"/>
  <c r="R710" i="1"/>
  <c r="R703" i="1"/>
  <c r="R704" i="1"/>
  <c r="R705" i="1"/>
  <c r="R739" i="1"/>
  <c r="R1191" i="1"/>
  <c r="R919" i="1"/>
  <c r="R654" i="1"/>
  <c r="R1236" i="1"/>
  <c r="R1245" i="1"/>
  <c r="R836" i="1"/>
  <c r="R1174" i="1"/>
  <c r="R896" i="1"/>
  <c r="R680" i="1"/>
  <c r="R901" i="1"/>
  <c r="R717" i="1"/>
  <c r="R712" i="1"/>
  <c r="R682" i="1"/>
  <c r="R1148" i="1"/>
  <c r="R721" i="1"/>
  <c r="R991" i="1"/>
  <c r="R435" i="1"/>
  <c r="R724" i="1"/>
  <c r="R725" i="1"/>
  <c r="R528" i="1"/>
  <c r="R529" i="1"/>
  <c r="R728" i="1"/>
  <c r="R636" i="1"/>
  <c r="R639" i="1"/>
  <c r="R1075" i="1"/>
  <c r="R898" i="1"/>
  <c r="R430" i="1"/>
  <c r="R699" i="1"/>
  <c r="R612" i="1"/>
  <c r="R736" i="1"/>
  <c r="R737" i="1"/>
  <c r="R419" i="1"/>
  <c r="R420" i="1"/>
  <c r="R802" i="1"/>
  <c r="R740" i="1"/>
  <c r="R546" i="1"/>
  <c r="R929" i="1"/>
  <c r="R716" i="1"/>
  <c r="R745" i="1"/>
  <c r="R1018" i="1"/>
  <c r="R613" i="1"/>
  <c r="R741" i="1"/>
  <c r="R970" i="1"/>
  <c r="R972" i="1"/>
  <c r="R1277" i="1"/>
  <c r="R752" i="1"/>
  <c r="R526" i="1"/>
  <c r="R754" i="1"/>
  <c r="R763" i="1"/>
  <c r="R623" i="1"/>
  <c r="R1035" i="1"/>
  <c r="R1025" i="1"/>
  <c r="R759" i="1"/>
  <c r="R760" i="1"/>
  <c r="R622" i="1"/>
  <c r="R992" i="1"/>
  <c r="R572" i="1"/>
  <c r="R535" i="1"/>
  <c r="R548" i="1"/>
  <c r="R706" i="1"/>
  <c r="R697" i="1"/>
  <c r="R675" i="1"/>
  <c r="R769" i="1"/>
  <c r="R742" i="1"/>
  <c r="R452" i="1"/>
  <c r="R676" i="1"/>
  <c r="R886" i="1"/>
  <c r="R482" i="1"/>
  <c r="R483" i="1"/>
  <c r="R413" i="1"/>
  <c r="R415" i="1"/>
  <c r="R417" i="1"/>
  <c r="R418" i="1"/>
  <c r="R499" i="1"/>
  <c r="R428" i="1"/>
  <c r="R783" i="1"/>
  <c r="R1059" i="1"/>
  <c r="R784" i="1"/>
  <c r="R865" i="1"/>
  <c r="R659" i="1"/>
  <c r="R829" i="1"/>
  <c r="R830" i="1"/>
  <c r="R743" i="1"/>
  <c r="R744" i="1"/>
  <c r="R746" i="1"/>
  <c r="R747" i="1"/>
  <c r="R447" i="1"/>
  <c r="R449" i="1"/>
  <c r="R1103" i="1"/>
  <c r="R565" i="1"/>
  <c r="R797" i="1"/>
  <c r="R798" i="1"/>
  <c r="R660" i="1"/>
  <c r="R547" i="1"/>
  <c r="R569" i="1"/>
  <c r="R990" i="1"/>
  <c r="R803" i="1"/>
  <c r="R804" i="1"/>
  <c r="R805" i="1"/>
  <c r="R806" i="1"/>
  <c r="R450" i="1"/>
  <c r="R808" i="1"/>
  <c r="R988" i="1"/>
  <c r="R562" i="1"/>
  <c r="R811" i="1"/>
  <c r="R1181" i="1"/>
  <c r="R533" i="1"/>
  <c r="R814" i="1"/>
  <c r="R629" i="1"/>
  <c r="R581" i="1"/>
  <c r="R583" i="1"/>
  <c r="R818" i="1"/>
  <c r="R1143" i="1"/>
  <c r="R868" i="1"/>
  <c r="R514" i="1"/>
  <c r="R982" i="1"/>
  <c r="R677" i="1"/>
  <c r="R515" i="1"/>
  <c r="R516" i="1"/>
  <c r="R518" i="1"/>
  <c r="R519" i="1"/>
  <c r="R946" i="1"/>
  <c r="R633" i="1"/>
  <c r="R795" i="1"/>
  <c r="R796" i="1"/>
  <c r="R799" i="1"/>
  <c r="R1057" i="1"/>
  <c r="R846" i="1"/>
  <c r="R1004" i="1"/>
  <c r="R715" i="1"/>
  <c r="R966" i="1"/>
  <c r="R838" i="1"/>
  <c r="R1043" i="1"/>
  <c r="R403" i="1"/>
  <c r="R748" i="1"/>
  <c r="R842" i="1"/>
  <c r="R932" i="1"/>
  <c r="R631" i="1"/>
  <c r="R694" i="1"/>
  <c r="R922" i="1"/>
  <c r="R584" i="1"/>
  <c r="R874" i="1"/>
  <c r="R775" i="1"/>
  <c r="R605" i="1"/>
  <c r="R822" i="1"/>
  <c r="R887" i="1"/>
  <c r="R853" i="1"/>
  <c r="R854" i="1"/>
  <c r="R678" i="1"/>
  <c r="R457" i="1"/>
  <c r="R458" i="1"/>
  <c r="R837" i="1"/>
  <c r="R859" i="1"/>
  <c r="R860" i="1"/>
  <c r="R975" i="1"/>
  <c r="R504" i="1"/>
  <c r="R404" i="1"/>
  <c r="R823" i="1"/>
  <c r="R439" i="1"/>
  <c r="R866" i="1"/>
  <c r="R867" i="1"/>
  <c r="R462" i="1"/>
  <c r="R465" i="1"/>
  <c r="R875" i="1"/>
  <c r="R879" i="1"/>
  <c r="R951" i="1"/>
  <c r="R545" i="1"/>
  <c r="R571" i="1"/>
  <c r="R776" i="1"/>
  <c r="R876" i="1"/>
  <c r="R877" i="1"/>
  <c r="R878" i="1"/>
  <c r="R409" i="1"/>
  <c r="R1006" i="1"/>
  <c r="R881" i="1"/>
  <c r="R467" i="1"/>
  <c r="R472" i="1"/>
  <c r="R477" i="1"/>
  <c r="R1151" i="1"/>
  <c r="R902" i="1"/>
  <c r="R903" i="1"/>
  <c r="R683" i="1"/>
  <c r="R956" i="1"/>
  <c r="R890" i="1"/>
  <c r="R993" i="1"/>
  <c r="R406" i="1"/>
  <c r="R597" i="1"/>
  <c r="R800" i="1"/>
  <c r="R977" i="1"/>
  <c r="R820" i="1"/>
  <c r="R847" i="1"/>
  <c r="R667" i="1"/>
  <c r="R664" i="1"/>
  <c r="R790" i="1"/>
  <c r="R429" i="1"/>
  <c r="R862" i="1"/>
  <c r="R576" i="1"/>
  <c r="R423" i="1"/>
  <c r="R501" i="1"/>
  <c r="R906" i="1"/>
  <c r="R598" i="1"/>
  <c r="R434" i="1"/>
  <c r="R427" i="1"/>
  <c r="R1061" i="1"/>
  <c r="R807" i="1"/>
  <c r="R607" i="1"/>
  <c r="R684" i="1"/>
  <c r="R809" i="1"/>
  <c r="R685" i="1"/>
  <c r="R904" i="1"/>
  <c r="R1095" i="1"/>
  <c r="R905" i="1"/>
  <c r="R907" i="1"/>
  <c r="R687" i="1"/>
  <c r="R810" i="1"/>
  <c r="R608" i="1"/>
  <c r="R609" i="1"/>
  <c r="R812" i="1"/>
  <c r="R688" i="1"/>
  <c r="R908" i="1"/>
  <c r="R1096" i="1"/>
  <c r="R909" i="1"/>
  <c r="R507" i="1"/>
  <c r="R930" i="1"/>
  <c r="R931" i="1"/>
  <c r="R441" i="1"/>
  <c r="R442" i="1"/>
  <c r="R888" i="1"/>
  <c r="R446" i="1"/>
  <c r="R936" i="1"/>
  <c r="R602" i="1"/>
  <c r="R910" i="1"/>
  <c r="R689" i="1"/>
  <c r="R940" i="1"/>
  <c r="R424" i="1"/>
  <c r="R911" i="1"/>
  <c r="R912" i="1"/>
  <c r="R944" i="1"/>
  <c r="R585" i="1"/>
  <c r="R749" i="1"/>
  <c r="R947" i="1"/>
  <c r="R484" i="1"/>
  <c r="R438" i="1"/>
  <c r="R950" i="1"/>
  <c r="R750" i="1"/>
  <c r="R935" i="1"/>
  <c r="R751" i="1"/>
  <c r="R957" i="1"/>
  <c r="R920" i="1"/>
  <c r="R591" i="1"/>
  <c r="R640" i="1"/>
  <c r="R488" i="1"/>
  <c r="R595" i="1"/>
  <c r="R453" i="1"/>
  <c r="R961" i="1"/>
  <c r="R962" i="1"/>
  <c r="R963" i="1"/>
  <c r="R753" i="1"/>
  <c r="R965" i="1"/>
  <c r="R828" i="1"/>
  <c r="R552" i="1"/>
  <c r="R926" i="1"/>
  <c r="R969" i="1"/>
  <c r="R1076" i="1"/>
  <c r="R971" i="1"/>
  <c r="R239" i="1"/>
  <c r="R973" i="1"/>
  <c r="R974" i="1"/>
  <c r="R216" i="1"/>
  <c r="R976" i="1"/>
  <c r="R217" i="1"/>
  <c r="R219" i="1"/>
  <c r="R979" i="1"/>
  <c r="R980" i="1"/>
  <c r="R813" i="1"/>
  <c r="R669" i="1"/>
  <c r="R983" i="1"/>
  <c r="R539" i="1"/>
  <c r="R958" i="1"/>
  <c r="R702" i="1"/>
  <c r="R941" i="1"/>
  <c r="R603" i="1"/>
  <c r="R848" i="1"/>
  <c r="R549" i="1"/>
  <c r="R610" i="1"/>
  <c r="R611" i="1"/>
  <c r="R913" i="1"/>
  <c r="R690" i="1"/>
  <c r="R555" i="1"/>
  <c r="R556" i="1"/>
  <c r="R557" i="1"/>
  <c r="R558" i="1"/>
  <c r="R560" i="1"/>
  <c r="R1000" i="1"/>
  <c r="R1001" i="1"/>
  <c r="R1002" i="1"/>
  <c r="R1003" i="1"/>
  <c r="R594" i="1"/>
  <c r="R1005" i="1"/>
  <c r="R1200" i="1"/>
  <c r="R1019" i="1"/>
  <c r="R1008" i="1"/>
  <c r="R661" i="1"/>
  <c r="R1010" i="1"/>
  <c r="R617" i="1"/>
  <c r="R1479" i="1"/>
  <c r="R1013" i="1"/>
  <c r="R1443" i="1"/>
  <c r="R1015" i="1"/>
  <c r="R1099" i="1"/>
  <c r="R579" i="1"/>
  <c r="R709" i="1"/>
  <c r="R606" i="1"/>
  <c r="R1020" i="1"/>
  <c r="R1021" i="1"/>
  <c r="R1022" i="1"/>
  <c r="R1023" i="1"/>
  <c r="R872" i="1"/>
  <c r="R1007" i="1"/>
  <c r="R1026" i="1"/>
  <c r="R568" i="1"/>
  <c r="R791" i="1"/>
  <c r="R574" i="1"/>
  <c r="R590" i="1"/>
  <c r="R755" i="1"/>
  <c r="R1032" i="1"/>
  <c r="R1033" i="1"/>
  <c r="R1106" i="1"/>
  <c r="R573" i="1"/>
  <c r="R1048" i="1"/>
  <c r="R764" i="1"/>
  <c r="R1481" i="1"/>
  <c r="R657" i="1"/>
  <c r="R1040" i="1"/>
  <c r="R1521" i="1"/>
  <c r="R942" i="1"/>
  <c r="R586" i="1"/>
  <c r="R589" i="1"/>
  <c r="R700" i="1"/>
  <c r="R1046" i="1"/>
  <c r="R644" i="1"/>
  <c r="R1199" i="1"/>
  <c r="R1049" i="1"/>
  <c r="R895" i="1"/>
  <c r="R779" i="1"/>
  <c r="R849" i="1"/>
  <c r="R959" i="1"/>
  <c r="R870" i="1"/>
  <c r="R1055" i="1"/>
  <c r="R701" i="1"/>
  <c r="R1024" i="1"/>
  <c r="R718" i="1"/>
  <c r="R624" i="1"/>
  <c r="R792" i="1"/>
  <c r="R793" i="1"/>
  <c r="R794" i="1"/>
  <c r="R698" i="1"/>
  <c r="R1064" i="1"/>
  <c r="R933" i="1"/>
  <c r="R1016" i="1"/>
  <c r="R1017" i="1"/>
  <c r="R885" i="1"/>
  <c r="R1069" i="1"/>
  <c r="R960" i="1"/>
  <c r="R1071" i="1"/>
  <c r="R1126" i="1"/>
  <c r="R1400" i="1"/>
  <c r="R1045" i="1"/>
  <c r="R1009" i="1"/>
  <c r="R964" i="1"/>
  <c r="R1189" i="1"/>
  <c r="R978" i="1"/>
  <c r="R708" i="1"/>
  <c r="R850" i="1"/>
  <c r="R1088" i="1"/>
  <c r="R1105" i="1"/>
  <c r="R1108" i="1"/>
  <c r="R1109" i="1"/>
  <c r="R1110" i="1"/>
  <c r="R1111" i="1"/>
  <c r="R1114" i="1"/>
  <c r="R1118" i="1"/>
  <c r="R1125" i="1"/>
  <c r="R1127" i="1"/>
  <c r="R851" i="1"/>
  <c r="R1128" i="1"/>
  <c r="R1130" i="1"/>
  <c r="R1136" i="1"/>
  <c r="R1141" i="1"/>
  <c r="R1144" i="1"/>
  <c r="R1147" i="1"/>
  <c r="R1156" i="1"/>
  <c r="R1159" i="1"/>
  <c r="R1160" i="1"/>
  <c r="R1162" i="1"/>
  <c r="R1102" i="1"/>
  <c r="R1164" i="1"/>
  <c r="R1173" i="1"/>
  <c r="R1176" i="1"/>
  <c r="R1182" i="1"/>
  <c r="R1184" i="1"/>
  <c r="R1192" i="1"/>
  <c r="R1193" i="1"/>
  <c r="R1198" i="1"/>
  <c r="R1202" i="1"/>
  <c r="R1207" i="1"/>
  <c r="R852" i="1"/>
  <c r="R1217" i="1"/>
  <c r="R1218" i="1"/>
  <c r="R1225" i="1"/>
  <c r="R1226" i="1"/>
  <c r="R1229" i="1"/>
  <c r="R1233" i="1"/>
  <c r="R1237" i="1"/>
  <c r="R1240" i="1"/>
  <c r="R1241" i="1"/>
  <c r="R1248" i="1"/>
  <c r="R600" i="1"/>
  <c r="R1249" i="1"/>
  <c r="R1250" i="1"/>
  <c r="R1251" i="1"/>
  <c r="R1254" i="1"/>
  <c r="R1261" i="1"/>
  <c r="R1266" i="1"/>
  <c r="R1269" i="1"/>
  <c r="R1270" i="1"/>
  <c r="R1272" i="1"/>
  <c r="R1273" i="1"/>
  <c r="R989" i="1"/>
  <c r="R1276" i="1"/>
  <c r="R1279" i="1"/>
  <c r="R1280" i="1"/>
  <c r="R1281" i="1"/>
  <c r="R1282" i="1"/>
  <c r="R1283" i="1"/>
  <c r="R1287" i="1"/>
  <c r="R1288" i="1"/>
  <c r="R1290" i="1"/>
  <c r="R1292" i="1"/>
  <c r="R1146" i="1"/>
  <c r="R1294" i="1"/>
  <c r="R1296" i="1"/>
  <c r="R1297" i="1"/>
  <c r="R1298" i="1"/>
  <c r="R1299" i="1"/>
  <c r="R1301" i="1"/>
  <c r="R1302" i="1"/>
  <c r="R1303" i="1"/>
  <c r="R1304" i="1"/>
  <c r="R1305" i="1"/>
  <c r="R1027" i="1"/>
  <c r="R1306" i="1"/>
  <c r="R1308" i="1"/>
  <c r="R1309" i="1"/>
  <c r="AU1309" i="1" s="1"/>
  <c r="R1310" i="1"/>
  <c r="R1312" i="1"/>
  <c r="R1314" i="1"/>
  <c r="R1315" i="1"/>
  <c r="R1316" i="1"/>
  <c r="R1317" i="1"/>
  <c r="R1318" i="1"/>
  <c r="R855" i="1"/>
  <c r="R1319" i="1"/>
  <c r="R1320" i="1"/>
  <c r="R1321" i="1"/>
  <c r="R1324" i="1"/>
  <c r="R1325" i="1"/>
  <c r="R1326" i="1"/>
  <c r="R1327" i="1"/>
  <c r="R1328" i="1"/>
  <c r="R1329" i="1"/>
  <c r="R1332" i="1"/>
  <c r="R1065" i="1"/>
  <c r="R1336" i="1"/>
  <c r="R1337" i="1"/>
  <c r="R1338" i="1"/>
  <c r="R1339" i="1"/>
  <c r="R1340" i="1"/>
  <c r="R1341" i="1"/>
  <c r="R1342" i="1"/>
  <c r="R1343" i="1"/>
  <c r="R1346" i="1"/>
  <c r="R1347" i="1"/>
  <c r="R1190" i="1"/>
  <c r="R1348" i="1"/>
  <c r="R1349" i="1"/>
  <c r="R1351" i="1"/>
  <c r="R1352" i="1"/>
  <c r="R1353" i="1"/>
  <c r="R1354" i="1"/>
  <c r="R1357" i="1"/>
  <c r="R1358" i="1"/>
  <c r="R1359" i="1"/>
  <c r="R1360" i="1"/>
  <c r="R762" i="1"/>
  <c r="R1361" i="1"/>
  <c r="R1362" i="1"/>
  <c r="R1363" i="1"/>
  <c r="R1364" i="1"/>
  <c r="R1369" i="1"/>
  <c r="R1370" i="1"/>
  <c r="R1371" i="1"/>
  <c r="R1372" i="1"/>
  <c r="R1373" i="1"/>
  <c r="R1826" i="1"/>
  <c r="R1212" i="1"/>
  <c r="R1374" i="1"/>
  <c r="R1375" i="1"/>
  <c r="R1376" i="1"/>
  <c r="R1378" i="1"/>
  <c r="R1379" i="1"/>
  <c r="R1380" i="1"/>
  <c r="R1381" i="1"/>
  <c r="R1382" i="1"/>
  <c r="R1384" i="1"/>
  <c r="R1385" i="1"/>
  <c r="R856" i="1"/>
  <c r="R1853" i="1"/>
  <c r="R1387" i="1"/>
  <c r="R1389" i="1"/>
  <c r="R1390" i="1"/>
  <c r="R1391" i="1"/>
  <c r="R1393" i="1"/>
  <c r="R1394" i="1"/>
  <c r="R1395" i="1"/>
  <c r="R1396" i="1"/>
  <c r="R1399" i="1"/>
  <c r="R857" i="1"/>
  <c r="R1402" i="1"/>
  <c r="R1793" i="1"/>
  <c r="R1404" i="1"/>
  <c r="R1405" i="1"/>
  <c r="R1406" i="1"/>
  <c r="R1408" i="1"/>
  <c r="R1769" i="1"/>
  <c r="R1409" i="1"/>
  <c r="R1412" i="1"/>
  <c r="R1411" i="1"/>
  <c r="R915" i="1"/>
  <c r="R1413" i="1"/>
  <c r="R1854" i="1"/>
  <c r="R1414" i="1"/>
  <c r="R1415" i="1"/>
  <c r="R1424" i="1"/>
  <c r="R1416" i="1"/>
  <c r="R1417" i="1"/>
  <c r="R1418" i="1"/>
  <c r="R1419" i="1"/>
  <c r="R1422" i="1"/>
  <c r="R782" i="1"/>
  <c r="R1423" i="1"/>
  <c r="R1446" i="1"/>
  <c r="R1426" i="1"/>
  <c r="R1427" i="1"/>
  <c r="R1428" i="1"/>
  <c r="R1429" i="1"/>
  <c r="R1430" i="1"/>
  <c r="R1431" i="1"/>
  <c r="R1433" i="1"/>
  <c r="R1434" i="1"/>
  <c r="R652" i="1"/>
  <c r="R1435" i="1"/>
  <c r="R1436" i="1"/>
  <c r="R1437" i="1"/>
  <c r="R1438" i="1"/>
  <c r="R1439" i="1"/>
  <c r="R1440" i="1"/>
  <c r="R1441" i="1"/>
  <c r="R1442" i="1"/>
  <c r="R1444" i="1"/>
  <c r="R1445" i="1"/>
  <c r="R1129" i="1"/>
  <c r="R1447" i="1"/>
  <c r="R1448" i="1"/>
  <c r="R1449" i="1"/>
  <c r="R1453" i="1"/>
  <c r="R1450" i="1"/>
  <c r="R1451" i="1"/>
  <c r="R1452" i="1"/>
  <c r="R1454" i="1"/>
  <c r="R1455" i="1"/>
  <c r="R1719" i="1"/>
  <c r="R981" i="1"/>
  <c r="R1456" i="1"/>
  <c r="R1457" i="1"/>
  <c r="R1459" i="1"/>
  <c r="R1971" i="1"/>
  <c r="R1460" i="1"/>
  <c r="R1462" i="1"/>
  <c r="R1463" i="1"/>
  <c r="R1464" i="1"/>
  <c r="R1466" i="1"/>
  <c r="R1468" i="1"/>
  <c r="R833" i="1"/>
  <c r="R1469" i="1"/>
  <c r="R1470" i="1"/>
  <c r="R1471" i="1"/>
  <c r="R1472" i="1"/>
  <c r="R1473" i="1"/>
  <c r="R1474" i="1"/>
  <c r="R1988" i="1"/>
  <c r="R1984" i="1"/>
  <c r="R1475" i="1"/>
  <c r="R1478" i="1"/>
  <c r="R696" i="1"/>
  <c r="R1480" i="1"/>
  <c r="R1482" i="1"/>
  <c r="R1485" i="1"/>
  <c r="R1994" i="1"/>
  <c r="R1486" i="1"/>
  <c r="R1488" i="1"/>
  <c r="R1489" i="1"/>
  <c r="R1491" i="1"/>
  <c r="R1492" i="1"/>
  <c r="R1493" i="1"/>
  <c r="R1322" i="1"/>
  <c r="R1494" i="1"/>
  <c r="R1495" i="1"/>
  <c r="R1496" i="1"/>
  <c r="R1497" i="1"/>
  <c r="R1500" i="1"/>
  <c r="R1501" i="1"/>
  <c r="R1502" i="1"/>
  <c r="R1503" i="1"/>
  <c r="R1504" i="1"/>
  <c r="R2014" i="1"/>
  <c r="R1028" i="1"/>
  <c r="R1505" i="1"/>
  <c r="R1507" i="1"/>
  <c r="R1508" i="1"/>
  <c r="R1509" i="1"/>
  <c r="R1511" i="1"/>
  <c r="R1512" i="1"/>
  <c r="R1513" i="1"/>
  <c r="R1515" i="1"/>
  <c r="R1516" i="1"/>
  <c r="R1518" i="1"/>
  <c r="R765" i="1"/>
  <c r="R1519" i="1"/>
  <c r="R1520" i="1"/>
  <c r="R1522" i="1"/>
  <c r="R1523" i="1"/>
  <c r="R1524" i="1"/>
  <c r="R1526" i="1"/>
  <c r="R2029" i="1"/>
  <c r="R2035" i="1"/>
  <c r="R1527" i="1"/>
  <c r="R2037" i="1"/>
  <c r="R889" i="1"/>
  <c r="R1528" i="1"/>
  <c r="R1529" i="1"/>
  <c r="R1530" i="1"/>
  <c r="R1531" i="1"/>
  <c r="R1532" i="1"/>
  <c r="R1533" i="1"/>
  <c r="R1534" i="1"/>
  <c r="R1535" i="1"/>
  <c r="R1536" i="1"/>
  <c r="R1537" i="1"/>
  <c r="R937" i="1"/>
  <c r="R1538" i="1"/>
  <c r="R1539" i="1"/>
  <c r="R2044" i="1"/>
  <c r="R1541" i="1"/>
  <c r="R2375" i="1"/>
  <c r="R1544" i="1"/>
  <c r="R1545" i="1"/>
  <c r="R1546" i="1"/>
  <c r="R1547" i="1"/>
  <c r="R1548" i="1"/>
  <c r="R766" i="1"/>
  <c r="R1549" i="1"/>
  <c r="R1550" i="1"/>
  <c r="R1551" i="1"/>
  <c r="R1552" i="1"/>
  <c r="R1554" i="1"/>
  <c r="R1555" i="1"/>
  <c r="R1556" i="1"/>
  <c r="R1557" i="1"/>
  <c r="R1558" i="1"/>
  <c r="R1559" i="1"/>
  <c r="R967" i="1"/>
  <c r="R1560" i="1"/>
  <c r="R1563" i="1"/>
  <c r="R1565" i="1"/>
  <c r="R2337" i="1"/>
  <c r="R1566" i="1"/>
  <c r="R1567" i="1"/>
  <c r="R1568" i="1"/>
  <c r="R1569" i="1"/>
  <c r="R2373" i="1"/>
  <c r="R1570" i="1"/>
  <c r="R713" i="1"/>
  <c r="R1571" i="1"/>
  <c r="R1572" i="1"/>
  <c r="R1573" i="1"/>
  <c r="R1574" i="1"/>
  <c r="R1576" i="1"/>
  <c r="R1578" i="1"/>
  <c r="R1579" i="1"/>
  <c r="R1580" i="1"/>
  <c r="R1581" i="1"/>
  <c r="R1582" i="1"/>
  <c r="R714" i="1"/>
  <c r="R1583" i="1"/>
  <c r="R1584" i="1"/>
  <c r="R1586" i="1"/>
  <c r="R1587" i="1"/>
  <c r="R1588" i="1"/>
  <c r="R1590" i="1"/>
  <c r="R1591" i="1"/>
  <c r="R1592" i="1"/>
  <c r="R1593" i="1"/>
  <c r="R1594" i="1"/>
  <c r="R914" i="1"/>
  <c r="R1595" i="1"/>
  <c r="R1596" i="1"/>
  <c r="R1598" i="1"/>
  <c r="R1599" i="1"/>
  <c r="R1600" i="1"/>
  <c r="R1601" i="1"/>
  <c r="R1602" i="1"/>
  <c r="R1603" i="1"/>
  <c r="R1604" i="1"/>
  <c r="R1605" i="1"/>
  <c r="R1432" i="1"/>
  <c r="R1606" i="1"/>
  <c r="R1607" i="1"/>
  <c r="R1608" i="1"/>
  <c r="R1609" i="1"/>
  <c r="R1611" i="1"/>
  <c r="R1612" i="1"/>
  <c r="R1614" i="1"/>
  <c r="R1615" i="1"/>
  <c r="R1616" i="1"/>
  <c r="R1618" i="1"/>
  <c r="R943" i="1"/>
  <c r="R1619" i="1"/>
  <c r="R1620" i="1"/>
  <c r="R1621" i="1"/>
  <c r="R1622" i="1"/>
  <c r="R1624" i="1"/>
  <c r="R1625" i="1"/>
  <c r="R1626" i="1"/>
  <c r="R1627" i="1"/>
  <c r="R1628" i="1"/>
  <c r="R1629" i="1"/>
  <c r="R891" i="1"/>
  <c r="R1630" i="1"/>
  <c r="R1631" i="1"/>
  <c r="R1633" i="1"/>
  <c r="R1634" i="1"/>
  <c r="R1635" i="1"/>
  <c r="R1637" i="1"/>
  <c r="R2380" i="1"/>
  <c r="R1638" i="1"/>
  <c r="R1639" i="1"/>
  <c r="R1640" i="1"/>
  <c r="R646" i="1"/>
  <c r="R1641" i="1"/>
  <c r="R1642" i="1"/>
  <c r="R1644" i="1"/>
  <c r="R1645" i="1"/>
  <c r="R1646" i="1"/>
  <c r="R1647" i="1"/>
  <c r="R1648" i="1"/>
  <c r="R1649" i="1"/>
  <c r="R1650" i="1"/>
  <c r="R2160" i="1"/>
  <c r="R647" i="1"/>
  <c r="R1652" i="1"/>
  <c r="R1653" i="1"/>
  <c r="R1654" i="1"/>
  <c r="R1655" i="1"/>
  <c r="R1656" i="1"/>
  <c r="R1657" i="1"/>
  <c r="R1658" i="1"/>
  <c r="R1659" i="1"/>
  <c r="R1660" i="1"/>
  <c r="R1661" i="1"/>
  <c r="R649" i="1"/>
  <c r="R2171" i="1"/>
  <c r="R1662" i="1"/>
  <c r="R1663" i="1"/>
  <c r="R1664" i="1"/>
  <c r="R1665" i="1"/>
  <c r="R1666" i="1"/>
  <c r="R1667" i="1"/>
  <c r="R1668" i="1"/>
  <c r="R1670" i="1"/>
  <c r="R1671" i="1"/>
  <c r="R679" i="1"/>
  <c r="R1673" i="1"/>
  <c r="R1677" i="1"/>
  <c r="R1679" i="1"/>
  <c r="R1686" i="1"/>
  <c r="R1688" i="1"/>
  <c r="R1689" i="1"/>
  <c r="R1693" i="1"/>
  <c r="R1695" i="1"/>
  <c r="R1696" i="1"/>
  <c r="R1697" i="1"/>
  <c r="R953" i="1"/>
  <c r="R1698" i="1"/>
  <c r="R1699" i="1"/>
  <c r="R1700" i="1"/>
  <c r="R1701" i="1"/>
  <c r="R1702" i="1"/>
  <c r="R1703" i="1"/>
  <c r="R1704" i="1"/>
  <c r="R1705" i="1"/>
  <c r="R1706" i="1"/>
  <c r="R1707" i="1"/>
  <c r="R651" i="1"/>
  <c r="R1708" i="1"/>
  <c r="R1709" i="1"/>
  <c r="R1710" i="1"/>
  <c r="R1711" i="1"/>
  <c r="R1712" i="1"/>
  <c r="R1713" i="1"/>
  <c r="R1714" i="1"/>
  <c r="R1715" i="1"/>
  <c r="R1716" i="1"/>
  <c r="R1718" i="1"/>
  <c r="R707" i="1"/>
  <c r="R1720" i="1"/>
  <c r="R1721" i="1"/>
  <c r="R1722" i="1"/>
  <c r="R1723" i="1"/>
  <c r="R1724" i="1"/>
  <c r="R1725" i="1"/>
  <c r="R1726" i="1"/>
  <c r="R1727" i="1"/>
  <c r="R1728" i="1"/>
  <c r="R1729" i="1"/>
  <c r="R1542" i="1"/>
  <c r="R1730" i="1"/>
  <c r="R1731" i="1"/>
  <c r="R1732" i="1"/>
  <c r="R1733" i="1"/>
  <c r="R1734" i="1"/>
  <c r="R2240" i="1"/>
  <c r="R1735" i="1"/>
  <c r="R1736" i="1"/>
  <c r="R1737" i="1"/>
  <c r="R1738" i="1"/>
  <c r="R1553" i="1"/>
  <c r="R1739" i="1"/>
  <c r="R1740" i="1"/>
  <c r="R1741" i="1"/>
  <c r="R1742" i="1"/>
  <c r="R1743" i="1"/>
  <c r="R1744" i="1"/>
  <c r="R1745" i="1"/>
  <c r="R1746" i="1"/>
  <c r="R1747" i="1"/>
  <c r="R1748" i="1"/>
  <c r="R692" i="1"/>
  <c r="R1749" i="1"/>
  <c r="R1750" i="1"/>
  <c r="R1752" i="1"/>
  <c r="R1753" i="1"/>
  <c r="R1754" i="1"/>
  <c r="R1755" i="1"/>
  <c r="R1756" i="1"/>
  <c r="R1757" i="1"/>
  <c r="R1758" i="1"/>
  <c r="R1759" i="1"/>
  <c r="R1575" i="1"/>
  <c r="R1760" i="1"/>
  <c r="R1761" i="1"/>
  <c r="R1762" i="1"/>
  <c r="R1763" i="1"/>
  <c r="R1764" i="1"/>
  <c r="R1765" i="1"/>
  <c r="R1766" i="1"/>
  <c r="R1767" i="1"/>
  <c r="R1768" i="1"/>
  <c r="R2358" i="1"/>
  <c r="R756" i="1"/>
  <c r="R1770" i="1"/>
  <c r="R1771" i="1"/>
  <c r="R1772" i="1"/>
  <c r="R1773" i="1"/>
  <c r="R1774" i="1"/>
  <c r="R1775" i="1"/>
  <c r="R1776" i="1"/>
  <c r="R1777" i="1"/>
  <c r="R1778" i="1"/>
  <c r="R1779" i="1"/>
  <c r="R1029" i="1"/>
  <c r="R1780" i="1"/>
  <c r="R1781" i="1"/>
  <c r="R1782" i="1"/>
  <c r="R1783" i="1"/>
  <c r="R1784" i="1"/>
  <c r="R1785" i="1"/>
  <c r="R1786" i="1"/>
  <c r="R1787" i="1"/>
  <c r="R1788" i="1"/>
  <c r="R1789" i="1"/>
  <c r="R630" i="1"/>
  <c r="R1790" i="1"/>
  <c r="R1791" i="1"/>
  <c r="R1792" i="1"/>
  <c r="R1794" i="1"/>
  <c r="R1795" i="1"/>
  <c r="R1796" i="1"/>
  <c r="R1797" i="1"/>
  <c r="R1798" i="1"/>
  <c r="R2334" i="1"/>
  <c r="R2379" i="1"/>
  <c r="R832" i="1"/>
  <c r="R2335" i="1"/>
  <c r="R1799" i="1"/>
  <c r="R1800" i="1"/>
  <c r="R1801" i="1"/>
  <c r="R1802" i="1"/>
  <c r="R1803" i="1"/>
  <c r="R1804" i="1"/>
  <c r="R1805" i="1"/>
  <c r="R1806" i="1"/>
  <c r="R1807" i="1"/>
  <c r="R1223" i="1"/>
  <c r="R1808" i="1"/>
  <c r="R1809" i="1"/>
  <c r="R1810" i="1"/>
  <c r="R1811" i="1"/>
  <c r="R1812" i="1"/>
  <c r="R1813" i="1"/>
  <c r="R1814" i="1"/>
  <c r="R1815" i="1"/>
  <c r="R1816" i="1"/>
  <c r="R1817" i="1"/>
  <c r="R1011" i="1"/>
  <c r="R1818" i="1"/>
  <c r="R1819" i="1"/>
  <c r="R1820" i="1"/>
  <c r="R1821" i="1"/>
  <c r="R1822" i="1"/>
  <c r="R1823" i="1"/>
  <c r="R1824" i="1"/>
  <c r="R1825" i="1"/>
  <c r="R1827" i="1"/>
  <c r="R1828" i="1"/>
  <c r="R780" i="1"/>
  <c r="R1829" i="1"/>
  <c r="R1830" i="1"/>
  <c r="R1831" i="1"/>
  <c r="R1832" i="1"/>
  <c r="R1833" i="1"/>
  <c r="R1834" i="1"/>
  <c r="R1835" i="1"/>
  <c r="R1836" i="1"/>
  <c r="R1837" i="1"/>
  <c r="R1838" i="1"/>
  <c r="R923" i="1"/>
  <c r="R1839" i="1"/>
  <c r="R1840" i="1"/>
  <c r="R1841" i="1"/>
  <c r="R1842" i="1"/>
  <c r="R1843" i="1"/>
  <c r="R1844" i="1"/>
  <c r="R1845" i="1"/>
  <c r="R1846" i="1"/>
  <c r="R1847" i="1"/>
  <c r="R1848" i="1"/>
  <c r="R892" i="1"/>
  <c r="R1849" i="1"/>
  <c r="R1850" i="1"/>
  <c r="R1851" i="1"/>
  <c r="R1852" i="1"/>
  <c r="R1855" i="1"/>
  <c r="R1856" i="1"/>
  <c r="R1857" i="1"/>
  <c r="R1858" i="1"/>
  <c r="R1859" i="1"/>
  <c r="R1860" i="1"/>
  <c r="R1098" i="1"/>
  <c r="R1862" i="1"/>
  <c r="R1863" i="1"/>
  <c r="R1864" i="1"/>
  <c r="R1865" i="1"/>
  <c r="R1866" i="1"/>
  <c r="R1867" i="1"/>
  <c r="R1868" i="1"/>
  <c r="R1869" i="1"/>
  <c r="R1870" i="1"/>
  <c r="R1871" i="1"/>
  <c r="R1175" i="1"/>
  <c r="R1872" i="1"/>
  <c r="R1873" i="1"/>
  <c r="R1874" i="1"/>
  <c r="R1875" i="1"/>
  <c r="R1876" i="1"/>
  <c r="R1877" i="1"/>
  <c r="R1878" i="1"/>
  <c r="R1879" i="1"/>
  <c r="R1880" i="1"/>
  <c r="R1881" i="1"/>
  <c r="R873" i="1"/>
  <c r="R1883" i="1"/>
  <c r="R1884" i="1"/>
  <c r="R1885" i="1"/>
  <c r="R1886" i="1"/>
  <c r="R1887" i="1"/>
  <c r="R1888" i="1"/>
  <c r="R1889" i="1"/>
  <c r="R1890" i="1"/>
  <c r="R1891" i="1"/>
  <c r="R1893" i="1"/>
  <c r="R1066" i="1"/>
  <c r="R1895" i="1"/>
  <c r="R1896" i="1"/>
  <c r="R1897" i="1"/>
  <c r="R1898" i="1"/>
  <c r="R1899" i="1"/>
  <c r="R1900" i="1"/>
  <c r="R1901" i="1"/>
  <c r="R1902" i="1"/>
  <c r="R1903" i="1"/>
  <c r="R1904" i="1"/>
  <c r="R658" i="1"/>
  <c r="R1905" i="1"/>
  <c r="R1906" i="1"/>
  <c r="R1907" i="1"/>
  <c r="R1908" i="1"/>
  <c r="R1909" i="1"/>
  <c r="R1910" i="1"/>
  <c r="R1912" i="1"/>
  <c r="R1915" i="1"/>
  <c r="R1916" i="1"/>
  <c r="R1917" i="1"/>
  <c r="R656" i="1"/>
  <c r="R1920" i="1"/>
  <c r="R1922" i="1"/>
  <c r="R1923" i="1"/>
  <c r="R1924" i="1"/>
  <c r="R1925" i="1"/>
  <c r="R1926" i="1"/>
  <c r="R1928" i="1"/>
  <c r="R1929" i="1"/>
  <c r="R1930" i="1"/>
  <c r="R1931" i="1"/>
  <c r="R1751" i="1"/>
  <c r="R1932" i="1"/>
  <c r="R1933" i="1"/>
  <c r="R1934" i="1"/>
  <c r="R1935" i="1"/>
  <c r="R1936" i="1"/>
  <c r="R1937" i="1"/>
  <c r="R1938" i="1"/>
  <c r="R1939" i="1"/>
  <c r="R1940" i="1"/>
  <c r="R1941" i="1"/>
  <c r="R777" i="1"/>
  <c r="R1942" i="1"/>
  <c r="R1943" i="1"/>
  <c r="R1944" i="1"/>
  <c r="R1945" i="1"/>
  <c r="R1946" i="1"/>
  <c r="R1948" i="1"/>
  <c r="R1951" i="1"/>
  <c r="R1952" i="1"/>
  <c r="R1953" i="1"/>
  <c r="R1954" i="1"/>
  <c r="R955" i="1"/>
  <c r="R1955" i="1"/>
  <c r="R1956" i="1"/>
  <c r="R1957" i="1"/>
  <c r="R1958" i="1"/>
  <c r="R1959" i="1"/>
  <c r="R1961" i="1"/>
  <c r="R1962" i="1"/>
  <c r="R1963" i="1"/>
  <c r="R1964" i="1"/>
  <c r="R1965" i="1"/>
  <c r="R767" i="1"/>
  <c r="R1966" i="1"/>
  <c r="R1967" i="1"/>
  <c r="R1969" i="1"/>
  <c r="R1970" i="1"/>
  <c r="R1972" i="1"/>
  <c r="R1973" i="1"/>
  <c r="R1974" i="1"/>
  <c r="R1975" i="1"/>
  <c r="R1976" i="1"/>
  <c r="R1977" i="1"/>
  <c r="R768" i="1"/>
  <c r="R1978" i="1"/>
  <c r="R1979" i="1"/>
  <c r="R1980" i="1"/>
  <c r="R1981" i="1"/>
  <c r="R1982" i="1"/>
  <c r="R1983" i="1"/>
  <c r="R1985" i="1"/>
  <c r="R1986" i="1"/>
  <c r="R1987" i="1"/>
  <c r="R1989" i="1"/>
  <c r="R761" i="1"/>
  <c r="R1990" i="1"/>
  <c r="R1991" i="1"/>
  <c r="R1992" i="1"/>
  <c r="R1995" i="1"/>
  <c r="R1996" i="1"/>
  <c r="R1997" i="1"/>
  <c r="R1998" i="1"/>
  <c r="R1999" i="1"/>
  <c r="R2000" i="1"/>
  <c r="R2001" i="1"/>
  <c r="R1078" i="1"/>
  <c r="R2002" i="1"/>
  <c r="R2003" i="1"/>
  <c r="R2004" i="1"/>
  <c r="R2005" i="1"/>
  <c r="R2006" i="1"/>
  <c r="R2007" i="1"/>
  <c r="R2008" i="1"/>
  <c r="R2009" i="1"/>
  <c r="R2010" i="1"/>
  <c r="R2011" i="1"/>
  <c r="R711" i="1"/>
  <c r="R2013" i="1"/>
  <c r="R2015" i="1"/>
  <c r="R2016" i="1"/>
  <c r="R2018" i="1"/>
  <c r="R2019" i="1"/>
  <c r="R2020" i="1"/>
  <c r="R2021" i="1"/>
  <c r="R2023" i="1"/>
  <c r="R2024" i="1"/>
  <c r="R2025" i="1"/>
  <c r="R655" i="1"/>
  <c r="R2036" i="1"/>
  <c r="R2038" i="1"/>
  <c r="R2039" i="1"/>
  <c r="R2040" i="1"/>
  <c r="R2041" i="1"/>
  <c r="R2042" i="1"/>
  <c r="R2043" i="1"/>
  <c r="R2045" i="1"/>
  <c r="R2046" i="1"/>
  <c r="R2047" i="1"/>
  <c r="R934" i="1"/>
  <c r="R2048" i="1"/>
  <c r="R2049" i="1"/>
  <c r="R2050" i="1"/>
  <c r="R2051" i="1"/>
  <c r="R2060" i="1"/>
  <c r="R2062" i="1"/>
  <c r="R2063" i="1"/>
  <c r="R2066" i="1"/>
  <c r="R2069" i="1"/>
  <c r="R2070" i="1"/>
  <c r="R1861" i="1"/>
  <c r="R2071" i="1"/>
  <c r="R2073" i="1"/>
  <c r="R2076" i="1"/>
  <c r="R2077" i="1"/>
  <c r="R2078" i="1"/>
  <c r="R2079" i="1"/>
  <c r="R2080" i="1"/>
  <c r="R2082" i="1"/>
  <c r="R2084" i="1"/>
  <c r="R2085" i="1"/>
  <c r="R770" i="1"/>
  <c r="R2086" i="1"/>
  <c r="R2089" i="1"/>
  <c r="R2090" i="1"/>
  <c r="R2091" i="1"/>
  <c r="R2092" i="1"/>
  <c r="R2093" i="1"/>
  <c r="R2094" i="1"/>
  <c r="R2095" i="1"/>
  <c r="R2096" i="1"/>
  <c r="R2097" i="1"/>
  <c r="R771" i="1"/>
  <c r="R2098" i="1"/>
  <c r="R2100" i="1"/>
  <c r="R2102" i="1"/>
  <c r="R2105" i="1"/>
  <c r="R2106" i="1"/>
  <c r="R2107" i="1"/>
  <c r="R2108" i="1"/>
  <c r="R2109" i="1"/>
  <c r="R2111" i="1"/>
  <c r="R2112" i="1"/>
  <c r="R1894" i="1"/>
  <c r="R2113" i="1"/>
  <c r="R2118" i="1"/>
  <c r="R2119" i="1"/>
  <c r="R2120" i="1"/>
  <c r="R2121" i="1"/>
  <c r="R2122" i="1"/>
  <c r="R2123" i="1"/>
  <c r="R2125" i="1"/>
  <c r="R2128" i="1"/>
  <c r="R2129" i="1"/>
  <c r="R788" i="1"/>
  <c r="R2130" i="1"/>
  <c r="R2131" i="1"/>
  <c r="R2132" i="1"/>
  <c r="R2133" i="1"/>
  <c r="R2134" i="1"/>
  <c r="R2135" i="1"/>
  <c r="R2136" i="1"/>
  <c r="R2138" i="1"/>
  <c r="R2139" i="1"/>
  <c r="R2140" i="1"/>
  <c r="R954" i="1"/>
  <c r="R2142" i="1"/>
  <c r="R2143" i="1"/>
  <c r="R2144" i="1"/>
  <c r="R2146" i="1"/>
  <c r="R2147" i="1"/>
  <c r="R2148" i="1"/>
  <c r="R2149" i="1"/>
  <c r="R2151" i="1"/>
  <c r="R2155" i="1"/>
  <c r="R2156" i="1"/>
  <c r="R1067" i="1"/>
  <c r="R2157" i="1"/>
  <c r="R2161" i="1"/>
  <c r="R2162" i="1"/>
  <c r="R2163" i="1"/>
  <c r="R2166" i="1"/>
  <c r="R2167" i="1"/>
  <c r="R2170" i="1"/>
  <c r="R2172" i="1"/>
  <c r="R2174" i="1"/>
  <c r="R2175" i="1"/>
  <c r="R841" i="1"/>
  <c r="R2177" i="1"/>
  <c r="R2178" i="1"/>
  <c r="R2180" i="1"/>
  <c r="R2181" i="1"/>
  <c r="R2184" i="1"/>
  <c r="R2185" i="1"/>
  <c r="R2186" i="1"/>
  <c r="R2187" i="1"/>
  <c r="R2188" i="1"/>
  <c r="R2189" i="1"/>
  <c r="R785" i="1"/>
  <c r="R2190" i="1"/>
  <c r="R2191" i="1"/>
  <c r="R2192" i="1"/>
  <c r="R2193" i="1"/>
  <c r="R2194" i="1"/>
  <c r="R2195" i="1"/>
  <c r="R2197" i="1"/>
  <c r="R2200" i="1"/>
  <c r="R2613" i="1"/>
  <c r="R2202" i="1"/>
  <c r="R786" i="1"/>
  <c r="R2203" i="1"/>
  <c r="R2204" i="1"/>
  <c r="R2205" i="1"/>
  <c r="R2206" i="1"/>
  <c r="R2208" i="1"/>
  <c r="R2211" i="1"/>
  <c r="R2212" i="1"/>
  <c r="R2213" i="1"/>
  <c r="R2214" i="1"/>
  <c r="R2216" i="1"/>
  <c r="R772" i="1"/>
  <c r="R2219" i="1"/>
  <c r="R2223" i="1"/>
  <c r="R2224" i="1"/>
  <c r="R2623" i="1"/>
  <c r="R2228" i="1"/>
  <c r="R2229" i="1"/>
  <c r="R2230" i="1"/>
  <c r="R2234" i="1"/>
  <c r="R2235" i="1"/>
  <c r="R2236" i="1"/>
  <c r="R1052" i="1"/>
  <c r="R2239" i="1"/>
  <c r="R2241" i="1"/>
  <c r="R2243" i="1"/>
  <c r="R2244" i="1"/>
  <c r="R2246" i="1"/>
  <c r="R2247" i="1"/>
  <c r="R2665" i="1"/>
  <c r="R2248" i="1"/>
  <c r="R2249" i="1"/>
  <c r="R2250" i="1"/>
  <c r="R1993" i="1"/>
  <c r="R2251" i="1"/>
  <c r="R2253" i="1"/>
  <c r="R2254" i="1"/>
  <c r="R2631" i="1"/>
  <c r="R2632" i="1"/>
  <c r="R2255" i="1"/>
  <c r="R2256" i="1"/>
  <c r="R2259" i="1"/>
  <c r="R2638" i="1"/>
  <c r="R2635" i="1"/>
  <c r="R1152" i="1"/>
  <c r="R2260" i="1"/>
  <c r="R2261" i="1"/>
  <c r="R2265" i="1"/>
  <c r="R2637" i="1"/>
  <c r="R2267" i="1"/>
  <c r="R2270" i="1"/>
  <c r="R1044" i="1"/>
  <c r="R1094" i="1"/>
  <c r="R968" i="1"/>
  <c r="R925" i="1"/>
  <c r="R927" i="1"/>
  <c r="R1675" i="1"/>
  <c r="R2017" i="1"/>
  <c r="R893" i="1"/>
  <c r="R1058" i="1"/>
  <c r="R778" i="1"/>
  <c r="R827" i="1"/>
  <c r="R2022" i="1"/>
  <c r="R839" i="1"/>
  <c r="R844" i="1"/>
  <c r="R1087" i="1"/>
  <c r="R2026" i="1"/>
  <c r="R2027" i="1"/>
  <c r="R2028" i="1"/>
  <c r="R2271" i="1"/>
  <c r="R787" i="1"/>
  <c r="R826" i="1"/>
  <c r="R916" i="1"/>
  <c r="R917" i="1"/>
  <c r="R773" i="1"/>
  <c r="R985" i="1"/>
  <c r="R863" i="1"/>
  <c r="R774" i="1"/>
  <c r="R1050" i="1"/>
  <c r="R924" i="1"/>
  <c r="R997" i="1"/>
  <c r="R1082" i="1"/>
  <c r="R880" i="1"/>
  <c r="R1073" i="1"/>
  <c r="R864" i="1"/>
  <c r="R1012" i="1"/>
  <c r="R918" i="1"/>
  <c r="R1091" i="1"/>
  <c r="R952" i="1"/>
  <c r="R843" i="1"/>
  <c r="R1034" i="1"/>
  <c r="R1054" i="1"/>
  <c r="R2052" i="1"/>
  <c r="R2053" i="1"/>
  <c r="R2054" i="1"/>
  <c r="R2055" i="1"/>
  <c r="R2056" i="1"/>
  <c r="R2057" i="1"/>
  <c r="R2058" i="1"/>
  <c r="R2059" i="1"/>
  <c r="R987" i="1"/>
  <c r="R2061" i="1"/>
  <c r="R1311" i="1"/>
  <c r="R845" i="1"/>
  <c r="R2064" i="1"/>
  <c r="R2065" i="1"/>
  <c r="R1079" i="1"/>
  <c r="R2067" i="1"/>
  <c r="R2068" i="1"/>
  <c r="R986" i="1"/>
  <c r="R1051" i="1"/>
  <c r="R1090" i="1"/>
  <c r="R2072" i="1"/>
  <c r="R1086" i="1"/>
  <c r="R994" i="1"/>
  <c r="R2075" i="1"/>
  <c r="R1097" i="1"/>
  <c r="R1246" i="1"/>
  <c r="R1221" i="1"/>
  <c r="R1172" i="1"/>
  <c r="R1100" i="1"/>
  <c r="R2081" i="1"/>
  <c r="R1042" i="1"/>
  <c r="R2083" i="1"/>
  <c r="R1123" i="1"/>
  <c r="R1228" i="1"/>
  <c r="R1224" i="1"/>
  <c r="R2087" i="1"/>
  <c r="R2088" i="1"/>
  <c r="R1919" i="1"/>
  <c r="R1209" i="1"/>
  <c r="R1124" i="1"/>
  <c r="R1133" i="1"/>
  <c r="R1107" i="1"/>
  <c r="R1036" i="1"/>
  <c r="R1564" i="1"/>
  <c r="R1185" i="1"/>
  <c r="R1161" i="1"/>
  <c r="R1163" i="1"/>
  <c r="R2099" i="1"/>
  <c r="R1577" i="1"/>
  <c r="R2101" i="1"/>
  <c r="R1300" i="1"/>
  <c r="R2103" i="1"/>
  <c r="R2104" i="1"/>
  <c r="R1170" i="1"/>
  <c r="R1196" i="1"/>
  <c r="R1197" i="1"/>
  <c r="R1166" i="1"/>
  <c r="R1177" i="1"/>
  <c r="R2110" i="1"/>
  <c r="R1178" i="1"/>
  <c r="R1077" i="1"/>
  <c r="R1267" i="1"/>
  <c r="R2114" i="1"/>
  <c r="R2115" i="1"/>
  <c r="R2116" i="1"/>
  <c r="R2117" i="1"/>
  <c r="R1243" i="1"/>
  <c r="R1140" i="1"/>
  <c r="R1195" i="1"/>
  <c r="R1230" i="1"/>
  <c r="R1219" i="1"/>
  <c r="R1921" i="1"/>
  <c r="R2124" i="1"/>
  <c r="R1213" i="1"/>
  <c r="R2126" i="1"/>
  <c r="R2127" i="1"/>
  <c r="R1256" i="1"/>
  <c r="R1676" i="1"/>
  <c r="R1179" i="1"/>
  <c r="R1678" i="1"/>
  <c r="R1208" i="1"/>
  <c r="R2327" i="1"/>
  <c r="R1252" i="1"/>
  <c r="R2273" i="1"/>
  <c r="R1080" i="1"/>
  <c r="R1680" i="1"/>
  <c r="R1681" i="1"/>
  <c r="R1092" i="1"/>
  <c r="R1093" i="1"/>
  <c r="R2141" i="1"/>
  <c r="R1206" i="1"/>
  <c r="R1101" i="1"/>
  <c r="R1927" i="1"/>
  <c r="R2145" i="1"/>
  <c r="R2867" i="1"/>
  <c r="R1134" i="1"/>
  <c r="R1227" i="1"/>
  <c r="R1540" i="1"/>
  <c r="R2150" i="1"/>
  <c r="R1153" i="1"/>
  <c r="R2152" i="1"/>
  <c r="R2153" i="1"/>
  <c r="R2154" i="1"/>
  <c r="R1284" i="1"/>
  <c r="R1260" i="1"/>
  <c r="R1222" i="1"/>
  <c r="R2158" i="1"/>
  <c r="R2159" i="1"/>
  <c r="R1231" i="1"/>
  <c r="R1232" i="1"/>
  <c r="R1234" i="1"/>
  <c r="R1235" i="1"/>
  <c r="R2164" i="1"/>
  <c r="R2165" i="1"/>
  <c r="R1262" i="1"/>
  <c r="R1132" i="1"/>
  <c r="R2168" i="1"/>
  <c r="R2169" i="1"/>
  <c r="R1135" i="1"/>
  <c r="R1253" i="1"/>
  <c r="R1255" i="1"/>
  <c r="R2173" i="1"/>
  <c r="R1104" i="1"/>
  <c r="R1201" i="1"/>
  <c r="R2176" i="1"/>
  <c r="R1263" i="1"/>
  <c r="R1264" i="1"/>
  <c r="R2179" i="1"/>
  <c r="R1112" i="1"/>
  <c r="R1167" i="1"/>
  <c r="R1113" i="1"/>
  <c r="R1115" i="1"/>
  <c r="R1116" i="1"/>
  <c r="R1168" i="1"/>
  <c r="R1169" i="1"/>
  <c r="R1117" i="1"/>
  <c r="R1119" i="1"/>
  <c r="R1120" i="1"/>
  <c r="R1121" i="1"/>
  <c r="R1122" i="1"/>
  <c r="R1137" i="1"/>
  <c r="R1366" i="1"/>
  <c r="R1367" i="1"/>
  <c r="R1216" i="1"/>
  <c r="R2196" i="1"/>
  <c r="R1476" i="1"/>
  <c r="R2198" i="1"/>
  <c r="R2199" i="1"/>
  <c r="R1368" i="1"/>
  <c r="R2201" i="1"/>
  <c r="R1183" i="1"/>
  <c r="R1265" i="1"/>
  <c r="R1157" i="1"/>
  <c r="R1158" i="1"/>
  <c r="R1142" i="1"/>
  <c r="R2207" i="1"/>
  <c r="R1271" i="1"/>
  <c r="R2209" i="1"/>
  <c r="R2210" i="1"/>
  <c r="R1204" i="1"/>
  <c r="R1682" i="1"/>
  <c r="R1365" i="1"/>
  <c r="R1205" i="1"/>
  <c r="R2215" i="1"/>
  <c r="R2382" i="1"/>
  <c r="R2217" i="1"/>
  <c r="R2218" i="1"/>
  <c r="R1165" i="1"/>
  <c r="R1388" i="1"/>
  <c r="R2221" i="1"/>
  <c r="R2222" i="1"/>
  <c r="R1683" i="1"/>
  <c r="R1171" i="1"/>
  <c r="R2225" i="1"/>
  <c r="R2226" i="1"/>
  <c r="R2227" i="1"/>
  <c r="R1285" i="1"/>
  <c r="R1355" i="1"/>
  <c r="R1274" i="1"/>
  <c r="R2231" i="1"/>
  <c r="R2232" i="1"/>
  <c r="R2233" i="1"/>
  <c r="R1307" i="1"/>
  <c r="R1220" i="1"/>
  <c r="R1356" i="1"/>
  <c r="R2237" i="1"/>
  <c r="R2238" i="1"/>
  <c r="R1345" i="1"/>
  <c r="R2030" i="1"/>
  <c r="R2031" i="1"/>
  <c r="R2242" i="1"/>
  <c r="R1247" i="1"/>
  <c r="R2274" i="1"/>
  <c r="R2245" i="1"/>
  <c r="R1331" i="1"/>
  <c r="R1257" i="1"/>
  <c r="R1258" i="1"/>
  <c r="R1210" i="1"/>
  <c r="R1211" i="1"/>
  <c r="R1238" i="1"/>
  <c r="R2252" i="1"/>
  <c r="R1180" i="1"/>
  <c r="R1333" i="1"/>
  <c r="R1499" i="1"/>
  <c r="R1278" i="1"/>
  <c r="R2257" i="1"/>
  <c r="R2258" i="1"/>
  <c r="R1194" i="1"/>
  <c r="R1589" i="1"/>
  <c r="R1525" i="1"/>
  <c r="R2262" i="1"/>
  <c r="R2263" i="1"/>
  <c r="R2264" i="1"/>
  <c r="R2032" i="1"/>
  <c r="R2266" i="1"/>
  <c r="R2220" i="1"/>
  <c r="R2268" i="1"/>
  <c r="R2269" i="1"/>
  <c r="R1960" i="1"/>
  <c r="R1458" i="1"/>
  <c r="R2272" i="1"/>
  <c r="R2276" i="1"/>
  <c r="R1684" i="1"/>
  <c r="R2275" i="1"/>
  <c r="R1685" i="1"/>
  <c r="R1461" i="1"/>
  <c r="R1242" i="1"/>
  <c r="R2279" i="1"/>
  <c r="R1421" i="1"/>
  <c r="R2281" i="1"/>
  <c r="R2282" i="1"/>
  <c r="R2137" i="1"/>
  <c r="R2182" i="1"/>
  <c r="R2033" i="1"/>
  <c r="R2286" i="1"/>
  <c r="R1377" i="1"/>
  <c r="R1286" i="1"/>
  <c r="R1289" i="1"/>
  <c r="R1293" i="1"/>
  <c r="R1295" i="1"/>
  <c r="R2292" i="1"/>
  <c r="R2277" i="1"/>
  <c r="R2294" i="1"/>
  <c r="R2295" i="1"/>
  <c r="R1350" i="1"/>
  <c r="R1313" i="1"/>
  <c r="R2298" i="1"/>
  <c r="R2299" i="1"/>
  <c r="R2300" i="1"/>
  <c r="R2301" i="1"/>
  <c r="R2302" i="1"/>
  <c r="R2303" i="1"/>
  <c r="R2278" i="1"/>
  <c r="R1585" i="1"/>
  <c r="R1244" i="1"/>
  <c r="R2307" i="1"/>
  <c r="R2308" i="1"/>
  <c r="R2309" i="1"/>
  <c r="R2310" i="1"/>
  <c r="R2311" i="1"/>
  <c r="R2312" i="1"/>
  <c r="R1344" i="1"/>
  <c r="R2314" i="1"/>
  <c r="R1947" i="1"/>
  <c r="R1911" i="1"/>
  <c r="R1632" i="1"/>
  <c r="R1636" i="1"/>
  <c r="R2319" i="1"/>
  <c r="R1483" i="1"/>
  <c r="R2321" i="1"/>
  <c r="R1674" i="1"/>
  <c r="R1386" i="1"/>
  <c r="R2324" i="1"/>
  <c r="R2325" i="1"/>
  <c r="R2326" i="1"/>
  <c r="R1913" i="1"/>
  <c r="R2280" i="1"/>
  <c r="R2329" i="1"/>
  <c r="R2330" i="1"/>
  <c r="R2331" i="1"/>
  <c r="R2332" i="1"/>
  <c r="R1623" i="1"/>
  <c r="R1669" i="1"/>
  <c r="R1259" i="1"/>
  <c r="R2336" i="1"/>
  <c r="R2034" i="1"/>
  <c r="R2338" i="1"/>
  <c r="R2339" i="1"/>
  <c r="R2340" i="1"/>
  <c r="R2341" i="1"/>
  <c r="R1543" i="1"/>
  <c r="R1687" i="1"/>
  <c r="R1487" i="1"/>
  <c r="R1690" i="1"/>
  <c r="R1691" i="1"/>
  <c r="R1692" i="1"/>
  <c r="R2183" i="1"/>
  <c r="R2349" i="1"/>
  <c r="R2350" i="1"/>
  <c r="R1949" i="1"/>
  <c r="R2352" i="1"/>
  <c r="R2353" i="1"/>
  <c r="R2389" i="1"/>
  <c r="R2355" i="1"/>
  <c r="R2356" i="1"/>
  <c r="R1914" i="1"/>
  <c r="R1268" i="1"/>
  <c r="R2359" i="1"/>
  <c r="R2360" i="1"/>
  <c r="R2361" i="1"/>
  <c r="R1465" i="1"/>
  <c r="R1892" i="1"/>
  <c r="R2364" i="1"/>
  <c r="R1467" i="1"/>
  <c r="R2366" i="1"/>
  <c r="R2283" i="1"/>
  <c r="R1081" i="1"/>
  <c r="R1083" i="1"/>
  <c r="R2284" i="1"/>
  <c r="R2285" i="1"/>
  <c r="R2287" i="1"/>
  <c r="R2288" i="1"/>
  <c r="R2289" i="1"/>
  <c r="R2290" i="1"/>
  <c r="R2291" i="1"/>
  <c r="R2293" i="1"/>
  <c r="R2296" i="1"/>
  <c r="R2297" i="1"/>
  <c r="R2304" i="1"/>
  <c r="R2305" i="1"/>
  <c r="R2306" i="1"/>
  <c r="R2313" i="1"/>
  <c r="R2315" i="1"/>
  <c r="R2316" i="1"/>
  <c r="R1150" i="1"/>
  <c r="R1154" i="1"/>
  <c r="R2317" i="1"/>
  <c r="R2318" i="1"/>
  <c r="R2320" i="1"/>
  <c r="R2322" i="1"/>
  <c r="R2323" i="1"/>
  <c r="R2328" i="1"/>
  <c r="R2333" i="1"/>
  <c r="R2342" i="1"/>
  <c r="R2343" i="1"/>
  <c r="R1186" i="1"/>
  <c r="R1291" i="1"/>
  <c r="R2344" i="1"/>
  <c r="R2345" i="1"/>
  <c r="R2346" i="1"/>
  <c r="R2347" i="1"/>
  <c r="R2348" i="1"/>
  <c r="R2351" i="1"/>
  <c r="R2354" i="1"/>
  <c r="R2357" i="1"/>
  <c r="R2362" i="1"/>
  <c r="R2363" i="1"/>
  <c r="R2365" i="1"/>
  <c r="R2367" i="1"/>
  <c r="R2368" i="1"/>
  <c r="R2369" i="1"/>
  <c r="R2370" i="1"/>
  <c r="R2371" i="1"/>
  <c r="R2372" i="1"/>
  <c r="R2374" i="1"/>
  <c r="R1149" i="1"/>
  <c r="R2376" i="1"/>
  <c r="R2377" i="1"/>
  <c r="R2378" i="1"/>
  <c r="R2381" i="1"/>
  <c r="R2383" i="1"/>
  <c r="R2384" i="1"/>
  <c r="R2385" i="1"/>
  <c r="R2386" i="1"/>
  <c r="R2387" i="1"/>
  <c r="R2388" i="1"/>
  <c r="R2390" i="1"/>
  <c r="R2391" i="1"/>
  <c r="R2392" i="1"/>
  <c r="R2393" i="1"/>
  <c r="R2394" i="1"/>
  <c r="R2395" i="1"/>
  <c r="R2396" i="1"/>
  <c r="R2397" i="1"/>
  <c r="R2398" i="1"/>
  <c r="R2399" i="1"/>
  <c r="R2400" i="1"/>
  <c r="R2401" i="1"/>
  <c r="R2402" i="1"/>
  <c r="R2403" i="1"/>
  <c r="R2404" i="1"/>
  <c r="R2405" i="1"/>
  <c r="R2406" i="1"/>
  <c r="R2407" i="1"/>
  <c r="R2408" i="1"/>
  <c r="R2409" i="1"/>
  <c r="R2410" i="1"/>
  <c r="R2411" i="1"/>
  <c r="R2412" i="1"/>
  <c r="R2413" i="1"/>
  <c r="R2414" i="1"/>
  <c r="R2415" i="1"/>
  <c r="R2416" i="1"/>
  <c r="R2417" i="1"/>
  <c r="R2418" i="1"/>
  <c r="R2419" i="1"/>
  <c r="R2420" i="1"/>
  <c r="R2421" i="1"/>
  <c r="R2422" i="1"/>
  <c r="R2423" i="1"/>
  <c r="R1239" i="1"/>
  <c r="R2424" i="1"/>
  <c r="R2425" i="1"/>
  <c r="R2426" i="1"/>
  <c r="R2427" i="1"/>
  <c r="R2428" i="1"/>
  <c r="R2429" i="1"/>
  <c r="R2430" i="1"/>
  <c r="R2431" i="1"/>
  <c r="R2432" i="1"/>
  <c r="R1330" i="1"/>
  <c r="R2433" i="1"/>
  <c r="R1335" i="1"/>
  <c r="R1334" i="1"/>
  <c r="R2434" i="1"/>
  <c r="R2435" i="1"/>
  <c r="R2436" i="1"/>
  <c r="R2437" i="1"/>
  <c r="R2438" i="1"/>
  <c r="R2439" i="1"/>
  <c r="R2440" i="1"/>
  <c r="R2441" i="1"/>
  <c r="R2442" i="1"/>
  <c r="R2443" i="1"/>
  <c r="R2444" i="1"/>
  <c r="R2445" i="1"/>
  <c r="R2446" i="1"/>
  <c r="R2447" i="1"/>
  <c r="R2448" i="1"/>
  <c r="R2449" i="1"/>
  <c r="R2450" i="1"/>
  <c r="R2451" i="1"/>
  <c r="R2452" i="1"/>
  <c r="R2453" i="1"/>
  <c r="R2454" i="1"/>
  <c r="R2455" i="1"/>
  <c r="R2456" i="1"/>
  <c r="R2457" i="1"/>
  <c r="R2458" i="1"/>
  <c r="R2459" i="1"/>
  <c r="R2460" i="1"/>
  <c r="R2461" i="1"/>
  <c r="R2462" i="1"/>
  <c r="R2463" i="1"/>
  <c r="R2464" i="1"/>
  <c r="R2465" i="1"/>
  <c r="R2466" i="1"/>
  <c r="R2467" i="1"/>
  <c r="R2468" i="1"/>
  <c r="R1383" i="1"/>
  <c r="R2469" i="1"/>
  <c r="R2470" i="1"/>
  <c r="R2471" i="1"/>
  <c r="R2472" i="1"/>
  <c r="R2473" i="1"/>
  <c r="R2474" i="1"/>
  <c r="R2475" i="1"/>
  <c r="R2476" i="1"/>
  <c r="R2477" i="1"/>
  <c r="R2478" i="1"/>
  <c r="R2479" i="1"/>
  <c r="R2480" i="1"/>
  <c r="R2481" i="1"/>
  <c r="R2482" i="1"/>
  <c r="R2483" i="1"/>
  <c r="R2484" i="1"/>
  <c r="R2485" i="1"/>
  <c r="R1397" i="1"/>
  <c r="R1398" i="1"/>
  <c r="R2486" i="1"/>
  <c r="R2487" i="1"/>
  <c r="R2488" i="1"/>
  <c r="R1407" i="1"/>
  <c r="R2489" i="1"/>
  <c r="R2490" i="1"/>
  <c r="R2491" i="1"/>
  <c r="R2492" i="1"/>
  <c r="R2493" i="1"/>
  <c r="R2494" i="1"/>
  <c r="R2495" i="1"/>
  <c r="R2496" i="1"/>
  <c r="R2497" i="1"/>
  <c r="R2498" i="1"/>
  <c r="R2499" i="1"/>
  <c r="R2500" i="1"/>
  <c r="R2501" i="1"/>
  <c r="R2502" i="1"/>
  <c r="R2503" i="1"/>
  <c r="R2504" i="1"/>
  <c r="R2505" i="1"/>
  <c r="R2506" i="1"/>
  <c r="R2507" i="1"/>
  <c r="R2508" i="1"/>
  <c r="R2509" i="1"/>
  <c r="R2510" i="1"/>
  <c r="R2511" i="1"/>
  <c r="R1613" i="1"/>
  <c r="R2512" i="1"/>
  <c r="R1425" i="1"/>
  <c r="R2513" i="1"/>
  <c r="R2514" i="1"/>
  <c r="R2515" i="1"/>
  <c r="R2516" i="1"/>
  <c r="R2517" i="1"/>
  <c r="R2518" i="1"/>
  <c r="R2519" i="1"/>
  <c r="R2520" i="1"/>
  <c r="R2521" i="1"/>
  <c r="R2522" i="1"/>
  <c r="R2523" i="1"/>
  <c r="R2524" i="1"/>
  <c r="R2525" i="1"/>
  <c r="R2526" i="1"/>
  <c r="R2527" i="1"/>
  <c r="R2528" i="1"/>
  <c r="R2529" i="1"/>
  <c r="R2530" i="1"/>
  <c r="R2531" i="1"/>
  <c r="R2532" i="1"/>
  <c r="R2533" i="1"/>
  <c r="R2534" i="1"/>
  <c r="R2535" i="1"/>
  <c r="R2536" i="1"/>
  <c r="R2537" i="1"/>
  <c r="R1477" i="1"/>
  <c r="R2538" i="1"/>
  <c r="R2539" i="1"/>
  <c r="R2540" i="1"/>
  <c r="R2541" i="1"/>
  <c r="R2542" i="1"/>
  <c r="R2543" i="1"/>
  <c r="R2544" i="1"/>
  <c r="R2545" i="1"/>
  <c r="R2546" i="1"/>
  <c r="R2547" i="1"/>
  <c r="R2548" i="1"/>
  <c r="R2549" i="1"/>
  <c r="R2550" i="1"/>
  <c r="R2551" i="1"/>
  <c r="R2552" i="1"/>
  <c r="R2553" i="1"/>
  <c r="R2554" i="1"/>
  <c r="R2555" i="1"/>
  <c r="R2556" i="1"/>
  <c r="R2557" i="1"/>
  <c r="R2558" i="1"/>
  <c r="R2559" i="1"/>
  <c r="R2560" i="1"/>
  <c r="R2561" i="1"/>
  <c r="R2562" i="1"/>
  <c r="R2563" i="1"/>
  <c r="R1484" i="1"/>
  <c r="R2564" i="1"/>
  <c r="R2565" i="1"/>
  <c r="R2566" i="1"/>
  <c r="R2567" i="1"/>
  <c r="R1490" i="1"/>
  <c r="R1617" i="1"/>
  <c r="R2568" i="1"/>
  <c r="R2569" i="1"/>
  <c r="R2570" i="1"/>
  <c r="R2571" i="1"/>
  <c r="R2572" i="1"/>
  <c r="R2573" i="1"/>
  <c r="R2574" i="1"/>
  <c r="R2575" i="1"/>
  <c r="R1506" i="1"/>
  <c r="R2576" i="1"/>
  <c r="R2577" i="1"/>
  <c r="R2578" i="1"/>
  <c r="R2579" i="1"/>
  <c r="R2580" i="1"/>
  <c r="R2581" i="1"/>
  <c r="R2582" i="1"/>
  <c r="R1510" i="1"/>
  <c r="R2583" i="1"/>
  <c r="R1498" i="1"/>
  <c r="R2584" i="1"/>
  <c r="R2585" i="1"/>
  <c r="R2586" i="1"/>
  <c r="R2587" i="1"/>
  <c r="R2588" i="1"/>
  <c r="R2589" i="1"/>
  <c r="R2590" i="1"/>
  <c r="R2591" i="1"/>
  <c r="R2592" i="1"/>
  <c r="R2593" i="1"/>
  <c r="R2594" i="1"/>
  <c r="R2595" i="1"/>
  <c r="R2596" i="1"/>
  <c r="R2597" i="1"/>
  <c r="R2598" i="1"/>
  <c r="R2599" i="1"/>
  <c r="R2600" i="1"/>
  <c r="R2601" i="1"/>
  <c r="R1651" i="1"/>
  <c r="R2602" i="1"/>
  <c r="R2603" i="1"/>
  <c r="R2604" i="1"/>
  <c r="R2605" i="1"/>
  <c r="R2606" i="1"/>
  <c r="R2607" i="1"/>
  <c r="R2608" i="1"/>
  <c r="R2609" i="1"/>
  <c r="R2610" i="1"/>
  <c r="R1597" i="1"/>
  <c r="R2611" i="1"/>
  <c r="R2612" i="1"/>
  <c r="R2614" i="1"/>
  <c r="R2615" i="1"/>
  <c r="R2616" i="1"/>
  <c r="R2617" i="1"/>
  <c r="R2618" i="1"/>
  <c r="R2619" i="1"/>
  <c r="R2620" i="1"/>
  <c r="R2621" i="1"/>
  <c r="R2622" i="1"/>
  <c r="R2624" i="1"/>
  <c r="R2625" i="1"/>
  <c r="R2626" i="1"/>
  <c r="R2627" i="1"/>
  <c r="R2628" i="1"/>
  <c r="R2629" i="1"/>
  <c r="R2630" i="1"/>
  <c r="R2633" i="1"/>
  <c r="R2634" i="1"/>
  <c r="R2636" i="1"/>
  <c r="R1514" i="1"/>
  <c r="R2639" i="1"/>
  <c r="R2640" i="1"/>
  <c r="R2641" i="1"/>
  <c r="R2642" i="1"/>
  <c r="R1672" i="1"/>
  <c r="R2643" i="1"/>
  <c r="R2644" i="1"/>
  <c r="R2645" i="1"/>
  <c r="R2646" i="1"/>
  <c r="R2647" i="1"/>
  <c r="R2648" i="1"/>
  <c r="R2649" i="1"/>
  <c r="R2650" i="1"/>
  <c r="R2651" i="1"/>
  <c r="R2652" i="1"/>
  <c r="R2653" i="1"/>
  <c r="R2654" i="1"/>
  <c r="R2655" i="1"/>
  <c r="R2656" i="1"/>
  <c r="R2657" i="1"/>
  <c r="R2658" i="1"/>
  <c r="R2659" i="1"/>
  <c r="R2660" i="1"/>
  <c r="R2661" i="1"/>
  <c r="R1694" i="1"/>
  <c r="R2662" i="1"/>
  <c r="R2663" i="1"/>
  <c r="R2664" i="1"/>
  <c r="R2666" i="1"/>
  <c r="R2667" i="1"/>
  <c r="R2668" i="1"/>
  <c r="R2669" i="1"/>
  <c r="R2670" i="1"/>
  <c r="R2671" i="1"/>
  <c r="R2672" i="1"/>
  <c r="R2673" i="1"/>
  <c r="R2674" i="1"/>
  <c r="R2675" i="1"/>
  <c r="R2676" i="1"/>
  <c r="R2677" i="1"/>
  <c r="R2678" i="1"/>
  <c r="R2679" i="1"/>
  <c r="R2680" i="1"/>
  <c r="R2681" i="1"/>
  <c r="R2682" i="1"/>
  <c r="R2683" i="1"/>
  <c r="R2684" i="1"/>
  <c r="R2685" i="1"/>
  <c r="R2686" i="1"/>
  <c r="R2687" i="1"/>
  <c r="R1561" i="1"/>
  <c r="R2688" i="1"/>
  <c r="R1643" i="1"/>
  <c r="R2689" i="1"/>
  <c r="R2690" i="1"/>
  <c r="R2691" i="1"/>
  <c r="R2692" i="1"/>
  <c r="R2693" i="1"/>
  <c r="R2694" i="1"/>
  <c r="R2695" i="1"/>
  <c r="R2696" i="1"/>
  <c r="R2697" i="1"/>
  <c r="R2698" i="1"/>
  <c r="R2699" i="1"/>
  <c r="R2700" i="1"/>
  <c r="R2701" i="1"/>
  <c r="R2702" i="1"/>
  <c r="R2703" i="1"/>
  <c r="R2704" i="1"/>
  <c r="R2705" i="1"/>
  <c r="R2706" i="1"/>
  <c r="R2707" i="1"/>
  <c r="R1562" i="1"/>
  <c r="R1610" i="1"/>
  <c r="R2708" i="1"/>
  <c r="R2709" i="1"/>
  <c r="R2710" i="1"/>
  <c r="R2711" i="1"/>
  <c r="R2712" i="1"/>
  <c r="R2713" i="1"/>
  <c r="R2714" i="1"/>
  <c r="R2715" i="1"/>
  <c r="R2716" i="1"/>
  <c r="R2717" i="1"/>
  <c r="R2718" i="1"/>
  <c r="R2719" i="1"/>
  <c r="R2720" i="1"/>
  <c r="R2721" i="1"/>
  <c r="R2722" i="1"/>
  <c r="R1717" i="1"/>
  <c r="R2723" i="1"/>
  <c r="R1882" i="1"/>
  <c r="R2724" i="1"/>
  <c r="R2725" i="1"/>
  <c r="R2726" i="1"/>
  <c r="R2727" i="1"/>
  <c r="R2728" i="1"/>
  <c r="R2729" i="1"/>
  <c r="R2730" i="1"/>
  <c r="R1950" i="1"/>
  <c r="R2731" i="1"/>
  <c r="R2733" i="1"/>
  <c r="R2734" i="1"/>
  <c r="R2735" i="1"/>
  <c r="R2738" i="1"/>
  <c r="R2739" i="1"/>
  <c r="R2744" i="1"/>
  <c r="R2752" i="1"/>
  <c r="R2754" i="1"/>
  <c r="R2760" i="1"/>
  <c r="R2770" i="1"/>
  <c r="R2772" i="1"/>
  <c r="R2773" i="1"/>
  <c r="R2775" i="1"/>
  <c r="R2776" i="1"/>
  <c r="R2779" i="1"/>
  <c r="R2780" i="1"/>
  <c r="R2781" i="1"/>
  <c r="R2782" i="1"/>
  <c r="R2788" i="1"/>
  <c r="R2789" i="1"/>
  <c r="R2793" i="1"/>
  <c r="R2794" i="1"/>
  <c r="R2800" i="1"/>
  <c r="R2801" i="1"/>
  <c r="R2802" i="1"/>
  <c r="R2805" i="1"/>
  <c r="R2808" i="1"/>
  <c r="R2810" i="1"/>
  <c r="R2812" i="1"/>
  <c r="R2813" i="1"/>
  <c r="R2817" i="1"/>
  <c r="R2818" i="1"/>
  <c r="R2819" i="1"/>
  <c r="R2820" i="1"/>
  <c r="R2822" i="1"/>
  <c r="R2826" i="1"/>
  <c r="R2827" i="1"/>
  <c r="R2828" i="1"/>
  <c r="R2829" i="1"/>
  <c r="R2830" i="1"/>
  <c r="R2831" i="1"/>
  <c r="R2832" i="1"/>
  <c r="R2833" i="1"/>
  <c r="R1918" i="1"/>
  <c r="R2074" i="1"/>
  <c r="R2836" i="1"/>
  <c r="R2837" i="1"/>
  <c r="R2838" i="1"/>
  <c r="R2839" i="1"/>
  <c r="R2840" i="1"/>
  <c r="R2841" i="1"/>
  <c r="R2842" i="1"/>
  <c r="R2843" i="1"/>
  <c r="R2844" i="1"/>
  <c r="R2845" i="1"/>
  <c r="R2846" i="1"/>
  <c r="R2847" i="1"/>
  <c r="R577" i="1"/>
  <c r="R578" i="1"/>
  <c r="R2850" i="1"/>
  <c r="R757" i="1"/>
  <c r="R758" i="1"/>
  <c r="R817" i="1"/>
  <c r="R819" i="1"/>
  <c r="R995" i="1"/>
  <c r="R1089" i="1"/>
  <c r="R1401" i="1"/>
  <c r="R1403" i="1"/>
  <c r="R1410" i="1"/>
  <c r="R858" i="1"/>
  <c r="R1420" i="1"/>
  <c r="R861" i="1"/>
  <c r="R1056" i="1"/>
  <c r="R2864" i="1"/>
  <c r="R693" i="1"/>
  <c r="R1145" i="1"/>
  <c r="R1138" i="1"/>
  <c r="R2868" i="1"/>
  <c r="R2869" i="1"/>
  <c r="R3" i="1"/>
  <c r="I4" i="1"/>
  <c r="I2732" i="1"/>
  <c r="I6" i="1"/>
  <c r="I7" i="1"/>
  <c r="I16" i="1"/>
  <c r="I9" i="1"/>
  <c r="I10" i="1"/>
  <c r="I133" i="1"/>
  <c r="I12" i="1"/>
  <c r="I78" i="1"/>
  <c r="I157" i="1"/>
  <c r="I2736" i="1"/>
  <c r="I124" i="1"/>
  <c r="I17" i="1"/>
  <c r="I18" i="1"/>
  <c r="I19" i="1"/>
  <c r="I20" i="1"/>
  <c r="I21" i="1"/>
  <c r="I22" i="1"/>
  <c r="I23" i="1"/>
  <c r="I24" i="1"/>
  <c r="I25" i="1"/>
  <c r="I26" i="1"/>
  <c r="I2737" i="1"/>
  <c r="I2740" i="1"/>
  <c r="I60" i="1"/>
  <c r="I61" i="1"/>
  <c r="I31" i="1"/>
  <c r="I109" i="1"/>
  <c r="I33" i="1"/>
  <c r="I34" i="1"/>
  <c r="I2741" i="1"/>
  <c r="I36" i="1"/>
  <c r="I37" i="1"/>
  <c r="I2742" i="1"/>
  <c r="I159" i="1"/>
  <c r="I40" i="1"/>
  <c r="I41" i="1"/>
  <c r="I42" i="1"/>
  <c r="I43" i="1"/>
  <c r="I59" i="1"/>
  <c r="I45" i="1"/>
  <c r="I2743" i="1"/>
  <c r="I165" i="1"/>
  <c r="I2745" i="1"/>
  <c r="I49" i="1"/>
  <c r="I2746" i="1"/>
  <c r="I108" i="1"/>
  <c r="I2747" i="1"/>
  <c r="I2748" i="1"/>
  <c r="I54" i="1"/>
  <c r="I55" i="1"/>
  <c r="I56" i="1"/>
  <c r="I57" i="1"/>
  <c r="I58" i="1"/>
  <c r="I2749" i="1"/>
  <c r="I150" i="1"/>
  <c r="I5" i="1"/>
  <c r="I62" i="1"/>
  <c r="I2750" i="1"/>
  <c r="I2751" i="1"/>
  <c r="I65" i="1"/>
  <c r="I2753" i="1"/>
  <c r="I67" i="1"/>
  <c r="I2755" i="1"/>
  <c r="I75" i="1"/>
  <c r="I70" i="1"/>
  <c r="I71" i="1"/>
  <c r="I72" i="1"/>
  <c r="I64" i="1"/>
  <c r="I2756" i="1"/>
  <c r="I2757" i="1"/>
  <c r="I2758" i="1"/>
  <c r="I2759" i="1"/>
  <c r="I2761" i="1"/>
  <c r="I79" i="1"/>
  <c r="I93" i="1"/>
  <c r="I2762" i="1"/>
  <c r="I82" i="1"/>
  <c r="I83" i="1"/>
  <c r="I2763" i="1"/>
  <c r="I94" i="1"/>
  <c r="I2764" i="1"/>
  <c r="I2765" i="1"/>
  <c r="I88" i="1"/>
  <c r="I95" i="1"/>
  <c r="I185" i="1"/>
  <c r="I91" i="1"/>
  <c r="I194" i="1"/>
  <c r="I2766" i="1"/>
  <c r="I2767" i="1"/>
  <c r="I2768" i="1"/>
  <c r="I2769" i="1"/>
  <c r="I2771" i="1"/>
  <c r="I98" i="1"/>
  <c r="I190" i="1"/>
  <c r="I144" i="1"/>
  <c r="I130" i="1"/>
  <c r="I110" i="1"/>
  <c r="I2774" i="1"/>
  <c r="I2777" i="1"/>
  <c r="I105" i="1"/>
  <c r="I2778" i="1"/>
  <c r="I107" i="1"/>
  <c r="I2783" i="1"/>
  <c r="I2784" i="1"/>
  <c r="I2785" i="1"/>
  <c r="I111" i="1"/>
  <c r="I127" i="1"/>
  <c r="I2786" i="1"/>
  <c r="I2787" i="1"/>
  <c r="I191" i="1"/>
  <c r="I2790" i="1"/>
  <c r="I68" i="1"/>
  <c r="I69" i="1"/>
  <c r="I2791" i="1"/>
  <c r="I2792" i="1"/>
  <c r="I2795" i="1"/>
  <c r="I2796" i="1"/>
  <c r="I2797" i="1"/>
  <c r="I2798" i="1"/>
  <c r="I2799" i="1"/>
  <c r="I126" i="1"/>
  <c r="I2803" i="1"/>
  <c r="I89" i="1"/>
  <c r="I29" i="1"/>
  <c r="I2804" i="1"/>
  <c r="I48" i="1"/>
  <c r="I2806" i="1"/>
  <c r="I2807" i="1"/>
  <c r="I134" i="1"/>
  <c r="I135" i="1"/>
  <c r="I136" i="1"/>
  <c r="I2809" i="1"/>
  <c r="I138" i="1"/>
  <c r="I2811" i="1"/>
  <c r="I140" i="1"/>
  <c r="I2814" i="1"/>
  <c r="I142" i="1"/>
  <c r="I143" i="1"/>
  <c r="I2815" i="1"/>
  <c r="I2816" i="1"/>
  <c r="I85" i="1"/>
  <c r="I2821" i="1"/>
  <c r="I2823" i="1"/>
  <c r="I2824" i="1"/>
  <c r="I2825" i="1"/>
  <c r="I151" i="1"/>
  <c r="I2834" i="1"/>
  <c r="I153" i="1"/>
  <c r="I38" i="1"/>
  <c r="I155" i="1"/>
  <c r="I156" i="1"/>
  <c r="I2835" i="1"/>
  <c r="I160" i="1"/>
  <c r="I145" i="1"/>
  <c r="I76" i="1"/>
  <c r="I161" i="1"/>
  <c r="I162" i="1"/>
  <c r="I163" i="1"/>
  <c r="I164" i="1"/>
  <c r="I15" i="1"/>
  <c r="I39" i="1"/>
  <c r="I167" i="1"/>
  <c r="I168" i="1"/>
  <c r="I8" i="1"/>
  <c r="I11" i="1"/>
  <c r="I13" i="1"/>
  <c r="I73" i="1"/>
  <c r="I14" i="1"/>
  <c r="I50" i="1"/>
  <c r="I2848" i="1"/>
  <c r="I176" i="1"/>
  <c r="I177" i="1"/>
  <c r="I2849" i="1"/>
  <c r="I179" i="1"/>
  <c r="I2851" i="1"/>
  <c r="I2852" i="1"/>
  <c r="I2853" i="1"/>
  <c r="I2854" i="1"/>
  <c r="I2855" i="1"/>
  <c r="I2856" i="1"/>
  <c r="I46" i="1"/>
  <c r="I2857" i="1"/>
  <c r="I188" i="1"/>
  <c r="I117" i="1"/>
  <c r="I32" i="1"/>
  <c r="I51" i="1"/>
  <c r="I30" i="1"/>
  <c r="I47" i="1"/>
  <c r="I74" i="1"/>
  <c r="I195" i="1"/>
  <c r="I196" i="1"/>
  <c r="I90" i="1"/>
  <c r="I92" i="1"/>
  <c r="I28" i="1"/>
  <c r="I52" i="1"/>
  <c r="I201" i="1"/>
  <c r="I27" i="1"/>
  <c r="I203" i="1"/>
  <c r="I123" i="1"/>
  <c r="I205" i="1"/>
  <c r="I2858" i="1"/>
  <c r="I35" i="1"/>
  <c r="I208" i="1"/>
  <c r="I209" i="1"/>
  <c r="I210" i="1"/>
  <c r="I211" i="1"/>
  <c r="I212" i="1"/>
  <c r="I213" i="1"/>
  <c r="I128" i="1"/>
  <c r="I129" i="1"/>
  <c r="I44" i="1"/>
  <c r="I2859" i="1"/>
  <c r="I218" i="1"/>
  <c r="I66" i="1"/>
  <c r="I146" i="1"/>
  <c r="I221" i="1"/>
  <c r="I222" i="1"/>
  <c r="I223" i="1"/>
  <c r="I120" i="1"/>
  <c r="I225" i="1"/>
  <c r="I226" i="1"/>
  <c r="I53" i="1"/>
  <c r="I228" i="1"/>
  <c r="I2860" i="1"/>
  <c r="I63" i="1"/>
  <c r="I231" i="1"/>
  <c r="I202" i="1"/>
  <c r="I233" i="1"/>
  <c r="I119" i="1"/>
  <c r="I2861" i="1"/>
  <c r="I86" i="1"/>
  <c r="I229" i="1"/>
  <c r="I118" i="1"/>
  <c r="I116" i="1"/>
  <c r="I240" i="1"/>
  <c r="I147" i="1"/>
  <c r="I242" i="1"/>
  <c r="I2862" i="1"/>
  <c r="I2863" i="1"/>
  <c r="I96" i="1"/>
  <c r="I100" i="1"/>
  <c r="I87" i="1"/>
  <c r="I248" i="1"/>
  <c r="I137" i="1"/>
  <c r="I139" i="1"/>
  <c r="I224" i="1"/>
  <c r="I252" i="1"/>
  <c r="I97" i="1"/>
  <c r="I99" i="1"/>
  <c r="I255" i="1"/>
  <c r="I256" i="1"/>
  <c r="I257" i="1"/>
  <c r="I121" i="1"/>
  <c r="I122" i="1"/>
  <c r="I2865" i="1"/>
  <c r="I261" i="1"/>
  <c r="I230" i="1"/>
  <c r="I2866" i="1"/>
  <c r="I77" i="1"/>
  <c r="I265" i="1"/>
  <c r="I266" i="1"/>
  <c r="I267" i="1"/>
  <c r="I268" i="1"/>
  <c r="I269" i="1"/>
  <c r="I101" i="1"/>
  <c r="I102" i="1"/>
  <c r="I125" i="1"/>
  <c r="I103" i="1"/>
  <c r="I112" i="1"/>
  <c r="I113" i="1"/>
  <c r="I154" i="1"/>
  <c r="I277" i="1"/>
  <c r="I278" i="1"/>
  <c r="I114" i="1"/>
  <c r="I115" i="1"/>
  <c r="I152" i="1"/>
  <c r="I80" i="1"/>
  <c r="I81" i="1"/>
  <c r="I171" i="1"/>
  <c r="I84" i="1"/>
  <c r="I286" i="1"/>
  <c r="I104" i="1"/>
  <c r="I106" i="1"/>
  <c r="I289" i="1"/>
  <c r="I290" i="1"/>
  <c r="I291" i="1"/>
  <c r="I292" i="1"/>
  <c r="I293" i="1"/>
  <c r="I294" i="1"/>
  <c r="I148" i="1"/>
  <c r="I254" i="1"/>
  <c r="I297" i="1"/>
  <c r="I173" i="1"/>
  <c r="I131" i="1"/>
  <c r="I132" i="1"/>
  <c r="I158" i="1"/>
  <c r="I178" i="1"/>
  <c r="I141" i="1"/>
  <c r="I175" i="1"/>
  <c r="I305" i="1"/>
  <c r="I149" i="1"/>
  <c r="I307" i="1"/>
  <c r="I308" i="1"/>
  <c r="I309" i="1"/>
  <c r="I310" i="1"/>
  <c r="I311" i="1"/>
  <c r="I312" i="1"/>
  <c r="I313" i="1"/>
  <c r="I314" i="1"/>
  <c r="I315" i="1"/>
  <c r="I316" i="1"/>
  <c r="I317" i="1"/>
  <c r="I318" i="1"/>
  <c r="I319" i="1"/>
  <c r="I320" i="1"/>
  <c r="I321" i="1"/>
  <c r="I322" i="1"/>
  <c r="I166" i="1"/>
  <c r="I324" i="1"/>
  <c r="I1275" i="1"/>
  <c r="I326" i="1"/>
  <c r="I327" i="1"/>
  <c r="I328" i="1"/>
  <c r="I200" i="1"/>
  <c r="I258" i="1"/>
  <c r="I331" i="1"/>
  <c r="I235" i="1"/>
  <c r="I333" i="1"/>
  <c r="I334" i="1"/>
  <c r="I335" i="1"/>
  <c r="I207" i="1"/>
  <c r="I182" i="1"/>
  <c r="I180" i="1"/>
  <c r="I339" i="1"/>
  <c r="I340" i="1"/>
  <c r="I341" i="1"/>
  <c r="I172" i="1"/>
  <c r="I169" i="1"/>
  <c r="I170" i="1"/>
  <c r="I345" i="1"/>
  <c r="I346" i="1"/>
  <c r="I347" i="1"/>
  <c r="I348" i="1"/>
  <c r="I349" i="1"/>
  <c r="I350" i="1"/>
  <c r="I192" i="1"/>
  <c r="I352" i="1"/>
  <c r="I1214" i="1"/>
  <c r="I281" i="1"/>
  <c r="I575" i="1"/>
  <c r="I198" i="1"/>
  <c r="I199" i="1"/>
  <c r="I358" i="1"/>
  <c r="I359" i="1"/>
  <c r="I360" i="1"/>
  <c r="I274" i="1"/>
  <c r="I186" i="1"/>
  <c r="I187" i="1"/>
  <c r="I174" i="1"/>
  <c r="I365" i="1"/>
  <c r="I284" i="1"/>
  <c r="I367" i="1"/>
  <c r="I368" i="1"/>
  <c r="I234" i="1"/>
  <c r="I193" i="1"/>
  <c r="I371" i="1"/>
  <c r="I249" i="1"/>
  <c r="I197" i="1"/>
  <c r="I181" i="1"/>
  <c r="I236" i="1"/>
  <c r="I376" i="1"/>
  <c r="I665" i="1"/>
  <c r="I184" i="1"/>
  <c r="I220" i="1"/>
  <c r="I227" i="1"/>
  <c r="I204" i="1"/>
  <c r="I382" i="1"/>
  <c r="I183" i="1"/>
  <c r="I384" i="1"/>
  <c r="I385" i="1"/>
  <c r="I386" i="1"/>
  <c r="I189" i="1"/>
  <c r="I259" i="1"/>
  <c r="I389" i="1"/>
  <c r="I824" i="1"/>
  <c r="I391" i="1"/>
  <c r="I392" i="1"/>
  <c r="I215" i="1"/>
  <c r="I394" i="1"/>
  <c r="I561" i="1"/>
  <c r="I396" i="1"/>
  <c r="I244" i="1"/>
  <c r="I398" i="1"/>
  <c r="I399" i="1"/>
  <c r="I400" i="1"/>
  <c r="I237" i="1"/>
  <c r="I247" i="1"/>
  <c r="I263" i="1"/>
  <c r="I264" i="1"/>
  <c r="I214" i="1"/>
  <c r="I206" i="1"/>
  <c r="I407" i="1"/>
  <c r="I408" i="1"/>
  <c r="I250" i="1"/>
  <c r="I410" i="1"/>
  <c r="I411" i="1"/>
  <c r="I412" i="1"/>
  <c r="I275" i="1"/>
  <c r="I414" i="1"/>
  <c r="I287" i="1"/>
  <c r="I416" i="1"/>
  <c r="I332" i="1"/>
  <c r="I232" i="1"/>
  <c r="I280" i="1"/>
  <c r="I567" i="1"/>
  <c r="I1085" i="1"/>
  <c r="I422" i="1"/>
  <c r="I260" i="1"/>
  <c r="I246" i="1"/>
  <c r="I425" i="1"/>
  <c r="I262" i="1"/>
  <c r="I304" i="1"/>
  <c r="I243" i="1"/>
  <c r="I251" i="1"/>
  <c r="I238" i="1"/>
  <c r="I431" i="1"/>
  <c r="I432" i="1"/>
  <c r="I306" i="1"/>
  <c r="I253" i="1"/>
  <c r="I276" i="1"/>
  <c r="I436" i="1"/>
  <c r="I437" i="1"/>
  <c r="I272" i="1"/>
  <c r="I303" i="1"/>
  <c r="I440" i="1"/>
  <c r="I241" i="1"/>
  <c r="I330" i="1"/>
  <c r="I443" i="1"/>
  <c r="I444" i="1"/>
  <c r="I445" i="1"/>
  <c r="I245" i="1"/>
  <c r="I1084" i="1"/>
  <c r="I448" i="1"/>
  <c r="I1041" i="1"/>
  <c r="I1203" i="1"/>
  <c r="I451" i="1"/>
  <c r="I298" i="1"/>
  <c r="I299" i="1"/>
  <c r="I279" i="1"/>
  <c r="I455" i="1"/>
  <c r="I456" i="1"/>
  <c r="I302" i="1"/>
  <c r="I270" i="1"/>
  <c r="I459" i="1"/>
  <c r="I1215" i="1"/>
  <c r="I461" i="1"/>
  <c r="I271" i="1"/>
  <c r="I463" i="1"/>
  <c r="I464" i="1"/>
  <c r="I338" i="1"/>
  <c r="I466" i="1"/>
  <c r="I273" i="1"/>
  <c r="I468" i="1"/>
  <c r="I469" i="1"/>
  <c r="I470" i="1"/>
  <c r="I471" i="1"/>
  <c r="I542" i="1"/>
  <c r="I473" i="1"/>
  <c r="I474" i="1"/>
  <c r="I475" i="1"/>
  <c r="I476" i="1"/>
  <c r="I2012" i="1"/>
  <c r="I478" i="1"/>
  <c r="I479" i="1"/>
  <c r="I615" i="1"/>
  <c r="I481" i="1"/>
  <c r="I282" i="1"/>
  <c r="I869" i="1"/>
  <c r="I288" i="1"/>
  <c r="I485" i="1"/>
  <c r="I486" i="1"/>
  <c r="I487" i="1"/>
  <c r="I336" i="1"/>
  <c r="I489" i="1"/>
  <c r="I490" i="1"/>
  <c r="I364" i="1"/>
  <c r="I366" i="1"/>
  <c r="I493" i="1"/>
  <c r="I285" i="1"/>
  <c r="I388" i="1"/>
  <c r="I496" i="1"/>
  <c r="I497" i="1"/>
  <c r="I498" i="1"/>
  <c r="I619" i="1"/>
  <c r="I500" i="1"/>
  <c r="I433" i="1"/>
  <c r="I502" i="1"/>
  <c r="I503" i="1"/>
  <c r="I421" i="1"/>
  <c r="I283" i="1"/>
  <c r="I381" i="1"/>
  <c r="I426" i="1"/>
  <c r="I295" i="1"/>
  <c r="I509" i="1"/>
  <c r="I510" i="1"/>
  <c r="I511" i="1"/>
  <c r="I505" i="1"/>
  <c r="I513" i="1"/>
  <c r="I402" i="1"/>
  <c r="I984" i="1"/>
  <c r="I996" i="1"/>
  <c r="I517" i="1"/>
  <c r="I296" i="1"/>
  <c r="I593" i="1"/>
  <c r="I520" i="1"/>
  <c r="I834" i="1"/>
  <c r="I300" i="1"/>
  <c r="I523" i="1"/>
  <c r="I343" i="1"/>
  <c r="I525" i="1"/>
  <c r="I342" i="1"/>
  <c r="I527" i="1"/>
  <c r="I592" i="1"/>
  <c r="I781" i="1"/>
  <c r="I530" i="1"/>
  <c r="I531" i="1"/>
  <c r="I532" i="1"/>
  <c r="I397" i="1"/>
  <c r="I1030" i="1"/>
  <c r="I390" i="1"/>
  <c r="I945" i="1"/>
  <c r="I815" i="1"/>
  <c r="I538" i="1"/>
  <c r="I1968" i="1"/>
  <c r="I540" i="1"/>
  <c r="I835" i="1"/>
  <c r="I357" i="1"/>
  <c r="I825" i="1"/>
  <c r="I544" i="1"/>
  <c r="I301" i="1"/>
  <c r="I1323" i="1"/>
  <c r="I378" i="1"/>
  <c r="I494" i="1"/>
  <c r="I1037" i="1"/>
  <c r="I1038" i="1"/>
  <c r="I1039" i="1"/>
  <c r="I998" i="1"/>
  <c r="I999" i="1"/>
  <c r="I1155" i="1"/>
  <c r="I1392" i="1"/>
  <c r="I1074" i="1"/>
  <c r="I323" i="1"/>
  <c r="I1031" i="1"/>
  <c r="I559" i="1"/>
  <c r="I370" i="1"/>
  <c r="I663" i="1"/>
  <c r="I1131" i="1"/>
  <c r="I563" i="1"/>
  <c r="I564" i="1"/>
  <c r="I325" i="1"/>
  <c r="I553" i="1"/>
  <c r="I554" i="1"/>
  <c r="I719" i="1"/>
  <c r="I401" i="1"/>
  <c r="I570" i="1"/>
  <c r="I375" i="1"/>
  <c r="I620" i="1"/>
  <c r="I550" i="1"/>
  <c r="I1072" i="1"/>
  <c r="I1070" i="1"/>
  <c r="I387" i="1"/>
  <c r="I512" i="1"/>
  <c r="I626" i="1"/>
  <c r="I634" i="1"/>
  <c r="I1068" i="1"/>
  <c r="I551" i="1"/>
  <c r="I582" i="1"/>
  <c r="I938" i="1"/>
  <c r="I329" i="1"/>
  <c r="I801" i="1"/>
  <c r="I373" i="1"/>
  <c r="I587" i="1"/>
  <c r="I588" i="1"/>
  <c r="I641" i="1"/>
  <c r="I344" i="1"/>
  <c r="I337" i="1"/>
  <c r="I1047" i="1"/>
  <c r="I1053" i="1"/>
  <c r="I508" i="1"/>
  <c r="I351" i="1"/>
  <c r="I596" i="1"/>
  <c r="I543" i="1"/>
  <c r="I353" i="1"/>
  <c r="I599" i="1"/>
  <c r="I816" i="1"/>
  <c r="I580" i="1"/>
  <c r="I566" i="1"/>
  <c r="I948" i="1"/>
  <c r="I1517" i="1"/>
  <c r="I1139" i="1"/>
  <c r="I604" i="1"/>
  <c r="I928" i="1"/>
  <c r="I393" i="1"/>
  <c r="I395" i="1"/>
  <c r="I354" i="1"/>
  <c r="I882" i="1"/>
  <c r="I883" i="1"/>
  <c r="I884" i="1"/>
  <c r="I614" i="1"/>
  <c r="I506" i="1"/>
  <c r="I480" i="1"/>
  <c r="I720" i="1"/>
  <c r="I374" i="1"/>
  <c r="I383" i="1"/>
  <c r="I355" i="1"/>
  <c r="I356" i="1"/>
  <c r="I524" i="1"/>
  <c r="I894" i="1"/>
  <c r="I949" i="1"/>
  <c r="I625" i="1"/>
  <c r="I536" i="1"/>
  <c r="I627" i="1"/>
  <c r="I628" i="1"/>
  <c r="I621" i="1"/>
  <c r="I362" i="1"/>
  <c r="I369" i="1"/>
  <c r="I379" i="1"/>
  <c r="I642" i="1"/>
  <c r="I361" i="1"/>
  <c r="I671" i="1"/>
  <c r="I722" i="1"/>
  <c r="I637" i="1"/>
  <c r="I638" i="1"/>
  <c r="I723" i="1"/>
  <c r="I460" i="1"/>
  <c r="I363" i="1"/>
  <c r="I1063" i="1"/>
  <c r="I643" i="1"/>
  <c r="I789" i="1"/>
  <c r="I645" i="1"/>
  <c r="I534" i="1"/>
  <c r="I454" i="1"/>
  <c r="I648" i="1"/>
  <c r="I541" i="1"/>
  <c r="I650" i="1"/>
  <c r="I522" i="1"/>
  <c r="I726" i="1"/>
  <c r="I653" i="1"/>
  <c r="I670" i="1"/>
  <c r="I491" i="1"/>
  <c r="I495" i="1"/>
  <c r="I377" i="1"/>
  <c r="I821" i="1"/>
  <c r="I492" i="1"/>
  <c r="I1188" i="1"/>
  <c r="I372" i="1"/>
  <c r="I662" i="1"/>
  <c r="I1062" i="1"/>
  <c r="I840" i="1"/>
  <c r="I921" i="1"/>
  <c r="I897" i="1"/>
  <c r="I521" i="1"/>
  <c r="I668" i="1"/>
  <c r="I899" i="1"/>
  <c r="I900" i="1"/>
  <c r="I632" i="1"/>
  <c r="I1060" i="1"/>
  <c r="I727" i="1"/>
  <c r="I674" i="1"/>
  <c r="I616" i="1"/>
  <c r="I1187" i="1"/>
  <c r="I729" i="1"/>
  <c r="I730" i="1"/>
  <c r="I1014" i="1"/>
  <c r="I871" i="1"/>
  <c r="I681" i="1"/>
  <c r="I731" i="1"/>
  <c r="I601" i="1"/>
  <c r="I732" i="1"/>
  <c r="I733" i="1"/>
  <c r="I686" i="1"/>
  <c r="I831" i="1"/>
  <c r="I672" i="1"/>
  <c r="I939" i="1"/>
  <c r="I537" i="1"/>
  <c r="I691" i="1"/>
  <c r="I380" i="1"/>
  <c r="I635" i="1"/>
  <c r="I666" i="1"/>
  <c r="I695" i="1"/>
  <c r="I405" i="1"/>
  <c r="I618" i="1"/>
  <c r="I673" i="1"/>
  <c r="I734" i="1"/>
  <c r="I735" i="1"/>
  <c r="I738" i="1"/>
  <c r="I710" i="1"/>
  <c r="I703" i="1"/>
  <c r="I704" i="1"/>
  <c r="I705" i="1"/>
  <c r="I739" i="1"/>
  <c r="I1191" i="1"/>
  <c r="I919" i="1"/>
  <c r="I654" i="1"/>
  <c r="I1236" i="1"/>
  <c r="I1245" i="1"/>
  <c r="I836" i="1"/>
  <c r="I1174" i="1"/>
  <c r="I896" i="1"/>
  <c r="I680" i="1"/>
  <c r="I901" i="1"/>
  <c r="I717" i="1"/>
  <c r="I712" i="1"/>
  <c r="I682" i="1"/>
  <c r="I1148" i="1"/>
  <c r="I721" i="1"/>
  <c r="I991" i="1"/>
  <c r="I435" i="1"/>
  <c r="I724" i="1"/>
  <c r="I725" i="1"/>
  <c r="I528" i="1"/>
  <c r="I529" i="1"/>
  <c r="I728" i="1"/>
  <c r="I636" i="1"/>
  <c r="I639" i="1"/>
  <c r="I1075" i="1"/>
  <c r="I898" i="1"/>
  <c r="I430" i="1"/>
  <c r="I699" i="1"/>
  <c r="I612" i="1"/>
  <c r="I736" i="1"/>
  <c r="I737" i="1"/>
  <c r="I419" i="1"/>
  <c r="I420" i="1"/>
  <c r="I802" i="1"/>
  <c r="I740" i="1"/>
  <c r="I546" i="1"/>
  <c r="I929" i="1"/>
  <c r="I716" i="1"/>
  <c r="I745" i="1"/>
  <c r="I1018" i="1"/>
  <c r="I613" i="1"/>
  <c r="I741" i="1"/>
  <c r="I970" i="1"/>
  <c r="I972" i="1"/>
  <c r="I1277" i="1"/>
  <c r="I752" i="1"/>
  <c r="I526" i="1"/>
  <c r="I754" i="1"/>
  <c r="I763" i="1"/>
  <c r="I623" i="1"/>
  <c r="I1035" i="1"/>
  <c r="I1025" i="1"/>
  <c r="I759" i="1"/>
  <c r="I760" i="1"/>
  <c r="I622" i="1"/>
  <c r="I992" i="1"/>
  <c r="I572" i="1"/>
  <c r="I535" i="1"/>
  <c r="I548" i="1"/>
  <c r="I706" i="1"/>
  <c r="I697" i="1"/>
  <c r="I675" i="1"/>
  <c r="I769" i="1"/>
  <c r="I742" i="1"/>
  <c r="I452" i="1"/>
  <c r="I676" i="1"/>
  <c r="I886" i="1"/>
  <c r="I482" i="1"/>
  <c r="I483" i="1"/>
  <c r="I413" i="1"/>
  <c r="I415" i="1"/>
  <c r="I417" i="1"/>
  <c r="I418" i="1"/>
  <c r="I499" i="1"/>
  <c r="I428" i="1"/>
  <c r="I783" i="1"/>
  <c r="I1059" i="1"/>
  <c r="I784" i="1"/>
  <c r="I865" i="1"/>
  <c r="I659" i="1"/>
  <c r="I829" i="1"/>
  <c r="I830" i="1"/>
  <c r="I743" i="1"/>
  <c r="I744" i="1"/>
  <c r="I746" i="1"/>
  <c r="I747" i="1"/>
  <c r="I447" i="1"/>
  <c r="I449" i="1"/>
  <c r="I1103" i="1"/>
  <c r="I565" i="1"/>
  <c r="I797" i="1"/>
  <c r="I798" i="1"/>
  <c r="I660" i="1"/>
  <c r="I547" i="1"/>
  <c r="I569" i="1"/>
  <c r="I990" i="1"/>
  <c r="I803" i="1"/>
  <c r="I804" i="1"/>
  <c r="I805" i="1"/>
  <c r="I806" i="1"/>
  <c r="I450" i="1"/>
  <c r="I808" i="1"/>
  <c r="I988" i="1"/>
  <c r="I562" i="1"/>
  <c r="I811" i="1"/>
  <c r="I1181" i="1"/>
  <c r="I533" i="1"/>
  <c r="I814" i="1"/>
  <c r="I629" i="1"/>
  <c r="I581" i="1"/>
  <c r="I583" i="1"/>
  <c r="I818" i="1"/>
  <c r="I1143" i="1"/>
  <c r="I868" i="1"/>
  <c r="I514" i="1"/>
  <c r="I982" i="1"/>
  <c r="I677" i="1"/>
  <c r="I515" i="1"/>
  <c r="I516" i="1"/>
  <c r="I518" i="1"/>
  <c r="I519" i="1"/>
  <c r="I946" i="1"/>
  <c r="I633" i="1"/>
  <c r="I795" i="1"/>
  <c r="I796" i="1"/>
  <c r="I799" i="1"/>
  <c r="I1057" i="1"/>
  <c r="I846" i="1"/>
  <c r="I1004" i="1"/>
  <c r="I715" i="1"/>
  <c r="I966" i="1"/>
  <c r="I838" i="1"/>
  <c r="I1043" i="1"/>
  <c r="I403" i="1"/>
  <c r="I748" i="1"/>
  <c r="I842" i="1"/>
  <c r="I932" i="1"/>
  <c r="I631" i="1"/>
  <c r="I694" i="1"/>
  <c r="I922" i="1"/>
  <c r="I584" i="1"/>
  <c r="I874" i="1"/>
  <c r="I775" i="1"/>
  <c r="I605" i="1"/>
  <c r="I822" i="1"/>
  <c r="I887" i="1"/>
  <c r="I853" i="1"/>
  <c r="I854" i="1"/>
  <c r="I678" i="1"/>
  <c r="I457" i="1"/>
  <c r="I458" i="1"/>
  <c r="I837" i="1"/>
  <c r="I859" i="1"/>
  <c r="I860" i="1"/>
  <c r="I975" i="1"/>
  <c r="I504" i="1"/>
  <c r="I404" i="1"/>
  <c r="I823" i="1"/>
  <c r="I439" i="1"/>
  <c r="I866" i="1"/>
  <c r="I867" i="1"/>
  <c r="I462" i="1"/>
  <c r="I465" i="1"/>
  <c r="I875" i="1"/>
  <c r="I879" i="1"/>
  <c r="I951" i="1"/>
  <c r="I545" i="1"/>
  <c r="I571" i="1"/>
  <c r="I776" i="1"/>
  <c r="I876" i="1"/>
  <c r="I877" i="1"/>
  <c r="I878" i="1"/>
  <c r="I409" i="1"/>
  <c r="I1006" i="1"/>
  <c r="I881" i="1"/>
  <c r="I467" i="1"/>
  <c r="I472" i="1"/>
  <c r="I477" i="1"/>
  <c r="I1151" i="1"/>
  <c r="I902" i="1"/>
  <c r="I903" i="1"/>
  <c r="I683" i="1"/>
  <c r="I956" i="1"/>
  <c r="I890" i="1"/>
  <c r="I993" i="1"/>
  <c r="I406" i="1"/>
  <c r="I597" i="1"/>
  <c r="I800" i="1"/>
  <c r="I977" i="1"/>
  <c r="I820" i="1"/>
  <c r="I847" i="1"/>
  <c r="I667" i="1"/>
  <c r="I664" i="1"/>
  <c r="I790" i="1"/>
  <c r="I429" i="1"/>
  <c r="I862" i="1"/>
  <c r="I576" i="1"/>
  <c r="I423" i="1"/>
  <c r="I501" i="1"/>
  <c r="I906" i="1"/>
  <c r="I598" i="1"/>
  <c r="I434" i="1"/>
  <c r="I427" i="1"/>
  <c r="I1061" i="1"/>
  <c r="I807" i="1"/>
  <c r="I607" i="1"/>
  <c r="I684" i="1"/>
  <c r="I809" i="1"/>
  <c r="I685" i="1"/>
  <c r="I904" i="1"/>
  <c r="I1095" i="1"/>
  <c r="I905" i="1"/>
  <c r="I907" i="1"/>
  <c r="I687" i="1"/>
  <c r="I810" i="1"/>
  <c r="I608" i="1"/>
  <c r="I609" i="1"/>
  <c r="I812" i="1"/>
  <c r="I688" i="1"/>
  <c r="I908" i="1"/>
  <c r="I1096" i="1"/>
  <c r="I909" i="1"/>
  <c r="I507" i="1"/>
  <c r="I930" i="1"/>
  <c r="I931" i="1"/>
  <c r="I441" i="1"/>
  <c r="I442" i="1"/>
  <c r="I888" i="1"/>
  <c r="I446" i="1"/>
  <c r="I936" i="1"/>
  <c r="I602" i="1"/>
  <c r="I910" i="1"/>
  <c r="I689" i="1"/>
  <c r="I940" i="1"/>
  <c r="I424" i="1"/>
  <c r="I911" i="1"/>
  <c r="I912" i="1"/>
  <c r="I944" i="1"/>
  <c r="I585" i="1"/>
  <c r="I749" i="1"/>
  <c r="I947" i="1"/>
  <c r="I484" i="1"/>
  <c r="I438" i="1"/>
  <c r="I950" i="1"/>
  <c r="I750" i="1"/>
  <c r="I935" i="1"/>
  <c r="I751" i="1"/>
  <c r="I957" i="1"/>
  <c r="I920" i="1"/>
  <c r="I591" i="1"/>
  <c r="I640" i="1"/>
  <c r="I488" i="1"/>
  <c r="I595" i="1"/>
  <c r="I453" i="1"/>
  <c r="I961" i="1"/>
  <c r="I962" i="1"/>
  <c r="I963" i="1"/>
  <c r="I753" i="1"/>
  <c r="I965" i="1"/>
  <c r="I828" i="1"/>
  <c r="I552" i="1"/>
  <c r="I926" i="1"/>
  <c r="I969" i="1"/>
  <c r="I1076" i="1"/>
  <c r="I971" i="1"/>
  <c r="I239" i="1"/>
  <c r="I973" i="1"/>
  <c r="I974" i="1"/>
  <c r="I216" i="1"/>
  <c r="I976" i="1"/>
  <c r="I217" i="1"/>
  <c r="I219" i="1"/>
  <c r="I979" i="1"/>
  <c r="I980" i="1"/>
  <c r="I813" i="1"/>
  <c r="I669" i="1"/>
  <c r="I983" i="1"/>
  <c r="I539" i="1"/>
  <c r="I958" i="1"/>
  <c r="I702" i="1"/>
  <c r="I941" i="1"/>
  <c r="I603" i="1"/>
  <c r="I848" i="1"/>
  <c r="I549" i="1"/>
  <c r="I610" i="1"/>
  <c r="I611" i="1"/>
  <c r="I913" i="1"/>
  <c r="I690" i="1"/>
  <c r="I555" i="1"/>
  <c r="I556" i="1"/>
  <c r="I557" i="1"/>
  <c r="I558" i="1"/>
  <c r="I560" i="1"/>
  <c r="I1000" i="1"/>
  <c r="I1001" i="1"/>
  <c r="I1002" i="1"/>
  <c r="I1003" i="1"/>
  <c r="I594" i="1"/>
  <c r="I1005" i="1"/>
  <c r="I1200" i="1"/>
  <c r="I1019" i="1"/>
  <c r="I1008" i="1"/>
  <c r="I661" i="1"/>
  <c r="I1010" i="1"/>
  <c r="I617" i="1"/>
  <c r="I1479" i="1"/>
  <c r="I1013" i="1"/>
  <c r="I1443" i="1"/>
  <c r="I1015" i="1"/>
  <c r="I1099" i="1"/>
  <c r="I579" i="1"/>
  <c r="I709" i="1"/>
  <c r="I606" i="1"/>
  <c r="I1020" i="1"/>
  <c r="I1021" i="1"/>
  <c r="I1022" i="1"/>
  <c r="I1023" i="1"/>
  <c r="I872" i="1"/>
  <c r="I1007" i="1"/>
  <c r="I1026" i="1"/>
  <c r="I568" i="1"/>
  <c r="I791" i="1"/>
  <c r="I574" i="1"/>
  <c r="I590" i="1"/>
  <c r="I755" i="1"/>
  <c r="I1032" i="1"/>
  <c r="I1033" i="1"/>
  <c r="I1106" i="1"/>
  <c r="I573" i="1"/>
  <c r="I1048" i="1"/>
  <c r="I764" i="1"/>
  <c r="I1481" i="1"/>
  <c r="I657" i="1"/>
  <c r="I1040" i="1"/>
  <c r="I1521" i="1"/>
  <c r="I942" i="1"/>
  <c r="I586" i="1"/>
  <c r="I589" i="1"/>
  <c r="I700" i="1"/>
  <c r="I1046" i="1"/>
  <c r="I644" i="1"/>
  <c r="I1199" i="1"/>
  <c r="I1049" i="1"/>
  <c r="I895" i="1"/>
  <c r="I779" i="1"/>
  <c r="I849" i="1"/>
  <c r="I959" i="1"/>
  <c r="I870" i="1"/>
  <c r="I1055" i="1"/>
  <c r="I701" i="1"/>
  <c r="I1024" i="1"/>
  <c r="I718" i="1"/>
  <c r="I624" i="1"/>
  <c r="I792" i="1"/>
  <c r="I793" i="1"/>
  <c r="I794" i="1"/>
  <c r="I698" i="1"/>
  <c r="I1064" i="1"/>
  <c r="I933" i="1"/>
  <c r="I1016" i="1"/>
  <c r="I1017" i="1"/>
  <c r="I885" i="1"/>
  <c r="I1069" i="1"/>
  <c r="I960" i="1"/>
  <c r="I1071" i="1"/>
  <c r="I1126" i="1"/>
  <c r="I1400" i="1"/>
  <c r="I1045" i="1"/>
  <c r="I1009" i="1"/>
  <c r="I964" i="1"/>
  <c r="I1189" i="1"/>
  <c r="I978" i="1"/>
  <c r="I708" i="1"/>
  <c r="I850" i="1"/>
  <c r="I1088" i="1"/>
  <c r="I1105" i="1"/>
  <c r="I1108" i="1"/>
  <c r="I1109" i="1"/>
  <c r="I1110" i="1"/>
  <c r="I1111" i="1"/>
  <c r="I1114" i="1"/>
  <c r="I1118" i="1"/>
  <c r="I1125" i="1"/>
  <c r="I1127" i="1"/>
  <c r="I851" i="1"/>
  <c r="I1128" i="1"/>
  <c r="I1130" i="1"/>
  <c r="I1136" i="1"/>
  <c r="I1141" i="1"/>
  <c r="I1144" i="1"/>
  <c r="I1147" i="1"/>
  <c r="I1156" i="1"/>
  <c r="I1159" i="1"/>
  <c r="I1160" i="1"/>
  <c r="I1162" i="1"/>
  <c r="I1102" i="1"/>
  <c r="I1164" i="1"/>
  <c r="I1173" i="1"/>
  <c r="I1176" i="1"/>
  <c r="I1182" i="1"/>
  <c r="I1184" i="1"/>
  <c r="I1192" i="1"/>
  <c r="I1193" i="1"/>
  <c r="I1198" i="1"/>
  <c r="I1202" i="1"/>
  <c r="I1207" i="1"/>
  <c r="I852" i="1"/>
  <c r="I1217" i="1"/>
  <c r="I1218" i="1"/>
  <c r="I1225" i="1"/>
  <c r="I1226" i="1"/>
  <c r="I1229" i="1"/>
  <c r="I1233" i="1"/>
  <c r="I1237" i="1"/>
  <c r="I1240" i="1"/>
  <c r="I1241" i="1"/>
  <c r="I1248" i="1"/>
  <c r="I600" i="1"/>
  <c r="I1249" i="1"/>
  <c r="I1250" i="1"/>
  <c r="I1251" i="1"/>
  <c r="I1254" i="1"/>
  <c r="I1261" i="1"/>
  <c r="I1266" i="1"/>
  <c r="I1269" i="1"/>
  <c r="I1270" i="1"/>
  <c r="I1272" i="1"/>
  <c r="I1273" i="1"/>
  <c r="I989" i="1"/>
  <c r="I1276" i="1"/>
  <c r="I1279" i="1"/>
  <c r="I1280" i="1"/>
  <c r="I1281" i="1"/>
  <c r="I1282" i="1"/>
  <c r="I1283" i="1"/>
  <c r="I1287" i="1"/>
  <c r="I1288" i="1"/>
  <c r="I1290" i="1"/>
  <c r="I1292" i="1"/>
  <c r="I1146" i="1"/>
  <c r="I1294" i="1"/>
  <c r="I1296" i="1"/>
  <c r="I1297" i="1"/>
  <c r="I1298" i="1"/>
  <c r="I1299" i="1"/>
  <c r="I1301" i="1"/>
  <c r="I1302" i="1"/>
  <c r="I1303" i="1"/>
  <c r="I1304" i="1"/>
  <c r="I1305" i="1"/>
  <c r="I1027" i="1"/>
  <c r="I1306" i="1"/>
  <c r="I1308" i="1"/>
  <c r="I1309" i="1"/>
  <c r="I1310" i="1"/>
  <c r="I1312" i="1"/>
  <c r="I1314" i="1"/>
  <c r="I1315" i="1"/>
  <c r="I1316" i="1"/>
  <c r="I1317" i="1"/>
  <c r="I1318" i="1"/>
  <c r="I855" i="1"/>
  <c r="I1319" i="1"/>
  <c r="I1320" i="1"/>
  <c r="I1321" i="1"/>
  <c r="I1324" i="1"/>
  <c r="I1325" i="1"/>
  <c r="I1326" i="1"/>
  <c r="I1327" i="1"/>
  <c r="I1328" i="1"/>
  <c r="I1329" i="1"/>
  <c r="I1332" i="1"/>
  <c r="I1065" i="1"/>
  <c r="I1336" i="1"/>
  <c r="I1337" i="1"/>
  <c r="I1338" i="1"/>
  <c r="I1339" i="1"/>
  <c r="I1340" i="1"/>
  <c r="I1341" i="1"/>
  <c r="I1342" i="1"/>
  <c r="I1343" i="1"/>
  <c r="I1346" i="1"/>
  <c r="I1347" i="1"/>
  <c r="I1190" i="1"/>
  <c r="I1348" i="1"/>
  <c r="I1349" i="1"/>
  <c r="I1351" i="1"/>
  <c r="I1352" i="1"/>
  <c r="I1353" i="1"/>
  <c r="I1354" i="1"/>
  <c r="I1357" i="1"/>
  <c r="I1358" i="1"/>
  <c r="I1359" i="1"/>
  <c r="I1360" i="1"/>
  <c r="I762" i="1"/>
  <c r="I1361" i="1"/>
  <c r="I1362" i="1"/>
  <c r="I1363" i="1"/>
  <c r="I1364" i="1"/>
  <c r="I1369" i="1"/>
  <c r="I1370" i="1"/>
  <c r="I1371" i="1"/>
  <c r="I1372" i="1"/>
  <c r="I1373" i="1"/>
  <c r="I1826" i="1"/>
  <c r="I1212" i="1"/>
  <c r="I1374" i="1"/>
  <c r="I1375" i="1"/>
  <c r="I1376" i="1"/>
  <c r="I1378" i="1"/>
  <c r="I1379" i="1"/>
  <c r="I1380" i="1"/>
  <c r="I1381" i="1"/>
  <c r="I1382" i="1"/>
  <c r="I1384" i="1"/>
  <c r="I1385" i="1"/>
  <c r="I856" i="1"/>
  <c r="I1853" i="1"/>
  <c r="I1387" i="1"/>
  <c r="I1389" i="1"/>
  <c r="I1390" i="1"/>
  <c r="I1391" i="1"/>
  <c r="I1393" i="1"/>
  <c r="I1394" i="1"/>
  <c r="I1395" i="1"/>
  <c r="I1396" i="1"/>
  <c r="I1399" i="1"/>
  <c r="I857" i="1"/>
  <c r="I1402" i="1"/>
  <c r="I1793" i="1"/>
  <c r="I1404" i="1"/>
  <c r="I1405" i="1"/>
  <c r="I1406" i="1"/>
  <c r="I1408" i="1"/>
  <c r="I1769" i="1"/>
  <c r="I1409" i="1"/>
  <c r="I1412" i="1"/>
  <c r="I1411" i="1"/>
  <c r="I915" i="1"/>
  <c r="I1413" i="1"/>
  <c r="I1854" i="1"/>
  <c r="I1414" i="1"/>
  <c r="I1415" i="1"/>
  <c r="I1424" i="1"/>
  <c r="I1416" i="1"/>
  <c r="I1417" i="1"/>
  <c r="I1418" i="1"/>
  <c r="I1419" i="1"/>
  <c r="I1422" i="1"/>
  <c r="I782" i="1"/>
  <c r="I1423" i="1"/>
  <c r="I1446" i="1"/>
  <c r="I1426" i="1"/>
  <c r="I1427" i="1"/>
  <c r="I1428" i="1"/>
  <c r="I1429" i="1"/>
  <c r="I1430" i="1"/>
  <c r="I1431" i="1"/>
  <c r="I1433" i="1"/>
  <c r="I1434" i="1"/>
  <c r="I652" i="1"/>
  <c r="I1435" i="1"/>
  <c r="I1436" i="1"/>
  <c r="I1437" i="1"/>
  <c r="I1438" i="1"/>
  <c r="I1439" i="1"/>
  <c r="I1440" i="1"/>
  <c r="I1441" i="1"/>
  <c r="I1442" i="1"/>
  <c r="I1444" i="1"/>
  <c r="I1445" i="1"/>
  <c r="I1129" i="1"/>
  <c r="I1447" i="1"/>
  <c r="I1448" i="1"/>
  <c r="I1449" i="1"/>
  <c r="I1453" i="1"/>
  <c r="I1450" i="1"/>
  <c r="I1451" i="1"/>
  <c r="I1452" i="1"/>
  <c r="I1454" i="1"/>
  <c r="I1455" i="1"/>
  <c r="I1719" i="1"/>
  <c r="I981" i="1"/>
  <c r="I1456" i="1"/>
  <c r="I1457" i="1"/>
  <c r="I1459" i="1"/>
  <c r="I1971" i="1"/>
  <c r="I1460" i="1"/>
  <c r="I1462" i="1"/>
  <c r="I1463" i="1"/>
  <c r="I1464" i="1"/>
  <c r="I1466" i="1"/>
  <c r="I1468" i="1"/>
  <c r="I833" i="1"/>
  <c r="I1469" i="1"/>
  <c r="I1470" i="1"/>
  <c r="I1471" i="1"/>
  <c r="I1472" i="1"/>
  <c r="I1473" i="1"/>
  <c r="I1474" i="1"/>
  <c r="I1988" i="1"/>
  <c r="I1984" i="1"/>
  <c r="I1475" i="1"/>
  <c r="I1478" i="1"/>
  <c r="I696" i="1"/>
  <c r="I1480" i="1"/>
  <c r="I1482" i="1"/>
  <c r="I1485" i="1"/>
  <c r="I1994" i="1"/>
  <c r="I1486" i="1"/>
  <c r="I1488" i="1"/>
  <c r="I1489" i="1"/>
  <c r="I1491" i="1"/>
  <c r="I1492" i="1"/>
  <c r="I1493" i="1"/>
  <c r="I1322" i="1"/>
  <c r="I1494" i="1"/>
  <c r="I1495" i="1"/>
  <c r="I1496" i="1"/>
  <c r="I1497" i="1"/>
  <c r="I1500" i="1"/>
  <c r="I1501" i="1"/>
  <c r="I1502" i="1"/>
  <c r="I1503" i="1"/>
  <c r="I1504" i="1"/>
  <c r="I2014" i="1"/>
  <c r="I1028" i="1"/>
  <c r="I1505" i="1"/>
  <c r="I1507" i="1"/>
  <c r="I1508" i="1"/>
  <c r="I1509" i="1"/>
  <c r="I1511" i="1"/>
  <c r="I1512" i="1"/>
  <c r="I1513" i="1"/>
  <c r="I1515" i="1"/>
  <c r="I1516" i="1"/>
  <c r="I1518" i="1"/>
  <c r="I765" i="1"/>
  <c r="I1519" i="1"/>
  <c r="I1520" i="1"/>
  <c r="I1522" i="1"/>
  <c r="I1523" i="1"/>
  <c r="I1524" i="1"/>
  <c r="I1526" i="1"/>
  <c r="I2029" i="1"/>
  <c r="I2035" i="1"/>
  <c r="I1527" i="1"/>
  <c r="I2037" i="1"/>
  <c r="I889" i="1"/>
  <c r="I1528" i="1"/>
  <c r="I1529" i="1"/>
  <c r="I1530" i="1"/>
  <c r="I1531" i="1"/>
  <c r="I1532" i="1"/>
  <c r="I1533" i="1"/>
  <c r="I1534" i="1"/>
  <c r="I1535" i="1"/>
  <c r="I1536" i="1"/>
  <c r="I1537" i="1"/>
  <c r="I937" i="1"/>
  <c r="I1538" i="1"/>
  <c r="I1539" i="1"/>
  <c r="I2044" i="1"/>
  <c r="I1541" i="1"/>
  <c r="I2375" i="1"/>
  <c r="I1544" i="1"/>
  <c r="I1545" i="1"/>
  <c r="I1546" i="1"/>
  <c r="I1547" i="1"/>
  <c r="I1548" i="1"/>
  <c r="I766" i="1"/>
  <c r="I1549" i="1"/>
  <c r="I1550" i="1"/>
  <c r="I1551" i="1"/>
  <c r="I1552" i="1"/>
  <c r="I1554" i="1"/>
  <c r="I1555" i="1"/>
  <c r="I1556" i="1"/>
  <c r="I1557" i="1"/>
  <c r="I1558" i="1"/>
  <c r="I1559" i="1"/>
  <c r="I967" i="1"/>
  <c r="I1560" i="1"/>
  <c r="I1563" i="1"/>
  <c r="I1565" i="1"/>
  <c r="I2337" i="1"/>
  <c r="I1566" i="1"/>
  <c r="I1567" i="1"/>
  <c r="I1568" i="1"/>
  <c r="I1569" i="1"/>
  <c r="I2373" i="1"/>
  <c r="I1570" i="1"/>
  <c r="I713" i="1"/>
  <c r="I1571" i="1"/>
  <c r="I1572" i="1"/>
  <c r="I1573" i="1"/>
  <c r="I1574" i="1"/>
  <c r="I1576" i="1"/>
  <c r="I1578" i="1"/>
  <c r="I1579" i="1"/>
  <c r="I1580" i="1"/>
  <c r="I1581" i="1"/>
  <c r="I1582" i="1"/>
  <c r="I714" i="1"/>
  <c r="I1583" i="1"/>
  <c r="I1584" i="1"/>
  <c r="I1586" i="1"/>
  <c r="I1587" i="1"/>
  <c r="I1588" i="1"/>
  <c r="I1590" i="1"/>
  <c r="I1591" i="1"/>
  <c r="I1592" i="1"/>
  <c r="I1593" i="1"/>
  <c r="I1594" i="1"/>
  <c r="I914" i="1"/>
  <c r="I1595" i="1"/>
  <c r="I1596" i="1"/>
  <c r="I1598" i="1"/>
  <c r="I1599" i="1"/>
  <c r="I1600" i="1"/>
  <c r="I1601" i="1"/>
  <c r="I1602" i="1"/>
  <c r="I1603" i="1"/>
  <c r="I1604" i="1"/>
  <c r="I1605" i="1"/>
  <c r="I1432" i="1"/>
  <c r="I1606" i="1"/>
  <c r="I1607" i="1"/>
  <c r="I1608" i="1"/>
  <c r="I1609" i="1"/>
  <c r="I1611" i="1"/>
  <c r="I1612" i="1"/>
  <c r="I1614" i="1"/>
  <c r="I1615" i="1"/>
  <c r="I1616" i="1"/>
  <c r="I1618" i="1"/>
  <c r="I943" i="1"/>
  <c r="I1619" i="1"/>
  <c r="I1620" i="1"/>
  <c r="I1621" i="1"/>
  <c r="I1622" i="1"/>
  <c r="I1624" i="1"/>
  <c r="I1625" i="1"/>
  <c r="I1626" i="1"/>
  <c r="I1627" i="1"/>
  <c r="I1628" i="1"/>
  <c r="I1629" i="1"/>
  <c r="I891" i="1"/>
  <c r="I1630" i="1"/>
  <c r="I1631" i="1"/>
  <c r="I1633" i="1"/>
  <c r="I1634" i="1"/>
  <c r="I1635" i="1"/>
  <c r="I1637" i="1"/>
  <c r="I2380" i="1"/>
  <c r="I1638" i="1"/>
  <c r="I1639" i="1"/>
  <c r="I1640" i="1"/>
  <c r="I646" i="1"/>
  <c r="I1641" i="1"/>
  <c r="I1642" i="1"/>
  <c r="I1644" i="1"/>
  <c r="I1645" i="1"/>
  <c r="I1646" i="1"/>
  <c r="I1647" i="1"/>
  <c r="I1648" i="1"/>
  <c r="I1649" i="1"/>
  <c r="I1650" i="1"/>
  <c r="I2160" i="1"/>
  <c r="I647" i="1"/>
  <c r="I1652" i="1"/>
  <c r="I1653" i="1"/>
  <c r="I1654" i="1"/>
  <c r="I1655" i="1"/>
  <c r="I1656" i="1"/>
  <c r="I1657" i="1"/>
  <c r="I1658" i="1"/>
  <c r="I1659" i="1"/>
  <c r="I1660" i="1"/>
  <c r="I1661" i="1"/>
  <c r="I649" i="1"/>
  <c r="I2171" i="1"/>
  <c r="I1662" i="1"/>
  <c r="I1663" i="1"/>
  <c r="I1664" i="1"/>
  <c r="I1665" i="1"/>
  <c r="I1666" i="1"/>
  <c r="I1667" i="1"/>
  <c r="I1668" i="1"/>
  <c r="I1670" i="1"/>
  <c r="I1671" i="1"/>
  <c r="I679" i="1"/>
  <c r="I1673" i="1"/>
  <c r="I1677" i="1"/>
  <c r="I1679" i="1"/>
  <c r="I1686" i="1"/>
  <c r="I1688" i="1"/>
  <c r="I1689" i="1"/>
  <c r="I1693" i="1"/>
  <c r="I1695" i="1"/>
  <c r="I1696" i="1"/>
  <c r="I1697" i="1"/>
  <c r="I953" i="1"/>
  <c r="I1698" i="1"/>
  <c r="I1699" i="1"/>
  <c r="I1700" i="1"/>
  <c r="I1701" i="1"/>
  <c r="I1702" i="1"/>
  <c r="I1703" i="1"/>
  <c r="I1704" i="1"/>
  <c r="I1705" i="1"/>
  <c r="I1706" i="1"/>
  <c r="I1707" i="1"/>
  <c r="I651" i="1"/>
  <c r="I1708" i="1"/>
  <c r="I1709" i="1"/>
  <c r="I1710" i="1"/>
  <c r="I1711" i="1"/>
  <c r="I1712" i="1"/>
  <c r="I1713" i="1"/>
  <c r="I1714" i="1"/>
  <c r="I1715" i="1"/>
  <c r="I1716" i="1"/>
  <c r="I1718" i="1"/>
  <c r="I707" i="1"/>
  <c r="I1720" i="1"/>
  <c r="I1721" i="1"/>
  <c r="I1722" i="1"/>
  <c r="I1723" i="1"/>
  <c r="I1724" i="1"/>
  <c r="I1725" i="1"/>
  <c r="I1726" i="1"/>
  <c r="I1727" i="1"/>
  <c r="I1728" i="1"/>
  <c r="I1729" i="1"/>
  <c r="I1542" i="1"/>
  <c r="I1730" i="1"/>
  <c r="I1731" i="1"/>
  <c r="I1732" i="1"/>
  <c r="I1733" i="1"/>
  <c r="I1734" i="1"/>
  <c r="I2240" i="1"/>
  <c r="I1735" i="1"/>
  <c r="I1736" i="1"/>
  <c r="I1737" i="1"/>
  <c r="I1738" i="1"/>
  <c r="I1553" i="1"/>
  <c r="I1739" i="1"/>
  <c r="I1740" i="1"/>
  <c r="I1741" i="1"/>
  <c r="I1742" i="1"/>
  <c r="I1743" i="1"/>
  <c r="I1744" i="1"/>
  <c r="I1745" i="1"/>
  <c r="I1746" i="1"/>
  <c r="I1747" i="1"/>
  <c r="I1748" i="1"/>
  <c r="I692" i="1"/>
  <c r="I1749" i="1"/>
  <c r="I1750" i="1"/>
  <c r="I1752" i="1"/>
  <c r="I1753" i="1"/>
  <c r="I1754" i="1"/>
  <c r="I1755" i="1"/>
  <c r="I1756" i="1"/>
  <c r="I1757" i="1"/>
  <c r="I1758" i="1"/>
  <c r="I1759" i="1"/>
  <c r="I1575" i="1"/>
  <c r="I1760" i="1"/>
  <c r="I1761" i="1"/>
  <c r="I1762" i="1"/>
  <c r="I1763" i="1"/>
  <c r="I1764" i="1"/>
  <c r="I1765" i="1"/>
  <c r="I1766" i="1"/>
  <c r="I1767" i="1"/>
  <c r="I1768" i="1"/>
  <c r="I2358" i="1"/>
  <c r="I756" i="1"/>
  <c r="I1770" i="1"/>
  <c r="I1771" i="1"/>
  <c r="I1772" i="1"/>
  <c r="I1773" i="1"/>
  <c r="I1774" i="1"/>
  <c r="I1775" i="1"/>
  <c r="I1776" i="1"/>
  <c r="I1777" i="1"/>
  <c r="I1778" i="1"/>
  <c r="I1779" i="1"/>
  <c r="I1029" i="1"/>
  <c r="I1780" i="1"/>
  <c r="I1781" i="1"/>
  <c r="I1782" i="1"/>
  <c r="I1783" i="1"/>
  <c r="I1784" i="1"/>
  <c r="I1785" i="1"/>
  <c r="I1786" i="1"/>
  <c r="I1787" i="1"/>
  <c r="I1788" i="1"/>
  <c r="I1789" i="1"/>
  <c r="I630" i="1"/>
  <c r="I1790" i="1"/>
  <c r="I1791" i="1"/>
  <c r="I1792" i="1"/>
  <c r="I1794" i="1"/>
  <c r="I1795" i="1"/>
  <c r="I1796" i="1"/>
  <c r="I1797" i="1"/>
  <c r="I1798" i="1"/>
  <c r="I2334" i="1"/>
  <c r="I2379" i="1"/>
  <c r="I832" i="1"/>
  <c r="I2335" i="1"/>
  <c r="I1799" i="1"/>
  <c r="I1800" i="1"/>
  <c r="I1801" i="1"/>
  <c r="I1802" i="1"/>
  <c r="I1803" i="1"/>
  <c r="I1804" i="1"/>
  <c r="I1805" i="1"/>
  <c r="I1806" i="1"/>
  <c r="I1807" i="1"/>
  <c r="I1223" i="1"/>
  <c r="I1808" i="1"/>
  <c r="I1809" i="1"/>
  <c r="I1810" i="1"/>
  <c r="I1811" i="1"/>
  <c r="I1812" i="1"/>
  <c r="I1813" i="1"/>
  <c r="I1814" i="1"/>
  <c r="I1815" i="1"/>
  <c r="I1816" i="1"/>
  <c r="I1817" i="1"/>
  <c r="I1011" i="1"/>
  <c r="I1818" i="1"/>
  <c r="I1819" i="1"/>
  <c r="I1820" i="1"/>
  <c r="I1821" i="1"/>
  <c r="I1822" i="1"/>
  <c r="I1823" i="1"/>
  <c r="I1824" i="1"/>
  <c r="I1825" i="1"/>
  <c r="I1827" i="1"/>
  <c r="I1828" i="1"/>
  <c r="I780" i="1"/>
  <c r="I1829" i="1"/>
  <c r="I1830" i="1"/>
  <c r="I1831" i="1"/>
  <c r="I1832" i="1"/>
  <c r="I1833" i="1"/>
  <c r="I1834" i="1"/>
  <c r="I1835" i="1"/>
  <c r="I1836" i="1"/>
  <c r="I1837" i="1"/>
  <c r="I1838" i="1"/>
  <c r="I923" i="1"/>
  <c r="I1839" i="1"/>
  <c r="I1840" i="1"/>
  <c r="I1841" i="1"/>
  <c r="I1842" i="1"/>
  <c r="I1843" i="1"/>
  <c r="I1844" i="1"/>
  <c r="I1845" i="1"/>
  <c r="I1846" i="1"/>
  <c r="I1847" i="1"/>
  <c r="I1848" i="1"/>
  <c r="I892" i="1"/>
  <c r="I1849" i="1"/>
  <c r="I1850" i="1"/>
  <c r="I1851" i="1"/>
  <c r="I1852" i="1"/>
  <c r="I1855" i="1"/>
  <c r="I1856" i="1"/>
  <c r="I1857" i="1"/>
  <c r="I1858" i="1"/>
  <c r="I1859" i="1"/>
  <c r="I1860" i="1"/>
  <c r="I1098" i="1"/>
  <c r="I1862" i="1"/>
  <c r="I1863" i="1"/>
  <c r="I1864" i="1"/>
  <c r="I1865" i="1"/>
  <c r="I1866" i="1"/>
  <c r="I1867" i="1"/>
  <c r="I1868" i="1"/>
  <c r="I1869" i="1"/>
  <c r="I1870" i="1"/>
  <c r="I1871" i="1"/>
  <c r="I1175" i="1"/>
  <c r="I1872" i="1"/>
  <c r="I1873" i="1"/>
  <c r="I1874" i="1"/>
  <c r="I1875" i="1"/>
  <c r="I1876" i="1"/>
  <c r="I1877" i="1"/>
  <c r="I1878" i="1"/>
  <c r="I1879" i="1"/>
  <c r="I1880" i="1"/>
  <c r="I1881" i="1"/>
  <c r="I873" i="1"/>
  <c r="I1883" i="1"/>
  <c r="I1884" i="1"/>
  <c r="I1885" i="1"/>
  <c r="I1886" i="1"/>
  <c r="I1887" i="1"/>
  <c r="I1888" i="1"/>
  <c r="I1889" i="1"/>
  <c r="I1890" i="1"/>
  <c r="I1891" i="1"/>
  <c r="I1893" i="1"/>
  <c r="I1066" i="1"/>
  <c r="I1895" i="1"/>
  <c r="I1896" i="1"/>
  <c r="I1897" i="1"/>
  <c r="I1898" i="1"/>
  <c r="I1899" i="1"/>
  <c r="I1900" i="1"/>
  <c r="I1901" i="1"/>
  <c r="I1902" i="1"/>
  <c r="I1903" i="1"/>
  <c r="I1904" i="1"/>
  <c r="I658" i="1"/>
  <c r="I1905" i="1"/>
  <c r="I1906" i="1"/>
  <c r="I1907" i="1"/>
  <c r="I1908" i="1"/>
  <c r="I1909" i="1"/>
  <c r="I1910" i="1"/>
  <c r="I1912" i="1"/>
  <c r="I1915" i="1"/>
  <c r="I1916" i="1"/>
  <c r="I1917" i="1"/>
  <c r="I656" i="1"/>
  <c r="I1920" i="1"/>
  <c r="I1922" i="1"/>
  <c r="I1923" i="1"/>
  <c r="I1924" i="1"/>
  <c r="I1925" i="1"/>
  <c r="I1926" i="1"/>
  <c r="I1928" i="1"/>
  <c r="I1929" i="1"/>
  <c r="I1930" i="1"/>
  <c r="I1931" i="1"/>
  <c r="I1751" i="1"/>
  <c r="I1932" i="1"/>
  <c r="I1933" i="1"/>
  <c r="I1934" i="1"/>
  <c r="I1935" i="1"/>
  <c r="I1936" i="1"/>
  <c r="I1937" i="1"/>
  <c r="I1938" i="1"/>
  <c r="I1939" i="1"/>
  <c r="I1940" i="1"/>
  <c r="I1941" i="1"/>
  <c r="I777" i="1"/>
  <c r="I1942" i="1"/>
  <c r="I1943" i="1"/>
  <c r="I1944" i="1"/>
  <c r="I1945" i="1"/>
  <c r="I1946" i="1"/>
  <c r="I1948" i="1"/>
  <c r="I1951" i="1"/>
  <c r="I1952" i="1"/>
  <c r="I1953" i="1"/>
  <c r="I1954" i="1"/>
  <c r="I955" i="1"/>
  <c r="I1955" i="1"/>
  <c r="I1956" i="1"/>
  <c r="I1957" i="1"/>
  <c r="I1958" i="1"/>
  <c r="I1959" i="1"/>
  <c r="I1961" i="1"/>
  <c r="I1962" i="1"/>
  <c r="I1963" i="1"/>
  <c r="I1964" i="1"/>
  <c r="I1965" i="1"/>
  <c r="I767" i="1"/>
  <c r="I1966" i="1"/>
  <c r="I1967" i="1"/>
  <c r="I1969" i="1"/>
  <c r="I1970" i="1"/>
  <c r="I1972" i="1"/>
  <c r="I1973" i="1"/>
  <c r="I1974" i="1"/>
  <c r="I1975" i="1"/>
  <c r="I1976" i="1"/>
  <c r="I1977" i="1"/>
  <c r="I768" i="1"/>
  <c r="I1978" i="1"/>
  <c r="I1979" i="1"/>
  <c r="I1980" i="1"/>
  <c r="I1981" i="1"/>
  <c r="I1982" i="1"/>
  <c r="I1983" i="1"/>
  <c r="I1985" i="1"/>
  <c r="I1986" i="1"/>
  <c r="I1987" i="1"/>
  <c r="I1989" i="1"/>
  <c r="I761" i="1"/>
  <c r="I1990" i="1"/>
  <c r="I1991" i="1"/>
  <c r="I1992" i="1"/>
  <c r="I1995" i="1"/>
  <c r="I1996" i="1"/>
  <c r="I1997" i="1"/>
  <c r="I1998" i="1"/>
  <c r="I1999" i="1"/>
  <c r="I2000" i="1"/>
  <c r="I2001" i="1"/>
  <c r="I1078" i="1"/>
  <c r="I2002" i="1"/>
  <c r="I2003" i="1"/>
  <c r="I2004" i="1"/>
  <c r="I2005" i="1"/>
  <c r="I2006" i="1"/>
  <c r="I2007" i="1"/>
  <c r="I2008" i="1"/>
  <c r="I2009" i="1"/>
  <c r="I2010" i="1"/>
  <c r="I2011" i="1"/>
  <c r="I711" i="1"/>
  <c r="I2013" i="1"/>
  <c r="I2015" i="1"/>
  <c r="I2016" i="1"/>
  <c r="I2018" i="1"/>
  <c r="I2019" i="1"/>
  <c r="I2020" i="1"/>
  <c r="I2021" i="1"/>
  <c r="I2023" i="1"/>
  <c r="I2024" i="1"/>
  <c r="I2025" i="1"/>
  <c r="I655" i="1"/>
  <c r="I2036" i="1"/>
  <c r="I2038" i="1"/>
  <c r="I2039" i="1"/>
  <c r="I2040" i="1"/>
  <c r="I2041" i="1"/>
  <c r="I2042" i="1"/>
  <c r="I2043" i="1"/>
  <c r="I2045" i="1"/>
  <c r="I2046" i="1"/>
  <c r="I2047" i="1"/>
  <c r="I934" i="1"/>
  <c r="I2048" i="1"/>
  <c r="I2049" i="1"/>
  <c r="I2050" i="1"/>
  <c r="I2051" i="1"/>
  <c r="I2060" i="1"/>
  <c r="I2062" i="1"/>
  <c r="I2063" i="1"/>
  <c r="I2066" i="1"/>
  <c r="I2069" i="1"/>
  <c r="I2070" i="1"/>
  <c r="I1861" i="1"/>
  <c r="I2071" i="1"/>
  <c r="I2073" i="1"/>
  <c r="I2076" i="1"/>
  <c r="I2077" i="1"/>
  <c r="I2078" i="1"/>
  <c r="I2079" i="1"/>
  <c r="I2080" i="1"/>
  <c r="I2082" i="1"/>
  <c r="I2084" i="1"/>
  <c r="I2085" i="1"/>
  <c r="I770" i="1"/>
  <c r="I2086" i="1"/>
  <c r="I2089" i="1"/>
  <c r="I2090" i="1"/>
  <c r="I2091" i="1"/>
  <c r="I2092" i="1"/>
  <c r="I2093" i="1"/>
  <c r="I2094" i="1"/>
  <c r="I2095" i="1"/>
  <c r="I2096" i="1"/>
  <c r="I2097" i="1"/>
  <c r="I771" i="1"/>
  <c r="I2098" i="1"/>
  <c r="I2100" i="1"/>
  <c r="I2102" i="1"/>
  <c r="I2105" i="1"/>
  <c r="I2106" i="1"/>
  <c r="I2107" i="1"/>
  <c r="I2108" i="1"/>
  <c r="I2109" i="1"/>
  <c r="I2111" i="1"/>
  <c r="I2112" i="1"/>
  <c r="I1894" i="1"/>
  <c r="I2113" i="1"/>
  <c r="I2118" i="1"/>
  <c r="I2119" i="1"/>
  <c r="I2120" i="1"/>
  <c r="I2121" i="1"/>
  <c r="I2122" i="1"/>
  <c r="I2123" i="1"/>
  <c r="I2125" i="1"/>
  <c r="I2128" i="1"/>
  <c r="I2129" i="1"/>
  <c r="I788" i="1"/>
  <c r="I2130" i="1"/>
  <c r="I2131" i="1"/>
  <c r="I2132" i="1"/>
  <c r="I2133" i="1"/>
  <c r="I2134" i="1"/>
  <c r="I2135" i="1"/>
  <c r="I2136" i="1"/>
  <c r="I2138" i="1"/>
  <c r="I2139" i="1"/>
  <c r="I2140" i="1"/>
  <c r="I954" i="1"/>
  <c r="I2142" i="1"/>
  <c r="I2143" i="1"/>
  <c r="I2144" i="1"/>
  <c r="I2146" i="1"/>
  <c r="I2147" i="1"/>
  <c r="I2148" i="1"/>
  <c r="I2149" i="1"/>
  <c r="I2151" i="1"/>
  <c r="I2155" i="1"/>
  <c r="I2156" i="1"/>
  <c r="I1067" i="1"/>
  <c r="I2157" i="1"/>
  <c r="I2161" i="1"/>
  <c r="I2162" i="1"/>
  <c r="I2163" i="1"/>
  <c r="I2166" i="1"/>
  <c r="I2167" i="1"/>
  <c r="I2170" i="1"/>
  <c r="I2172" i="1"/>
  <c r="I2174" i="1"/>
  <c r="I2175" i="1"/>
  <c r="I841" i="1"/>
  <c r="I2177" i="1"/>
  <c r="I2178" i="1"/>
  <c r="I2180" i="1"/>
  <c r="I2181" i="1"/>
  <c r="I2184" i="1"/>
  <c r="I2185" i="1"/>
  <c r="I2186" i="1"/>
  <c r="I2187" i="1"/>
  <c r="I2188" i="1"/>
  <c r="I2189" i="1"/>
  <c r="I785" i="1"/>
  <c r="I2190" i="1"/>
  <c r="I2191" i="1"/>
  <c r="I2192" i="1"/>
  <c r="I2193" i="1"/>
  <c r="I2194" i="1"/>
  <c r="I2195" i="1"/>
  <c r="I2197" i="1"/>
  <c r="I2200" i="1"/>
  <c r="I2613" i="1"/>
  <c r="I2202" i="1"/>
  <c r="I786" i="1"/>
  <c r="I2203" i="1"/>
  <c r="I2204" i="1"/>
  <c r="I2205" i="1"/>
  <c r="I2206" i="1"/>
  <c r="I2208" i="1"/>
  <c r="I2211" i="1"/>
  <c r="I2212" i="1"/>
  <c r="I2213" i="1"/>
  <c r="I2214" i="1"/>
  <c r="I2216" i="1"/>
  <c r="I772" i="1"/>
  <c r="I2219" i="1"/>
  <c r="I2223" i="1"/>
  <c r="I2224" i="1"/>
  <c r="I2623" i="1"/>
  <c r="I2228" i="1"/>
  <c r="I2229" i="1"/>
  <c r="I2230" i="1"/>
  <c r="I2234" i="1"/>
  <c r="I2235" i="1"/>
  <c r="I2236" i="1"/>
  <c r="I1052" i="1"/>
  <c r="I2239" i="1"/>
  <c r="I2241" i="1"/>
  <c r="I2243" i="1"/>
  <c r="I2244" i="1"/>
  <c r="I2246" i="1"/>
  <c r="I2247" i="1"/>
  <c r="I2665" i="1"/>
  <c r="I2248" i="1"/>
  <c r="I2249" i="1"/>
  <c r="I2250" i="1"/>
  <c r="I1993" i="1"/>
  <c r="I2251" i="1"/>
  <c r="I2253" i="1"/>
  <c r="I2254" i="1"/>
  <c r="I2631" i="1"/>
  <c r="I2632" i="1"/>
  <c r="I2255" i="1"/>
  <c r="I2256" i="1"/>
  <c r="I2259" i="1"/>
  <c r="I2638" i="1"/>
  <c r="I2635" i="1"/>
  <c r="I1152" i="1"/>
  <c r="I2260" i="1"/>
  <c r="I2261" i="1"/>
  <c r="I2265" i="1"/>
  <c r="I2637" i="1"/>
  <c r="I2267" i="1"/>
  <c r="I2270" i="1"/>
  <c r="I1044" i="1"/>
  <c r="I1094" i="1"/>
  <c r="I968" i="1"/>
  <c r="I925" i="1"/>
  <c r="I927" i="1"/>
  <c r="I1675" i="1"/>
  <c r="I2017" i="1"/>
  <c r="I893" i="1"/>
  <c r="I1058" i="1"/>
  <c r="I778" i="1"/>
  <c r="I827" i="1"/>
  <c r="I2022" i="1"/>
  <c r="I839" i="1"/>
  <c r="I844" i="1"/>
  <c r="I1087" i="1"/>
  <c r="I2026" i="1"/>
  <c r="I2027" i="1"/>
  <c r="I2028" i="1"/>
  <c r="I2271" i="1"/>
  <c r="I787" i="1"/>
  <c r="I826" i="1"/>
  <c r="I916" i="1"/>
  <c r="I917" i="1"/>
  <c r="I773" i="1"/>
  <c r="I985" i="1"/>
  <c r="I863" i="1"/>
  <c r="I774" i="1"/>
  <c r="I1050" i="1"/>
  <c r="I924" i="1"/>
  <c r="I997" i="1"/>
  <c r="I1082" i="1"/>
  <c r="I880" i="1"/>
  <c r="I1073" i="1"/>
  <c r="I864" i="1"/>
  <c r="I1012" i="1"/>
  <c r="I918" i="1"/>
  <c r="I1091" i="1"/>
  <c r="I952" i="1"/>
  <c r="I843" i="1"/>
  <c r="I1034" i="1"/>
  <c r="I1054" i="1"/>
  <c r="I2052" i="1"/>
  <c r="I2053" i="1"/>
  <c r="I2054" i="1"/>
  <c r="I2055" i="1"/>
  <c r="I2056" i="1"/>
  <c r="I2057" i="1"/>
  <c r="I2058" i="1"/>
  <c r="I2059" i="1"/>
  <c r="I987" i="1"/>
  <c r="I2061" i="1"/>
  <c r="I1311" i="1"/>
  <c r="I845" i="1"/>
  <c r="I2064" i="1"/>
  <c r="I2065" i="1"/>
  <c r="I1079" i="1"/>
  <c r="I2067" i="1"/>
  <c r="I2068" i="1"/>
  <c r="I986" i="1"/>
  <c r="I1051" i="1"/>
  <c r="I1090" i="1"/>
  <c r="I2072" i="1"/>
  <c r="I1086" i="1"/>
  <c r="I994" i="1"/>
  <c r="I2075" i="1"/>
  <c r="I1097" i="1"/>
  <c r="I1246" i="1"/>
  <c r="I1221" i="1"/>
  <c r="I1172" i="1"/>
  <c r="I1100" i="1"/>
  <c r="I2081" i="1"/>
  <c r="I1042" i="1"/>
  <c r="I2083" i="1"/>
  <c r="I1123" i="1"/>
  <c r="I1228" i="1"/>
  <c r="I1224" i="1"/>
  <c r="I2087" i="1"/>
  <c r="I2088" i="1"/>
  <c r="I1919" i="1"/>
  <c r="I1209" i="1"/>
  <c r="I1124" i="1"/>
  <c r="I1133" i="1"/>
  <c r="I1107" i="1"/>
  <c r="I1036" i="1"/>
  <c r="I1564" i="1"/>
  <c r="I1185" i="1"/>
  <c r="I1161" i="1"/>
  <c r="I1163" i="1"/>
  <c r="I2099" i="1"/>
  <c r="I1577" i="1"/>
  <c r="I2101" i="1"/>
  <c r="I1300" i="1"/>
  <c r="I2103" i="1"/>
  <c r="I2104" i="1"/>
  <c r="I1170" i="1"/>
  <c r="I1196" i="1"/>
  <c r="I1197" i="1"/>
  <c r="I1166" i="1"/>
  <c r="I1177" i="1"/>
  <c r="I2110" i="1"/>
  <c r="I1178" i="1"/>
  <c r="I1077" i="1"/>
  <c r="I1267" i="1"/>
  <c r="I2114" i="1"/>
  <c r="I2115" i="1"/>
  <c r="I2116" i="1"/>
  <c r="I2117" i="1"/>
  <c r="I1243" i="1"/>
  <c r="I1140" i="1"/>
  <c r="I1195" i="1"/>
  <c r="I1230" i="1"/>
  <c r="I1219" i="1"/>
  <c r="I1921" i="1"/>
  <c r="I2124" i="1"/>
  <c r="I1213" i="1"/>
  <c r="I2126" i="1"/>
  <c r="I2127" i="1"/>
  <c r="I1256" i="1"/>
  <c r="I1676" i="1"/>
  <c r="I1179" i="1"/>
  <c r="I1678" i="1"/>
  <c r="I1208" i="1"/>
  <c r="I2327" i="1"/>
  <c r="I1252" i="1"/>
  <c r="I2273" i="1"/>
  <c r="I1080" i="1"/>
  <c r="I1680" i="1"/>
  <c r="I1681" i="1"/>
  <c r="I1092" i="1"/>
  <c r="I1093" i="1"/>
  <c r="I2141" i="1"/>
  <c r="I1206" i="1"/>
  <c r="I1101" i="1"/>
  <c r="I1927" i="1"/>
  <c r="I2145" i="1"/>
  <c r="I2867" i="1"/>
  <c r="I1134" i="1"/>
  <c r="I1227" i="1"/>
  <c r="I1540" i="1"/>
  <c r="I2150" i="1"/>
  <c r="I1153" i="1"/>
  <c r="I2152" i="1"/>
  <c r="I2153" i="1"/>
  <c r="I2154" i="1"/>
  <c r="I1284" i="1"/>
  <c r="I1260" i="1"/>
  <c r="I1222" i="1"/>
  <c r="I2158" i="1"/>
  <c r="I2159" i="1"/>
  <c r="I1231" i="1"/>
  <c r="I1232" i="1"/>
  <c r="I1234" i="1"/>
  <c r="I1235" i="1"/>
  <c r="I2164" i="1"/>
  <c r="I2165" i="1"/>
  <c r="I1262" i="1"/>
  <c r="I1132" i="1"/>
  <c r="I2168" i="1"/>
  <c r="I2169" i="1"/>
  <c r="I1135" i="1"/>
  <c r="I1253" i="1"/>
  <c r="I1255" i="1"/>
  <c r="I2173" i="1"/>
  <c r="I1104" i="1"/>
  <c r="I1201" i="1"/>
  <c r="I2176" i="1"/>
  <c r="I1263" i="1"/>
  <c r="I1264" i="1"/>
  <c r="I2179" i="1"/>
  <c r="I1112" i="1"/>
  <c r="I1167" i="1"/>
  <c r="I1113" i="1"/>
  <c r="I1115" i="1"/>
  <c r="I1116" i="1"/>
  <c r="I1168" i="1"/>
  <c r="I1169" i="1"/>
  <c r="I1117" i="1"/>
  <c r="I1119" i="1"/>
  <c r="I1120" i="1"/>
  <c r="I1121" i="1"/>
  <c r="I1122" i="1"/>
  <c r="I1137" i="1"/>
  <c r="I1366" i="1"/>
  <c r="I1367" i="1"/>
  <c r="I1216" i="1"/>
  <c r="I2196" i="1"/>
  <c r="I1476" i="1"/>
  <c r="I2198" i="1"/>
  <c r="I2199" i="1"/>
  <c r="I1368" i="1"/>
  <c r="I2201" i="1"/>
  <c r="I1183" i="1"/>
  <c r="I1265" i="1"/>
  <c r="I1157" i="1"/>
  <c r="I1158" i="1"/>
  <c r="I1142" i="1"/>
  <c r="I2207" i="1"/>
  <c r="I1271" i="1"/>
  <c r="I2209" i="1"/>
  <c r="I2210" i="1"/>
  <c r="I1204" i="1"/>
  <c r="I1682" i="1"/>
  <c r="I1365" i="1"/>
  <c r="I1205" i="1"/>
  <c r="I2215" i="1"/>
  <c r="I2382" i="1"/>
  <c r="I2217" i="1"/>
  <c r="I2218" i="1"/>
  <c r="I1165" i="1"/>
  <c r="I1388" i="1"/>
  <c r="I2221" i="1"/>
  <c r="I2222" i="1"/>
  <c r="I1683" i="1"/>
  <c r="I1171" i="1"/>
  <c r="I2225" i="1"/>
  <c r="I2226" i="1"/>
  <c r="I2227" i="1"/>
  <c r="I1285" i="1"/>
  <c r="I1355" i="1"/>
  <c r="I1274" i="1"/>
  <c r="I2231" i="1"/>
  <c r="I2232" i="1"/>
  <c r="I2233" i="1"/>
  <c r="I1307" i="1"/>
  <c r="I1220" i="1"/>
  <c r="I1356" i="1"/>
  <c r="I2237" i="1"/>
  <c r="I2238" i="1"/>
  <c r="I1345" i="1"/>
  <c r="I2030" i="1"/>
  <c r="I2031" i="1"/>
  <c r="I2242" i="1"/>
  <c r="I1247" i="1"/>
  <c r="I2274" i="1"/>
  <c r="I2245" i="1"/>
  <c r="I1331" i="1"/>
  <c r="I1257" i="1"/>
  <c r="I1258" i="1"/>
  <c r="I1210" i="1"/>
  <c r="I1211" i="1"/>
  <c r="I1238" i="1"/>
  <c r="I2252" i="1"/>
  <c r="I1180" i="1"/>
  <c r="I1333" i="1"/>
  <c r="I1499" i="1"/>
  <c r="I1278" i="1"/>
  <c r="I2257" i="1"/>
  <c r="I2258" i="1"/>
  <c r="I1194" i="1"/>
  <c r="I1589" i="1"/>
  <c r="I1525" i="1"/>
  <c r="I2262" i="1"/>
  <c r="I2263" i="1"/>
  <c r="I2264" i="1"/>
  <c r="I2032" i="1"/>
  <c r="I2266" i="1"/>
  <c r="I2220" i="1"/>
  <c r="I2268" i="1"/>
  <c r="I2269" i="1"/>
  <c r="I1960" i="1"/>
  <c r="I1458" i="1"/>
  <c r="I2272" i="1"/>
  <c r="I2276" i="1"/>
  <c r="I1684" i="1"/>
  <c r="I2275" i="1"/>
  <c r="I1685" i="1"/>
  <c r="I1461" i="1"/>
  <c r="I1242" i="1"/>
  <c r="I2279" i="1"/>
  <c r="I1421" i="1"/>
  <c r="I2281" i="1"/>
  <c r="I2282" i="1"/>
  <c r="I2137" i="1"/>
  <c r="I2182" i="1"/>
  <c r="I2033" i="1"/>
  <c r="I2286" i="1"/>
  <c r="I1377" i="1"/>
  <c r="I1286" i="1"/>
  <c r="I1289" i="1"/>
  <c r="I1293" i="1"/>
  <c r="I1295" i="1"/>
  <c r="I2292" i="1"/>
  <c r="I2277" i="1"/>
  <c r="I2294" i="1"/>
  <c r="I2295" i="1"/>
  <c r="I1350" i="1"/>
  <c r="I1313" i="1"/>
  <c r="I2298" i="1"/>
  <c r="I2299" i="1"/>
  <c r="I2300" i="1"/>
  <c r="I2301" i="1"/>
  <c r="I2302" i="1"/>
  <c r="I2303" i="1"/>
  <c r="I2278" i="1"/>
  <c r="I1585" i="1"/>
  <c r="I1244" i="1"/>
  <c r="I2307" i="1"/>
  <c r="I2308" i="1"/>
  <c r="I2309" i="1"/>
  <c r="I2310" i="1"/>
  <c r="I2311" i="1"/>
  <c r="I2312" i="1"/>
  <c r="I1344" i="1"/>
  <c r="I2314" i="1"/>
  <c r="I1947" i="1"/>
  <c r="I1911" i="1"/>
  <c r="I1632" i="1"/>
  <c r="I1636" i="1"/>
  <c r="I2319" i="1"/>
  <c r="I1483" i="1"/>
  <c r="I2321" i="1"/>
  <c r="I1674" i="1"/>
  <c r="I1386" i="1"/>
  <c r="I2324" i="1"/>
  <c r="I2325" i="1"/>
  <c r="I2326" i="1"/>
  <c r="I1913" i="1"/>
  <c r="I2280" i="1"/>
  <c r="I2329" i="1"/>
  <c r="I2330" i="1"/>
  <c r="I2331" i="1"/>
  <c r="I2332" i="1"/>
  <c r="I1623" i="1"/>
  <c r="I1669" i="1"/>
  <c r="I1259" i="1"/>
  <c r="I2336" i="1"/>
  <c r="I2034" i="1"/>
  <c r="I2338" i="1"/>
  <c r="I2339" i="1"/>
  <c r="I2340" i="1"/>
  <c r="I2341" i="1"/>
  <c r="I1543" i="1"/>
  <c r="I1687" i="1"/>
  <c r="I1487" i="1"/>
  <c r="I1690" i="1"/>
  <c r="I1691" i="1"/>
  <c r="I1692" i="1"/>
  <c r="I2183" i="1"/>
  <c r="I2349" i="1"/>
  <c r="I2350" i="1"/>
  <c r="I1949" i="1"/>
  <c r="I2352" i="1"/>
  <c r="I2353" i="1"/>
  <c r="I2389" i="1"/>
  <c r="I2355" i="1"/>
  <c r="I2356" i="1"/>
  <c r="I1914" i="1"/>
  <c r="I1268" i="1"/>
  <c r="I2359" i="1"/>
  <c r="I2360" i="1"/>
  <c r="I2361" i="1"/>
  <c r="I1465" i="1"/>
  <c r="I1892" i="1"/>
  <c r="I2364" i="1"/>
  <c r="I1467" i="1"/>
  <c r="I2366" i="1"/>
  <c r="I2283" i="1"/>
  <c r="I1081" i="1"/>
  <c r="I1083" i="1"/>
  <c r="I2284" i="1"/>
  <c r="I2285" i="1"/>
  <c r="I2287" i="1"/>
  <c r="I2288" i="1"/>
  <c r="I2289" i="1"/>
  <c r="I2290" i="1"/>
  <c r="I2291" i="1"/>
  <c r="I2293" i="1"/>
  <c r="I2296" i="1"/>
  <c r="I2297" i="1"/>
  <c r="I2304" i="1"/>
  <c r="I2305" i="1"/>
  <c r="I2306" i="1"/>
  <c r="I2313" i="1"/>
  <c r="I2315" i="1"/>
  <c r="I2316" i="1"/>
  <c r="I1150" i="1"/>
  <c r="I1154" i="1"/>
  <c r="I2317" i="1"/>
  <c r="I2318" i="1"/>
  <c r="I2320" i="1"/>
  <c r="I2322" i="1"/>
  <c r="I2323" i="1"/>
  <c r="I2328" i="1"/>
  <c r="I2333" i="1"/>
  <c r="I2342" i="1"/>
  <c r="I2343" i="1"/>
  <c r="I1186" i="1"/>
  <c r="I1291" i="1"/>
  <c r="I2344" i="1"/>
  <c r="I2345" i="1"/>
  <c r="I2346" i="1"/>
  <c r="I2347" i="1"/>
  <c r="I2348" i="1"/>
  <c r="I2351" i="1"/>
  <c r="I2354" i="1"/>
  <c r="I2357" i="1"/>
  <c r="I2362" i="1"/>
  <c r="I2363" i="1"/>
  <c r="I2365" i="1"/>
  <c r="I2367" i="1"/>
  <c r="I2368" i="1"/>
  <c r="I2369" i="1"/>
  <c r="I2370" i="1"/>
  <c r="I2371" i="1"/>
  <c r="I2372" i="1"/>
  <c r="I2374" i="1"/>
  <c r="I1149" i="1"/>
  <c r="I2376" i="1"/>
  <c r="I2377" i="1"/>
  <c r="I2378" i="1"/>
  <c r="I2381" i="1"/>
  <c r="I2383" i="1"/>
  <c r="I2384" i="1"/>
  <c r="I2385" i="1"/>
  <c r="I2386" i="1"/>
  <c r="I2387" i="1"/>
  <c r="I2388"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1239" i="1"/>
  <c r="I2424" i="1"/>
  <c r="I2425" i="1"/>
  <c r="I2426" i="1"/>
  <c r="I2427" i="1"/>
  <c r="I2428" i="1"/>
  <c r="I2429" i="1"/>
  <c r="I2430" i="1"/>
  <c r="I2431" i="1"/>
  <c r="I2432" i="1"/>
  <c r="I1330" i="1"/>
  <c r="I2433" i="1"/>
  <c r="I1335" i="1"/>
  <c r="I1334"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1383" i="1"/>
  <c r="I2469" i="1"/>
  <c r="I2470" i="1"/>
  <c r="I2471" i="1"/>
  <c r="I2472" i="1"/>
  <c r="I2473" i="1"/>
  <c r="I2474" i="1"/>
  <c r="I2475" i="1"/>
  <c r="I2476" i="1"/>
  <c r="I2477" i="1"/>
  <c r="I2478" i="1"/>
  <c r="I2479" i="1"/>
  <c r="I2480" i="1"/>
  <c r="I2481" i="1"/>
  <c r="I2482" i="1"/>
  <c r="I2483" i="1"/>
  <c r="I2484" i="1"/>
  <c r="I2485" i="1"/>
  <c r="I1397" i="1"/>
  <c r="I1398" i="1"/>
  <c r="I2486" i="1"/>
  <c r="I2487" i="1"/>
  <c r="I2488" i="1"/>
  <c r="I1407"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1613" i="1"/>
  <c r="I2512" i="1"/>
  <c r="I1425"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147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1484" i="1"/>
  <c r="I2564" i="1"/>
  <c r="I2565" i="1"/>
  <c r="I2566" i="1"/>
  <c r="I2567" i="1"/>
  <c r="I1490" i="1"/>
  <c r="I1617" i="1"/>
  <c r="I2568" i="1"/>
  <c r="I2569" i="1"/>
  <c r="I2570" i="1"/>
  <c r="I2571" i="1"/>
  <c r="I2572" i="1"/>
  <c r="I2573" i="1"/>
  <c r="I2574" i="1"/>
  <c r="I2575" i="1"/>
  <c r="I1506" i="1"/>
  <c r="I2576" i="1"/>
  <c r="I2577" i="1"/>
  <c r="I2578" i="1"/>
  <c r="I2579" i="1"/>
  <c r="I2580" i="1"/>
  <c r="I2581" i="1"/>
  <c r="I2582" i="1"/>
  <c r="I1510" i="1"/>
  <c r="I2583" i="1"/>
  <c r="I1498" i="1"/>
  <c r="I2584" i="1"/>
  <c r="I2585" i="1"/>
  <c r="I2586" i="1"/>
  <c r="I2587" i="1"/>
  <c r="I2588" i="1"/>
  <c r="I2589" i="1"/>
  <c r="I2590" i="1"/>
  <c r="I2591" i="1"/>
  <c r="I2592" i="1"/>
  <c r="I2593" i="1"/>
  <c r="I2594" i="1"/>
  <c r="I2595" i="1"/>
  <c r="I2596" i="1"/>
  <c r="I2597" i="1"/>
  <c r="I2598" i="1"/>
  <c r="I2599" i="1"/>
  <c r="I2600" i="1"/>
  <c r="I2601" i="1"/>
  <c r="I1651" i="1"/>
  <c r="I2602" i="1"/>
  <c r="I2603" i="1"/>
  <c r="I2604" i="1"/>
  <c r="I2605" i="1"/>
  <c r="I2606" i="1"/>
  <c r="I2607" i="1"/>
  <c r="I2608" i="1"/>
  <c r="I2609" i="1"/>
  <c r="I2610" i="1"/>
  <c r="I1597" i="1"/>
  <c r="I2611" i="1"/>
  <c r="I2612" i="1"/>
  <c r="I2614" i="1"/>
  <c r="I2615" i="1"/>
  <c r="I2616" i="1"/>
  <c r="I2617" i="1"/>
  <c r="I2618" i="1"/>
  <c r="I2619" i="1"/>
  <c r="I2620" i="1"/>
  <c r="I2621" i="1"/>
  <c r="I2622" i="1"/>
  <c r="I2624" i="1"/>
  <c r="I2625" i="1"/>
  <c r="I2626" i="1"/>
  <c r="I2627" i="1"/>
  <c r="I2628" i="1"/>
  <c r="I2629" i="1"/>
  <c r="I2630" i="1"/>
  <c r="I2633" i="1"/>
  <c r="I2634" i="1"/>
  <c r="I2636" i="1"/>
  <c r="I1514" i="1"/>
  <c r="I2639" i="1"/>
  <c r="I2640" i="1"/>
  <c r="I2641" i="1"/>
  <c r="I2642" i="1"/>
  <c r="I1672" i="1"/>
  <c r="I2643" i="1"/>
  <c r="I2644" i="1"/>
  <c r="I2645" i="1"/>
  <c r="I2646" i="1"/>
  <c r="I2647" i="1"/>
  <c r="I2648" i="1"/>
  <c r="I2649" i="1"/>
  <c r="I2650" i="1"/>
  <c r="I2651" i="1"/>
  <c r="I2652" i="1"/>
  <c r="I2653" i="1"/>
  <c r="I2654" i="1"/>
  <c r="I2655" i="1"/>
  <c r="I2656" i="1"/>
  <c r="I2657" i="1"/>
  <c r="I2658" i="1"/>
  <c r="I2659" i="1"/>
  <c r="I2660" i="1"/>
  <c r="I2661" i="1"/>
  <c r="I1694" i="1"/>
  <c r="I2662" i="1"/>
  <c r="I2663" i="1"/>
  <c r="I2664" i="1"/>
  <c r="I2666" i="1"/>
  <c r="I2667" i="1"/>
  <c r="I2668" i="1"/>
  <c r="I2669" i="1"/>
  <c r="I2670" i="1"/>
  <c r="I2671" i="1"/>
  <c r="I2672" i="1"/>
  <c r="I2673" i="1"/>
  <c r="I2674" i="1"/>
  <c r="I2675" i="1"/>
  <c r="I2676" i="1"/>
  <c r="I2677" i="1"/>
  <c r="I2678" i="1"/>
  <c r="I2679" i="1"/>
  <c r="I2680" i="1"/>
  <c r="I2681" i="1"/>
  <c r="I2682" i="1"/>
  <c r="I2683" i="1"/>
  <c r="I2684" i="1"/>
  <c r="I2685" i="1"/>
  <c r="I2686" i="1"/>
  <c r="I2687" i="1"/>
  <c r="I1561" i="1"/>
  <c r="I2688" i="1"/>
  <c r="I1643" i="1"/>
  <c r="I2689" i="1"/>
  <c r="I2690" i="1"/>
  <c r="I2691" i="1"/>
  <c r="I2692" i="1"/>
  <c r="I2693" i="1"/>
  <c r="I2694" i="1"/>
  <c r="I2695" i="1"/>
  <c r="I2696" i="1"/>
  <c r="I2697" i="1"/>
  <c r="I2698" i="1"/>
  <c r="I2699" i="1"/>
  <c r="I2700" i="1"/>
  <c r="I2701" i="1"/>
  <c r="I2702" i="1"/>
  <c r="I2703" i="1"/>
  <c r="I2704" i="1"/>
  <c r="I2705" i="1"/>
  <c r="I2706" i="1"/>
  <c r="I2707" i="1"/>
  <c r="I1562" i="1"/>
  <c r="I1610" i="1"/>
  <c r="I2708" i="1"/>
  <c r="I2709" i="1"/>
  <c r="I2710" i="1"/>
  <c r="I2711" i="1"/>
  <c r="I2712" i="1"/>
  <c r="I2713" i="1"/>
  <c r="I2714" i="1"/>
  <c r="I2715" i="1"/>
  <c r="I2716" i="1"/>
  <c r="I2717" i="1"/>
  <c r="I2718" i="1"/>
  <c r="I2719" i="1"/>
  <c r="I2720" i="1"/>
  <c r="I2721" i="1"/>
  <c r="I2722" i="1"/>
  <c r="I1717" i="1"/>
  <c r="I2723" i="1"/>
  <c r="I1882" i="1"/>
  <c r="I2724" i="1"/>
  <c r="I2725" i="1"/>
  <c r="I2726" i="1"/>
  <c r="I2727" i="1"/>
  <c r="I2728" i="1"/>
  <c r="I2729" i="1"/>
  <c r="I2730" i="1"/>
  <c r="I1950" i="1"/>
  <c r="I2731" i="1"/>
  <c r="I2733" i="1"/>
  <c r="I2734" i="1"/>
  <c r="I2735" i="1"/>
  <c r="I2738" i="1"/>
  <c r="I2739" i="1"/>
  <c r="I2744" i="1"/>
  <c r="I2752" i="1"/>
  <c r="I2754" i="1"/>
  <c r="I2760" i="1"/>
  <c r="I2770" i="1"/>
  <c r="I2772" i="1"/>
  <c r="I2773" i="1"/>
  <c r="I2775" i="1"/>
  <c r="I2776" i="1"/>
  <c r="I2779" i="1"/>
  <c r="I2780" i="1"/>
  <c r="I2781" i="1"/>
  <c r="I2782" i="1"/>
  <c r="I2788" i="1"/>
  <c r="I2789" i="1"/>
  <c r="I2793" i="1"/>
  <c r="I2794" i="1"/>
  <c r="I2800" i="1"/>
  <c r="I2801" i="1"/>
  <c r="I2802" i="1"/>
  <c r="I2805" i="1"/>
  <c r="I2808" i="1"/>
  <c r="I2810" i="1"/>
  <c r="I2812" i="1"/>
  <c r="I2813" i="1"/>
  <c r="I2817" i="1"/>
  <c r="I2818" i="1"/>
  <c r="I2819" i="1"/>
  <c r="I2820" i="1"/>
  <c r="I2822" i="1"/>
  <c r="I2826" i="1"/>
  <c r="I2827" i="1"/>
  <c r="I2828" i="1"/>
  <c r="I2829" i="1"/>
  <c r="I2830" i="1"/>
  <c r="I2831" i="1"/>
  <c r="I2832" i="1"/>
  <c r="I2833" i="1"/>
  <c r="I1918" i="1"/>
  <c r="I2074" i="1"/>
  <c r="I2836" i="1"/>
  <c r="I2837" i="1"/>
  <c r="I2838" i="1"/>
  <c r="I2839" i="1"/>
  <c r="I2840" i="1"/>
  <c r="I2841" i="1"/>
  <c r="I2842" i="1"/>
  <c r="I2843" i="1"/>
  <c r="I2844" i="1"/>
  <c r="I2845" i="1"/>
  <c r="I2846" i="1"/>
  <c r="I2847" i="1"/>
  <c r="I577" i="1"/>
  <c r="I578" i="1"/>
  <c r="I2850" i="1"/>
  <c r="I757" i="1"/>
  <c r="I758" i="1"/>
  <c r="I817" i="1"/>
  <c r="I819" i="1"/>
  <c r="I995" i="1"/>
  <c r="I1089" i="1"/>
  <c r="I1401" i="1"/>
  <c r="I1403" i="1"/>
  <c r="I1410" i="1"/>
  <c r="I858" i="1"/>
  <c r="I1420" i="1"/>
  <c r="I861" i="1"/>
  <c r="I1056" i="1"/>
  <c r="I2864" i="1"/>
  <c r="I693" i="1"/>
  <c r="I1145" i="1"/>
  <c r="I1138" i="1"/>
  <c r="I2868" i="1"/>
  <c r="I2869" i="1"/>
  <c r="I3" i="1"/>
  <c r="H4" i="1"/>
  <c r="H2732" i="1"/>
  <c r="H6" i="1"/>
  <c r="H7" i="1"/>
  <c r="H16" i="1"/>
  <c r="H9" i="1"/>
  <c r="H10" i="1"/>
  <c r="H133" i="1"/>
  <c r="H12" i="1"/>
  <c r="H78" i="1"/>
  <c r="H157" i="1"/>
  <c r="H2736" i="1"/>
  <c r="H124" i="1"/>
  <c r="H17" i="1"/>
  <c r="H18" i="1"/>
  <c r="H19" i="1"/>
  <c r="H20" i="1"/>
  <c r="H21" i="1"/>
  <c r="H22" i="1"/>
  <c r="H23" i="1"/>
  <c r="H24" i="1"/>
  <c r="H25" i="1"/>
  <c r="H26" i="1"/>
  <c r="H2737" i="1"/>
  <c r="H2740" i="1"/>
  <c r="H60" i="1"/>
  <c r="H61" i="1"/>
  <c r="H31" i="1"/>
  <c r="H109" i="1"/>
  <c r="H33" i="1"/>
  <c r="H34" i="1"/>
  <c r="H2741" i="1"/>
  <c r="H36" i="1"/>
  <c r="H37" i="1"/>
  <c r="H2742" i="1"/>
  <c r="H159" i="1"/>
  <c r="H40" i="1"/>
  <c r="H41" i="1"/>
  <c r="H42" i="1"/>
  <c r="H43" i="1"/>
  <c r="H59" i="1"/>
  <c r="H45" i="1"/>
  <c r="H2743" i="1"/>
  <c r="H165" i="1"/>
  <c r="H2745" i="1"/>
  <c r="H49" i="1"/>
  <c r="H2746" i="1"/>
  <c r="H108" i="1"/>
  <c r="H2747" i="1"/>
  <c r="H2748" i="1"/>
  <c r="H54" i="1"/>
  <c r="H55" i="1"/>
  <c r="H56" i="1"/>
  <c r="H57" i="1"/>
  <c r="H58" i="1"/>
  <c r="H2749" i="1"/>
  <c r="H150" i="1"/>
  <c r="H5" i="1"/>
  <c r="H62" i="1"/>
  <c r="H2750" i="1"/>
  <c r="H2751" i="1"/>
  <c r="H65" i="1"/>
  <c r="H2753" i="1"/>
  <c r="H67" i="1"/>
  <c r="H2755" i="1"/>
  <c r="H75" i="1"/>
  <c r="H70" i="1"/>
  <c r="H71" i="1"/>
  <c r="H72" i="1"/>
  <c r="H64" i="1"/>
  <c r="H2756" i="1"/>
  <c r="H2757" i="1"/>
  <c r="H2758" i="1"/>
  <c r="H2759" i="1"/>
  <c r="H2761" i="1"/>
  <c r="H79" i="1"/>
  <c r="H93" i="1"/>
  <c r="H2762" i="1"/>
  <c r="H82" i="1"/>
  <c r="H83" i="1"/>
  <c r="H2763" i="1"/>
  <c r="H94" i="1"/>
  <c r="H2764" i="1"/>
  <c r="H2765" i="1"/>
  <c r="H88" i="1"/>
  <c r="H95" i="1"/>
  <c r="H185" i="1"/>
  <c r="H91" i="1"/>
  <c r="H194" i="1"/>
  <c r="H2766" i="1"/>
  <c r="H2767" i="1"/>
  <c r="H2768" i="1"/>
  <c r="H2769" i="1"/>
  <c r="H2771" i="1"/>
  <c r="H98" i="1"/>
  <c r="H190" i="1"/>
  <c r="H144" i="1"/>
  <c r="H130" i="1"/>
  <c r="H110" i="1"/>
  <c r="H2774" i="1"/>
  <c r="H2777" i="1"/>
  <c r="H105" i="1"/>
  <c r="H2778" i="1"/>
  <c r="H107" i="1"/>
  <c r="H2783" i="1"/>
  <c r="H2784" i="1"/>
  <c r="H2785" i="1"/>
  <c r="H111" i="1"/>
  <c r="H127" i="1"/>
  <c r="H2786" i="1"/>
  <c r="H2787" i="1"/>
  <c r="H191" i="1"/>
  <c r="H2790" i="1"/>
  <c r="H68" i="1"/>
  <c r="H69" i="1"/>
  <c r="H2791" i="1"/>
  <c r="H2792" i="1"/>
  <c r="H2795" i="1"/>
  <c r="H2796" i="1"/>
  <c r="H2797" i="1"/>
  <c r="H2798" i="1"/>
  <c r="H2799" i="1"/>
  <c r="H126" i="1"/>
  <c r="H2803" i="1"/>
  <c r="H89" i="1"/>
  <c r="H29" i="1"/>
  <c r="H2804" i="1"/>
  <c r="H48" i="1"/>
  <c r="H2806" i="1"/>
  <c r="H2807" i="1"/>
  <c r="H134" i="1"/>
  <c r="H135" i="1"/>
  <c r="H136" i="1"/>
  <c r="H2809" i="1"/>
  <c r="H138" i="1"/>
  <c r="H2811" i="1"/>
  <c r="H140" i="1"/>
  <c r="H2814" i="1"/>
  <c r="H142" i="1"/>
  <c r="H143" i="1"/>
  <c r="H2815" i="1"/>
  <c r="H2816" i="1"/>
  <c r="H85" i="1"/>
  <c r="H2821" i="1"/>
  <c r="H2823" i="1"/>
  <c r="H2824" i="1"/>
  <c r="H2825" i="1"/>
  <c r="H151" i="1"/>
  <c r="H2834" i="1"/>
  <c r="H153" i="1"/>
  <c r="H38" i="1"/>
  <c r="H155" i="1"/>
  <c r="H156" i="1"/>
  <c r="H2835" i="1"/>
  <c r="H160" i="1"/>
  <c r="H145" i="1"/>
  <c r="H76" i="1"/>
  <c r="H161" i="1"/>
  <c r="H162" i="1"/>
  <c r="H163" i="1"/>
  <c r="H164" i="1"/>
  <c r="H15" i="1"/>
  <c r="H39" i="1"/>
  <c r="H167" i="1"/>
  <c r="H168" i="1"/>
  <c r="H8" i="1"/>
  <c r="H11" i="1"/>
  <c r="H13" i="1"/>
  <c r="H73" i="1"/>
  <c r="H14" i="1"/>
  <c r="H50" i="1"/>
  <c r="H2848" i="1"/>
  <c r="H176" i="1"/>
  <c r="H177" i="1"/>
  <c r="H2849" i="1"/>
  <c r="H179" i="1"/>
  <c r="H2851" i="1"/>
  <c r="H2852" i="1"/>
  <c r="H2853" i="1"/>
  <c r="H2854" i="1"/>
  <c r="H2855" i="1"/>
  <c r="H2856" i="1"/>
  <c r="H46" i="1"/>
  <c r="H2857" i="1"/>
  <c r="H188" i="1"/>
  <c r="H117" i="1"/>
  <c r="H32" i="1"/>
  <c r="H51" i="1"/>
  <c r="H30" i="1"/>
  <c r="H47" i="1"/>
  <c r="H74" i="1"/>
  <c r="H195" i="1"/>
  <c r="H196" i="1"/>
  <c r="H90" i="1"/>
  <c r="H92" i="1"/>
  <c r="H28" i="1"/>
  <c r="H52" i="1"/>
  <c r="H201" i="1"/>
  <c r="H27" i="1"/>
  <c r="H203" i="1"/>
  <c r="H123" i="1"/>
  <c r="H205" i="1"/>
  <c r="H2858" i="1"/>
  <c r="H35" i="1"/>
  <c r="H208" i="1"/>
  <c r="H209" i="1"/>
  <c r="H210" i="1"/>
  <c r="H211" i="1"/>
  <c r="H212" i="1"/>
  <c r="H213" i="1"/>
  <c r="H128" i="1"/>
  <c r="H129" i="1"/>
  <c r="H44" i="1"/>
  <c r="H2859" i="1"/>
  <c r="H218" i="1"/>
  <c r="H66" i="1"/>
  <c r="H146" i="1"/>
  <c r="H221" i="1"/>
  <c r="H222" i="1"/>
  <c r="H223" i="1"/>
  <c r="H120" i="1"/>
  <c r="H225" i="1"/>
  <c r="H226" i="1"/>
  <c r="H53" i="1"/>
  <c r="H228" i="1"/>
  <c r="H2860" i="1"/>
  <c r="H63" i="1"/>
  <c r="H231" i="1"/>
  <c r="H202" i="1"/>
  <c r="H233" i="1"/>
  <c r="H119" i="1"/>
  <c r="H2861" i="1"/>
  <c r="H86" i="1"/>
  <c r="H229" i="1"/>
  <c r="H118" i="1"/>
  <c r="H116" i="1"/>
  <c r="H240" i="1"/>
  <c r="H147" i="1"/>
  <c r="H242" i="1"/>
  <c r="H2862" i="1"/>
  <c r="H2863" i="1"/>
  <c r="H96" i="1"/>
  <c r="H100" i="1"/>
  <c r="H87" i="1"/>
  <c r="H248" i="1"/>
  <c r="H137" i="1"/>
  <c r="H139" i="1"/>
  <c r="H224" i="1"/>
  <c r="H252" i="1"/>
  <c r="H97" i="1"/>
  <c r="H99" i="1"/>
  <c r="H255" i="1"/>
  <c r="H256" i="1"/>
  <c r="H257" i="1"/>
  <c r="H121" i="1"/>
  <c r="H122" i="1"/>
  <c r="H2865" i="1"/>
  <c r="H261" i="1"/>
  <c r="H230" i="1"/>
  <c r="H2866" i="1"/>
  <c r="H77" i="1"/>
  <c r="H265" i="1"/>
  <c r="H266" i="1"/>
  <c r="H267" i="1"/>
  <c r="H268" i="1"/>
  <c r="H269" i="1"/>
  <c r="H101" i="1"/>
  <c r="H102" i="1"/>
  <c r="H125" i="1"/>
  <c r="H103" i="1"/>
  <c r="H112" i="1"/>
  <c r="H113" i="1"/>
  <c r="H154" i="1"/>
  <c r="H277" i="1"/>
  <c r="H278" i="1"/>
  <c r="H114" i="1"/>
  <c r="H115" i="1"/>
  <c r="H152" i="1"/>
  <c r="H80" i="1"/>
  <c r="H81" i="1"/>
  <c r="H171" i="1"/>
  <c r="H84" i="1"/>
  <c r="H286" i="1"/>
  <c r="H104" i="1"/>
  <c r="H106" i="1"/>
  <c r="H289" i="1"/>
  <c r="H290" i="1"/>
  <c r="H291" i="1"/>
  <c r="H292" i="1"/>
  <c r="H293" i="1"/>
  <c r="H294" i="1"/>
  <c r="H148" i="1"/>
  <c r="H254" i="1"/>
  <c r="H297" i="1"/>
  <c r="H173" i="1"/>
  <c r="H131" i="1"/>
  <c r="H132" i="1"/>
  <c r="H158" i="1"/>
  <c r="H178" i="1"/>
  <c r="H141" i="1"/>
  <c r="H175" i="1"/>
  <c r="H305" i="1"/>
  <c r="H149" i="1"/>
  <c r="H307" i="1"/>
  <c r="H308" i="1"/>
  <c r="H309" i="1"/>
  <c r="H310" i="1"/>
  <c r="H311" i="1"/>
  <c r="H312" i="1"/>
  <c r="H313" i="1"/>
  <c r="H314" i="1"/>
  <c r="H315" i="1"/>
  <c r="H316" i="1"/>
  <c r="H317" i="1"/>
  <c r="H318" i="1"/>
  <c r="H319" i="1"/>
  <c r="H320" i="1"/>
  <c r="H321" i="1"/>
  <c r="H322" i="1"/>
  <c r="H166" i="1"/>
  <c r="H324" i="1"/>
  <c r="H1275" i="1"/>
  <c r="H326" i="1"/>
  <c r="H327" i="1"/>
  <c r="H328" i="1"/>
  <c r="H200" i="1"/>
  <c r="H258" i="1"/>
  <c r="H331" i="1"/>
  <c r="H235" i="1"/>
  <c r="H333" i="1"/>
  <c r="H334" i="1"/>
  <c r="H335" i="1"/>
  <c r="H207" i="1"/>
  <c r="H182" i="1"/>
  <c r="H180" i="1"/>
  <c r="H339" i="1"/>
  <c r="H340" i="1"/>
  <c r="H341" i="1"/>
  <c r="H172" i="1"/>
  <c r="H169" i="1"/>
  <c r="H170" i="1"/>
  <c r="H345" i="1"/>
  <c r="H346" i="1"/>
  <c r="H347" i="1"/>
  <c r="H348" i="1"/>
  <c r="H349" i="1"/>
  <c r="H350" i="1"/>
  <c r="H192" i="1"/>
  <c r="H352" i="1"/>
  <c r="H1214" i="1"/>
  <c r="H281" i="1"/>
  <c r="H575" i="1"/>
  <c r="H198" i="1"/>
  <c r="H199" i="1"/>
  <c r="H358" i="1"/>
  <c r="H359" i="1"/>
  <c r="H360" i="1"/>
  <c r="H274" i="1"/>
  <c r="H186" i="1"/>
  <c r="H187" i="1"/>
  <c r="H174" i="1"/>
  <c r="H365" i="1"/>
  <c r="H284" i="1"/>
  <c r="H367" i="1"/>
  <c r="H368" i="1"/>
  <c r="H234" i="1"/>
  <c r="H193" i="1"/>
  <c r="H371" i="1"/>
  <c r="H249" i="1"/>
  <c r="H197" i="1"/>
  <c r="H181" i="1"/>
  <c r="H236" i="1"/>
  <c r="H376" i="1"/>
  <c r="H665" i="1"/>
  <c r="H184" i="1"/>
  <c r="H220" i="1"/>
  <c r="H227" i="1"/>
  <c r="H204" i="1"/>
  <c r="H382" i="1"/>
  <c r="H183" i="1"/>
  <c r="H384" i="1"/>
  <c r="H385" i="1"/>
  <c r="H386" i="1"/>
  <c r="H189" i="1"/>
  <c r="H259" i="1"/>
  <c r="H389" i="1"/>
  <c r="H824" i="1"/>
  <c r="H391" i="1"/>
  <c r="H392" i="1"/>
  <c r="H215" i="1"/>
  <c r="H394" i="1"/>
  <c r="H561" i="1"/>
  <c r="H396" i="1"/>
  <c r="H244" i="1"/>
  <c r="H398" i="1"/>
  <c r="H399" i="1"/>
  <c r="H400" i="1"/>
  <c r="H237" i="1"/>
  <c r="H247" i="1"/>
  <c r="H263" i="1"/>
  <c r="H264" i="1"/>
  <c r="H214" i="1"/>
  <c r="H206" i="1"/>
  <c r="H407" i="1"/>
  <c r="H408" i="1"/>
  <c r="H250" i="1"/>
  <c r="H410" i="1"/>
  <c r="H411" i="1"/>
  <c r="H412" i="1"/>
  <c r="H275" i="1"/>
  <c r="H414" i="1"/>
  <c r="H287" i="1"/>
  <c r="H416" i="1"/>
  <c r="H332" i="1"/>
  <c r="H232" i="1"/>
  <c r="H280" i="1"/>
  <c r="H567" i="1"/>
  <c r="H1085" i="1"/>
  <c r="H422" i="1"/>
  <c r="H260" i="1"/>
  <c r="H246" i="1"/>
  <c r="H425" i="1"/>
  <c r="H262" i="1"/>
  <c r="H304" i="1"/>
  <c r="H243" i="1"/>
  <c r="H251" i="1"/>
  <c r="H238" i="1"/>
  <c r="H431" i="1"/>
  <c r="H432" i="1"/>
  <c r="H306" i="1"/>
  <c r="H253" i="1"/>
  <c r="H276" i="1"/>
  <c r="H436" i="1"/>
  <c r="H437" i="1"/>
  <c r="H272" i="1"/>
  <c r="H303" i="1"/>
  <c r="H440" i="1"/>
  <c r="H241" i="1"/>
  <c r="H330" i="1"/>
  <c r="H443" i="1"/>
  <c r="H444" i="1"/>
  <c r="H445" i="1"/>
  <c r="H245" i="1"/>
  <c r="H1084" i="1"/>
  <c r="H448" i="1"/>
  <c r="H1041" i="1"/>
  <c r="H1203" i="1"/>
  <c r="H451" i="1"/>
  <c r="H298" i="1"/>
  <c r="H299" i="1"/>
  <c r="H279" i="1"/>
  <c r="H455" i="1"/>
  <c r="H456" i="1"/>
  <c r="H302" i="1"/>
  <c r="H270" i="1"/>
  <c r="H459" i="1"/>
  <c r="H1215" i="1"/>
  <c r="H461" i="1"/>
  <c r="H271" i="1"/>
  <c r="H463" i="1"/>
  <c r="H464" i="1"/>
  <c r="H338" i="1"/>
  <c r="H466" i="1"/>
  <c r="H273" i="1"/>
  <c r="H468" i="1"/>
  <c r="H469" i="1"/>
  <c r="H470" i="1"/>
  <c r="H471" i="1"/>
  <c r="H542" i="1"/>
  <c r="H473" i="1"/>
  <c r="H474" i="1"/>
  <c r="H475" i="1"/>
  <c r="H476" i="1"/>
  <c r="H2012" i="1"/>
  <c r="H478" i="1"/>
  <c r="H479" i="1"/>
  <c r="H615" i="1"/>
  <c r="H481" i="1"/>
  <c r="H282" i="1"/>
  <c r="H869" i="1"/>
  <c r="H288" i="1"/>
  <c r="H485" i="1"/>
  <c r="H486" i="1"/>
  <c r="H487" i="1"/>
  <c r="H336" i="1"/>
  <c r="H489" i="1"/>
  <c r="H490" i="1"/>
  <c r="H364" i="1"/>
  <c r="H366" i="1"/>
  <c r="H493" i="1"/>
  <c r="H285" i="1"/>
  <c r="H388" i="1"/>
  <c r="H496" i="1"/>
  <c r="H497" i="1"/>
  <c r="H498" i="1"/>
  <c r="H619" i="1"/>
  <c r="H500" i="1"/>
  <c r="H433" i="1"/>
  <c r="H502" i="1"/>
  <c r="H503" i="1"/>
  <c r="H421" i="1"/>
  <c r="H283" i="1"/>
  <c r="H381" i="1"/>
  <c r="H426" i="1"/>
  <c r="H295" i="1"/>
  <c r="H509" i="1"/>
  <c r="H510" i="1"/>
  <c r="H511" i="1"/>
  <c r="H505" i="1"/>
  <c r="H513" i="1"/>
  <c r="H402" i="1"/>
  <c r="H984" i="1"/>
  <c r="H996" i="1"/>
  <c r="H517" i="1"/>
  <c r="H296" i="1"/>
  <c r="H593" i="1"/>
  <c r="H520" i="1"/>
  <c r="H834" i="1"/>
  <c r="H300" i="1"/>
  <c r="H523" i="1"/>
  <c r="H343" i="1"/>
  <c r="H525" i="1"/>
  <c r="H342" i="1"/>
  <c r="H527" i="1"/>
  <c r="H592" i="1"/>
  <c r="H781" i="1"/>
  <c r="H530" i="1"/>
  <c r="H531" i="1"/>
  <c r="H532" i="1"/>
  <c r="H397" i="1"/>
  <c r="H1030" i="1"/>
  <c r="H390" i="1"/>
  <c r="H945" i="1"/>
  <c r="H815" i="1"/>
  <c r="H538" i="1"/>
  <c r="H1968" i="1"/>
  <c r="H540" i="1"/>
  <c r="H835" i="1"/>
  <c r="H357" i="1"/>
  <c r="H825" i="1"/>
  <c r="H544" i="1"/>
  <c r="H301" i="1"/>
  <c r="H1323" i="1"/>
  <c r="H378" i="1"/>
  <c r="H494" i="1"/>
  <c r="H1037" i="1"/>
  <c r="H1038" i="1"/>
  <c r="H1039" i="1"/>
  <c r="H998" i="1"/>
  <c r="H999" i="1"/>
  <c r="H1155" i="1"/>
  <c r="H1392" i="1"/>
  <c r="H1074" i="1"/>
  <c r="H323" i="1"/>
  <c r="H1031" i="1"/>
  <c r="H559" i="1"/>
  <c r="H370" i="1"/>
  <c r="H663" i="1"/>
  <c r="H1131" i="1"/>
  <c r="H563" i="1"/>
  <c r="H564" i="1"/>
  <c r="H325" i="1"/>
  <c r="H553" i="1"/>
  <c r="H554" i="1"/>
  <c r="H719" i="1"/>
  <c r="H401" i="1"/>
  <c r="H570" i="1"/>
  <c r="H375" i="1"/>
  <c r="H620" i="1"/>
  <c r="H550" i="1"/>
  <c r="H1072" i="1"/>
  <c r="H1070" i="1"/>
  <c r="H387" i="1"/>
  <c r="H512" i="1"/>
  <c r="H626" i="1"/>
  <c r="H634" i="1"/>
  <c r="H1068" i="1"/>
  <c r="H551" i="1"/>
  <c r="H582" i="1"/>
  <c r="H938" i="1"/>
  <c r="H329" i="1"/>
  <c r="H801" i="1"/>
  <c r="H373" i="1"/>
  <c r="H587" i="1"/>
  <c r="H588" i="1"/>
  <c r="H641" i="1"/>
  <c r="H344" i="1"/>
  <c r="H337" i="1"/>
  <c r="H1047" i="1"/>
  <c r="H1053" i="1"/>
  <c r="H508" i="1"/>
  <c r="H351" i="1"/>
  <c r="H596" i="1"/>
  <c r="H543" i="1"/>
  <c r="H353" i="1"/>
  <c r="H599" i="1"/>
  <c r="H816" i="1"/>
  <c r="H580" i="1"/>
  <c r="H566" i="1"/>
  <c r="H948" i="1"/>
  <c r="H1517" i="1"/>
  <c r="H1139" i="1"/>
  <c r="H604" i="1"/>
  <c r="H928" i="1"/>
  <c r="H393" i="1"/>
  <c r="H395" i="1"/>
  <c r="H354" i="1"/>
  <c r="H882" i="1"/>
  <c r="H883" i="1"/>
  <c r="H884" i="1"/>
  <c r="H614" i="1"/>
  <c r="H506" i="1"/>
  <c r="H480" i="1"/>
  <c r="H720" i="1"/>
  <c r="H374" i="1"/>
  <c r="H383" i="1"/>
  <c r="H355" i="1"/>
  <c r="H356" i="1"/>
  <c r="H524" i="1"/>
  <c r="H894" i="1"/>
  <c r="H949" i="1"/>
  <c r="H625" i="1"/>
  <c r="H536" i="1"/>
  <c r="H627" i="1"/>
  <c r="H628" i="1"/>
  <c r="H621" i="1"/>
  <c r="H362" i="1"/>
  <c r="H369" i="1"/>
  <c r="H379" i="1"/>
  <c r="H642" i="1"/>
  <c r="H361" i="1"/>
  <c r="H671" i="1"/>
  <c r="H722" i="1"/>
  <c r="H637" i="1"/>
  <c r="H638" i="1"/>
  <c r="H723" i="1"/>
  <c r="H460" i="1"/>
  <c r="H363" i="1"/>
  <c r="H1063" i="1"/>
  <c r="H643" i="1"/>
  <c r="H789" i="1"/>
  <c r="H645" i="1"/>
  <c r="H534" i="1"/>
  <c r="H454" i="1"/>
  <c r="H648" i="1"/>
  <c r="H541" i="1"/>
  <c r="H650" i="1"/>
  <c r="H522" i="1"/>
  <c r="H726" i="1"/>
  <c r="H653" i="1"/>
  <c r="H670" i="1"/>
  <c r="H491" i="1"/>
  <c r="H495" i="1"/>
  <c r="H377" i="1"/>
  <c r="H821" i="1"/>
  <c r="H492" i="1"/>
  <c r="H1188" i="1"/>
  <c r="H372" i="1"/>
  <c r="H662" i="1"/>
  <c r="H1062" i="1"/>
  <c r="H840" i="1"/>
  <c r="H921" i="1"/>
  <c r="H897" i="1"/>
  <c r="H521" i="1"/>
  <c r="H668" i="1"/>
  <c r="H899" i="1"/>
  <c r="H900" i="1"/>
  <c r="H632" i="1"/>
  <c r="H1060" i="1"/>
  <c r="H727" i="1"/>
  <c r="H674" i="1"/>
  <c r="H616" i="1"/>
  <c r="H1187" i="1"/>
  <c r="H729" i="1"/>
  <c r="H730" i="1"/>
  <c r="H1014" i="1"/>
  <c r="H871" i="1"/>
  <c r="H681" i="1"/>
  <c r="H731" i="1"/>
  <c r="H601" i="1"/>
  <c r="H732" i="1"/>
  <c r="H733" i="1"/>
  <c r="H686" i="1"/>
  <c r="H831" i="1"/>
  <c r="H672" i="1"/>
  <c r="H939" i="1"/>
  <c r="H537" i="1"/>
  <c r="H691" i="1"/>
  <c r="H380" i="1"/>
  <c r="H635" i="1"/>
  <c r="H666" i="1"/>
  <c r="H695" i="1"/>
  <c r="H405" i="1"/>
  <c r="H618" i="1"/>
  <c r="H673" i="1"/>
  <c r="H734" i="1"/>
  <c r="H735" i="1"/>
  <c r="H738" i="1"/>
  <c r="H710" i="1"/>
  <c r="H703" i="1"/>
  <c r="H704" i="1"/>
  <c r="H705" i="1"/>
  <c r="H739" i="1"/>
  <c r="H1191" i="1"/>
  <c r="H919" i="1"/>
  <c r="H654" i="1"/>
  <c r="H1236" i="1"/>
  <c r="H1245" i="1"/>
  <c r="H836" i="1"/>
  <c r="H1174" i="1"/>
  <c r="H896" i="1"/>
  <c r="H680" i="1"/>
  <c r="H901" i="1"/>
  <c r="H717" i="1"/>
  <c r="H712" i="1"/>
  <c r="H682" i="1"/>
  <c r="H1148" i="1"/>
  <c r="H721" i="1"/>
  <c r="H991" i="1"/>
  <c r="H435" i="1"/>
  <c r="H724" i="1"/>
  <c r="H725" i="1"/>
  <c r="H528" i="1"/>
  <c r="H529" i="1"/>
  <c r="H728" i="1"/>
  <c r="H636" i="1"/>
  <c r="H639" i="1"/>
  <c r="H1075" i="1"/>
  <c r="H898" i="1"/>
  <c r="H430" i="1"/>
  <c r="H699" i="1"/>
  <c r="H612" i="1"/>
  <c r="H736" i="1"/>
  <c r="H737" i="1"/>
  <c r="H419" i="1"/>
  <c r="H420" i="1"/>
  <c r="H802" i="1"/>
  <c r="H740" i="1"/>
  <c r="H546" i="1"/>
  <c r="H929" i="1"/>
  <c r="H716" i="1"/>
  <c r="H745" i="1"/>
  <c r="H1018" i="1"/>
  <c r="H613" i="1"/>
  <c r="H741" i="1"/>
  <c r="H970" i="1"/>
  <c r="H972" i="1"/>
  <c r="H1277" i="1"/>
  <c r="H752" i="1"/>
  <c r="H526" i="1"/>
  <c r="H754" i="1"/>
  <c r="H763" i="1"/>
  <c r="H623" i="1"/>
  <c r="H1035" i="1"/>
  <c r="H1025" i="1"/>
  <c r="H759" i="1"/>
  <c r="H760" i="1"/>
  <c r="H622" i="1"/>
  <c r="H992" i="1"/>
  <c r="H572" i="1"/>
  <c r="H535" i="1"/>
  <c r="H548" i="1"/>
  <c r="H706" i="1"/>
  <c r="H697" i="1"/>
  <c r="H675" i="1"/>
  <c r="H769" i="1"/>
  <c r="H742" i="1"/>
  <c r="H452" i="1"/>
  <c r="H676" i="1"/>
  <c r="H886" i="1"/>
  <c r="H482" i="1"/>
  <c r="H483" i="1"/>
  <c r="H413" i="1"/>
  <c r="H415" i="1"/>
  <c r="H417" i="1"/>
  <c r="H418" i="1"/>
  <c r="H499" i="1"/>
  <c r="H428" i="1"/>
  <c r="H783" i="1"/>
  <c r="H1059" i="1"/>
  <c r="H784" i="1"/>
  <c r="H865" i="1"/>
  <c r="H659" i="1"/>
  <c r="H829" i="1"/>
  <c r="H830" i="1"/>
  <c r="H743" i="1"/>
  <c r="H744" i="1"/>
  <c r="H746" i="1"/>
  <c r="H747" i="1"/>
  <c r="H447" i="1"/>
  <c r="H449" i="1"/>
  <c r="H1103" i="1"/>
  <c r="H565" i="1"/>
  <c r="H797" i="1"/>
  <c r="H798" i="1"/>
  <c r="H660" i="1"/>
  <c r="H547" i="1"/>
  <c r="H569" i="1"/>
  <c r="H990" i="1"/>
  <c r="H803" i="1"/>
  <c r="H804" i="1"/>
  <c r="H805" i="1"/>
  <c r="H806" i="1"/>
  <c r="H450" i="1"/>
  <c r="H808" i="1"/>
  <c r="H988" i="1"/>
  <c r="H562" i="1"/>
  <c r="H811" i="1"/>
  <c r="H1181" i="1"/>
  <c r="H533" i="1"/>
  <c r="H814" i="1"/>
  <c r="H629" i="1"/>
  <c r="H581" i="1"/>
  <c r="H583" i="1"/>
  <c r="H818" i="1"/>
  <c r="H1143" i="1"/>
  <c r="H868" i="1"/>
  <c r="H514" i="1"/>
  <c r="H982" i="1"/>
  <c r="H677" i="1"/>
  <c r="H515" i="1"/>
  <c r="H516" i="1"/>
  <c r="H518" i="1"/>
  <c r="H519" i="1"/>
  <c r="H946" i="1"/>
  <c r="H633" i="1"/>
  <c r="H795" i="1"/>
  <c r="H796" i="1"/>
  <c r="H799" i="1"/>
  <c r="H1057" i="1"/>
  <c r="H846" i="1"/>
  <c r="H1004" i="1"/>
  <c r="H715" i="1"/>
  <c r="H966" i="1"/>
  <c r="H838" i="1"/>
  <c r="H1043" i="1"/>
  <c r="H403" i="1"/>
  <c r="H748" i="1"/>
  <c r="H842" i="1"/>
  <c r="H932" i="1"/>
  <c r="H631" i="1"/>
  <c r="H694" i="1"/>
  <c r="H922" i="1"/>
  <c r="H584" i="1"/>
  <c r="H874" i="1"/>
  <c r="H775" i="1"/>
  <c r="H605" i="1"/>
  <c r="H822" i="1"/>
  <c r="H887" i="1"/>
  <c r="H853" i="1"/>
  <c r="H854" i="1"/>
  <c r="H678" i="1"/>
  <c r="H457" i="1"/>
  <c r="H458" i="1"/>
  <c r="H837" i="1"/>
  <c r="H859" i="1"/>
  <c r="H860" i="1"/>
  <c r="H975" i="1"/>
  <c r="H504" i="1"/>
  <c r="H404" i="1"/>
  <c r="H823" i="1"/>
  <c r="H439" i="1"/>
  <c r="H866" i="1"/>
  <c r="H867" i="1"/>
  <c r="H462" i="1"/>
  <c r="H465" i="1"/>
  <c r="H875" i="1"/>
  <c r="H879" i="1"/>
  <c r="H951" i="1"/>
  <c r="H545" i="1"/>
  <c r="H571" i="1"/>
  <c r="H776" i="1"/>
  <c r="H876" i="1"/>
  <c r="H877" i="1"/>
  <c r="H878" i="1"/>
  <c r="H409" i="1"/>
  <c r="H1006" i="1"/>
  <c r="H881" i="1"/>
  <c r="H467" i="1"/>
  <c r="H472" i="1"/>
  <c r="H477" i="1"/>
  <c r="H1151" i="1"/>
  <c r="H902" i="1"/>
  <c r="H903" i="1"/>
  <c r="H683" i="1"/>
  <c r="H956" i="1"/>
  <c r="H890" i="1"/>
  <c r="H993" i="1"/>
  <c r="H406" i="1"/>
  <c r="H597" i="1"/>
  <c r="H800" i="1"/>
  <c r="H977" i="1"/>
  <c r="H820" i="1"/>
  <c r="H847" i="1"/>
  <c r="H667" i="1"/>
  <c r="H664" i="1"/>
  <c r="H790" i="1"/>
  <c r="H429" i="1"/>
  <c r="H862" i="1"/>
  <c r="H576" i="1"/>
  <c r="H423" i="1"/>
  <c r="H501" i="1"/>
  <c r="H906" i="1"/>
  <c r="H598" i="1"/>
  <c r="H434" i="1"/>
  <c r="H427" i="1"/>
  <c r="H1061" i="1"/>
  <c r="H807" i="1"/>
  <c r="H607" i="1"/>
  <c r="H684" i="1"/>
  <c r="H809" i="1"/>
  <c r="H685" i="1"/>
  <c r="H904" i="1"/>
  <c r="H1095" i="1"/>
  <c r="H905" i="1"/>
  <c r="H907" i="1"/>
  <c r="H687" i="1"/>
  <c r="H810" i="1"/>
  <c r="H608" i="1"/>
  <c r="H609" i="1"/>
  <c r="H812" i="1"/>
  <c r="H688" i="1"/>
  <c r="H908" i="1"/>
  <c r="H1096" i="1"/>
  <c r="H909" i="1"/>
  <c r="H507" i="1"/>
  <c r="H930" i="1"/>
  <c r="H931" i="1"/>
  <c r="H441" i="1"/>
  <c r="H442" i="1"/>
  <c r="H888" i="1"/>
  <c r="H446" i="1"/>
  <c r="H936" i="1"/>
  <c r="H602" i="1"/>
  <c r="H910" i="1"/>
  <c r="H689" i="1"/>
  <c r="H940" i="1"/>
  <c r="H424" i="1"/>
  <c r="H911" i="1"/>
  <c r="H912" i="1"/>
  <c r="H944" i="1"/>
  <c r="H585" i="1"/>
  <c r="H749" i="1"/>
  <c r="H947" i="1"/>
  <c r="H484" i="1"/>
  <c r="H438" i="1"/>
  <c r="H950" i="1"/>
  <c r="H750" i="1"/>
  <c r="H935" i="1"/>
  <c r="H751" i="1"/>
  <c r="H957" i="1"/>
  <c r="H920" i="1"/>
  <c r="H591" i="1"/>
  <c r="H640" i="1"/>
  <c r="H488" i="1"/>
  <c r="H595" i="1"/>
  <c r="H453" i="1"/>
  <c r="H961" i="1"/>
  <c r="H962" i="1"/>
  <c r="H963" i="1"/>
  <c r="H753" i="1"/>
  <c r="H965" i="1"/>
  <c r="H828" i="1"/>
  <c r="H552" i="1"/>
  <c r="H926" i="1"/>
  <c r="H969" i="1"/>
  <c r="H1076" i="1"/>
  <c r="H971" i="1"/>
  <c r="H239" i="1"/>
  <c r="H973" i="1"/>
  <c r="H974" i="1"/>
  <c r="H216" i="1"/>
  <c r="H976" i="1"/>
  <c r="H217" i="1"/>
  <c r="H219" i="1"/>
  <c r="H979" i="1"/>
  <c r="H980" i="1"/>
  <c r="H813" i="1"/>
  <c r="H669" i="1"/>
  <c r="H983" i="1"/>
  <c r="H539" i="1"/>
  <c r="H958" i="1"/>
  <c r="H702" i="1"/>
  <c r="H941" i="1"/>
  <c r="H603" i="1"/>
  <c r="H848" i="1"/>
  <c r="H549" i="1"/>
  <c r="H610" i="1"/>
  <c r="H611" i="1"/>
  <c r="H913" i="1"/>
  <c r="H690" i="1"/>
  <c r="H555" i="1"/>
  <c r="H556" i="1"/>
  <c r="H557" i="1"/>
  <c r="H558" i="1"/>
  <c r="H560" i="1"/>
  <c r="H1000" i="1"/>
  <c r="H1001" i="1"/>
  <c r="H1002" i="1"/>
  <c r="H1003" i="1"/>
  <c r="H594" i="1"/>
  <c r="H1005" i="1"/>
  <c r="H1200" i="1"/>
  <c r="H1019" i="1"/>
  <c r="H1008" i="1"/>
  <c r="H661" i="1"/>
  <c r="H1010" i="1"/>
  <c r="H617" i="1"/>
  <c r="H1479" i="1"/>
  <c r="H1013" i="1"/>
  <c r="H1443" i="1"/>
  <c r="H1015" i="1"/>
  <c r="H1099" i="1"/>
  <c r="H579" i="1"/>
  <c r="H709" i="1"/>
  <c r="H606" i="1"/>
  <c r="H1020" i="1"/>
  <c r="H1021" i="1"/>
  <c r="H1022" i="1"/>
  <c r="H1023" i="1"/>
  <c r="H872" i="1"/>
  <c r="H1007" i="1"/>
  <c r="H1026" i="1"/>
  <c r="H568" i="1"/>
  <c r="H791" i="1"/>
  <c r="H574" i="1"/>
  <c r="H590" i="1"/>
  <c r="H755" i="1"/>
  <c r="H1032" i="1"/>
  <c r="H1033" i="1"/>
  <c r="H1106" i="1"/>
  <c r="H573" i="1"/>
  <c r="H1048" i="1"/>
  <c r="H764" i="1"/>
  <c r="H1481" i="1"/>
  <c r="H657" i="1"/>
  <c r="H1040" i="1"/>
  <c r="H1521" i="1"/>
  <c r="H942" i="1"/>
  <c r="H586" i="1"/>
  <c r="H589" i="1"/>
  <c r="H700" i="1"/>
  <c r="H1046" i="1"/>
  <c r="H644" i="1"/>
  <c r="H1199" i="1"/>
  <c r="H1049" i="1"/>
  <c r="H895" i="1"/>
  <c r="H779" i="1"/>
  <c r="H849" i="1"/>
  <c r="H959" i="1"/>
  <c r="H870" i="1"/>
  <c r="H1055" i="1"/>
  <c r="H701" i="1"/>
  <c r="H1024" i="1"/>
  <c r="H718" i="1"/>
  <c r="H624" i="1"/>
  <c r="H792" i="1"/>
  <c r="H793" i="1"/>
  <c r="H794" i="1"/>
  <c r="H698" i="1"/>
  <c r="H1064" i="1"/>
  <c r="H933" i="1"/>
  <c r="H1016" i="1"/>
  <c r="H1017" i="1"/>
  <c r="H885" i="1"/>
  <c r="H1069" i="1"/>
  <c r="H960" i="1"/>
  <c r="H1071" i="1"/>
  <c r="H1126" i="1"/>
  <c r="H1400" i="1"/>
  <c r="H1045" i="1"/>
  <c r="H1009" i="1"/>
  <c r="H964" i="1"/>
  <c r="H1189" i="1"/>
  <c r="H978" i="1"/>
  <c r="H708" i="1"/>
  <c r="H850" i="1"/>
  <c r="H1088" i="1"/>
  <c r="AA1088" i="1" s="1"/>
  <c r="H1105" i="1"/>
  <c r="AA1105" i="1" s="1"/>
  <c r="H1108" i="1"/>
  <c r="AA1108" i="1" s="1"/>
  <c r="H1109" i="1"/>
  <c r="AA1109" i="1" s="1"/>
  <c r="H1110" i="1"/>
  <c r="H1111" i="1"/>
  <c r="H1114" i="1"/>
  <c r="H1118" i="1"/>
  <c r="H1125" i="1"/>
  <c r="H1127" i="1"/>
  <c r="AA1127" i="1" s="1"/>
  <c r="H851" i="1"/>
  <c r="H1128" i="1"/>
  <c r="AA1128" i="1" s="1"/>
  <c r="H1130" i="1"/>
  <c r="AA1130" i="1" s="1"/>
  <c r="H1136" i="1"/>
  <c r="AA1136" i="1" s="1"/>
  <c r="H1141" i="1"/>
  <c r="H1144" i="1"/>
  <c r="H1147" i="1"/>
  <c r="H1156" i="1"/>
  <c r="AA1156" i="1" s="1"/>
  <c r="H1159" i="1"/>
  <c r="AA1159" i="1" s="1"/>
  <c r="H1160" i="1"/>
  <c r="AA1160" i="1" s="1"/>
  <c r="H1162" i="1"/>
  <c r="AA1162" i="1" s="1"/>
  <c r="H1102" i="1"/>
  <c r="H1164" i="1"/>
  <c r="H1173" i="1"/>
  <c r="AA1173" i="1" s="1"/>
  <c r="H1176" i="1"/>
  <c r="AA1176" i="1" s="1"/>
  <c r="H1182" i="1"/>
  <c r="H1184" i="1"/>
  <c r="AA1184" i="1" s="1"/>
  <c r="H1192" i="1"/>
  <c r="AA1192" i="1" s="1"/>
  <c r="H1193" i="1"/>
  <c r="AA1193" i="1" s="1"/>
  <c r="H1198" i="1"/>
  <c r="AA1198" i="1" s="1"/>
  <c r="H1202" i="1"/>
  <c r="AA1202" i="1" s="1"/>
  <c r="H1207" i="1"/>
  <c r="H852" i="1"/>
  <c r="H1217" i="1"/>
  <c r="H1218" i="1"/>
  <c r="AA1218" i="1" s="1"/>
  <c r="H1225" i="1"/>
  <c r="H1226" i="1"/>
  <c r="AA1226" i="1" s="1"/>
  <c r="H1229" i="1"/>
  <c r="AA1229" i="1" s="1"/>
  <c r="H1233" i="1"/>
  <c r="AA1233" i="1" s="1"/>
  <c r="H1237" i="1"/>
  <c r="H1240" i="1"/>
  <c r="H1241" i="1"/>
  <c r="H1248" i="1"/>
  <c r="AA1248" i="1" s="1"/>
  <c r="H600" i="1"/>
  <c r="H1249" i="1"/>
  <c r="AA1249" i="1" s="1"/>
  <c r="H1250" i="1"/>
  <c r="H1251" i="1"/>
  <c r="AA1251" i="1" s="1"/>
  <c r="H1254" i="1"/>
  <c r="H1261" i="1"/>
  <c r="H1266" i="1"/>
  <c r="AA1266" i="1" s="1"/>
  <c r="H1269" i="1"/>
  <c r="H1270" i="1"/>
  <c r="H1272" i="1"/>
  <c r="H1273" i="1"/>
  <c r="H989" i="1"/>
  <c r="H1276" i="1"/>
  <c r="AA1276" i="1" s="1"/>
  <c r="H1279" i="1"/>
  <c r="AA1279" i="1" s="1"/>
  <c r="H1280" i="1"/>
  <c r="H1281" i="1"/>
  <c r="AA1281" i="1" s="1"/>
  <c r="H1282" i="1"/>
  <c r="H1283" i="1"/>
  <c r="AA1283" i="1" s="1"/>
  <c r="H1287" i="1"/>
  <c r="H1288" i="1"/>
  <c r="H1290" i="1"/>
  <c r="AA1290" i="1" s="1"/>
  <c r="H1292" i="1"/>
  <c r="AA1292" i="1" s="1"/>
  <c r="H1146" i="1"/>
  <c r="H1294" i="1"/>
  <c r="H1296" i="1"/>
  <c r="H1297" i="1"/>
  <c r="H1298" i="1"/>
  <c r="AA1298" i="1" s="1"/>
  <c r="H1299" i="1"/>
  <c r="H1301" i="1"/>
  <c r="H1302" i="1"/>
  <c r="AA1302" i="1" s="1"/>
  <c r="H1303" i="1"/>
  <c r="AA1303" i="1" s="1"/>
  <c r="H1304" i="1"/>
  <c r="H1305" i="1"/>
  <c r="AA1305" i="1" s="1"/>
  <c r="H1027" i="1"/>
  <c r="H1306" i="1"/>
  <c r="H1308" i="1"/>
  <c r="H1309" i="1"/>
  <c r="AA1309" i="1" s="1"/>
  <c r="H1310" i="1"/>
  <c r="H1312" i="1"/>
  <c r="AA1312" i="1" s="1"/>
  <c r="H1314" i="1"/>
  <c r="H1315" i="1"/>
  <c r="H1316" i="1"/>
  <c r="H1317" i="1"/>
  <c r="H1318" i="1"/>
  <c r="H855" i="1"/>
  <c r="H1319" i="1"/>
  <c r="AA1319" i="1" s="1"/>
  <c r="H1320" i="1"/>
  <c r="H1321" i="1"/>
  <c r="H1324" i="1"/>
  <c r="H1325" i="1"/>
  <c r="H1326" i="1"/>
  <c r="AA1326" i="1" s="1"/>
  <c r="H1327" i="1"/>
  <c r="H1328" i="1"/>
  <c r="AA1328" i="1" s="1"/>
  <c r="H1329" i="1"/>
  <c r="H1332" i="1"/>
  <c r="H1065" i="1"/>
  <c r="H1336" i="1"/>
  <c r="H1337" i="1"/>
  <c r="H1338" i="1"/>
  <c r="AA1338" i="1" s="1"/>
  <c r="H1339" i="1"/>
  <c r="H1340" i="1"/>
  <c r="AA1340" i="1" s="1"/>
  <c r="H1341" i="1"/>
  <c r="H1342" i="1"/>
  <c r="AA1342" i="1" s="1"/>
  <c r="H1343" i="1"/>
  <c r="H1346" i="1"/>
  <c r="AA1346" i="1" s="1"/>
  <c r="H1347" i="1"/>
  <c r="H1190" i="1"/>
  <c r="H1348" i="1"/>
  <c r="H1349" i="1"/>
  <c r="AA1349" i="1" s="1"/>
  <c r="H1351" i="1"/>
  <c r="AA1351" i="1" s="1"/>
  <c r="H1352" i="1"/>
  <c r="H1353" i="1"/>
  <c r="H1354" i="1"/>
  <c r="AA1354" i="1" s="1"/>
  <c r="H1357" i="1"/>
  <c r="AA1357" i="1" s="1"/>
  <c r="H1358" i="1"/>
  <c r="AA1358" i="1" s="1"/>
  <c r="H1359" i="1"/>
  <c r="H1360" i="1"/>
  <c r="H762" i="1"/>
  <c r="H1361" i="1"/>
  <c r="AA1361" i="1" s="1"/>
  <c r="H1362" i="1"/>
  <c r="AA1362" i="1" s="1"/>
  <c r="H1363" i="1"/>
  <c r="AA1363" i="1" s="1"/>
  <c r="H1364" i="1"/>
  <c r="H1369" i="1"/>
  <c r="H1370" i="1"/>
  <c r="AA1370" i="1" s="1"/>
  <c r="H1371" i="1"/>
  <c r="AA1371" i="1" s="1"/>
  <c r="H1372" i="1"/>
  <c r="H1373" i="1"/>
  <c r="AA1373" i="1" s="1"/>
  <c r="H1826" i="1"/>
  <c r="H1212" i="1"/>
  <c r="H1374" i="1"/>
  <c r="H1375" i="1"/>
  <c r="AA1375" i="1" s="1"/>
  <c r="H1376" i="1"/>
  <c r="AA1376" i="1" s="1"/>
  <c r="H1378" i="1"/>
  <c r="AA1378" i="1" s="1"/>
  <c r="H1379" i="1"/>
  <c r="AA1379" i="1" s="1"/>
  <c r="H1380" i="1"/>
  <c r="H1381" i="1"/>
  <c r="H1382" i="1"/>
  <c r="H1384" i="1"/>
  <c r="AA1384" i="1" s="1"/>
  <c r="H1385" i="1"/>
  <c r="H856" i="1"/>
  <c r="H1853" i="1"/>
  <c r="H1387" i="1"/>
  <c r="H1389" i="1"/>
  <c r="AA1389" i="1" s="1"/>
  <c r="H1390" i="1"/>
  <c r="H1391" i="1"/>
  <c r="H1393" i="1"/>
  <c r="H1394" i="1"/>
  <c r="H1395" i="1"/>
  <c r="H1396" i="1"/>
  <c r="H1399" i="1"/>
  <c r="AA1399" i="1" s="1"/>
  <c r="H857" i="1"/>
  <c r="H1402" i="1"/>
  <c r="AA1402" i="1" s="1"/>
  <c r="H1793" i="1"/>
  <c r="H1404" i="1"/>
  <c r="H1405" i="1"/>
  <c r="H1406" i="1"/>
  <c r="H1408" i="1"/>
  <c r="AA1408" i="1" s="1"/>
  <c r="H1769" i="1"/>
  <c r="H1409" i="1"/>
  <c r="H1412" i="1"/>
  <c r="AA1412" i="1" s="1"/>
  <c r="H1411" i="1"/>
  <c r="H915" i="1"/>
  <c r="H1413" i="1"/>
  <c r="AA1413" i="1" s="1"/>
  <c r="H1854" i="1"/>
  <c r="H1414" i="1"/>
  <c r="AA1414" i="1" s="1"/>
  <c r="H1415" i="1"/>
  <c r="AA1415" i="1" s="1"/>
  <c r="H1424" i="1"/>
  <c r="AA1424" i="1" s="1"/>
  <c r="H1416" i="1"/>
  <c r="H1417" i="1"/>
  <c r="H1418" i="1"/>
  <c r="H1419" i="1"/>
  <c r="H1422" i="1"/>
  <c r="H782" i="1"/>
  <c r="H1423" i="1"/>
  <c r="H1446" i="1"/>
  <c r="AA1446" i="1" s="1"/>
  <c r="H1426" i="1"/>
  <c r="H1427" i="1"/>
  <c r="H1428" i="1"/>
  <c r="AA1428" i="1" s="1"/>
  <c r="H1429" i="1"/>
  <c r="H1430" i="1"/>
  <c r="H1431" i="1"/>
  <c r="H1433" i="1"/>
  <c r="H1434" i="1"/>
  <c r="AA1434" i="1" s="1"/>
  <c r="H652" i="1"/>
  <c r="H1435" i="1"/>
  <c r="H1436" i="1"/>
  <c r="AA1436" i="1" s="1"/>
  <c r="H1437" i="1"/>
  <c r="H1438" i="1"/>
  <c r="H1439" i="1"/>
  <c r="AA1439" i="1" s="1"/>
  <c r="H1440" i="1"/>
  <c r="AA1440" i="1" s="1"/>
  <c r="H1441" i="1"/>
  <c r="H1442" i="1"/>
  <c r="H1444" i="1"/>
  <c r="H1445" i="1"/>
  <c r="H1129" i="1"/>
  <c r="H1447" i="1"/>
  <c r="AA1447" i="1" s="1"/>
  <c r="H1448" i="1"/>
  <c r="AA1448" i="1" s="1"/>
  <c r="H1449" i="1"/>
  <c r="AA1449" i="1" s="1"/>
  <c r="H1453" i="1"/>
  <c r="AA1453" i="1" s="1"/>
  <c r="H1450" i="1"/>
  <c r="H1451" i="1"/>
  <c r="H1452" i="1"/>
  <c r="H1454" i="1"/>
  <c r="AA1454" i="1" s="1"/>
  <c r="H1455" i="1"/>
  <c r="AA1455" i="1" s="1"/>
  <c r="H1719" i="1"/>
  <c r="AA1719" i="1" s="1"/>
  <c r="H981" i="1"/>
  <c r="H1456" i="1"/>
  <c r="H1457" i="1"/>
  <c r="H1459" i="1"/>
  <c r="H1971" i="1"/>
  <c r="H1460" i="1"/>
  <c r="H1462" i="1"/>
  <c r="H1463" i="1"/>
  <c r="H1464" i="1"/>
  <c r="H1466" i="1"/>
  <c r="H1468" i="1"/>
  <c r="H833" i="1"/>
  <c r="H1469" i="1"/>
  <c r="H1470" i="1"/>
  <c r="H1471" i="1"/>
  <c r="H1472" i="1"/>
  <c r="H1473" i="1"/>
  <c r="H1474" i="1"/>
  <c r="H1988" i="1"/>
  <c r="H1984" i="1"/>
  <c r="H1475" i="1"/>
  <c r="H1478" i="1"/>
  <c r="H696" i="1"/>
  <c r="H1480" i="1"/>
  <c r="H1482" i="1"/>
  <c r="H1485" i="1"/>
  <c r="H1994" i="1"/>
  <c r="H1486" i="1"/>
  <c r="H1488" i="1"/>
  <c r="H1489" i="1"/>
  <c r="H1491" i="1"/>
  <c r="H1492" i="1"/>
  <c r="H1493" i="1"/>
  <c r="H1322" i="1"/>
  <c r="H1494" i="1"/>
  <c r="H1495" i="1"/>
  <c r="H1496" i="1"/>
  <c r="H1497" i="1"/>
  <c r="H1500" i="1"/>
  <c r="H1501" i="1"/>
  <c r="H1502" i="1"/>
  <c r="H1503" i="1"/>
  <c r="H1504" i="1"/>
  <c r="H2014" i="1"/>
  <c r="H1028" i="1"/>
  <c r="H1505" i="1"/>
  <c r="H1507" i="1"/>
  <c r="H1508" i="1"/>
  <c r="H1509" i="1"/>
  <c r="H1511" i="1"/>
  <c r="H1512" i="1"/>
  <c r="H1513" i="1"/>
  <c r="H1515" i="1"/>
  <c r="H1516" i="1"/>
  <c r="H1518" i="1"/>
  <c r="H765" i="1"/>
  <c r="H1519" i="1"/>
  <c r="H1520" i="1"/>
  <c r="H1522" i="1"/>
  <c r="H1523" i="1"/>
  <c r="H1524" i="1"/>
  <c r="H1526" i="1"/>
  <c r="H2029" i="1"/>
  <c r="H2035" i="1"/>
  <c r="H1527" i="1"/>
  <c r="H2037" i="1"/>
  <c r="H889" i="1"/>
  <c r="H1528" i="1"/>
  <c r="H1529" i="1"/>
  <c r="H1530" i="1"/>
  <c r="H1531" i="1"/>
  <c r="H1532" i="1"/>
  <c r="H1533" i="1"/>
  <c r="H1534" i="1"/>
  <c r="H1535" i="1"/>
  <c r="H1536" i="1"/>
  <c r="H1537" i="1"/>
  <c r="H937" i="1"/>
  <c r="H1538" i="1"/>
  <c r="H1539" i="1"/>
  <c r="H2044" i="1"/>
  <c r="H1541" i="1"/>
  <c r="H2375" i="1"/>
  <c r="H1544" i="1"/>
  <c r="H1545" i="1"/>
  <c r="H1546" i="1"/>
  <c r="H1547" i="1"/>
  <c r="H1548" i="1"/>
  <c r="H766" i="1"/>
  <c r="H1549" i="1"/>
  <c r="H1550" i="1"/>
  <c r="H1551" i="1"/>
  <c r="H1552" i="1"/>
  <c r="H1554" i="1"/>
  <c r="H1555" i="1"/>
  <c r="H1556" i="1"/>
  <c r="H1557" i="1"/>
  <c r="H1558" i="1"/>
  <c r="H1559" i="1"/>
  <c r="H967" i="1"/>
  <c r="H1560" i="1"/>
  <c r="H1563" i="1"/>
  <c r="H1565" i="1"/>
  <c r="H2337" i="1"/>
  <c r="H1566" i="1"/>
  <c r="H1567" i="1"/>
  <c r="H1568" i="1"/>
  <c r="H1569" i="1"/>
  <c r="H2373" i="1"/>
  <c r="H1570" i="1"/>
  <c r="H713" i="1"/>
  <c r="H1571" i="1"/>
  <c r="H1572" i="1"/>
  <c r="H1573" i="1"/>
  <c r="H1574" i="1"/>
  <c r="H1576" i="1"/>
  <c r="H1578" i="1"/>
  <c r="H1579" i="1"/>
  <c r="H1580" i="1"/>
  <c r="H1581" i="1"/>
  <c r="H1582" i="1"/>
  <c r="H714" i="1"/>
  <c r="H1583" i="1"/>
  <c r="H1584" i="1"/>
  <c r="H1586" i="1"/>
  <c r="H1587" i="1"/>
  <c r="H1588" i="1"/>
  <c r="H1590" i="1"/>
  <c r="H1591" i="1"/>
  <c r="H1592" i="1"/>
  <c r="H1593" i="1"/>
  <c r="H1594" i="1"/>
  <c r="H914" i="1"/>
  <c r="H1595" i="1"/>
  <c r="H1596" i="1"/>
  <c r="H1598" i="1"/>
  <c r="H1599" i="1"/>
  <c r="H1600" i="1"/>
  <c r="H1601" i="1"/>
  <c r="H1602" i="1"/>
  <c r="H1603" i="1"/>
  <c r="H1604" i="1"/>
  <c r="H1605" i="1"/>
  <c r="H1432" i="1"/>
  <c r="H1606" i="1"/>
  <c r="H1607" i="1"/>
  <c r="H1608" i="1"/>
  <c r="H1609" i="1"/>
  <c r="H1611" i="1"/>
  <c r="H1612" i="1"/>
  <c r="H1614" i="1"/>
  <c r="H1615" i="1"/>
  <c r="H1616" i="1"/>
  <c r="H1618" i="1"/>
  <c r="H943" i="1"/>
  <c r="H1619" i="1"/>
  <c r="H1620" i="1"/>
  <c r="H1621" i="1"/>
  <c r="H1622" i="1"/>
  <c r="H1624" i="1"/>
  <c r="H1625" i="1"/>
  <c r="H1626" i="1"/>
  <c r="H1627" i="1"/>
  <c r="H1628" i="1"/>
  <c r="H1629" i="1"/>
  <c r="H891" i="1"/>
  <c r="H1630" i="1"/>
  <c r="H1631" i="1"/>
  <c r="H1633" i="1"/>
  <c r="H1634" i="1"/>
  <c r="H1635" i="1"/>
  <c r="H1637" i="1"/>
  <c r="H2380" i="1"/>
  <c r="H1638" i="1"/>
  <c r="H1639" i="1"/>
  <c r="H1640" i="1"/>
  <c r="H646" i="1"/>
  <c r="H1641" i="1"/>
  <c r="H1642" i="1"/>
  <c r="H1644" i="1"/>
  <c r="H1645" i="1"/>
  <c r="H1646" i="1"/>
  <c r="H1647" i="1"/>
  <c r="H1648" i="1"/>
  <c r="H1649" i="1"/>
  <c r="H1650" i="1"/>
  <c r="H2160" i="1"/>
  <c r="H647" i="1"/>
  <c r="H1652" i="1"/>
  <c r="H1653" i="1"/>
  <c r="H1654" i="1"/>
  <c r="H1655" i="1"/>
  <c r="H1656" i="1"/>
  <c r="H1657" i="1"/>
  <c r="H1658" i="1"/>
  <c r="H1659" i="1"/>
  <c r="H1660" i="1"/>
  <c r="H1661" i="1"/>
  <c r="H649" i="1"/>
  <c r="H2171" i="1"/>
  <c r="H1662" i="1"/>
  <c r="H1663" i="1"/>
  <c r="H1664" i="1"/>
  <c r="H1665" i="1"/>
  <c r="H1666" i="1"/>
  <c r="H1667" i="1"/>
  <c r="H1668" i="1"/>
  <c r="H1670" i="1"/>
  <c r="H1671" i="1"/>
  <c r="H679" i="1"/>
  <c r="H1673" i="1"/>
  <c r="H1677" i="1"/>
  <c r="H1679" i="1"/>
  <c r="H1686" i="1"/>
  <c r="H1688" i="1"/>
  <c r="H1689" i="1"/>
  <c r="H1693" i="1"/>
  <c r="H1695" i="1"/>
  <c r="H1696" i="1"/>
  <c r="H1697" i="1"/>
  <c r="H953" i="1"/>
  <c r="H1698" i="1"/>
  <c r="H1699" i="1"/>
  <c r="H1700" i="1"/>
  <c r="H1701" i="1"/>
  <c r="H1702" i="1"/>
  <c r="H1703" i="1"/>
  <c r="H1704" i="1"/>
  <c r="H1705" i="1"/>
  <c r="H1706" i="1"/>
  <c r="H1707" i="1"/>
  <c r="H651" i="1"/>
  <c r="H1708" i="1"/>
  <c r="H1709" i="1"/>
  <c r="H1710" i="1"/>
  <c r="H1711" i="1"/>
  <c r="H1712" i="1"/>
  <c r="H1713" i="1"/>
  <c r="H1714" i="1"/>
  <c r="H1715" i="1"/>
  <c r="H1716" i="1"/>
  <c r="H1718" i="1"/>
  <c r="H707" i="1"/>
  <c r="H1720" i="1"/>
  <c r="H1721" i="1"/>
  <c r="H1722" i="1"/>
  <c r="H1723" i="1"/>
  <c r="H1724" i="1"/>
  <c r="H1725" i="1"/>
  <c r="H1726" i="1"/>
  <c r="H1727" i="1"/>
  <c r="H1728" i="1"/>
  <c r="H1729" i="1"/>
  <c r="H1542" i="1"/>
  <c r="H1730" i="1"/>
  <c r="H1731" i="1"/>
  <c r="H1732" i="1"/>
  <c r="H1733" i="1"/>
  <c r="H1734" i="1"/>
  <c r="H2240" i="1"/>
  <c r="H1735" i="1"/>
  <c r="H1736" i="1"/>
  <c r="H1737" i="1"/>
  <c r="H1738" i="1"/>
  <c r="H1553" i="1"/>
  <c r="H1739" i="1"/>
  <c r="H1740" i="1"/>
  <c r="H1741" i="1"/>
  <c r="H1742" i="1"/>
  <c r="H1743" i="1"/>
  <c r="H1744" i="1"/>
  <c r="H1745" i="1"/>
  <c r="H1746" i="1"/>
  <c r="H1747" i="1"/>
  <c r="H1748" i="1"/>
  <c r="H692" i="1"/>
  <c r="H1749" i="1"/>
  <c r="H1750" i="1"/>
  <c r="H1752" i="1"/>
  <c r="H1753" i="1"/>
  <c r="H1754" i="1"/>
  <c r="H1755" i="1"/>
  <c r="H1756" i="1"/>
  <c r="H1757" i="1"/>
  <c r="H1758" i="1"/>
  <c r="H1759" i="1"/>
  <c r="H1575" i="1"/>
  <c r="H1760" i="1"/>
  <c r="H1761" i="1"/>
  <c r="H1762" i="1"/>
  <c r="H1763" i="1"/>
  <c r="H1764" i="1"/>
  <c r="H1765" i="1"/>
  <c r="H1766" i="1"/>
  <c r="H1767" i="1"/>
  <c r="H1768" i="1"/>
  <c r="H2358" i="1"/>
  <c r="H756" i="1"/>
  <c r="H1770" i="1"/>
  <c r="H1771" i="1"/>
  <c r="H1772" i="1"/>
  <c r="H1773" i="1"/>
  <c r="H1774" i="1"/>
  <c r="H1775" i="1"/>
  <c r="H1776" i="1"/>
  <c r="H1777" i="1"/>
  <c r="H1778" i="1"/>
  <c r="H1779" i="1"/>
  <c r="H1029" i="1"/>
  <c r="H1780" i="1"/>
  <c r="H1781" i="1"/>
  <c r="H1782" i="1"/>
  <c r="H1783" i="1"/>
  <c r="H1784" i="1"/>
  <c r="H1785" i="1"/>
  <c r="H1786" i="1"/>
  <c r="H1787" i="1"/>
  <c r="H1788" i="1"/>
  <c r="H1789" i="1"/>
  <c r="H630" i="1"/>
  <c r="H1790" i="1"/>
  <c r="H1791" i="1"/>
  <c r="H1792" i="1"/>
  <c r="H1794" i="1"/>
  <c r="H1795" i="1"/>
  <c r="H1796" i="1"/>
  <c r="H1797" i="1"/>
  <c r="H1798" i="1"/>
  <c r="H2334" i="1"/>
  <c r="H2379" i="1"/>
  <c r="H832" i="1"/>
  <c r="H2335" i="1"/>
  <c r="H1799" i="1"/>
  <c r="H1800" i="1"/>
  <c r="H1801" i="1"/>
  <c r="H1802" i="1"/>
  <c r="H1803" i="1"/>
  <c r="H1804" i="1"/>
  <c r="H1805" i="1"/>
  <c r="H1806" i="1"/>
  <c r="H1807" i="1"/>
  <c r="H1223" i="1"/>
  <c r="H1808" i="1"/>
  <c r="H1809" i="1"/>
  <c r="H1810" i="1"/>
  <c r="H1811" i="1"/>
  <c r="H1812" i="1"/>
  <c r="H1813" i="1"/>
  <c r="H1814" i="1"/>
  <c r="H1815" i="1"/>
  <c r="H1816" i="1"/>
  <c r="H1817" i="1"/>
  <c r="H1011" i="1"/>
  <c r="H1818" i="1"/>
  <c r="H1819" i="1"/>
  <c r="H1820" i="1"/>
  <c r="H1821" i="1"/>
  <c r="H1822" i="1"/>
  <c r="H1823" i="1"/>
  <c r="H1824" i="1"/>
  <c r="H1825" i="1"/>
  <c r="H1827" i="1"/>
  <c r="H1828" i="1"/>
  <c r="H780" i="1"/>
  <c r="H1829" i="1"/>
  <c r="H1830" i="1"/>
  <c r="H1831" i="1"/>
  <c r="H1832" i="1"/>
  <c r="H1833" i="1"/>
  <c r="H1834" i="1"/>
  <c r="H1835" i="1"/>
  <c r="H1836" i="1"/>
  <c r="H1837" i="1"/>
  <c r="H1838" i="1"/>
  <c r="H923" i="1"/>
  <c r="H1839" i="1"/>
  <c r="H1840" i="1"/>
  <c r="H1841" i="1"/>
  <c r="H1842" i="1"/>
  <c r="H1843" i="1"/>
  <c r="H1844" i="1"/>
  <c r="H1845" i="1"/>
  <c r="H1846" i="1"/>
  <c r="H1847" i="1"/>
  <c r="H1848" i="1"/>
  <c r="H892" i="1"/>
  <c r="H1849" i="1"/>
  <c r="H1850" i="1"/>
  <c r="H1851" i="1"/>
  <c r="H1852" i="1"/>
  <c r="H1855" i="1"/>
  <c r="H1856" i="1"/>
  <c r="H1857" i="1"/>
  <c r="H1858" i="1"/>
  <c r="H1859" i="1"/>
  <c r="H1860" i="1"/>
  <c r="H1098" i="1"/>
  <c r="H1862" i="1"/>
  <c r="H1863" i="1"/>
  <c r="H1864" i="1"/>
  <c r="H1865" i="1"/>
  <c r="H1866" i="1"/>
  <c r="H1867" i="1"/>
  <c r="H1868" i="1"/>
  <c r="H1869" i="1"/>
  <c r="H1870" i="1"/>
  <c r="H1871" i="1"/>
  <c r="H1175" i="1"/>
  <c r="H1872" i="1"/>
  <c r="H1873" i="1"/>
  <c r="H1874" i="1"/>
  <c r="H1875" i="1"/>
  <c r="H1876" i="1"/>
  <c r="H1877" i="1"/>
  <c r="H1878" i="1"/>
  <c r="H1879" i="1"/>
  <c r="H1880" i="1"/>
  <c r="H1881" i="1"/>
  <c r="H873" i="1"/>
  <c r="H1883" i="1"/>
  <c r="H1884" i="1"/>
  <c r="H1885" i="1"/>
  <c r="H1886" i="1"/>
  <c r="H1887" i="1"/>
  <c r="H1888" i="1"/>
  <c r="H1889" i="1"/>
  <c r="H1890" i="1"/>
  <c r="H1891" i="1"/>
  <c r="H1893" i="1"/>
  <c r="H1066" i="1"/>
  <c r="H1895" i="1"/>
  <c r="H1896" i="1"/>
  <c r="H1897" i="1"/>
  <c r="H1898" i="1"/>
  <c r="H1899" i="1"/>
  <c r="H1900" i="1"/>
  <c r="H1901" i="1"/>
  <c r="H1902" i="1"/>
  <c r="H1903" i="1"/>
  <c r="H1904" i="1"/>
  <c r="H658" i="1"/>
  <c r="H1905" i="1"/>
  <c r="H1906" i="1"/>
  <c r="H1907" i="1"/>
  <c r="H1908" i="1"/>
  <c r="H1909" i="1"/>
  <c r="H1910" i="1"/>
  <c r="H1912" i="1"/>
  <c r="H1915" i="1"/>
  <c r="H1916" i="1"/>
  <c r="H1917" i="1"/>
  <c r="H656" i="1"/>
  <c r="H1920" i="1"/>
  <c r="H1922" i="1"/>
  <c r="H1923" i="1"/>
  <c r="H1924" i="1"/>
  <c r="H1925" i="1"/>
  <c r="H1926" i="1"/>
  <c r="H1928" i="1"/>
  <c r="H1929" i="1"/>
  <c r="H1930" i="1"/>
  <c r="H1931" i="1"/>
  <c r="H1751" i="1"/>
  <c r="H1932" i="1"/>
  <c r="H1933" i="1"/>
  <c r="H1934" i="1"/>
  <c r="H1935" i="1"/>
  <c r="H1936" i="1"/>
  <c r="H1937" i="1"/>
  <c r="H1938" i="1"/>
  <c r="H1939" i="1"/>
  <c r="H1940" i="1"/>
  <c r="H1941" i="1"/>
  <c r="H777" i="1"/>
  <c r="H1942" i="1"/>
  <c r="H1943" i="1"/>
  <c r="H1944" i="1"/>
  <c r="H1945" i="1"/>
  <c r="H1946" i="1"/>
  <c r="H1948" i="1"/>
  <c r="H1951" i="1"/>
  <c r="H1952" i="1"/>
  <c r="H1953" i="1"/>
  <c r="H1954" i="1"/>
  <c r="H955" i="1"/>
  <c r="H1955" i="1"/>
  <c r="H1956" i="1"/>
  <c r="H1957" i="1"/>
  <c r="H1958" i="1"/>
  <c r="H1959" i="1"/>
  <c r="H1961" i="1"/>
  <c r="H1962" i="1"/>
  <c r="H1963" i="1"/>
  <c r="H1964" i="1"/>
  <c r="H1965" i="1"/>
  <c r="H767" i="1"/>
  <c r="H1966" i="1"/>
  <c r="H1967" i="1"/>
  <c r="H1969" i="1"/>
  <c r="H1970" i="1"/>
  <c r="H1972" i="1"/>
  <c r="H1973" i="1"/>
  <c r="H1974" i="1"/>
  <c r="H1975" i="1"/>
  <c r="H1976" i="1"/>
  <c r="H1977" i="1"/>
  <c r="H768" i="1"/>
  <c r="H1978" i="1"/>
  <c r="H1979" i="1"/>
  <c r="H1980" i="1"/>
  <c r="H1981" i="1"/>
  <c r="H1982" i="1"/>
  <c r="H1983" i="1"/>
  <c r="H1985" i="1"/>
  <c r="H1986" i="1"/>
  <c r="H1987" i="1"/>
  <c r="H1989" i="1"/>
  <c r="H761" i="1"/>
  <c r="H1990" i="1"/>
  <c r="H1991" i="1"/>
  <c r="H1992" i="1"/>
  <c r="H1995" i="1"/>
  <c r="H1996" i="1"/>
  <c r="H1997" i="1"/>
  <c r="H1998" i="1"/>
  <c r="H1999" i="1"/>
  <c r="H2000" i="1"/>
  <c r="H2001" i="1"/>
  <c r="H1078" i="1"/>
  <c r="H2002" i="1"/>
  <c r="H2003" i="1"/>
  <c r="H2004" i="1"/>
  <c r="H2005" i="1"/>
  <c r="H2006" i="1"/>
  <c r="H2007" i="1"/>
  <c r="H2008" i="1"/>
  <c r="H2009" i="1"/>
  <c r="H2010" i="1"/>
  <c r="H2011" i="1"/>
  <c r="H711" i="1"/>
  <c r="H2013" i="1"/>
  <c r="H2015" i="1"/>
  <c r="H2016" i="1"/>
  <c r="H2018" i="1"/>
  <c r="H2019" i="1"/>
  <c r="H2020" i="1"/>
  <c r="H2021" i="1"/>
  <c r="H2023" i="1"/>
  <c r="H2024" i="1"/>
  <c r="H2025" i="1"/>
  <c r="H655" i="1"/>
  <c r="H2036" i="1"/>
  <c r="H2038" i="1"/>
  <c r="H2039" i="1"/>
  <c r="H2040" i="1"/>
  <c r="H2041" i="1"/>
  <c r="H2042" i="1"/>
  <c r="H2043" i="1"/>
  <c r="H2045" i="1"/>
  <c r="H2046" i="1"/>
  <c r="H2047" i="1"/>
  <c r="H934" i="1"/>
  <c r="H2048" i="1"/>
  <c r="H2049" i="1"/>
  <c r="H2050" i="1"/>
  <c r="H2051" i="1"/>
  <c r="H2060" i="1"/>
  <c r="H2062" i="1"/>
  <c r="H2063" i="1"/>
  <c r="H2066" i="1"/>
  <c r="H2069" i="1"/>
  <c r="H2070" i="1"/>
  <c r="H1861" i="1"/>
  <c r="H2071" i="1"/>
  <c r="H2073" i="1"/>
  <c r="H2076" i="1"/>
  <c r="H2077" i="1"/>
  <c r="H2078" i="1"/>
  <c r="H2079" i="1"/>
  <c r="H2080" i="1"/>
  <c r="H2082" i="1"/>
  <c r="H2084" i="1"/>
  <c r="H2085" i="1"/>
  <c r="H770" i="1"/>
  <c r="H2086" i="1"/>
  <c r="H2089" i="1"/>
  <c r="H2090" i="1"/>
  <c r="H2091" i="1"/>
  <c r="H2092" i="1"/>
  <c r="H2093" i="1"/>
  <c r="H2094" i="1"/>
  <c r="H2095" i="1"/>
  <c r="H2096" i="1"/>
  <c r="H2097" i="1"/>
  <c r="H771" i="1"/>
  <c r="H2098" i="1"/>
  <c r="H2100" i="1"/>
  <c r="H2102" i="1"/>
  <c r="H2105" i="1"/>
  <c r="H2106" i="1"/>
  <c r="H2107" i="1"/>
  <c r="H2108" i="1"/>
  <c r="H2109" i="1"/>
  <c r="H2111" i="1"/>
  <c r="H2112" i="1"/>
  <c r="H1894" i="1"/>
  <c r="H2113" i="1"/>
  <c r="H2118" i="1"/>
  <c r="H2119" i="1"/>
  <c r="H2120" i="1"/>
  <c r="H2121" i="1"/>
  <c r="H2122" i="1"/>
  <c r="H2123" i="1"/>
  <c r="H2125" i="1"/>
  <c r="H2128" i="1"/>
  <c r="H2129" i="1"/>
  <c r="H788" i="1"/>
  <c r="H2130" i="1"/>
  <c r="H2131" i="1"/>
  <c r="H2132" i="1"/>
  <c r="H2133" i="1"/>
  <c r="H2134" i="1"/>
  <c r="H2135" i="1"/>
  <c r="H2136" i="1"/>
  <c r="H2138" i="1"/>
  <c r="H2139" i="1"/>
  <c r="H2140" i="1"/>
  <c r="H954" i="1"/>
  <c r="H2142" i="1"/>
  <c r="H2143" i="1"/>
  <c r="H2144" i="1"/>
  <c r="H2146" i="1"/>
  <c r="H2147" i="1"/>
  <c r="H2148" i="1"/>
  <c r="H2149" i="1"/>
  <c r="H2151" i="1"/>
  <c r="H2155" i="1"/>
  <c r="H2156" i="1"/>
  <c r="H1067" i="1"/>
  <c r="H2157" i="1"/>
  <c r="H2161" i="1"/>
  <c r="H2162" i="1"/>
  <c r="H2163" i="1"/>
  <c r="H2166" i="1"/>
  <c r="H2167" i="1"/>
  <c r="H2170" i="1"/>
  <c r="H2172" i="1"/>
  <c r="H2174" i="1"/>
  <c r="H2175" i="1"/>
  <c r="H841" i="1"/>
  <c r="H2177" i="1"/>
  <c r="H2178" i="1"/>
  <c r="H2180" i="1"/>
  <c r="H2181" i="1"/>
  <c r="H2184" i="1"/>
  <c r="H2185" i="1"/>
  <c r="H2186" i="1"/>
  <c r="H2187" i="1"/>
  <c r="H2188" i="1"/>
  <c r="H2189" i="1"/>
  <c r="H785" i="1"/>
  <c r="H2190" i="1"/>
  <c r="H2191" i="1"/>
  <c r="H2192" i="1"/>
  <c r="H2193" i="1"/>
  <c r="H2194" i="1"/>
  <c r="H2195" i="1"/>
  <c r="H2197" i="1"/>
  <c r="H2200" i="1"/>
  <c r="H2613" i="1"/>
  <c r="H2202" i="1"/>
  <c r="H786" i="1"/>
  <c r="H2203" i="1"/>
  <c r="H2204" i="1"/>
  <c r="H2205" i="1"/>
  <c r="H2206" i="1"/>
  <c r="H2208" i="1"/>
  <c r="H2211" i="1"/>
  <c r="H2212" i="1"/>
  <c r="H2213" i="1"/>
  <c r="H2214" i="1"/>
  <c r="H2216" i="1"/>
  <c r="H772" i="1"/>
  <c r="H2219" i="1"/>
  <c r="H2223" i="1"/>
  <c r="H2224" i="1"/>
  <c r="H2623" i="1"/>
  <c r="H2228" i="1"/>
  <c r="H2229" i="1"/>
  <c r="H2230" i="1"/>
  <c r="H2234" i="1"/>
  <c r="H2235" i="1"/>
  <c r="H2236" i="1"/>
  <c r="H1052" i="1"/>
  <c r="H2239" i="1"/>
  <c r="H2241" i="1"/>
  <c r="H2243" i="1"/>
  <c r="H2244" i="1"/>
  <c r="H2246" i="1"/>
  <c r="H2247" i="1"/>
  <c r="H2665" i="1"/>
  <c r="H2248" i="1"/>
  <c r="H2249" i="1"/>
  <c r="H2250" i="1"/>
  <c r="H1993" i="1"/>
  <c r="H2251" i="1"/>
  <c r="H2253" i="1"/>
  <c r="H2254" i="1"/>
  <c r="H2631" i="1"/>
  <c r="H2632" i="1"/>
  <c r="H2255" i="1"/>
  <c r="H2256" i="1"/>
  <c r="H2259" i="1"/>
  <c r="H2638" i="1"/>
  <c r="H2635" i="1"/>
  <c r="H1152" i="1"/>
  <c r="H2260" i="1"/>
  <c r="H2261" i="1"/>
  <c r="H2265" i="1"/>
  <c r="H2637" i="1"/>
  <c r="H2267" i="1"/>
  <c r="H2270" i="1"/>
  <c r="H1044" i="1"/>
  <c r="H1094" i="1"/>
  <c r="H968" i="1"/>
  <c r="H925" i="1"/>
  <c r="H927" i="1"/>
  <c r="H1675" i="1"/>
  <c r="H2017" i="1"/>
  <c r="H893" i="1"/>
  <c r="H1058" i="1"/>
  <c r="H778" i="1"/>
  <c r="H827" i="1"/>
  <c r="H2022" i="1"/>
  <c r="H839" i="1"/>
  <c r="H844" i="1"/>
  <c r="H1087" i="1"/>
  <c r="H2026" i="1"/>
  <c r="H2027" i="1"/>
  <c r="H2028" i="1"/>
  <c r="H2271" i="1"/>
  <c r="H787" i="1"/>
  <c r="H826" i="1"/>
  <c r="H916" i="1"/>
  <c r="H917" i="1"/>
  <c r="H773" i="1"/>
  <c r="H985" i="1"/>
  <c r="H863" i="1"/>
  <c r="H774" i="1"/>
  <c r="H1050" i="1"/>
  <c r="H924" i="1"/>
  <c r="H997" i="1"/>
  <c r="H1082" i="1"/>
  <c r="H880" i="1"/>
  <c r="H1073" i="1"/>
  <c r="H864" i="1"/>
  <c r="H1012" i="1"/>
  <c r="H918" i="1"/>
  <c r="H1091" i="1"/>
  <c r="H952" i="1"/>
  <c r="H843" i="1"/>
  <c r="H1034" i="1"/>
  <c r="H1054" i="1"/>
  <c r="H2052" i="1"/>
  <c r="H2053" i="1"/>
  <c r="H2054" i="1"/>
  <c r="H2055" i="1"/>
  <c r="H2056" i="1"/>
  <c r="H2057" i="1"/>
  <c r="H2058" i="1"/>
  <c r="H2059" i="1"/>
  <c r="H987" i="1"/>
  <c r="H2061" i="1"/>
  <c r="H1311" i="1"/>
  <c r="H845" i="1"/>
  <c r="H2064" i="1"/>
  <c r="H2065" i="1"/>
  <c r="H1079" i="1"/>
  <c r="H2067" i="1"/>
  <c r="H2068" i="1"/>
  <c r="H986" i="1"/>
  <c r="H1051" i="1"/>
  <c r="H1090" i="1"/>
  <c r="H2072" i="1"/>
  <c r="H1086" i="1"/>
  <c r="H994" i="1"/>
  <c r="H2075" i="1"/>
  <c r="H1097" i="1"/>
  <c r="H1246" i="1"/>
  <c r="H1221" i="1"/>
  <c r="H1172" i="1"/>
  <c r="H1100" i="1"/>
  <c r="H2081" i="1"/>
  <c r="H1042" i="1"/>
  <c r="H2083" i="1"/>
  <c r="H1123" i="1"/>
  <c r="H1228" i="1"/>
  <c r="H1224" i="1"/>
  <c r="H2087" i="1"/>
  <c r="H2088" i="1"/>
  <c r="H1919" i="1"/>
  <c r="H1209" i="1"/>
  <c r="H1124" i="1"/>
  <c r="H1133" i="1"/>
  <c r="H1107" i="1"/>
  <c r="H1036" i="1"/>
  <c r="H1564" i="1"/>
  <c r="H1185" i="1"/>
  <c r="H1161" i="1"/>
  <c r="H1163" i="1"/>
  <c r="H2099" i="1"/>
  <c r="H1577" i="1"/>
  <c r="H2101" i="1"/>
  <c r="H1300" i="1"/>
  <c r="H2103" i="1"/>
  <c r="H2104" i="1"/>
  <c r="H1170" i="1"/>
  <c r="H1196" i="1"/>
  <c r="H1197" i="1"/>
  <c r="H1166" i="1"/>
  <c r="H1177" i="1"/>
  <c r="H2110" i="1"/>
  <c r="H1178" i="1"/>
  <c r="H1077" i="1"/>
  <c r="H1267" i="1"/>
  <c r="H2114" i="1"/>
  <c r="H2115" i="1"/>
  <c r="H2116" i="1"/>
  <c r="H2117" i="1"/>
  <c r="H1243" i="1"/>
  <c r="H1140" i="1"/>
  <c r="H1195" i="1"/>
  <c r="H1230" i="1"/>
  <c r="H1219" i="1"/>
  <c r="H1921" i="1"/>
  <c r="H2124" i="1"/>
  <c r="H1213" i="1"/>
  <c r="H2126" i="1"/>
  <c r="H2127" i="1"/>
  <c r="H1256" i="1"/>
  <c r="H1676" i="1"/>
  <c r="H1179" i="1"/>
  <c r="H1678" i="1"/>
  <c r="H1208" i="1"/>
  <c r="H2327" i="1"/>
  <c r="H1252" i="1"/>
  <c r="H2273" i="1"/>
  <c r="H1080" i="1"/>
  <c r="H1680" i="1"/>
  <c r="H1681" i="1"/>
  <c r="H1092" i="1"/>
  <c r="H1093" i="1"/>
  <c r="H2141" i="1"/>
  <c r="H1206" i="1"/>
  <c r="H1101" i="1"/>
  <c r="H1927" i="1"/>
  <c r="H2145" i="1"/>
  <c r="H2867" i="1"/>
  <c r="H1134" i="1"/>
  <c r="H1227" i="1"/>
  <c r="H1540" i="1"/>
  <c r="H2150" i="1"/>
  <c r="H1153" i="1"/>
  <c r="H2152" i="1"/>
  <c r="H2153" i="1"/>
  <c r="H2154" i="1"/>
  <c r="H1284" i="1"/>
  <c r="H1260" i="1"/>
  <c r="H1222" i="1"/>
  <c r="H2158" i="1"/>
  <c r="H2159" i="1"/>
  <c r="H1231" i="1"/>
  <c r="H1232" i="1"/>
  <c r="H1234" i="1"/>
  <c r="H1235" i="1"/>
  <c r="H2164" i="1"/>
  <c r="H2165" i="1"/>
  <c r="H1262" i="1"/>
  <c r="H1132" i="1"/>
  <c r="H2168" i="1"/>
  <c r="H2169" i="1"/>
  <c r="H1135" i="1"/>
  <c r="H1253" i="1"/>
  <c r="H1255" i="1"/>
  <c r="H2173" i="1"/>
  <c r="H1104" i="1"/>
  <c r="H1201" i="1"/>
  <c r="H2176" i="1"/>
  <c r="H1263" i="1"/>
  <c r="H1264" i="1"/>
  <c r="H2179" i="1"/>
  <c r="H1112" i="1"/>
  <c r="H1167" i="1"/>
  <c r="H1113" i="1"/>
  <c r="H1115" i="1"/>
  <c r="H1116" i="1"/>
  <c r="H1168" i="1"/>
  <c r="H1169" i="1"/>
  <c r="H1117" i="1"/>
  <c r="H1119" i="1"/>
  <c r="H1120" i="1"/>
  <c r="H1121" i="1"/>
  <c r="H1122" i="1"/>
  <c r="H1137" i="1"/>
  <c r="H1366" i="1"/>
  <c r="H1367" i="1"/>
  <c r="H1216" i="1"/>
  <c r="H2196" i="1"/>
  <c r="H1476" i="1"/>
  <c r="H2198" i="1"/>
  <c r="H2199" i="1"/>
  <c r="H1368" i="1"/>
  <c r="H2201" i="1"/>
  <c r="H1183" i="1"/>
  <c r="H1265" i="1"/>
  <c r="H1157" i="1"/>
  <c r="H1158" i="1"/>
  <c r="H1142" i="1"/>
  <c r="H2207" i="1"/>
  <c r="H1271" i="1"/>
  <c r="H2209" i="1"/>
  <c r="H2210" i="1"/>
  <c r="H1204" i="1"/>
  <c r="H1682" i="1"/>
  <c r="H1365" i="1"/>
  <c r="H1205" i="1"/>
  <c r="H2215" i="1"/>
  <c r="H2382" i="1"/>
  <c r="H2217" i="1"/>
  <c r="H2218" i="1"/>
  <c r="H1165" i="1"/>
  <c r="H1388" i="1"/>
  <c r="H2221" i="1"/>
  <c r="H2222" i="1"/>
  <c r="H1683" i="1"/>
  <c r="H1171" i="1"/>
  <c r="H2225" i="1"/>
  <c r="H2226" i="1"/>
  <c r="H2227" i="1"/>
  <c r="H1285" i="1"/>
  <c r="H1355" i="1"/>
  <c r="H1274" i="1"/>
  <c r="H2231" i="1"/>
  <c r="H2232" i="1"/>
  <c r="H2233" i="1"/>
  <c r="H1307" i="1"/>
  <c r="H1220" i="1"/>
  <c r="H1356" i="1"/>
  <c r="H2237" i="1"/>
  <c r="H2238" i="1"/>
  <c r="H1345" i="1"/>
  <c r="H2030" i="1"/>
  <c r="H2031" i="1"/>
  <c r="H2242" i="1"/>
  <c r="H1247" i="1"/>
  <c r="H2274" i="1"/>
  <c r="H2245" i="1"/>
  <c r="H1331" i="1"/>
  <c r="H1257" i="1"/>
  <c r="H1258" i="1"/>
  <c r="H1210" i="1"/>
  <c r="H1211" i="1"/>
  <c r="H1238" i="1"/>
  <c r="H2252" i="1"/>
  <c r="H1180" i="1"/>
  <c r="H1333" i="1"/>
  <c r="H1499" i="1"/>
  <c r="H1278" i="1"/>
  <c r="H2257" i="1"/>
  <c r="H2258" i="1"/>
  <c r="H1194" i="1"/>
  <c r="H1589" i="1"/>
  <c r="H1525" i="1"/>
  <c r="H2262" i="1"/>
  <c r="H2263" i="1"/>
  <c r="H2264" i="1"/>
  <c r="H2032" i="1"/>
  <c r="H2266" i="1"/>
  <c r="H2220" i="1"/>
  <c r="H2268" i="1"/>
  <c r="H2269" i="1"/>
  <c r="H1960" i="1"/>
  <c r="H1458" i="1"/>
  <c r="H2272" i="1"/>
  <c r="H2276" i="1"/>
  <c r="H1684" i="1"/>
  <c r="H2275" i="1"/>
  <c r="H1685" i="1"/>
  <c r="H1461" i="1"/>
  <c r="H1242" i="1"/>
  <c r="H2279" i="1"/>
  <c r="H1421" i="1"/>
  <c r="H2281" i="1"/>
  <c r="H2282" i="1"/>
  <c r="H2137" i="1"/>
  <c r="H2182" i="1"/>
  <c r="H2033" i="1"/>
  <c r="H2286" i="1"/>
  <c r="H1377" i="1"/>
  <c r="H1286" i="1"/>
  <c r="H1289" i="1"/>
  <c r="H1293" i="1"/>
  <c r="H1295" i="1"/>
  <c r="H2292" i="1"/>
  <c r="H2277" i="1"/>
  <c r="H2294" i="1"/>
  <c r="H2295" i="1"/>
  <c r="H1350" i="1"/>
  <c r="H1313" i="1"/>
  <c r="H2298" i="1"/>
  <c r="H2299" i="1"/>
  <c r="H2300" i="1"/>
  <c r="H2301" i="1"/>
  <c r="H2302" i="1"/>
  <c r="H2303" i="1"/>
  <c r="H2278" i="1"/>
  <c r="H1585" i="1"/>
  <c r="H1244" i="1"/>
  <c r="H2307" i="1"/>
  <c r="H2308" i="1"/>
  <c r="H2309" i="1"/>
  <c r="H2310" i="1"/>
  <c r="H2311" i="1"/>
  <c r="H2312" i="1"/>
  <c r="H1344" i="1"/>
  <c r="H2314" i="1"/>
  <c r="H1947" i="1"/>
  <c r="H1911" i="1"/>
  <c r="H1632" i="1"/>
  <c r="H1636" i="1"/>
  <c r="H2319" i="1"/>
  <c r="H1483" i="1"/>
  <c r="H2321" i="1"/>
  <c r="H1674" i="1"/>
  <c r="H1386" i="1"/>
  <c r="H2324" i="1"/>
  <c r="H2325" i="1"/>
  <c r="H2326" i="1"/>
  <c r="H1913" i="1"/>
  <c r="H2280" i="1"/>
  <c r="H2329" i="1"/>
  <c r="H2330" i="1"/>
  <c r="H2331" i="1"/>
  <c r="H2332" i="1"/>
  <c r="H1623" i="1"/>
  <c r="H1669" i="1"/>
  <c r="H1259" i="1"/>
  <c r="H2336" i="1"/>
  <c r="H2034" i="1"/>
  <c r="H2338" i="1"/>
  <c r="H2339" i="1"/>
  <c r="H2340" i="1"/>
  <c r="H2341" i="1"/>
  <c r="H1543" i="1"/>
  <c r="H1687" i="1"/>
  <c r="H1487" i="1"/>
  <c r="H1690" i="1"/>
  <c r="H1691" i="1"/>
  <c r="H1692" i="1"/>
  <c r="H2183" i="1"/>
  <c r="H2349" i="1"/>
  <c r="H2350" i="1"/>
  <c r="H1949" i="1"/>
  <c r="H2352" i="1"/>
  <c r="H2353" i="1"/>
  <c r="H2389" i="1"/>
  <c r="H2355" i="1"/>
  <c r="H2356" i="1"/>
  <c r="H1914" i="1"/>
  <c r="H1268" i="1"/>
  <c r="H2359" i="1"/>
  <c r="H2360" i="1"/>
  <c r="H2361" i="1"/>
  <c r="H1465" i="1"/>
  <c r="H1892" i="1"/>
  <c r="H2364" i="1"/>
  <c r="H1467" i="1"/>
  <c r="H2366" i="1"/>
  <c r="H2283" i="1"/>
  <c r="AA2283" i="1" s="1"/>
  <c r="H1081" i="1"/>
  <c r="H1083" i="1"/>
  <c r="H2284" i="1"/>
  <c r="H2285" i="1"/>
  <c r="AA2285" i="1" s="1"/>
  <c r="H2287" i="1"/>
  <c r="H2288" i="1"/>
  <c r="H2289" i="1"/>
  <c r="H2290" i="1"/>
  <c r="H2291" i="1"/>
  <c r="H2293" i="1"/>
  <c r="H2296" i="1"/>
  <c r="H2297" i="1"/>
  <c r="H2304" i="1"/>
  <c r="H2305" i="1"/>
  <c r="AA2305" i="1" s="1"/>
  <c r="H2306" i="1"/>
  <c r="H2313" i="1"/>
  <c r="H2315" i="1"/>
  <c r="H2316" i="1"/>
  <c r="H1150" i="1"/>
  <c r="H1154" i="1"/>
  <c r="H2317" i="1"/>
  <c r="H2318" i="1"/>
  <c r="H2320" i="1"/>
  <c r="H2322" i="1"/>
  <c r="H2323" i="1"/>
  <c r="H2328" i="1"/>
  <c r="H2333" i="1"/>
  <c r="H2342" i="1"/>
  <c r="AA2342" i="1" s="1"/>
  <c r="H2343" i="1"/>
  <c r="H1186" i="1"/>
  <c r="H1291" i="1"/>
  <c r="H2344" i="1"/>
  <c r="H2345" i="1"/>
  <c r="H2346" i="1"/>
  <c r="H2347" i="1"/>
  <c r="H2348" i="1"/>
  <c r="H2351" i="1"/>
  <c r="H2354" i="1"/>
  <c r="H2357" i="1"/>
  <c r="AA2357" i="1" s="1"/>
  <c r="H2362" i="1"/>
  <c r="H2363" i="1"/>
  <c r="H2365" i="1"/>
  <c r="AA2365" i="1" s="1"/>
  <c r="H2367" i="1"/>
  <c r="H2368" i="1"/>
  <c r="H2369" i="1"/>
  <c r="H2370" i="1"/>
  <c r="AA2370" i="1" s="1"/>
  <c r="H2371" i="1"/>
  <c r="H2372" i="1"/>
  <c r="H2374" i="1"/>
  <c r="AA2374" i="1" s="1"/>
  <c r="H1149" i="1"/>
  <c r="H2376" i="1"/>
  <c r="H2377" i="1"/>
  <c r="H2378" i="1"/>
  <c r="H2381" i="1"/>
  <c r="H2383" i="1"/>
  <c r="H2384" i="1"/>
  <c r="H2385" i="1"/>
  <c r="AA2385" i="1" s="1"/>
  <c r="H2386" i="1"/>
  <c r="H2387" i="1"/>
  <c r="H2388" i="1"/>
  <c r="H2390" i="1"/>
  <c r="H2391" i="1"/>
  <c r="H2392" i="1"/>
  <c r="H2393" i="1"/>
  <c r="H2394" i="1"/>
  <c r="H2395" i="1"/>
  <c r="H2396" i="1"/>
  <c r="H2397" i="1"/>
  <c r="H2398" i="1"/>
  <c r="H2399" i="1"/>
  <c r="AA2399" i="1" s="1"/>
  <c r="H2400" i="1"/>
  <c r="H2401" i="1"/>
  <c r="H2402" i="1"/>
  <c r="AA2402" i="1" s="1"/>
  <c r="H2403" i="1"/>
  <c r="H2404" i="1"/>
  <c r="H2405" i="1"/>
  <c r="H2406" i="1"/>
  <c r="H2407" i="1"/>
  <c r="H2408" i="1"/>
  <c r="H2409" i="1"/>
  <c r="H2410" i="1"/>
  <c r="H2411" i="1"/>
  <c r="H2412" i="1"/>
  <c r="H2413" i="1"/>
  <c r="H2414" i="1"/>
  <c r="H2415" i="1"/>
  <c r="H2416" i="1"/>
  <c r="AA2416" i="1" s="1"/>
  <c r="H2417" i="1"/>
  <c r="H2418" i="1"/>
  <c r="H2419" i="1"/>
  <c r="H2420" i="1"/>
  <c r="H2421" i="1"/>
  <c r="H2422" i="1"/>
  <c r="H2423" i="1"/>
  <c r="H1239" i="1"/>
  <c r="H2424" i="1"/>
  <c r="AA2424" i="1" s="1"/>
  <c r="H2425" i="1"/>
  <c r="H2426" i="1"/>
  <c r="H2427" i="1"/>
  <c r="H2428" i="1"/>
  <c r="H2429" i="1"/>
  <c r="H2430" i="1"/>
  <c r="H2431" i="1"/>
  <c r="H2432" i="1"/>
  <c r="H1330" i="1"/>
  <c r="H2433" i="1"/>
  <c r="H1335" i="1"/>
  <c r="H1334"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1383" i="1"/>
  <c r="H2469" i="1"/>
  <c r="H2470" i="1"/>
  <c r="H2471" i="1"/>
  <c r="H2472" i="1"/>
  <c r="H2473" i="1"/>
  <c r="H2474" i="1"/>
  <c r="H2475" i="1"/>
  <c r="H2476" i="1"/>
  <c r="H2477" i="1"/>
  <c r="H2478" i="1"/>
  <c r="H2479" i="1"/>
  <c r="H2480" i="1"/>
  <c r="H2481" i="1"/>
  <c r="H2482" i="1"/>
  <c r="H2483" i="1"/>
  <c r="H2484" i="1"/>
  <c r="H2485" i="1"/>
  <c r="H1397" i="1"/>
  <c r="H1398" i="1"/>
  <c r="H2486" i="1"/>
  <c r="AA2486" i="1" s="1"/>
  <c r="H2487" i="1"/>
  <c r="AA2487" i="1" s="1"/>
  <c r="H2488" i="1"/>
  <c r="H1407" i="1"/>
  <c r="H2489" i="1"/>
  <c r="H2490" i="1"/>
  <c r="H2491" i="1"/>
  <c r="H2492" i="1"/>
  <c r="H2493" i="1"/>
  <c r="AA2493" i="1" s="1"/>
  <c r="H2494" i="1"/>
  <c r="H2495" i="1"/>
  <c r="H2496" i="1"/>
  <c r="H2497" i="1"/>
  <c r="H2498" i="1"/>
  <c r="H2499" i="1"/>
  <c r="H2500" i="1"/>
  <c r="AA2500" i="1" s="1"/>
  <c r="H2501" i="1"/>
  <c r="H2502" i="1"/>
  <c r="AA2502" i="1" s="1"/>
  <c r="H2503" i="1"/>
  <c r="H2504" i="1"/>
  <c r="H2505" i="1"/>
  <c r="H2506" i="1"/>
  <c r="H2507" i="1"/>
  <c r="H2508" i="1"/>
  <c r="H2509" i="1"/>
  <c r="H2510" i="1"/>
  <c r="H2511" i="1"/>
  <c r="H1613" i="1"/>
  <c r="H2512" i="1"/>
  <c r="H1425"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147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AA2562" i="1" s="1"/>
  <c r="H2563" i="1"/>
  <c r="H1484" i="1"/>
  <c r="H2564" i="1"/>
  <c r="H2565" i="1"/>
  <c r="H2566" i="1"/>
  <c r="H2567" i="1"/>
  <c r="H1490" i="1"/>
  <c r="H1617" i="1"/>
  <c r="H2568" i="1"/>
  <c r="H2569" i="1"/>
  <c r="H2570" i="1"/>
  <c r="H2571" i="1"/>
  <c r="H2572" i="1"/>
  <c r="H2573" i="1"/>
  <c r="H2574" i="1"/>
  <c r="H2575" i="1"/>
  <c r="AA2575" i="1" s="1"/>
  <c r="H1506" i="1"/>
  <c r="H2576" i="1"/>
  <c r="AA2576" i="1" s="1"/>
  <c r="H2577" i="1"/>
  <c r="H2578" i="1"/>
  <c r="H2579" i="1"/>
  <c r="H2580" i="1"/>
  <c r="H2581" i="1"/>
  <c r="H2582" i="1"/>
  <c r="H1510" i="1"/>
  <c r="H2583" i="1"/>
  <c r="H1498" i="1"/>
  <c r="H2584" i="1"/>
  <c r="H2585" i="1"/>
  <c r="H2586" i="1"/>
  <c r="H2587" i="1"/>
  <c r="AA2587" i="1" s="1"/>
  <c r="H2588" i="1"/>
  <c r="H2589" i="1"/>
  <c r="H2590" i="1"/>
  <c r="H2591" i="1"/>
  <c r="H2592" i="1"/>
  <c r="H2593" i="1"/>
  <c r="H2594" i="1"/>
  <c r="H2595" i="1"/>
  <c r="H2596" i="1"/>
  <c r="H2597" i="1"/>
  <c r="H2598" i="1"/>
  <c r="H2599" i="1"/>
  <c r="H2600" i="1"/>
  <c r="H2601" i="1"/>
  <c r="H1651" i="1"/>
  <c r="H2602" i="1"/>
  <c r="H2603" i="1"/>
  <c r="H2604" i="1"/>
  <c r="H2605" i="1"/>
  <c r="H2606" i="1"/>
  <c r="AA2606" i="1" s="1"/>
  <c r="H2607" i="1"/>
  <c r="H2608" i="1"/>
  <c r="H2609" i="1"/>
  <c r="H2610" i="1"/>
  <c r="AA2610" i="1" s="1"/>
  <c r="H1597" i="1"/>
  <c r="H2611" i="1"/>
  <c r="H2612" i="1"/>
  <c r="H2614" i="1"/>
  <c r="H2615" i="1"/>
  <c r="H2616" i="1"/>
  <c r="H2617" i="1"/>
  <c r="H2618" i="1"/>
  <c r="H2619" i="1"/>
  <c r="H2620" i="1"/>
  <c r="H2621" i="1"/>
  <c r="H2622" i="1"/>
  <c r="H2624" i="1"/>
  <c r="H2625" i="1"/>
  <c r="H2626" i="1"/>
  <c r="H2627" i="1"/>
  <c r="H2628" i="1"/>
  <c r="H2629" i="1"/>
  <c r="H2630" i="1"/>
  <c r="H2633" i="1"/>
  <c r="H2634" i="1"/>
  <c r="H2636" i="1"/>
  <c r="H1514" i="1"/>
  <c r="H2639" i="1"/>
  <c r="H2640" i="1"/>
  <c r="H2641" i="1"/>
  <c r="H2642" i="1"/>
  <c r="H1672" i="1"/>
  <c r="H2643" i="1"/>
  <c r="H2644" i="1"/>
  <c r="H2645" i="1"/>
  <c r="H2646" i="1"/>
  <c r="H2647" i="1"/>
  <c r="AA2647" i="1" s="1"/>
  <c r="H2648" i="1"/>
  <c r="AA2648" i="1" s="1"/>
  <c r="H2649" i="1"/>
  <c r="H2650" i="1"/>
  <c r="H2651" i="1"/>
  <c r="AA2651" i="1" s="1"/>
  <c r="H2652" i="1"/>
  <c r="H2653" i="1"/>
  <c r="H2654" i="1"/>
  <c r="H2655" i="1"/>
  <c r="H2656" i="1"/>
  <c r="H2657" i="1"/>
  <c r="H2658" i="1"/>
  <c r="H2659" i="1"/>
  <c r="AA2659" i="1" s="1"/>
  <c r="H2660" i="1"/>
  <c r="H2661" i="1"/>
  <c r="H1694" i="1"/>
  <c r="H2662" i="1"/>
  <c r="H2663" i="1"/>
  <c r="H2664" i="1"/>
  <c r="H2666" i="1"/>
  <c r="H2667" i="1"/>
  <c r="H2668" i="1"/>
  <c r="H2669" i="1"/>
  <c r="H2670" i="1"/>
  <c r="H2671" i="1"/>
  <c r="AA2671" i="1" s="1"/>
  <c r="H2672" i="1"/>
  <c r="AA2672" i="1" s="1"/>
  <c r="H2673" i="1"/>
  <c r="H2674" i="1"/>
  <c r="H2675" i="1"/>
  <c r="AA2675" i="1" s="1"/>
  <c r="H2676" i="1"/>
  <c r="H2677" i="1"/>
  <c r="H2678" i="1"/>
  <c r="H2679" i="1"/>
  <c r="AA2679" i="1" s="1"/>
  <c r="H2680" i="1"/>
  <c r="H2681" i="1"/>
  <c r="H2682" i="1"/>
  <c r="H2683" i="1"/>
  <c r="H2684" i="1"/>
  <c r="H2685" i="1"/>
  <c r="H2686" i="1"/>
  <c r="H2687" i="1"/>
  <c r="H1561" i="1"/>
  <c r="H2688" i="1"/>
  <c r="H1643" i="1"/>
  <c r="H2689" i="1"/>
  <c r="H2690" i="1"/>
  <c r="H2691" i="1"/>
  <c r="H2692" i="1"/>
  <c r="H2693" i="1"/>
  <c r="H2694" i="1"/>
  <c r="H2695" i="1"/>
  <c r="H2696" i="1"/>
  <c r="H2697" i="1"/>
  <c r="H2698" i="1"/>
  <c r="AA2698" i="1" s="1"/>
  <c r="H2699" i="1"/>
  <c r="AA2699" i="1" s="1"/>
  <c r="H2700" i="1"/>
  <c r="H2701" i="1"/>
  <c r="H2702" i="1"/>
  <c r="H2703" i="1"/>
  <c r="H2704" i="1"/>
  <c r="H2705" i="1"/>
  <c r="AA2705" i="1" s="1"/>
  <c r="H2706" i="1"/>
  <c r="H2707" i="1"/>
  <c r="H1562" i="1"/>
  <c r="H1610" i="1"/>
  <c r="H2708" i="1"/>
  <c r="H2709" i="1"/>
  <c r="H2710" i="1"/>
  <c r="H2711" i="1"/>
  <c r="H2712" i="1"/>
  <c r="H2713" i="1"/>
  <c r="H2714" i="1"/>
  <c r="H2715" i="1"/>
  <c r="H2716" i="1"/>
  <c r="AA2716" i="1" s="1"/>
  <c r="H2717" i="1"/>
  <c r="H2718" i="1"/>
  <c r="H2719" i="1"/>
  <c r="H2720" i="1"/>
  <c r="H2721" i="1"/>
  <c r="H2722" i="1"/>
  <c r="AA2722" i="1" s="1"/>
  <c r="H1717" i="1"/>
  <c r="H2723" i="1"/>
  <c r="AA2723" i="1" s="1"/>
  <c r="H1882" i="1"/>
  <c r="AA1882" i="1" s="1"/>
  <c r="H2724" i="1"/>
  <c r="AA2724" i="1" s="1"/>
  <c r="H2725" i="1"/>
  <c r="AA2725" i="1" s="1"/>
  <c r="H2726" i="1"/>
  <c r="H2727" i="1"/>
  <c r="AA2727" i="1" s="1"/>
  <c r="H2728" i="1"/>
  <c r="H2729" i="1"/>
  <c r="H2730" i="1"/>
  <c r="H1950" i="1"/>
  <c r="H2731" i="1"/>
  <c r="H2733" i="1"/>
  <c r="H2734" i="1"/>
  <c r="H2735" i="1"/>
  <c r="AA2735" i="1" s="1"/>
  <c r="H2738" i="1"/>
  <c r="AA2738" i="1" s="1"/>
  <c r="H2739" i="1"/>
  <c r="H2744" i="1"/>
  <c r="H2752" i="1"/>
  <c r="H2754" i="1"/>
  <c r="H2760" i="1"/>
  <c r="AA2760" i="1" s="1"/>
  <c r="H2770" i="1"/>
  <c r="AA2770" i="1" s="1"/>
  <c r="H2772" i="1"/>
  <c r="AA2772" i="1" s="1"/>
  <c r="H2773" i="1"/>
  <c r="AA2773" i="1" s="1"/>
  <c r="H2775" i="1"/>
  <c r="H2776" i="1"/>
  <c r="H2779" i="1"/>
  <c r="AA2779" i="1" s="1"/>
  <c r="H2780" i="1"/>
  <c r="AA2780" i="1" s="1"/>
  <c r="H2781" i="1"/>
  <c r="H2782" i="1"/>
  <c r="AA2782" i="1" s="1"/>
  <c r="H2788" i="1"/>
  <c r="AA2788" i="1" s="1"/>
  <c r="H2789" i="1"/>
  <c r="H2793" i="1"/>
  <c r="AA2793" i="1" s="1"/>
  <c r="H2794" i="1"/>
  <c r="AA2794" i="1" s="1"/>
  <c r="H2800" i="1"/>
  <c r="AA2800" i="1" s="1"/>
  <c r="H2801" i="1"/>
  <c r="H2802" i="1"/>
  <c r="H2805" i="1"/>
  <c r="H2808" i="1"/>
  <c r="AA2808" i="1" s="1"/>
  <c r="H2810" i="1"/>
  <c r="AA2810" i="1" s="1"/>
  <c r="H2812" i="1"/>
  <c r="AA2812" i="1" s="1"/>
  <c r="H2813" i="1"/>
  <c r="AA2813" i="1" s="1"/>
  <c r="H2817" i="1"/>
  <c r="AA2817" i="1" s="1"/>
  <c r="H2818" i="1"/>
  <c r="H2819" i="1"/>
  <c r="H2820" i="1"/>
  <c r="H2822" i="1"/>
  <c r="H2826" i="1"/>
  <c r="H2827" i="1"/>
  <c r="H2828" i="1"/>
  <c r="H2829" i="1"/>
  <c r="H2830" i="1"/>
  <c r="H2831" i="1"/>
  <c r="H2832" i="1"/>
  <c r="H2833" i="1"/>
  <c r="H1918" i="1"/>
  <c r="H2074" i="1"/>
  <c r="H2836" i="1"/>
  <c r="H2837" i="1"/>
  <c r="H2838" i="1"/>
  <c r="H2839" i="1"/>
  <c r="H2840" i="1"/>
  <c r="H2841" i="1"/>
  <c r="H2842" i="1"/>
  <c r="H2843" i="1"/>
  <c r="H2844" i="1"/>
  <c r="H2845" i="1"/>
  <c r="H2846" i="1"/>
  <c r="H2847" i="1"/>
  <c r="H577" i="1"/>
  <c r="H578" i="1"/>
  <c r="H2850" i="1"/>
  <c r="H757" i="1"/>
  <c r="H758" i="1"/>
  <c r="H817" i="1"/>
  <c r="H819" i="1"/>
  <c r="H995" i="1"/>
  <c r="H1089" i="1"/>
  <c r="H1401" i="1"/>
  <c r="H1403" i="1"/>
  <c r="H1410" i="1"/>
  <c r="H858" i="1"/>
  <c r="H1420" i="1"/>
  <c r="H861" i="1"/>
  <c r="H1056" i="1"/>
  <c r="H2864" i="1"/>
  <c r="H693" i="1"/>
  <c r="H1145" i="1"/>
  <c r="H1138" i="1"/>
  <c r="H2868" i="1"/>
  <c r="H2869" i="1"/>
  <c r="H3" i="1"/>
  <c r="H2" i="1"/>
  <c r="F2869" i="1"/>
  <c r="F2868" i="1"/>
  <c r="F1138" i="1"/>
  <c r="F1145" i="1"/>
  <c r="F693" i="1"/>
  <c r="F2864" i="1"/>
  <c r="F1056" i="1"/>
  <c r="F861" i="1"/>
  <c r="F1420" i="1"/>
  <c r="F858" i="1"/>
  <c r="F1410" i="1"/>
  <c r="F1403" i="1"/>
  <c r="F1401" i="1"/>
  <c r="F1089" i="1"/>
  <c r="F995" i="1"/>
  <c r="F819" i="1"/>
  <c r="F817" i="1"/>
  <c r="F758" i="1"/>
  <c r="F757" i="1"/>
  <c r="F2850" i="1"/>
  <c r="F578" i="1"/>
  <c r="F577" i="1"/>
  <c r="F2847" i="1"/>
  <c r="F2846" i="1"/>
  <c r="F2845" i="1"/>
  <c r="F2844" i="1"/>
  <c r="F2843" i="1"/>
  <c r="F2842" i="1"/>
  <c r="F2841" i="1"/>
  <c r="F2840" i="1"/>
  <c r="F2839" i="1"/>
  <c r="F2838" i="1"/>
  <c r="F2837" i="1"/>
  <c r="F2836" i="1"/>
  <c r="F2074" i="1"/>
  <c r="F1918" i="1"/>
  <c r="F2833" i="1"/>
  <c r="F2832" i="1"/>
  <c r="F2831" i="1"/>
  <c r="F2830" i="1"/>
  <c r="F2829" i="1"/>
  <c r="F2828" i="1"/>
  <c r="F2827" i="1"/>
  <c r="F2826" i="1"/>
  <c r="F2822" i="1"/>
  <c r="F2820" i="1"/>
  <c r="F2819" i="1"/>
  <c r="F2818" i="1"/>
  <c r="F2817" i="1"/>
  <c r="F2813" i="1"/>
  <c r="F2812" i="1"/>
  <c r="F2810" i="1"/>
  <c r="F2808" i="1"/>
  <c r="F2805" i="1"/>
  <c r="F2802" i="1"/>
  <c r="F2801" i="1"/>
  <c r="F2800" i="1"/>
  <c r="F2794" i="1"/>
  <c r="F2793" i="1"/>
  <c r="F2789" i="1"/>
  <c r="F2788" i="1"/>
  <c r="F2782" i="1"/>
  <c r="F2781" i="1"/>
  <c r="F2780" i="1"/>
  <c r="F2779" i="1"/>
  <c r="F2776" i="1"/>
  <c r="F2775" i="1"/>
  <c r="F2773" i="1"/>
  <c r="F2772" i="1"/>
  <c r="F2770" i="1"/>
  <c r="F2760" i="1"/>
  <c r="F2754" i="1"/>
  <c r="F2752" i="1"/>
  <c r="F2744" i="1"/>
  <c r="F2739" i="1"/>
  <c r="F2738" i="1"/>
  <c r="F2735" i="1"/>
  <c r="F2734" i="1"/>
  <c r="F2733" i="1"/>
  <c r="F2731" i="1"/>
  <c r="F1950" i="1"/>
  <c r="F2730" i="1"/>
  <c r="F2729" i="1"/>
  <c r="F2728" i="1"/>
  <c r="F2727" i="1"/>
  <c r="F2726" i="1"/>
  <c r="F2725" i="1"/>
  <c r="F2724" i="1"/>
  <c r="F1882" i="1"/>
  <c r="F2723" i="1"/>
  <c r="F1717" i="1"/>
  <c r="F2722" i="1"/>
  <c r="F2721" i="1"/>
  <c r="F2720" i="1"/>
  <c r="F2719" i="1"/>
  <c r="F2718" i="1"/>
  <c r="F2717" i="1"/>
  <c r="F2716" i="1"/>
  <c r="F2715" i="1"/>
  <c r="F2714" i="1"/>
  <c r="F2713" i="1"/>
  <c r="F2712" i="1"/>
  <c r="F2711" i="1"/>
  <c r="F2710" i="1"/>
  <c r="F2709" i="1"/>
  <c r="F2708" i="1"/>
  <c r="F1610" i="1"/>
  <c r="F1562" i="1"/>
  <c r="F2707" i="1"/>
  <c r="F2706" i="1"/>
  <c r="F2705" i="1"/>
  <c r="F2704" i="1"/>
  <c r="F2703" i="1"/>
  <c r="F2702" i="1"/>
  <c r="F2701" i="1"/>
  <c r="F2700" i="1"/>
  <c r="F2699" i="1"/>
  <c r="F2698" i="1"/>
  <c r="F2697" i="1"/>
  <c r="F2696" i="1"/>
  <c r="F2695" i="1"/>
  <c r="F2694" i="1"/>
  <c r="F2693" i="1"/>
  <c r="F2692" i="1"/>
  <c r="F2691" i="1"/>
  <c r="F2690" i="1"/>
  <c r="F2689" i="1"/>
  <c r="F1643" i="1"/>
  <c r="F2688" i="1"/>
  <c r="F1561" i="1"/>
  <c r="F2687" i="1"/>
  <c r="F2686" i="1"/>
  <c r="F2685" i="1"/>
  <c r="F2684" i="1"/>
  <c r="F2683" i="1"/>
  <c r="F2682" i="1"/>
  <c r="F2681" i="1"/>
  <c r="F2680" i="1"/>
  <c r="F2679" i="1"/>
  <c r="F2678" i="1"/>
  <c r="F2677" i="1"/>
  <c r="F2676" i="1"/>
  <c r="F2675" i="1"/>
  <c r="F2674" i="1"/>
  <c r="F2673" i="1"/>
  <c r="F2672" i="1"/>
  <c r="F2671" i="1"/>
  <c r="F2670" i="1"/>
  <c r="F2669" i="1"/>
  <c r="F2668" i="1"/>
  <c r="F2667" i="1"/>
  <c r="F2666" i="1"/>
  <c r="F2664" i="1"/>
  <c r="F2663" i="1"/>
  <c r="F2662" i="1"/>
  <c r="F1694" i="1"/>
  <c r="F2661" i="1"/>
  <c r="F2660" i="1"/>
  <c r="F2659" i="1"/>
  <c r="F2658" i="1"/>
  <c r="F2657" i="1"/>
  <c r="F2656" i="1"/>
  <c r="F2655" i="1"/>
  <c r="F2654" i="1"/>
  <c r="F2653" i="1"/>
  <c r="F2652" i="1"/>
  <c r="F2651" i="1"/>
  <c r="F2650" i="1"/>
  <c r="F2649" i="1"/>
  <c r="F2648" i="1"/>
  <c r="F2647" i="1"/>
  <c r="F2646" i="1"/>
  <c r="F2645" i="1"/>
  <c r="F2644" i="1"/>
  <c r="F2643" i="1"/>
  <c r="F1672" i="1"/>
  <c r="F2642" i="1"/>
  <c r="F2641" i="1"/>
  <c r="F2640" i="1"/>
  <c r="F2639" i="1"/>
  <c r="F1514" i="1"/>
  <c r="F2636" i="1"/>
  <c r="F2634" i="1"/>
  <c r="F2633" i="1"/>
  <c r="F2630" i="1"/>
  <c r="F2629" i="1"/>
  <c r="F2628" i="1"/>
  <c r="F2627" i="1"/>
  <c r="F2626" i="1"/>
  <c r="F2625" i="1"/>
  <c r="F2624" i="1"/>
  <c r="F2622" i="1"/>
  <c r="F2621" i="1"/>
  <c r="F2620" i="1"/>
  <c r="F2619" i="1"/>
  <c r="F2618" i="1"/>
  <c r="F2617" i="1"/>
  <c r="F2616" i="1"/>
  <c r="F2615" i="1"/>
  <c r="F2614" i="1"/>
  <c r="F2612" i="1"/>
  <c r="F2611" i="1"/>
  <c r="F1597" i="1"/>
  <c r="F2610" i="1"/>
  <c r="F2609" i="1"/>
  <c r="F2608" i="1"/>
  <c r="F2607" i="1"/>
  <c r="F2606" i="1"/>
  <c r="F2605" i="1"/>
  <c r="F2604" i="1"/>
  <c r="F2603" i="1"/>
  <c r="F2602" i="1"/>
  <c r="F1651" i="1"/>
  <c r="F2601" i="1"/>
  <c r="F2600" i="1"/>
  <c r="F2599" i="1"/>
  <c r="F2598" i="1"/>
  <c r="F2597" i="1"/>
  <c r="F2596" i="1"/>
  <c r="F2595" i="1"/>
  <c r="F2594" i="1"/>
  <c r="F2593" i="1"/>
  <c r="F2592" i="1"/>
  <c r="F2591" i="1"/>
  <c r="F2590" i="1"/>
  <c r="F2589" i="1"/>
  <c r="F2588" i="1"/>
  <c r="F2587" i="1"/>
  <c r="F2586" i="1"/>
  <c r="F2585" i="1"/>
  <c r="F2584" i="1"/>
  <c r="F1498" i="1"/>
  <c r="F2583" i="1"/>
  <c r="F1510" i="1"/>
  <c r="F2582" i="1"/>
  <c r="F2581" i="1"/>
  <c r="F2580" i="1"/>
  <c r="F2579" i="1"/>
  <c r="F2578" i="1"/>
  <c r="F2577" i="1"/>
  <c r="F2576" i="1"/>
  <c r="F1506" i="1"/>
  <c r="F2575" i="1"/>
  <c r="F2574" i="1"/>
  <c r="F2573" i="1"/>
  <c r="F2572" i="1"/>
  <c r="F2571" i="1"/>
  <c r="F2570" i="1"/>
  <c r="F2569" i="1"/>
  <c r="F2568" i="1"/>
  <c r="F1617" i="1"/>
  <c r="F1490" i="1"/>
  <c r="F2567" i="1"/>
  <c r="F2566" i="1"/>
  <c r="F2565" i="1"/>
  <c r="F2564" i="1"/>
  <c r="F1484" i="1"/>
  <c r="F2563" i="1"/>
  <c r="F2562" i="1"/>
  <c r="F2561" i="1"/>
  <c r="F2560" i="1"/>
  <c r="F2559" i="1"/>
  <c r="F2558" i="1"/>
  <c r="F2557" i="1"/>
  <c r="F2556" i="1"/>
  <c r="F2555" i="1"/>
  <c r="F2554" i="1"/>
  <c r="F2553" i="1"/>
  <c r="F2552" i="1"/>
  <c r="F2551" i="1"/>
  <c r="F2550" i="1"/>
  <c r="F2549" i="1"/>
  <c r="F2548" i="1"/>
  <c r="F2547" i="1"/>
  <c r="F2546" i="1"/>
  <c r="F2545" i="1"/>
  <c r="F2544" i="1"/>
  <c r="F2543" i="1"/>
  <c r="F2542" i="1"/>
  <c r="F2541" i="1"/>
  <c r="F2540" i="1"/>
  <c r="F2539" i="1"/>
  <c r="F2538" i="1"/>
  <c r="F1477" i="1"/>
  <c r="F2537" i="1"/>
  <c r="F2536" i="1"/>
  <c r="F2535" i="1"/>
  <c r="F2534" i="1"/>
  <c r="F2533" i="1"/>
  <c r="F2532" i="1"/>
  <c r="F2531" i="1"/>
  <c r="F2530" i="1"/>
  <c r="F2529" i="1"/>
  <c r="F2528" i="1"/>
  <c r="F2527" i="1"/>
  <c r="F2526" i="1"/>
  <c r="F2525" i="1"/>
  <c r="F2524" i="1"/>
  <c r="F2523" i="1"/>
  <c r="F2522" i="1"/>
  <c r="F2521" i="1"/>
  <c r="F2520" i="1"/>
  <c r="F2519" i="1"/>
  <c r="F2518" i="1"/>
  <c r="F2517" i="1"/>
  <c r="F2516" i="1"/>
  <c r="F2515" i="1"/>
  <c r="F2514" i="1"/>
  <c r="F2513" i="1"/>
  <c r="F1425" i="1"/>
  <c r="F2512" i="1"/>
  <c r="F1613" i="1"/>
  <c r="F2511" i="1"/>
  <c r="F2510" i="1"/>
  <c r="F2509" i="1"/>
  <c r="F2508" i="1"/>
  <c r="F2507" i="1"/>
  <c r="F2506" i="1"/>
  <c r="F2505" i="1"/>
  <c r="F2504" i="1"/>
  <c r="F2503" i="1"/>
  <c r="F2502" i="1"/>
  <c r="F2501" i="1"/>
  <c r="F2500" i="1"/>
  <c r="F2499" i="1"/>
  <c r="F2498" i="1"/>
  <c r="F2497" i="1"/>
  <c r="F2496" i="1"/>
  <c r="F2495" i="1"/>
  <c r="F2494" i="1"/>
  <c r="F2493" i="1"/>
  <c r="F2492" i="1"/>
  <c r="F2491" i="1"/>
  <c r="F2490" i="1"/>
  <c r="F2489" i="1"/>
  <c r="F1407" i="1"/>
  <c r="F2488" i="1"/>
  <c r="F2487" i="1"/>
  <c r="F2486" i="1"/>
  <c r="F1398" i="1"/>
  <c r="F1397" i="1"/>
  <c r="F2485" i="1"/>
  <c r="F2484" i="1"/>
  <c r="F2483" i="1"/>
  <c r="F2482" i="1"/>
  <c r="F2481" i="1"/>
  <c r="F2480" i="1"/>
  <c r="F2479" i="1"/>
  <c r="F2478" i="1"/>
  <c r="F2477" i="1"/>
  <c r="F2476" i="1"/>
  <c r="F2475" i="1"/>
  <c r="F2474" i="1"/>
  <c r="F2473" i="1"/>
  <c r="F2472" i="1"/>
  <c r="F2471" i="1"/>
  <c r="F2470" i="1"/>
  <c r="F2469" i="1"/>
  <c r="F1383" i="1"/>
  <c r="F2468" i="1"/>
  <c r="F2467" i="1"/>
  <c r="F2466" i="1"/>
  <c r="F2465" i="1"/>
  <c r="F2464" i="1"/>
  <c r="F2463" i="1"/>
  <c r="F2462" i="1"/>
  <c r="F2461" i="1"/>
  <c r="F2460" i="1"/>
  <c r="F2459" i="1"/>
  <c r="F2458" i="1"/>
  <c r="F2457" i="1"/>
  <c r="F2456" i="1"/>
  <c r="F2455" i="1"/>
  <c r="F2454" i="1"/>
  <c r="F2453" i="1"/>
  <c r="F2452" i="1"/>
  <c r="F2451" i="1"/>
  <c r="F2450" i="1"/>
  <c r="F2449" i="1"/>
  <c r="F2448" i="1"/>
  <c r="F2447" i="1"/>
  <c r="F2446" i="1"/>
  <c r="F2445" i="1"/>
  <c r="F2444" i="1"/>
  <c r="F2443" i="1"/>
  <c r="F2442" i="1"/>
  <c r="F2441" i="1"/>
  <c r="F2440" i="1"/>
  <c r="F2439" i="1"/>
  <c r="F2438" i="1"/>
  <c r="F2437" i="1"/>
  <c r="F2436" i="1"/>
  <c r="F2435" i="1"/>
  <c r="F2434" i="1"/>
  <c r="F1334" i="1"/>
  <c r="F1335" i="1"/>
  <c r="F2433" i="1"/>
  <c r="F1330" i="1"/>
  <c r="F2432" i="1"/>
  <c r="F2431" i="1"/>
  <c r="F2430" i="1"/>
  <c r="F2429" i="1"/>
  <c r="F2428" i="1"/>
  <c r="F2427" i="1"/>
  <c r="F2426" i="1"/>
  <c r="F2425" i="1"/>
  <c r="F2424" i="1"/>
  <c r="F1239" i="1"/>
  <c r="F2423" i="1"/>
  <c r="F2422" i="1"/>
  <c r="F2421" i="1"/>
  <c r="F2420" i="1"/>
  <c r="F2419" i="1"/>
  <c r="F2418" i="1"/>
  <c r="F2417" i="1"/>
  <c r="F2416" i="1"/>
  <c r="F2415" i="1"/>
  <c r="F2414" i="1"/>
  <c r="F2413" i="1"/>
  <c r="F2412" i="1"/>
  <c r="F2411" i="1"/>
  <c r="F2410" i="1"/>
  <c r="F2409" i="1"/>
  <c r="F2408" i="1"/>
  <c r="F2407" i="1"/>
  <c r="F2406" i="1"/>
  <c r="F2405" i="1"/>
  <c r="F2404" i="1"/>
  <c r="F2403" i="1"/>
  <c r="F2402" i="1"/>
  <c r="F2401" i="1"/>
  <c r="F2400" i="1"/>
  <c r="F2399" i="1"/>
  <c r="F2398" i="1"/>
  <c r="F2397" i="1"/>
  <c r="F2396" i="1"/>
  <c r="F2395" i="1"/>
  <c r="F2394" i="1"/>
  <c r="F2393" i="1"/>
  <c r="F2392" i="1"/>
  <c r="F2391" i="1"/>
  <c r="F2390" i="1"/>
  <c r="F2388" i="1"/>
  <c r="F2387" i="1"/>
  <c r="F2386" i="1"/>
  <c r="F2385" i="1"/>
  <c r="F2384" i="1"/>
  <c r="F2383" i="1"/>
  <c r="F2381" i="1"/>
  <c r="F2378" i="1"/>
  <c r="F2377" i="1"/>
  <c r="F2376" i="1"/>
  <c r="F1149" i="1"/>
  <c r="F2374" i="1"/>
  <c r="F2372" i="1"/>
  <c r="F2371" i="1"/>
  <c r="F2370" i="1"/>
  <c r="F2369" i="1"/>
  <c r="F2368" i="1"/>
  <c r="F2367" i="1"/>
  <c r="F2365" i="1"/>
  <c r="F2363" i="1"/>
  <c r="F2362" i="1"/>
  <c r="F2357" i="1"/>
  <c r="F2354" i="1"/>
  <c r="F2351" i="1"/>
  <c r="F2348" i="1"/>
  <c r="F2347" i="1"/>
  <c r="F2346" i="1"/>
  <c r="F2345" i="1"/>
  <c r="F2344" i="1"/>
  <c r="F1291" i="1"/>
  <c r="F1186" i="1"/>
  <c r="F2343" i="1"/>
  <c r="F2342" i="1"/>
  <c r="F2333" i="1"/>
  <c r="F2328" i="1"/>
  <c r="F2323" i="1"/>
  <c r="F2322" i="1"/>
  <c r="F2320" i="1"/>
  <c r="F2318" i="1"/>
  <c r="F2317" i="1"/>
  <c r="F1154" i="1"/>
  <c r="F1150" i="1"/>
  <c r="F2316" i="1"/>
  <c r="F2315" i="1"/>
  <c r="F2313" i="1"/>
  <c r="F2306" i="1"/>
  <c r="F2305" i="1"/>
  <c r="F2304" i="1"/>
  <c r="F2297" i="1"/>
  <c r="F2296" i="1"/>
  <c r="F2293" i="1"/>
  <c r="F2291" i="1"/>
  <c r="F2290" i="1"/>
  <c r="F2289" i="1"/>
  <c r="F2288" i="1"/>
  <c r="F2287" i="1"/>
  <c r="F2285" i="1"/>
  <c r="F2284" i="1"/>
  <c r="F1083" i="1"/>
  <c r="F1081" i="1"/>
  <c r="F2283" i="1"/>
  <c r="F2366" i="1"/>
  <c r="F1467" i="1"/>
  <c r="F2364" i="1"/>
  <c r="F1892" i="1"/>
  <c r="F1465" i="1"/>
  <c r="F2361" i="1"/>
  <c r="F2360" i="1"/>
  <c r="F2359" i="1"/>
  <c r="F1268" i="1"/>
  <c r="F1914" i="1"/>
  <c r="F2356" i="1"/>
  <c r="F2355" i="1"/>
  <c r="F2389" i="1"/>
  <c r="F2353" i="1"/>
  <c r="F2352" i="1"/>
  <c r="F1949" i="1"/>
  <c r="F2350" i="1"/>
  <c r="F2349" i="1"/>
  <c r="F2183" i="1"/>
  <c r="F1692" i="1"/>
  <c r="F1691" i="1"/>
  <c r="F1690" i="1"/>
  <c r="F1487" i="1"/>
  <c r="F1687" i="1"/>
  <c r="F1543" i="1"/>
  <c r="F2341" i="1"/>
  <c r="F2340" i="1"/>
  <c r="F2339" i="1"/>
  <c r="F2338" i="1"/>
  <c r="F2034" i="1"/>
  <c r="F2336" i="1"/>
  <c r="F1259" i="1"/>
  <c r="F1669" i="1"/>
  <c r="F1623" i="1"/>
  <c r="F2332" i="1"/>
  <c r="F2331" i="1"/>
  <c r="F2330" i="1"/>
  <c r="F2329" i="1"/>
  <c r="F2280" i="1"/>
  <c r="F1913" i="1"/>
  <c r="F2326" i="1"/>
  <c r="F2325" i="1"/>
  <c r="F2324" i="1"/>
  <c r="F1386" i="1"/>
  <c r="F1674" i="1"/>
  <c r="F2321" i="1"/>
  <c r="F1483" i="1"/>
  <c r="F2319" i="1"/>
  <c r="F1636" i="1"/>
  <c r="F1632" i="1"/>
  <c r="F1911" i="1"/>
  <c r="F1947" i="1"/>
  <c r="F2314" i="1"/>
  <c r="F1344" i="1"/>
  <c r="F2312" i="1"/>
  <c r="F2311" i="1"/>
  <c r="F2310" i="1"/>
  <c r="F2309" i="1"/>
  <c r="F2308" i="1"/>
  <c r="F2307" i="1"/>
  <c r="F1244" i="1"/>
  <c r="F1585" i="1"/>
  <c r="F2278" i="1"/>
  <c r="F2303" i="1"/>
  <c r="F2302" i="1"/>
  <c r="F2301" i="1"/>
  <c r="F2300" i="1"/>
  <c r="F2299" i="1"/>
  <c r="F2298" i="1"/>
  <c r="F1313" i="1"/>
  <c r="F1350" i="1"/>
  <c r="F2295" i="1"/>
  <c r="F2294" i="1"/>
  <c r="F2277" i="1"/>
  <c r="F2292" i="1"/>
  <c r="F1295" i="1"/>
  <c r="F1293" i="1"/>
  <c r="F1289" i="1"/>
  <c r="F1286" i="1"/>
  <c r="F1377" i="1"/>
  <c r="F2286" i="1"/>
  <c r="F2033" i="1"/>
  <c r="F2182" i="1"/>
  <c r="F2137" i="1"/>
  <c r="F2282" i="1"/>
  <c r="F2281" i="1"/>
  <c r="F1421" i="1"/>
  <c r="F2279" i="1"/>
  <c r="F1242" i="1"/>
  <c r="F1461" i="1"/>
  <c r="F1685" i="1"/>
  <c r="F2275" i="1"/>
  <c r="F1684" i="1"/>
  <c r="F2276" i="1"/>
  <c r="F2272" i="1"/>
  <c r="F1458" i="1"/>
  <c r="F1960" i="1"/>
  <c r="F2269" i="1"/>
  <c r="F2268" i="1"/>
  <c r="F2220" i="1"/>
  <c r="F2266" i="1"/>
  <c r="F2032" i="1"/>
  <c r="F2264" i="1"/>
  <c r="F2263" i="1"/>
  <c r="F2262" i="1"/>
  <c r="F1525" i="1"/>
  <c r="F1589" i="1"/>
  <c r="F1194" i="1"/>
  <c r="F2258" i="1"/>
  <c r="F2257" i="1"/>
  <c r="F1278" i="1"/>
  <c r="F1499" i="1"/>
  <c r="F1333" i="1"/>
  <c r="F1180" i="1"/>
  <c r="F2252" i="1"/>
  <c r="F1238" i="1"/>
  <c r="F1211" i="1"/>
  <c r="F1210" i="1"/>
  <c r="F1258" i="1"/>
  <c r="F1257" i="1"/>
  <c r="F1331" i="1"/>
  <c r="F2245" i="1"/>
  <c r="F2274" i="1"/>
  <c r="F1247" i="1"/>
  <c r="F2242" i="1"/>
  <c r="F2031" i="1"/>
  <c r="F2030" i="1"/>
  <c r="F1345" i="1"/>
  <c r="F2238" i="1"/>
  <c r="F2237" i="1"/>
  <c r="F1356" i="1"/>
  <c r="F1220" i="1"/>
  <c r="F1307" i="1"/>
  <c r="F2233" i="1"/>
  <c r="F2232" i="1"/>
  <c r="F2231" i="1"/>
  <c r="F1274" i="1"/>
  <c r="F1355" i="1"/>
  <c r="F1285" i="1"/>
  <c r="F2227" i="1"/>
  <c r="F2226" i="1"/>
  <c r="F2225" i="1"/>
  <c r="F1171" i="1"/>
  <c r="F1683" i="1"/>
  <c r="F2222" i="1"/>
  <c r="F2221" i="1"/>
  <c r="F1388" i="1"/>
  <c r="F1165" i="1"/>
  <c r="F2218" i="1"/>
  <c r="F2217" i="1"/>
  <c r="F2382" i="1"/>
  <c r="F2215" i="1"/>
  <c r="F1205" i="1"/>
  <c r="F1365" i="1"/>
  <c r="F1682" i="1"/>
  <c r="F1204" i="1"/>
  <c r="F2210" i="1"/>
  <c r="F2209" i="1"/>
  <c r="F1271" i="1"/>
  <c r="F2207" i="1"/>
  <c r="F1142" i="1"/>
  <c r="F1158" i="1"/>
  <c r="F1157" i="1"/>
  <c r="F1265" i="1"/>
  <c r="F1183" i="1"/>
  <c r="F2201" i="1"/>
  <c r="F1368" i="1"/>
  <c r="F2199" i="1"/>
  <c r="F2198" i="1"/>
  <c r="F1476" i="1"/>
  <c r="F2196" i="1"/>
  <c r="F1216" i="1"/>
  <c r="F1367" i="1"/>
  <c r="F1366" i="1"/>
  <c r="F1137" i="1"/>
  <c r="F1122" i="1"/>
  <c r="F1121" i="1"/>
  <c r="F1120" i="1"/>
  <c r="F1119" i="1"/>
  <c r="F1117" i="1"/>
  <c r="F1169" i="1"/>
  <c r="F1168" i="1"/>
  <c r="F1116" i="1"/>
  <c r="F1115" i="1"/>
  <c r="F1113" i="1"/>
  <c r="F1167" i="1"/>
  <c r="F1112" i="1"/>
  <c r="F2179" i="1"/>
  <c r="F1264" i="1"/>
  <c r="F1263" i="1"/>
  <c r="F2176" i="1"/>
  <c r="F1201" i="1"/>
  <c r="F1104" i="1"/>
  <c r="F2173" i="1"/>
  <c r="F1255" i="1"/>
  <c r="F1253" i="1"/>
  <c r="F1135" i="1"/>
  <c r="F2169" i="1"/>
  <c r="F2168" i="1"/>
  <c r="F1132" i="1"/>
  <c r="F1262" i="1"/>
  <c r="F2165" i="1"/>
  <c r="F2164" i="1"/>
  <c r="F1235" i="1"/>
  <c r="F1234" i="1"/>
  <c r="F1232" i="1"/>
  <c r="F1231" i="1"/>
  <c r="F2159" i="1"/>
  <c r="F2158" i="1"/>
  <c r="F1222" i="1"/>
  <c r="F1260" i="1"/>
  <c r="F1284" i="1"/>
  <c r="F2154" i="1"/>
  <c r="F2153" i="1"/>
  <c r="F2152" i="1"/>
  <c r="F1153" i="1"/>
  <c r="F2150" i="1"/>
  <c r="F1540" i="1"/>
  <c r="F1227" i="1"/>
  <c r="F1134" i="1"/>
  <c r="F2867" i="1"/>
  <c r="F2145" i="1"/>
  <c r="F1927" i="1"/>
  <c r="F1101" i="1"/>
  <c r="F1206" i="1"/>
  <c r="F2141" i="1"/>
  <c r="F1093" i="1"/>
  <c r="F1092" i="1"/>
  <c r="F1681" i="1"/>
  <c r="F1680" i="1"/>
  <c r="F1080" i="1"/>
  <c r="F2273" i="1"/>
  <c r="F1252" i="1"/>
  <c r="F2327" i="1"/>
  <c r="F1208" i="1"/>
  <c r="F1678" i="1"/>
  <c r="F1179" i="1"/>
  <c r="F1676" i="1"/>
  <c r="F1256" i="1"/>
  <c r="F2127" i="1"/>
  <c r="F2126" i="1"/>
  <c r="F1213" i="1"/>
  <c r="F2124" i="1"/>
  <c r="F1921" i="1"/>
  <c r="F1219" i="1"/>
  <c r="F1230" i="1"/>
  <c r="F1195" i="1"/>
  <c r="F1140" i="1"/>
  <c r="F1243" i="1"/>
  <c r="F2117" i="1"/>
  <c r="F2116" i="1"/>
  <c r="F2115" i="1"/>
  <c r="F2114" i="1"/>
  <c r="F1267" i="1"/>
  <c r="F1077" i="1"/>
  <c r="F1178" i="1"/>
  <c r="F2110" i="1"/>
  <c r="F1177" i="1"/>
  <c r="F1166" i="1"/>
  <c r="F1197" i="1"/>
  <c r="F1196" i="1"/>
  <c r="F1170" i="1"/>
  <c r="F2104" i="1"/>
  <c r="F2103" i="1"/>
  <c r="F1300" i="1"/>
  <c r="F2101" i="1"/>
  <c r="F1577" i="1"/>
  <c r="F2099" i="1"/>
  <c r="F1163" i="1"/>
  <c r="F1161" i="1"/>
  <c r="F1185" i="1"/>
  <c r="F1564" i="1"/>
  <c r="F1036" i="1"/>
  <c r="F1107" i="1"/>
  <c r="F1133" i="1"/>
  <c r="F1124" i="1"/>
  <c r="F1209" i="1"/>
  <c r="F1919" i="1"/>
  <c r="F2088" i="1"/>
  <c r="F2087" i="1"/>
  <c r="F1224" i="1"/>
  <c r="F1228" i="1"/>
  <c r="F1123" i="1"/>
  <c r="F2083" i="1"/>
  <c r="F1042" i="1"/>
  <c r="F2081" i="1"/>
  <c r="F1100" i="1"/>
  <c r="F1172" i="1"/>
  <c r="F1221" i="1"/>
  <c r="F1246" i="1"/>
  <c r="F1097" i="1"/>
  <c r="F2075" i="1"/>
  <c r="F994" i="1"/>
  <c r="F1086" i="1"/>
  <c r="F2072" i="1"/>
  <c r="F1090" i="1"/>
  <c r="F1051" i="1"/>
  <c r="F986" i="1"/>
  <c r="F2068" i="1"/>
  <c r="F2067" i="1"/>
  <c r="F1079" i="1"/>
  <c r="F2065" i="1"/>
  <c r="F2064" i="1"/>
  <c r="F845" i="1"/>
  <c r="F1311" i="1"/>
  <c r="F2061" i="1"/>
  <c r="F987" i="1"/>
  <c r="F2059" i="1"/>
  <c r="F2058" i="1"/>
  <c r="F2057" i="1"/>
  <c r="F2056" i="1"/>
  <c r="F2055" i="1"/>
  <c r="F2054" i="1"/>
  <c r="F2053" i="1"/>
  <c r="F2052" i="1"/>
  <c r="F1054" i="1"/>
  <c r="F1034" i="1"/>
  <c r="F843" i="1"/>
  <c r="F952" i="1"/>
  <c r="F1091" i="1"/>
  <c r="F918" i="1"/>
  <c r="F1012" i="1"/>
  <c r="F864" i="1"/>
  <c r="F1073" i="1"/>
  <c r="F880" i="1"/>
  <c r="F1082" i="1"/>
  <c r="F997" i="1"/>
  <c r="F924" i="1"/>
  <c r="F1050" i="1"/>
  <c r="F774" i="1"/>
  <c r="F863" i="1"/>
  <c r="F985" i="1"/>
  <c r="F773" i="1"/>
  <c r="F917" i="1"/>
  <c r="F916" i="1"/>
  <c r="F826" i="1"/>
  <c r="F787" i="1"/>
  <c r="F2271" i="1"/>
  <c r="F2028" i="1"/>
  <c r="F2027" i="1"/>
  <c r="F2026" i="1"/>
  <c r="F1087" i="1"/>
  <c r="F844" i="1"/>
  <c r="F839" i="1"/>
  <c r="F2022" i="1"/>
  <c r="F827" i="1"/>
  <c r="F778" i="1"/>
  <c r="F1058" i="1"/>
  <c r="F893" i="1"/>
  <c r="F2017" i="1"/>
  <c r="F1675" i="1"/>
  <c r="F927" i="1"/>
  <c r="F925" i="1"/>
  <c r="F968" i="1"/>
  <c r="F1094" i="1"/>
  <c r="F1044" i="1"/>
  <c r="F2270" i="1"/>
  <c r="F2267" i="1"/>
  <c r="F2637" i="1"/>
  <c r="F2265" i="1"/>
  <c r="F2261" i="1"/>
  <c r="F2260" i="1"/>
  <c r="F1152" i="1"/>
  <c r="F2635" i="1"/>
  <c r="F2638" i="1"/>
  <c r="F2259" i="1"/>
  <c r="F2256" i="1"/>
  <c r="F2255" i="1"/>
  <c r="F2632" i="1"/>
  <c r="F2631" i="1"/>
  <c r="F2254" i="1"/>
  <c r="F2253" i="1"/>
  <c r="F2251" i="1"/>
  <c r="F1993" i="1"/>
  <c r="F2250" i="1"/>
  <c r="F2249" i="1"/>
  <c r="F2248" i="1"/>
  <c r="F2665" i="1"/>
  <c r="F2247" i="1"/>
  <c r="F2246" i="1"/>
  <c r="F2244" i="1"/>
  <c r="F2243" i="1"/>
  <c r="F2241" i="1"/>
  <c r="F2239" i="1"/>
  <c r="F1052" i="1"/>
  <c r="F2236" i="1"/>
  <c r="F2235" i="1"/>
  <c r="F2234" i="1"/>
  <c r="F2230" i="1"/>
  <c r="F2229" i="1"/>
  <c r="F2228" i="1"/>
  <c r="F2623" i="1"/>
  <c r="F2224" i="1"/>
  <c r="F2223" i="1"/>
  <c r="F2219" i="1"/>
  <c r="F772" i="1"/>
  <c r="F2216" i="1"/>
  <c r="F2214" i="1"/>
  <c r="F2213" i="1"/>
  <c r="F2212" i="1"/>
  <c r="F2211" i="1"/>
  <c r="F2208" i="1"/>
  <c r="F2206" i="1"/>
  <c r="F2205" i="1"/>
  <c r="F2204" i="1"/>
  <c r="F2203" i="1"/>
  <c r="F786" i="1"/>
  <c r="F2202" i="1"/>
  <c r="F2613" i="1"/>
  <c r="F2200" i="1"/>
  <c r="F2197" i="1"/>
  <c r="F2195" i="1"/>
  <c r="F2194" i="1"/>
  <c r="F2193" i="1"/>
  <c r="F2192" i="1"/>
  <c r="F2191" i="1"/>
  <c r="F2190" i="1"/>
  <c r="F785" i="1"/>
  <c r="F2189" i="1"/>
  <c r="F2188" i="1"/>
  <c r="F2187" i="1"/>
  <c r="F2186" i="1"/>
  <c r="F2185" i="1"/>
  <c r="F2184" i="1"/>
  <c r="F2181" i="1"/>
  <c r="F2180" i="1"/>
  <c r="F2178" i="1"/>
  <c r="F2177" i="1"/>
  <c r="F841" i="1"/>
  <c r="F2175" i="1"/>
  <c r="F2174" i="1"/>
  <c r="F2172" i="1"/>
  <c r="F2170" i="1"/>
  <c r="F2167" i="1"/>
  <c r="F2166" i="1"/>
  <c r="F2163" i="1"/>
  <c r="F2162" i="1"/>
  <c r="F2161" i="1"/>
  <c r="F2157" i="1"/>
  <c r="F1067" i="1"/>
  <c r="F2156" i="1"/>
  <c r="F2155" i="1"/>
  <c r="F2151" i="1"/>
  <c r="F2149" i="1"/>
  <c r="F2148" i="1"/>
  <c r="F2147" i="1"/>
  <c r="F2146" i="1"/>
  <c r="F2144" i="1"/>
  <c r="F2143" i="1"/>
  <c r="F2142" i="1"/>
  <c r="F954" i="1"/>
  <c r="F2140" i="1"/>
  <c r="F2139" i="1"/>
  <c r="F2138" i="1"/>
  <c r="F2136" i="1"/>
  <c r="F2135" i="1"/>
  <c r="F2134" i="1"/>
  <c r="F2133" i="1"/>
  <c r="F2132" i="1"/>
  <c r="F2131" i="1"/>
  <c r="F2130" i="1"/>
  <c r="F788" i="1"/>
  <c r="F2129" i="1"/>
  <c r="F2128" i="1"/>
  <c r="F2125" i="1"/>
  <c r="F2123" i="1"/>
  <c r="F2122" i="1"/>
  <c r="F2121" i="1"/>
  <c r="F2120" i="1"/>
  <c r="F2119" i="1"/>
  <c r="F2118" i="1"/>
  <c r="F2113" i="1"/>
  <c r="F1894" i="1"/>
  <c r="F2112" i="1"/>
  <c r="F2111" i="1"/>
  <c r="F2109" i="1"/>
  <c r="F2108" i="1"/>
  <c r="F2107" i="1"/>
  <c r="F2106" i="1"/>
  <c r="F2105" i="1"/>
  <c r="F2102" i="1"/>
  <c r="F2100" i="1"/>
  <c r="F2098" i="1"/>
  <c r="F771" i="1"/>
  <c r="F2097" i="1"/>
  <c r="F2096" i="1"/>
  <c r="F2095" i="1"/>
  <c r="F2094" i="1"/>
  <c r="F2093" i="1"/>
  <c r="F2092" i="1"/>
  <c r="F2091" i="1"/>
  <c r="F2090" i="1"/>
  <c r="F2089" i="1"/>
  <c r="F2086" i="1"/>
  <c r="F770" i="1"/>
  <c r="F2085" i="1"/>
  <c r="F2084" i="1"/>
  <c r="F2082" i="1"/>
  <c r="F2080" i="1"/>
  <c r="F2079" i="1"/>
  <c r="F2078" i="1"/>
  <c r="F2077" i="1"/>
  <c r="F2076" i="1"/>
  <c r="F2073" i="1"/>
  <c r="F2071" i="1"/>
  <c r="F1861" i="1"/>
  <c r="F2070" i="1"/>
  <c r="F2069" i="1"/>
  <c r="F2066" i="1"/>
  <c r="F2063" i="1"/>
  <c r="F2062" i="1"/>
  <c r="F2060" i="1"/>
  <c r="F2051" i="1"/>
  <c r="F2050" i="1"/>
  <c r="F2049" i="1"/>
  <c r="F2048" i="1"/>
  <c r="F934" i="1"/>
  <c r="F2047" i="1"/>
  <c r="F2046" i="1"/>
  <c r="F2045" i="1"/>
  <c r="F2043" i="1"/>
  <c r="F2042" i="1"/>
  <c r="F2041" i="1"/>
  <c r="F2040" i="1"/>
  <c r="F2039" i="1"/>
  <c r="F2038" i="1"/>
  <c r="F2036" i="1"/>
  <c r="F655" i="1"/>
  <c r="F2025" i="1"/>
  <c r="F2024" i="1"/>
  <c r="F2023" i="1"/>
  <c r="F2021" i="1"/>
  <c r="F2020" i="1"/>
  <c r="F2019" i="1"/>
  <c r="F2018" i="1"/>
  <c r="F2016" i="1"/>
  <c r="F2015" i="1"/>
  <c r="F2013" i="1"/>
  <c r="F711" i="1"/>
  <c r="F2011" i="1"/>
  <c r="F2010" i="1"/>
  <c r="F2009" i="1"/>
  <c r="F2008" i="1"/>
  <c r="F2007" i="1"/>
  <c r="F2006" i="1"/>
  <c r="F2005" i="1"/>
  <c r="F2004" i="1"/>
  <c r="F2003" i="1"/>
  <c r="F2002" i="1"/>
  <c r="F1078" i="1"/>
  <c r="F2001" i="1"/>
  <c r="F2000" i="1"/>
  <c r="F1999" i="1"/>
  <c r="F1998" i="1"/>
  <c r="F1997" i="1"/>
  <c r="F1996" i="1"/>
  <c r="F1995" i="1"/>
  <c r="F1992" i="1"/>
  <c r="F1991" i="1"/>
  <c r="F1990" i="1"/>
  <c r="F761" i="1"/>
  <c r="F1989" i="1"/>
  <c r="F1987" i="1"/>
  <c r="F1986" i="1"/>
  <c r="F1985" i="1"/>
  <c r="F1983" i="1"/>
  <c r="F1982" i="1"/>
  <c r="F1981" i="1"/>
  <c r="F1980" i="1"/>
  <c r="F1979" i="1"/>
  <c r="F1978" i="1"/>
  <c r="F768" i="1"/>
  <c r="F1977" i="1"/>
  <c r="F1976" i="1"/>
  <c r="F1975" i="1"/>
  <c r="F1974" i="1"/>
  <c r="F1973" i="1"/>
  <c r="F1972" i="1"/>
  <c r="F1970" i="1"/>
  <c r="F1969" i="1"/>
  <c r="F1967" i="1"/>
  <c r="F1966" i="1"/>
  <c r="F767" i="1"/>
  <c r="F1965" i="1"/>
  <c r="F1964" i="1"/>
  <c r="F1963" i="1"/>
  <c r="F1962" i="1"/>
  <c r="F1961" i="1"/>
  <c r="F1959" i="1"/>
  <c r="F1958" i="1"/>
  <c r="F1957" i="1"/>
  <c r="F1956" i="1"/>
  <c r="F1955" i="1"/>
  <c r="F955" i="1"/>
  <c r="F1954" i="1"/>
  <c r="F1953" i="1"/>
  <c r="F1952" i="1"/>
  <c r="F1951" i="1"/>
  <c r="F1948" i="1"/>
  <c r="F1946" i="1"/>
  <c r="F1945" i="1"/>
  <c r="F1944" i="1"/>
  <c r="F1943" i="1"/>
  <c r="F1942" i="1"/>
  <c r="F777" i="1"/>
  <c r="F1941" i="1"/>
  <c r="F1940" i="1"/>
  <c r="F1939" i="1"/>
  <c r="F1938" i="1"/>
  <c r="F1937" i="1"/>
  <c r="F1936" i="1"/>
  <c r="F1935" i="1"/>
  <c r="F1934" i="1"/>
  <c r="F1933" i="1"/>
  <c r="F1932" i="1"/>
  <c r="F1751" i="1"/>
  <c r="F1931" i="1"/>
  <c r="F1930" i="1"/>
  <c r="F1929" i="1"/>
  <c r="F1928" i="1"/>
  <c r="F1926" i="1"/>
  <c r="F1925" i="1"/>
  <c r="F1924" i="1"/>
  <c r="F1923" i="1"/>
  <c r="F1922" i="1"/>
  <c r="F1920" i="1"/>
  <c r="F656" i="1"/>
  <c r="F1917" i="1"/>
  <c r="F1916" i="1"/>
  <c r="F1915" i="1"/>
  <c r="F1912" i="1"/>
  <c r="F1910" i="1"/>
  <c r="F1909" i="1"/>
  <c r="F1908" i="1"/>
  <c r="F1907" i="1"/>
  <c r="F1906" i="1"/>
  <c r="F1905" i="1"/>
  <c r="F658" i="1"/>
  <c r="F1904" i="1"/>
  <c r="F1903" i="1"/>
  <c r="F1902" i="1"/>
  <c r="F1901" i="1"/>
  <c r="F1900" i="1"/>
  <c r="F1899" i="1"/>
  <c r="F1898" i="1"/>
  <c r="F1897" i="1"/>
  <c r="F1896" i="1"/>
  <c r="F1895" i="1"/>
  <c r="F1066" i="1"/>
  <c r="F1893" i="1"/>
  <c r="F1891" i="1"/>
  <c r="F1890" i="1"/>
  <c r="F1889" i="1"/>
  <c r="F1888" i="1"/>
  <c r="F1887" i="1"/>
  <c r="F1886" i="1"/>
  <c r="F1885" i="1"/>
  <c r="F1884" i="1"/>
  <c r="F1883" i="1"/>
  <c r="F873" i="1"/>
  <c r="F1881" i="1"/>
  <c r="F1880" i="1"/>
  <c r="F1879" i="1"/>
  <c r="F1878" i="1"/>
  <c r="F1877" i="1"/>
  <c r="F1876" i="1"/>
  <c r="F1875" i="1"/>
  <c r="F1874" i="1"/>
  <c r="F1873" i="1"/>
  <c r="F1872" i="1"/>
  <c r="F1175" i="1"/>
  <c r="F1871" i="1"/>
  <c r="F1870" i="1"/>
  <c r="F1869" i="1"/>
  <c r="F1868" i="1"/>
  <c r="F1867" i="1"/>
  <c r="F1866" i="1"/>
  <c r="F1865" i="1"/>
  <c r="F1864" i="1"/>
  <c r="F1863" i="1"/>
  <c r="F1862" i="1"/>
  <c r="F1098" i="1"/>
  <c r="F1860" i="1"/>
  <c r="F1859" i="1"/>
  <c r="F1858" i="1"/>
  <c r="F1857" i="1"/>
  <c r="F1856" i="1"/>
  <c r="F1855" i="1"/>
  <c r="F1852" i="1"/>
  <c r="F1851" i="1"/>
  <c r="F1850" i="1"/>
  <c r="F1849" i="1"/>
  <c r="F892" i="1"/>
  <c r="F1848" i="1"/>
  <c r="F1847" i="1"/>
  <c r="F1846" i="1"/>
  <c r="F1845" i="1"/>
  <c r="F1844" i="1"/>
  <c r="F1843" i="1"/>
  <c r="F1842" i="1"/>
  <c r="F1841" i="1"/>
  <c r="F1840" i="1"/>
  <c r="F1839" i="1"/>
  <c r="F923" i="1"/>
  <c r="F1838" i="1"/>
  <c r="F1837" i="1"/>
  <c r="F1836" i="1"/>
  <c r="F1835" i="1"/>
  <c r="F1834" i="1"/>
  <c r="F1833" i="1"/>
  <c r="F1832" i="1"/>
  <c r="F1831" i="1"/>
  <c r="F1830" i="1"/>
  <c r="F1829" i="1"/>
  <c r="F780" i="1"/>
  <c r="F1828" i="1"/>
  <c r="F1827" i="1"/>
  <c r="F1825" i="1"/>
  <c r="F1824" i="1"/>
  <c r="F1823" i="1"/>
  <c r="F1822" i="1"/>
  <c r="F1821" i="1"/>
  <c r="F1820" i="1"/>
  <c r="F1819" i="1"/>
  <c r="F1818" i="1"/>
  <c r="F1011" i="1"/>
  <c r="F1817" i="1"/>
  <c r="F1816" i="1"/>
  <c r="F1815" i="1"/>
  <c r="F1814" i="1"/>
  <c r="F1813" i="1"/>
  <c r="F1812" i="1"/>
  <c r="F1811" i="1"/>
  <c r="F1810" i="1"/>
  <c r="F1809" i="1"/>
  <c r="F1808" i="1"/>
  <c r="F1223" i="1"/>
  <c r="F1807" i="1"/>
  <c r="F1806" i="1"/>
  <c r="F1805" i="1"/>
  <c r="F1804" i="1"/>
  <c r="F1803" i="1"/>
  <c r="F1802" i="1"/>
  <c r="F1801" i="1"/>
  <c r="F1800" i="1"/>
  <c r="F1799" i="1"/>
  <c r="F2335" i="1"/>
  <c r="F832" i="1"/>
  <c r="F2379" i="1"/>
  <c r="F2334" i="1"/>
  <c r="F1798" i="1"/>
  <c r="F1797" i="1"/>
  <c r="F1796" i="1"/>
  <c r="F1795" i="1"/>
  <c r="F1794" i="1"/>
  <c r="F1792" i="1"/>
  <c r="F1791" i="1"/>
  <c r="F1790" i="1"/>
  <c r="F630" i="1"/>
  <c r="F1789" i="1"/>
  <c r="F1788" i="1"/>
  <c r="F1787" i="1"/>
  <c r="F1786" i="1"/>
  <c r="F1785" i="1"/>
  <c r="F1784" i="1"/>
  <c r="F1783" i="1"/>
  <c r="F1782" i="1"/>
  <c r="F1781" i="1"/>
  <c r="F1780" i="1"/>
  <c r="F1029" i="1"/>
  <c r="F1779" i="1"/>
  <c r="F1778" i="1"/>
  <c r="F1777" i="1"/>
  <c r="F1776" i="1"/>
  <c r="F1775" i="1"/>
  <c r="F1774" i="1"/>
  <c r="F1773" i="1"/>
  <c r="F1772" i="1"/>
  <c r="F1771" i="1"/>
  <c r="F1770" i="1"/>
  <c r="F756" i="1"/>
  <c r="F2358" i="1"/>
  <c r="F1768" i="1"/>
  <c r="F1767" i="1"/>
  <c r="F1766" i="1"/>
  <c r="F1765" i="1"/>
  <c r="F1764" i="1"/>
  <c r="F1763" i="1"/>
  <c r="F1762" i="1"/>
  <c r="F1761" i="1"/>
  <c r="F1760" i="1"/>
  <c r="F1575" i="1"/>
  <c r="F1759" i="1"/>
  <c r="F1758" i="1"/>
  <c r="F1757" i="1"/>
  <c r="F1756" i="1"/>
  <c r="F1755" i="1"/>
  <c r="F1754" i="1"/>
  <c r="F1753" i="1"/>
  <c r="F1752" i="1"/>
  <c r="F1750" i="1"/>
  <c r="F1749" i="1"/>
  <c r="F692" i="1"/>
  <c r="F1748" i="1"/>
  <c r="F1747" i="1"/>
  <c r="F1746" i="1"/>
  <c r="F1745" i="1"/>
  <c r="F1744" i="1"/>
  <c r="F1743" i="1"/>
  <c r="F1742" i="1"/>
  <c r="F1741" i="1"/>
  <c r="F1740" i="1"/>
  <c r="F1739" i="1"/>
  <c r="F1553" i="1"/>
  <c r="F1738" i="1"/>
  <c r="F1737" i="1"/>
  <c r="F1736" i="1"/>
  <c r="F1735" i="1"/>
  <c r="F2240" i="1"/>
  <c r="F1734" i="1"/>
  <c r="F1733" i="1"/>
  <c r="F1732" i="1"/>
  <c r="F1731" i="1"/>
  <c r="F1730" i="1"/>
  <c r="F1542" i="1"/>
  <c r="F1729" i="1"/>
  <c r="F1728" i="1"/>
  <c r="F1727" i="1"/>
  <c r="F1726" i="1"/>
  <c r="F1725" i="1"/>
  <c r="F1724" i="1"/>
  <c r="F1723" i="1"/>
  <c r="F1722" i="1"/>
  <c r="F1721" i="1"/>
  <c r="F1720" i="1"/>
  <c r="F707" i="1"/>
  <c r="F1718" i="1"/>
  <c r="F1716" i="1"/>
  <c r="F1715" i="1"/>
  <c r="F1714" i="1"/>
  <c r="F1713" i="1"/>
  <c r="F1712" i="1"/>
  <c r="F1711" i="1"/>
  <c r="F1710" i="1"/>
  <c r="F1709" i="1"/>
  <c r="F1708" i="1"/>
  <c r="F651" i="1"/>
  <c r="F1707" i="1"/>
  <c r="F1706" i="1"/>
  <c r="F1705" i="1"/>
  <c r="F1704" i="1"/>
  <c r="F1703" i="1"/>
  <c r="F1702" i="1"/>
  <c r="F1701" i="1"/>
  <c r="F1700" i="1"/>
  <c r="F1699" i="1"/>
  <c r="F1698" i="1"/>
  <c r="F953" i="1"/>
  <c r="F1697" i="1"/>
  <c r="F1696" i="1"/>
  <c r="F1695" i="1"/>
  <c r="F1693" i="1"/>
  <c r="F1689" i="1"/>
  <c r="F1688" i="1"/>
  <c r="F1686" i="1"/>
  <c r="F1679" i="1"/>
  <c r="F1677" i="1"/>
  <c r="F1673" i="1"/>
  <c r="F679" i="1"/>
  <c r="F1671" i="1"/>
  <c r="F1670" i="1"/>
  <c r="F1668" i="1"/>
  <c r="F1667" i="1"/>
  <c r="F1666" i="1"/>
  <c r="F1665" i="1"/>
  <c r="F1664" i="1"/>
  <c r="F1663" i="1"/>
  <c r="F1662" i="1"/>
  <c r="F2171" i="1"/>
  <c r="F649" i="1"/>
  <c r="F1661" i="1"/>
  <c r="F1660" i="1"/>
  <c r="F1659" i="1"/>
  <c r="F1658" i="1"/>
  <c r="F1657" i="1"/>
  <c r="F1656" i="1"/>
  <c r="F1655" i="1"/>
  <c r="F1654" i="1"/>
  <c r="F1653" i="1"/>
  <c r="F1652" i="1"/>
  <c r="F647" i="1"/>
  <c r="F2160" i="1"/>
  <c r="F1650" i="1"/>
  <c r="F1649" i="1"/>
  <c r="F1648" i="1"/>
  <c r="F1647" i="1"/>
  <c r="F1646" i="1"/>
  <c r="F1645" i="1"/>
  <c r="F1644" i="1"/>
  <c r="F1642" i="1"/>
  <c r="F1641" i="1"/>
  <c r="F646" i="1"/>
  <c r="F1640" i="1"/>
  <c r="F1639" i="1"/>
  <c r="F1638" i="1"/>
  <c r="F2380" i="1"/>
  <c r="F1637" i="1"/>
  <c r="F1635" i="1"/>
  <c r="F1634" i="1"/>
  <c r="F1633" i="1"/>
  <c r="F1631" i="1"/>
  <c r="F1630" i="1"/>
  <c r="F891" i="1"/>
  <c r="F1629" i="1"/>
  <c r="F1628" i="1"/>
  <c r="F1627" i="1"/>
  <c r="F1626" i="1"/>
  <c r="F1625" i="1"/>
  <c r="F1624" i="1"/>
  <c r="F1622" i="1"/>
  <c r="F1621" i="1"/>
  <c r="F1620" i="1"/>
  <c r="F1619" i="1"/>
  <c r="F943" i="1"/>
  <c r="F1618" i="1"/>
  <c r="F1616" i="1"/>
  <c r="F1615" i="1"/>
  <c r="F1614" i="1"/>
  <c r="F1612" i="1"/>
  <c r="F1611" i="1"/>
  <c r="F1609" i="1"/>
  <c r="F1608" i="1"/>
  <c r="F1607" i="1"/>
  <c r="F1606" i="1"/>
  <c r="F1432" i="1"/>
  <c r="F1605" i="1"/>
  <c r="F1604" i="1"/>
  <c r="F1603" i="1"/>
  <c r="F1602" i="1"/>
  <c r="F1601" i="1"/>
  <c r="F1600" i="1"/>
  <c r="F1599" i="1"/>
  <c r="F1598" i="1"/>
  <c r="F1596" i="1"/>
  <c r="F1595" i="1"/>
  <c r="F914" i="1"/>
  <c r="F1594" i="1"/>
  <c r="F1593" i="1"/>
  <c r="F1592" i="1"/>
  <c r="F1591" i="1"/>
  <c r="F1590" i="1"/>
  <c r="F1588" i="1"/>
  <c r="F1587" i="1"/>
  <c r="F1586" i="1"/>
  <c r="F1584" i="1"/>
  <c r="F1583" i="1"/>
  <c r="F714" i="1"/>
  <c r="F1582" i="1"/>
  <c r="F1581" i="1"/>
  <c r="F1580" i="1"/>
  <c r="F1579" i="1"/>
  <c r="F1578" i="1"/>
  <c r="F1576" i="1"/>
  <c r="F1574" i="1"/>
  <c r="F1573" i="1"/>
  <c r="F1572" i="1"/>
  <c r="F1571" i="1"/>
  <c r="F713" i="1"/>
  <c r="F1570" i="1"/>
  <c r="F2373" i="1"/>
  <c r="F1569" i="1"/>
  <c r="F1568" i="1"/>
  <c r="F1567" i="1"/>
  <c r="F1566" i="1"/>
  <c r="F2337" i="1"/>
  <c r="F1565" i="1"/>
  <c r="F1563" i="1"/>
  <c r="F1560" i="1"/>
  <c r="F967" i="1"/>
  <c r="F1559" i="1"/>
  <c r="F1558" i="1"/>
  <c r="F1557" i="1"/>
  <c r="F1556" i="1"/>
  <c r="F1555" i="1"/>
  <c r="F1554" i="1"/>
  <c r="F1552" i="1"/>
  <c r="F1551" i="1"/>
  <c r="F1550" i="1"/>
  <c r="F1549" i="1"/>
  <c r="F766" i="1"/>
  <c r="F1548" i="1"/>
  <c r="F1547" i="1"/>
  <c r="F1546" i="1"/>
  <c r="F1545" i="1"/>
  <c r="F1544" i="1"/>
  <c r="F2375" i="1"/>
  <c r="F1541" i="1"/>
  <c r="F2044" i="1"/>
  <c r="F1539" i="1"/>
  <c r="F1538" i="1"/>
  <c r="F937" i="1"/>
  <c r="F1537" i="1"/>
  <c r="F1536" i="1"/>
  <c r="F1535" i="1"/>
  <c r="F1534" i="1"/>
  <c r="F1533" i="1"/>
  <c r="F1532" i="1"/>
  <c r="F1531" i="1"/>
  <c r="F1530" i="1"/>
  <c r="F1529" i="1"/>
  <c r="F1528" i="1"/>
  <c r="F889" i="1"/>
  <c r="F2037" i="1"/>
  <c r="F1527" i="1"/>
  <c r="F2035" i="1"/>
  <c r="F2029" i="1"/>
  <c r="F1526" i="1"/>
  <c r="F1524" i="1"/>
  <c r="F1523" i="1"/>
  <c r="F1522" i="1"/>
  <c r="F1520" i="1"/>
  <c r="F1519" i="1"/>
  <c r="F765" i="1"/>
  <c r="F1518" i="1"/>
  <c r="F1516" i="1"/>
  <c r="F1515" i="1"/>
  <c r="F1513" i="1"/>
  <c r="F1512" i="1"/>
  <c r="F1511" i="1"/>
  <c r="F1509" i="1"/>
  <c r="F1508" i="1"/>
  <c r="F1507" i="1"/>
  <c r="F1505" i="1"/>
  <c r="F1028" i="1"/>
  <c r="F2014" i="1"/>
  <c r="F1504" i="1"/>
  <c r="F1503" i="1"/>
  <c r="F1502" i="1"/>
  <c r="F1501" i="1"/>
  <c r="F1500" i="1"/>
  <c r="F1497" i="1"/>
  <c r="F1496" i="1"/>
  <c r="F1495" i="1"/>
  <c r="F1494" i="1"/>
  <c r="F1322" i="1"/>
  <c r="F1493" i="1"/>
  <c r="F1492" i="1"/>
  <c r="F1491" i="1"/>
  <c r="F1489" i="1"/>
  <c r="F1488" i="1"/>
  <c r="F1486" i="1"/>
  <c r="F1994" i="1"/>
  <c r="F1485" i="1"/>
  <c r="F1482" i="1"/>
  <c r="F1480" i="1"/>
  <c r="F696" i="1"/>
  <c r="F1478" i="1"/>
  <c r="F1475" i="1"/>
  <c r="F1984" i="1"/>
  <c r="F1988" i="1"/>
  <c r="F1474" i="1"/>
  <c r="F1473" i="1"/>
  <c r="F1472" i="1"/>
  <c r="F1471" i="1"/>
  <c r="F1470" i="1"/>
  <c r="F1469" i="1"/>
  <c r="F833" i="1"/>
  <c r="F1468" i="1"/>
  <c r="F1466" i="1"/>
  <c r="F1464" i="1"/>
  <c r="F1463" i="1"/>
  <c r="F1462" i="1"/>
  <c r="F1460" i="1"/>
  <c r="F1971" i="1"/>
  <c r="F1459" i="1"/>
  <c r="F1457" i="1"/>
  <c r="F1456" i="1"/>
  <c r="F981" i="1"/>
  <c r="F1719" i="1"/>
  <c r="F1455" i="1"/>
  <c r="F1454" i="1"/>
  <c r="F1452" i="1"/>
  <c r="F1451" i="1"/>
  <c r="F1450" i="1"/>
  <c r="F1453" i="1"/>
  <c r="F1449" i="1"/>
  <c r="F1448" i="1"/>
  <c r="F1447" i="1"/>
  <c r="F1129" i="1"/>
  <c r="F1445" i="1"/>
  <c r="F1444" i="1"/>
  <c r="F1442" i="1"/>
  <c r="F1441" i="1"/>
  <c r="F1440" i="1"/>
  <c r="F1439" i="1"/>
  <c r="F1438" i="1"/>
  <c r="F1437" i="1"/>
  <c r="F1436" i="1"/>
  <c r="F1435" i="1"/>
  <c r="F652" i="1"/>
  <c r="F1434" i="1"/>
  <c r="F1433" i="1"/>
  <c r="F1431" i="1"/>
  <c r="F1430" i="1"/>
  <c r="F1429" i="1"/>
  <c r="F1428" i="1"/>
  <c r="F1427" i="1"/>
  <c r="F1426" i="1"/>
  <c r="F1446" i="1"/>
  <c r="F1423" i="1"/>
  <c r="F782" i="1"/>
  <c r="F1422" i="1"/>
  <c r="F1419" i="1"/>
  <c r="F1418" i="1"/>
  <c r="F1417" i="1"/>
  <c r="F1416" i="1"/>
  <c r="F1424" i="1"/>
  <c r="F1415" i="1"/>
  <c r="F1414" i="1"/>
  <c r="F1854" i="1"/>
  <c r="F1413" i="1"/>
  <c r="F915" i="1"/>
  <c r="F1411" i="1"/>
  <c r="F1412" i="1"/>
  <c r="F1409" i="1"/>
  <c r="F1769" i="1"/>
  <c r="F1408" i="1"/>
  <c r="F1406" i="1"/>
  <c r="F1405" i="1"/>
  <c r="F1404" i="1"/>
  <c r="F1793" i="1"/>
  <c r="F1402" i="1"/>
  <c r="F857" i="1"/>
  <c r="F1399" i="1"/>
  <c r="F1396" i="1"/>
  <c r="F1395" i="1"/>
  <c r="F1394" i="1"/>
  <c r="F1393" i="1"/>
  <c r="F1391" i="1"/>
  <c r="F1390" i="1"/>
  <c r="F1389" i="1"/>
  <c r="F1387" i="1"/>
  <c r="F1853" i="1"/>
  <c r="F856" i="1"/>
  <c r="F1385" i="1"/>
  <c r="F1384" i="1"/>
  <c r="F1382" i="1"/>
  <c r="F1381" i="1"/>
  <c r="F1380" i="1"/>
  <c r="F1379" i="1"/>
  <c r="F1378" i="1"/>
  <c r="F1376" i="1"/>
  <c r="F1375" i="1"/>
  <c r="F1374" i="1"/>
  <c r="F1212" i="1"/>
  <c r="F1826" i="1"/>
  <c r="F1373" i="1"/>
  <c r="F1372" i="1"/>
  <c r="F1371" i="1"/>
  <c r="F1370" i="1"/>
  <c r="F1369" i="1"/>
  <c r="F1364" i="1"/>
  <c r="F1363" i="1"/>
  <c r="F1362" i="1"/>
  <c r="F1361" i="1"/>
  <c r="F762" i="1"/>
  <c r="F1360" i="1"/>
  <c r="F1359" i="1"/>
  <c r="F1358" i="1"/>
  <c r="F1357" i="1"/>
  <c r="F1354" i="1"/>
  <c r="F1353" i="1"/>
  <c r="F1352" i="1"/>
  <c r="F1351" i="1"/>
  <c r="F1349" i="1"/>
  <c r="F1348" i="1"/>
  <c r="F1190" i="1"/>
  <c r="F1347" i="1"/>
  <c r="F1346" i="1"/>
  <c r="F1343" i="1"/>
  <c r="F1342" i="1"/>
  <c r="F1341" i="1"/>
  <c r="F1340" i="1"/>
  <c r="F1339" i="1"/>
  <c r="F1338" i="1"/>
  <c r="F1337" i="1"/>
  <c r="F1336" i="1"/>
  <c r="F1065" i="1"/>
  <c r="F1332" i="1"/>
  <c r="F1329" i="1"/>
  <c r="F1328" i="1"/>
  <c r="F1327" i="1"/>
  <c r="F1326" i="1"/>
  <c r="F1325" i="1"/>
  <c r="F1324" i="1"/>
  <c r="F1321" i="1"/>
  <c r="F1320" i="1"/>
  <c r="F1319" i="1"/>
  <c r="F855" i="1"/>
  <c r="F1318" i="1"/>
  <c r="F1317" i="1"/>
  <c r="F1316" i="1"/>
  <c r="F1315" i="1"/>
  <c r="F1314" i="1"/>
  <c r="F1312" i="1"/>
  <c r="F1310" i="1"/>
  <c r="F1309" i="1"/>
  <c r="F1308" i="1"/>
  <c r="F1306" i="1"/>
  <c r="F1027" i="1"/>
  <c r="F1305" i="1"/>
  <c r="F1304" i="1"/>
  <c r="F1303" i="1"/>
  <c r="F1302" i="1"/>
  <c r="F1301" i="1"/>
  <c r="F1299" i="1"/>
  <c r="F1298" i="1"/>
  <c r="F1297" i="1"/>
  <c r="F1296" i="1"/>
  <c r="F1294" i="1"/>
  <c r="F1146" i="1"/>
  <c r="F1292" i="1"/>
  <c r="F1290" i="1"/>
  <c r="F1288" i="1"/>
  <c r="F1287" i="1"/>
  <c r="F1283" i="1"/>
  <c r="F1282" i="1"/>
  <c r="F1281" i="1"/>
  <c r="F1280" i="1"/>
  <c r="F1279" i="1"/>
  <c r="F1276" i="1"/>
  <c r="F989" i="1"/>
  <c r="F1273" i="1"/>
  <c r="F1272" i="1"/>
  <c r="F1270" i="1"/>
  <c r="F1269" i="1"/>
  <c r="F1266" i="1"/>
  <c r="F1261" i="1"/>
  <c r="F1254" i="1"/>
  <c r="F1251" i="1"/>
  <c r="F1250" i="1"/>
  <c r="F1249" i="1"/>
  <c r="F600" i="1"/>
  <c r="F1248" i="1"/>
  <c r="F1241" i="1"/>
  <c r="F1240" i="1"/>
  <c r="F1237" i="1"/>
  <c r="F1233" i="1"/>
  <c r="F1229" i="1"/>
  <c r="F1226" i="1"/>
  <c r="F1225" i="1"/>
  <c r="F1218" i="1"/>
  <c r="F1217" i="1"/>
  <c r="F852" i="1"/>
  <c r="F1207" i="1"/>
  <c r="F1202" i="1"/>
  <c r="F1198" i="1"/>
  <c r="F1193" i="1"/>
  <c r="F1192" i="1"/>
  <c r="F1184" i="1"/>
  <c r="F1182" i="1"/>
  <c r="F1176" i="1"/>
  <c r="F1173" i="1"/>
  <c r="F1164" i="1"/>
  <c r="F1102" i="1"/>
  <c r="F1162" i="1"/>
  <c r="F1160" i="1"/>
  <c r="F1159" i="1"/>
  <c r="F1156" i="1"/>
  <c r="F1147" i="1"/>
  <c r="F1144" i="1"/>
  <c r="F1141" i="1"/>
  <c r="F1136" i="1"/>
  <c r="F1130" i="1"/>
  <c r="F1128" i="1"/>
  <c r="F851" i="1"/>
  <c r="F1127" i="1"/>
  <c r="F1125" i="1"/>
  <c r="F1118" i="1"/>
  <c r="F1114" i="1"/>
  <c r="F1111" i="1"/>
  <c r="F1110" i="1"/>
  <c r="F1109" i="1"/>
  <c r="F1108" i="1"/>
  <c r="F1105" i="1"/>
  <c r="F1088" i="1"/>
  <c r="F850" i="1"/>
  <c r="F708" i="1"/>
  <c r="F978" i="1"/>
  <c r="F1189" i="1"/>
  <c r="F964" i="1"/>
  <c r="F1009" i="1"/>
  <c r="F1045" i="1"/>
  <c r="F1400" i="1"/>
  <c r="F1126" i="1"/>
  <c r="F1071" i="1"/>
  <c r="F960" i="1"/>
  <c r="F1069" i="1"/>
  <c r="F885" i="1"/>
  <c r="F1017" i="1"/>
  <c r="F1016" i="1"/>
  <c r="F933" i="1"/>
  <c r="F1064" i="1"/>
  <c r="F698" i="1"/>
  <c r="F794" i="1"/>
  <c r="F793" i="1"/>
  <c r="F792" i="1"/>
  <c r="F624" i="1"/>
  <c r="F718" i="1"/>
  <c r="F1024" i="1"/>
  <c r="F701" i="1"/>
  <c r="F1055" i="1"/>
  <c r="F870" i="1"/>
  <c r="F959" i="1"/>
  <c r="F849" i="1"/>
  <c r="F779" i="1"/>
  <c r="F895" i="1"/>
  <c r="F1049" i="1"/>
  <c r="F1199" i="1"/>
  <c r="F644" i="1"/>
  <c r="F1046" i="1"/>
  <c r="F700" i="1"/>
  <c r="F589" i="1"/>
  <c r="F586" i="1"/>
  <c r="F942" i="1"/>
  <c r="F1521" i="1"/>
  <c r="F1040" i="1"/>
  <c r="F657" i="1"/>
  <c r="F1481" i="1"/>
  <c r="F764" i="1"/>
  <c r="F1048" i="1"/>
  <c r="F573" i="1"/>
  <c r="F1106" i="1"/>
  <c r="F1033" i="1"/>
  <c r="F1032" i="1"/>
  <c r="F755" i="1"/>
  <c r="F590" i="1"/>
  <c r="F574" i="1"/>
  <c r="F791" i="1"/>
  <c r="F568" i="1"/>
  <c r="F1026" i="1"/>
  <c r="F1007" i="1"/>
  <c r="F872" i="1"/>
  <c r="F1023" i="1"/>
  <c r="F1022" i="1"/>
  <c r="F1021" i="1"/>
  <c r="F1020" i="1"/>
  <c r="F606" i="1"/>
  <c r="F709" i="1"/>
  <c r="F579" i="1"/>
  <c r="F1099" i="1"/>
  <c r="F1015" i="1"/>
  <c r="F1443" i="1"/>
  <c r="F1013" i="1"/>
  <c r="F1479" i="1"/>
  <c r="F617" i="1"/>
  <c r="F1010" i="1"/>
  <c r="F661" i="1"/>
  <c r="F1008" i="1"/>
  <c r="F1019" i="1"/>
  <c r="F1200" i="1"/>
  <c r="F1005" i="1"/>
  <c r="F594" i="1"/>
  <c r="F1003" i="1"/>
  <c r="F1002" i="1"/>
  <c r="F1001" i="1"/>
  <c r="F1000" i="1"/>
  <c r="F560" i="1"/>
  <c r="F558" i="1"/>
  <c r="F557" i="1"/>
  <c r="F556" i="1"/>
  <c r="F555" i="1"/>
  <c r="F690" i="1"/>
  <c r="F913" i="1"/>
  <c r="F611" i="1"/>
  <c r="F610" i="1"/>
  <c r="F549" i="1"/>
  <c r="F848" i="1"/>
  <c r="F603" i="1"/>
  <c r="F941" i="1"/>
  <c r="F702" i="1"/>
  <c r="F958" i="1"/>
  <c r="F539" i="1"/>
  <c r="F983" i="1"/>
  <c r="F669" i="1"/>
  <c r="F813" i="1"/>
  <c r="F980" i="1"/>
  <c r="F979" i="1"/>
  <c r="F219" i="1"/>
  <c r="F217" i="1"/>
  <c r="F976" i="1"/>
  <c r="F216" i="1"/>
  <c r="F974" i="1"/>
  <c r="F973" i="1"/>
  <c r="F239" i="1"/>
  <c r="F971" i="1"/>
  <c r="F1076" i="1"/>
  <c r="F969" i="1"/>
  <c r="F926" i="1"/>
  <c r="F552" i="1"/>
  <c r="F828" i="1"/>
  <c r="F965" i="1"/>
  <c r="F753" i="1"/>
  <c r="F963" i="1"/>
  <c r="F962" i="1"/>
  <c r="F961" i="1"/>
  <c r="F453" i="1"/>
  <c r="F595" i="1"/>
  <c r="F488" i="1"/>
  <c r="F640" i="1"/>
  <c r="F591" i="1"/>
  <c r="F920" i="1"/>
  <c r="F957" i="1"/>
  <c r="F751" i="1"/>
  <c r="F935" i="1"/>
  <c r="F750" i="1"/>
  <c r="F950" i="1"/>
  <c r="F438" i="1"/>
  <c r="F484" i="1"/>
  <c r="F947" i="1"/>
  <c r="F749" i="1"/>
  <c r="F585" i="1"/>
  <c r="F944" i="1"/>
  <c r="F912" i="1"/>
  <c r="F911" i="1"/>
  <c r="F424" i="1"/>
  <c r="F940" i="1"/>
  <c r="F689" i="1"/>
  <c r="F910" i="1"/>
  <c r="F602" i="1"/>
  <c r="F936" i="1"/>
  <c r="F446" i="1"/>
  <c r="F888" i="1"/>
  <c r="F442" i="1"/>
  <c r="F441" i="1"/>
  <c r="F931" i="1"/>
  <c r="F930" i="1"/>
  <c r="F507" i="1"/>
  <c r="F909" i="1"/>
  <c r="F1096" i="1"/>
  <c r="F908" i="1"/>
  <c r="F688" i="1"/>
  <c r="F812" i="1"/>
  <c r="F609" i="1"/>
  <c r="F608" i="1"/>
  <c r="F810" i="1"/>
  <c r="F687" i="1"/>
  <c r="F907" i="1"/>
  <c r="F905" i="1"/>
  <c r="F1095" i="1"/>
  <c r="F904" i="1"/>
  <c r="F685" i="1"/>
  <c r="F809" i="1"/>
  <c r="F684" i="1"/>
  <c r="F607" i="1"/>
  <c r="F807" i="1"/>
  <c r="F1061" i="1"/>
  <c r="F427" i="1"/>
  <c r="F434" i="1"/>
  <c r="F598" i="1"/>
  <c r="F906" i="1"/>
  <c r="F501" i="1"/>
  <c r="F423" i="1"/>
  <c r="F576" i="1"/>
  <c r="F862" i="1"/>
  <c r="F429" i="1"/>
  <c r="F790" i="1"/>
  <c r="F664" i="1"/>
  <c r="F667" i="1"/>
  <c r="F847" i="1"/>
  <c r="F820" i="1"/>
  <c r="F977" i="1"/>
  <c r="F800" i="1"/>
  <c r="F597" i="1"/>
  <c r="F406" i="1"/>
  <c r="F993" i="1"/>
  <c r="F890" i="1"/>
  <c r="F956" i="1"/>
  <c r="F683" i="1"/>
  <c r="F903" i="1"/>
  <c r="F902" i="1"/>
  <c r="F1151" i="1"/>
  <c r="F477" i="1"/>
  <c r="F472" i="1"/>
  <c r="F467" i="1"/>
  <c r="F881" i="1"/>
  <c r="F1006" i="1"/>
  <c r="F409" i="1"/>
  <c r="F878" i="1"/>
  <c r="F877" i="1"/>
  <c r="F876" i="1"/>
  <c r="F776" i="1"/>
  <c r="F571" i="1"/>
  <c r="F545" i="1"/>
  <c r="F951" i="1"/>
  <c r="F879" i="1"/>
  <c r="F875" i="1"/>
  <c r="F465" i="1"/>
  <c r="F462" i="1"/>
  <c r="F867" i="1"/>
  <c r="F866" i="1"/>
  <c r="F439" i="1"/>
  <c r="F823" i="1"/>
  <c r="F404" i="1"/>
  <c r="F504" i="1"/>
  <c r="F975" i="1"/>
  <c r="F860" i="1"/>
  <c r="F859" i="1"/>
  <c r="F837" i="1"/>
  <c r="F458" i="1"/>
  <c r="F457" i="1"/>
  <c r="F678" i="1"/>
  <c r="F854" i="1"/>
  <c r="F853" i="1"/>
  <c r="F887" i="1"/>
  <c r="F822" i="1"/>
  <c r="F605" i="1"/>
  <c r="F775" i="1"/>
  <c r="F874" i="1"/>
  <c r="F584" i="1"/>
  <c r="F922" i="1"/>
  <c r="F694" i="1"/>
  <c r="F631" i="1"/>
  <c r="F932" i="1"/>
  <c r="F842" i="1"/>
  <c r="F748" i="1"/>
  <c r="F403" i="1"/>
  <c r="F1043" i="1"/>
  <c r="F838" i="1"/>
  <c r="F966" i="1"/>
  <c r="F715" i="1"/>
  <c r="F1004" i="1"/>
  <c r="F846" i="1"/>
  <c r="F1057" i="1"/>
  <c r="F799" i="1"/>
  <c r="F796" i="1"/>
  <c r="F795" i="1"/>
  <c r="F633" i="1"/>
  <c r="F946" i="1"/>
  <c r="F519" i="1"/>
  <c r="F518" i="1"/>
  <c r="F516" i="1"/>
  <c r="F515" i="1"/>
  <c r="F677" i="1"/>
  <c r="F982" i="1"/>
  <c r="F514" i="1"/>
  <c r="F868" i="1"/>
  <c r="F1143" i="1"/>
  <c r="F818" i="1"/>
  <c r="F583" i="1"/>
  <c r="F581" i="1"/>
  <c r="F629" i="1"/>
  <c r="F814" i="1"/>
  <c r="F533" i="1"/>
  <c r="F1181" i="1"/>
  <c r="F811" i="1"/>
  <c r="F562" i="1"/>
  <c r="F988" i="1"/>
  <c r="F808" i="1"/>
  <c r="F450" i="1"/>
  <c r="F806" i="1"/>
  <c r="F805" i="1"/>
  <c r="F804" i="1"/>
  <c r="F803" i="1"/>
  <c r="F990" i="1"/>
  <c r="F569" i="1"/>
  <c r="F547" i="1"/>
  <c r="F660" i="1"/>
  <c r="F798" i="1"/>
  <c r="F797" i="1"/>
  <c r="F565" i="1"/>
  <c r="F1103" i="1"/>
  <c r="F449" i="1"/>
  <c r="F447" i="1"/>
  <c r="F747" i="1"/>
  <c r="F746" i="1"/>
  <c r="F744" i="1"/>
  <c r="F743" i="1"/>
  <c r="F830" i="1"/>
  <c r="F829" i="1"/>
  <c r="F659" i="1"/>
  <c r="F865" i="1"/>
  <c r="F784" i="1"/>
  <c r="F1059" i="1"/>
  <c r="F783" i="1"/>
  <c r="F428" i="1"/>
  <c r="F499" i="1"/>
  <c r="F418" i="1"/>
  <c r="F417" i="1"/>
  <c r="F415" i="1"/>
  <c r="F413" i="1"/>
  <c r="F483" i="1"/>
  <c r="F482" i="1"/>
  <c r="F886" i="1"/>
  <c r="F676" i="1"/>
  <c r="F452" i="1"/>
  <c r="F742" i="1"/>
  <c r="F769" i="1"/>
  <c r="F675" i="1"/>
  <c r="F697" i="1"/>
  <c r="F706" i="1"/>
  <c r="F548" i="1"/>
  <c r="F535" i="1"/>
  <c r="F572" i="1"/>
  <c r="F992" i="1"/>
  <c r="F622" i="1"/>
  <c r="F760" i="1"/>
  <c r="F759" i="1"/>
  <c r="F1025" i="1"/>
  <c r="F1035" i="1"/>
  <c r="F623" i="1"/>
  <c r="F763" i="1"/>
  <c r="F754" i="1"/>
  <c r="F526" i="1"/>
  <c r="F752" i="1"/>
  <c r="F1277" i="1"/>
  <c r="F972" i="1"/>
  <c r="F970" i="1"/>
  <c r="F741" i="1"/>
  <c r="F613" i="1"/>
  <c r="F1018" i="1"/>
  <c r="F745" i="1"/>
  <c r="F716" i="1"/>
  <c r="F929" i="1"/>
  <c r="F546" i="1"/>
  <c r="F740" i="1"/>
  <c r="F802" i="1"/>
  <c r="F420" i="1"/>
  <c r="F419" i="1"/>
  <c r="F737" i="1"/>
  <c r="F736" i="1"/>
  <c r="F612" i="1"/>
  <c r="F699" i="1"/>
  <c r="F430" i="1"/>
  <c r="F898" i="1"/>
  <c r="F1075" i="1"/>
  <c r="F639" i="1"/>
  <c r="F636" i="1"/>
  <c r="F728" i="1"/>
  <c r="F529" i="1"/>
  <c r="F528" i="1"/>
  <c r="F725" i="1"/>
  <c r="F724" i="1"/>
  <c r="F435" i="1"/>
  <c r="F991" i="1"/>
  <c r="F721" i="1"/>
  <c r="F1148" i="1"/>
  <c r="F682" i="1"/>
  <c r="F712" i="1"/>
  <c r="F717" i="1"/>
  <c r="F901" i="1"/>
  <c r="F680" i="1"/>
  <c r="F896" i="1"/>
  <c r="F1174" i="1"/>
  <c r="F836" i="1"/>
  <c r="F1245" i="1"/>
  <c r="F1236" i="1"/>
  <c r="F654" i="1"/>
  <c r="F919" i="1"/>
  <c r="F1191" i="1"/>
  <c r="F739" i="1"/>
  <c r="F705" i="1"/>
  <c r="F704" i="1"/>
  <c r="F703" i="1"/>
  <c r="F710" i="1"/>
  <c r="F738" i="1"/>
  <c r="F735" i="1"/>
  <c r="F734" i="1"/>
  <c r="F673" i="1"/>
  <c r="F618" i="1"/>
  <c r="F405" i="1"/>
  <c r="F695" i="1"/>
  <c r="F666" i="1"/>
  <c r="F635" i="1"/>
  <c r="F380" i="1"/>
  <c r="F691" i="1"/>
  <c r="F537" i="1"/>
  <c r="F939" i="1"/>
  <c r="F672" i="1"/>
  <c r="F831" i="1"/>
  <c r="F686" i="1"/>
  <c r="F733" i="1"/>
  <c r="F732" i="1"/>
  <c r="F601" i="1"/>
  <c r="F731" i="1"/>
  <c r="F681" i="1"/>
  <c r="F871" i="1"/>
  <c r="F1014" i="1"/>
  <c r="F730" i="1"/>
  <c r="F729" i="1"/>
  <c r="F1187" i="1"/>
  <c r="F616" i="1"/>
  <c r="F674" i="1"/>
  <c r="F727" i="1"/>
  <c r="F1060" i="1"/>
  <c r="F632" i="1"/>
  <c r="F900" i="1"/>
  <c r="F899" i="1"/>
  <c r="F668" i="1"/>
  <c r="F521" i="1"/>
  <c r="F897" i="1"/>
  <c r="F921" i="1"/>
  <c r="F840" i="1"/>
  <c r="F1062" i="1"/>
  <c r="F662" i="1"/>
  <c r="F372" i="1"/>
  <c r="F1188" i="1"/>
  <c r="F492" i="1"/>
  <c r="F821" i="1"/>
  <c r="F377" i="1"/>
  <c r="F495" i="1"/>
  <c r="F491" i="1"/>
  <c r="F670" i="1"/>
  <c r="F653" i="1"/>
  <c r="F726" i="1"/>
  <c r="F522" i="1"/>
  <c r="F650" i="1"/>
  <c r="F541" i="1"/>
  <c r="F648" i="1"/>
  <c r="F454" i="1"/>
  <c r="F534" i="1"/>
  <c r="F645" i="1"/>
  <c r="F789" i="1"/>
  <c r="F643" i="1"/>
  <c r="F1063" i="1"/>
  <c r="F363" i="1"/>
  <c r="F460" i="1"/>
  <c r="F723" i="1"/>
  <c r="F638" i="1"/>
  <c r="F637" i="1"/>
  <c r="F722" i="1"/>
  <c r="F671" i="1"/>
  <c r="F361" i="1"/>
  <c r="F642" i="1"/>
  <c r="F379" i="1"/>
  <c r="F369" i="1"/>
  <c r="F362" i="1"/>
  <c r="F621" i="1"/>
  <c r="F628" i="1"/>
  <c r="F627" i="1"/>
  <c r="F536" i="1"/>
  <c r="F625" i="1"/>
  <c r="F949" i="1"/>
  <c r="F894" i="1"/>
  <c r="F524" i="1"/>
  <c r="F356" i="1"/>
  <c r="F355" i="1"/>
  <c r="F383" i="1"/>
  <c r="F374" i="1"/>
  <c r="F720" i="1"/>
  <c r="F480" i="1"/>
  <c r="F506" i="1"/>
  <c r="F614" i="1"/>
  <c r="F884" i="1"/>
  <c r="F883" i="1"/>
  <c r="F882" i="1"/>
  <c r="F354" i="1"/>
  <c r="F395" i="1"/>
  <c r="F393" i="1"/>
  <c r="F928" i="1"/>
  <c r="F604" i="1"/>
  <c r="F1139" i="1"/>
  <c r="F1517" i="1"/>
  <c r="F948" i="1"/>
  <c r="F566" i="1"/>
  <c r="F580" i="1"/>
  <c r="F816" i="1"/>
  <c r="F599" i="1"/>
  <c r="F353" i="1"/>
  <c r="F543" i="1"/>
  <c r="F596" i="1"/>
  <c r="F351" i="1"/>
  <c r="F508" i="1"/>
  <c r="F1053" i="1"/>
  <c r="F1047" i="1"/>
  <c r="F337" i="1"/>
  <c r="F344" i="1"/>
  <c r="F641" i="1"/>
  <c r="F588" i="1"/>
  <c r="F587" i="1"/>
  <c r="F373" i="1"/>
  <c r="F801" i="1"/>
  <c r="F329" i="1"/>
  <c r="F938" i="1"/>
  <c r="F582" i="1"/>
  <c r="F551" i="1"/>
  <c r="F1068" i="1"/>
  <c r="F634" i="1"/>
  <c r="F626" i="1"/>
  <c r="F512" i="1"/>
  <c r="F387" i="1"/>
  <c r="F1070" i="1"/>
  <c r="F1072" i="1"/>
  <c r="F550" i="1"/>
  <c r="F620" i="1"/>
  <c r="F375" i="1"/>
  <c r="F570" i="1"/>
  <c r="F401" i="1"/>
  <c r="F719" i="1"/>
  <c r="F554" i="1"/>
  <c r="F553" i="1"/>
  <c r="F325" i="1"/>
  <c r="F564" i="1"/>
  <c r="F563" i="1"/>
  <c r="F1131" i="1"/>
  <c r="F663" i="1"/>
  <c r="F370" i="1"/>
  <c r="F559" i="1"/>
  <c r="F1031" i="1"/>
  <c r="F323" i="1"/>
  <c r="F1074" i="1"/>
  <c r="F1392" i="1"/>
  <c r="F1155" i="1"/>
  <c r="F999" i="1"/>
  <c r="F998" i="1"/>
  <c r="F1039" i="1"/>
  <c r="F1038" i="1"/>
  <c r="F1037" i="1"/>
  <c r="F494" i="1"/>
  <c r="F378" i="1"/>
  <c r="F1323" i="1"/>
  <c r="F301" i="1"/>
  <c r="F544" i="1"/>
  <c r="F825" i="1"/>
  <c r="F357" i="1"/>
  <c r="F835" i="1"/>
  <c r="F540" i="1"/>
  <c r="F1968" i="1"/>
  <c r="F538" i="1"/>
  <c r="F815" i="1"/>
  <c r="F945" i="1"/>
  <c r="F390" i="1"/>
  <c r="F1030" i="1"/>
  <c r="F397" i="1"/>
  <c r="F532" i="1"/>
  <c r="F531" i="1"/>
  <c r="F530" i="1"/>
  <c r="F781" i="1"/>
  <c r="F592" i="1"/>
  <c r="F527" i="1"/>
  <c r="F342" i="1"/>
  <c r="F525" i="1"/>
  <c r="F343" i="1"/>
  <c r="F523" i="1"/>
  <c r="F300" i="1"/>
  <c r="F834" i="1"/>
  <c r="F520" i="1"/>
  <c r="F593" i="1"/>
  <c r="F296" i="1"/>
  <c r="F517" i="1"/>
  <c r="F996" i="1"/>
  <c r="F984" i="1"/>
  <c r="F402" i="1"/>
  <c r="F513" i="1"/>
  <c r="F505" i="1"/>
  <c r="F511" i="1"/>
  <c r="F510" i="1"/>
  <c r="F509" i="1"/>
  <c r="F295" i="1"/>
  <c r="F426" i="1"/>
  <c r="F381" i="1"/>
  <c r="F283" i="1"/>
  <c r="F421" i="1"/>
  <c r="F503" i="1"/>
  <c r="F502" i="1"/>
  <c r="F433" i="1"/>
  <c r="F500" i="1"/>
  <c r="F619" i="1"/>
  <c r="F498" i="1"/>
  <c r="F497" i="1"/>
  <c r="F496" i="1"/>
  <c r="F388" i="1"/>
  <c r="F285" i="1"/>
  <c r="F493" i="1"/>
  <c r="F366" i="1"/>
  <c r="F364" i="1"/>
  <c r="F490" i="1"/>
  <c r="F489" i="1"/>
  <c r="F336" i="1"/>
  <c r="F487" i="1"/>
  <c r="F486" i="1"/>
  <c r="F485" i="1"/>
  <c r="F288" i="1"/>
  <c r="F869" i="1"/>
  <c r="F282" i="1"/>
  <c r="F481" i="1"/>
  <c r="F615" i="1"/>
  <c r="F479" i="1"/>
  <c r="F478" i="1"/>
  <c r="F2012" i="1"/>
  <c r="F476" i="1"/>
  <c r="F475" i="1"/>
  <c r="F474" i="1"/>
  <c r="F473" i="1"/>
  <c r="F542" i="1"/>
  <c r="F471" i="1"/>
  <c r="F470" i="1"/>
  <c r="F469" i="1"/>
  <c r="F468" i="1"/>
  <c r="F273" i="1"/>
  <c r="F466" i="1"/>
  <c r="F338" i="1"/>
  <c r="F464" i="1"/>
  <c r="F463" i="1"/>
  <c r="F271" i="1"/>
  <c r="F461" i="1"/>
  <c r="F1215" i="1"/>
  <c r="F459" i="1"/>
  <c r="F270" i="1"/>
  <c r="F302" i="1"/>
  <c r="F456" i="1"/>
  <c r="F455" i="1"/>
  <c r="F279" i="1"/>
  <c r="F299" i="1"/>
  <c r="F298" i="1"/>
  <c r="F451" i="1"/>
  <c r="F1203" i="1"/>
  <c r="F1041" i="1"/>
  <c r="F448" i="1"/>
  <c r="F1084" i="1"/>
  <c r="F245" i="1"/>
  <c r="F445" i="1"/>
  <c r="F444" i="1"/>
  <c r="F443" i="1"/>
  <c r="F330" i="1"/>
  <c r="F241" i="1"/>
  <c r="F440" i="1"/>
  <c r="F303" i="1"/>
  <c r="F272" i="1"/>
  <c r="F437" i="1"/>
  <c r="F436" i="1"/>
  <c r="F276" i="1"/>
  <c r="F253" i="1"/>
  <c r="F306" i="1"/>
  <c r="F432" i="1"/>
  <c r="F431" i="1"/>
  <c r="F238" i="1"/>
  <c r="F251" i="1"/>
  <c r="F243" i="1"/>
  <c r="F304" i="1"/>
  <c r="F262" i="1"/>
  <c r="F425" i="1"/>
  <c r="F246" i="1"/>
  <c r="F260" i="1"/>
  <c r="F422" i="1"/>
  <c r="F1085" i="1"/>
  <c r="F567" i="1"/>
  <c r="F280" i="1"/>
  <c r="F232" i="1"/>
  <c r="F332" i="1"/>
  <c r="F416" i="1"/>
  <c r="F287" i="1"/>
  <c r="F414" i="1"/>
  <c r="F275" i="1"/>
  <c r="F412" i="1"/>
  <c r="F411" i="1"/>
  <c r="F410" i="1"/>
  <c r="F250" i="1"/>
  <c r="F408" i="1"/>
  <c r="F407" i="1"/>
  <c r="F206" i="1"/>
  <c r="F214" i="1"/>
  <c r="F264" i="1"/>
  <c r="F263" i="1"/>
  <c r="F247" i="1"/>
  <c r="F237" i="1"/>
  <c r="F400" i="1"/>
  <c r="F399" i="1"/>
  <c r="F398" i="1"/>
  <c r="F244" i="1"/>
  <c r="F396" i="1"/>
  <c r="F561" i="1"/>
  <c r="F394" i="1"/>
  <c r="F215" i="1"/>
  <c r="F392" i="1"/>
  <c r="F391" i="1"/>
  <c r="F824" i="1"/>
  <c r="F389" i="1"/>
  <c r="F259" i="1"/>
  <c r="F189" i="1"/>
  <c r="F386" i="1"/>
  <c r="F385" i="1"/>
  <c r="F384" i="1"/>
  <c r="F183" i="1"/>
  <c r="F382" i="1"/>
  <c r="F204" i="1"/>
  <c r="F227" i="1"/>
  <c r="F220" i="1"/>
  <c r="F184" i="1"/>
  <c r="F665" i="1"/>
  <c r="F376" i="1"/>
  <c r="F236" i="1"/>
  <c r="F181" i="1"/>
  <c r="F197" i="1"/>
  <c r="F249" i="1"/>
  <c r="F371" i="1"/>
  <c r="F193" i="1"/>
  <c r="F234" i="1"/>
  <c r="F368" i="1"/>
  <c r="F367" i="1"/>
  <c r="F284" i="1"/>
  <c r="F365" i="1"/>
  <c r="F174" i="1"/>
  <c r="F187" i="1"/>
  <c r="F186" i="1"/>
  <c r="F274" i="1"/>
  <c r="F360" i="1"/>
  <c r="F359" i="1"/>
  <c r="F358" i="1"/>
  <c r="F199" i="1"/>
  <c r="F198" i="1"/>
  <c r="F575" i="1"/>
  <c r="F281" i="1"/>
  <c r="F1214" i="1"/>
  <c r="F352" i="1"/>
  <c r="F192" i="1"/>
  <c r="F350" i="1"/>
  <c r="F349" i="1"/>
  <c r="F348" i="1"/>
  <c r="F347" i="1"/>
  <c r="F346" i="1"/>
  <c r="F345" i="1"/>
  <c r="F170" i="1"/>
  <c r="F169" i="1"/>
  <c r="F172" i="1"/>
  <c r="F341" i="1"/>
  <c r="F340" i="1"/>
  <c r="F339" i="1"/>
  <c r="F180" i="1"/>
  <c r="F182" i="1"/>
  <c r="F207" i="1"/>
  <c r="F335" i="1"/>
  <c r="F334" i="1"/>
  <c r="F333" i="1"/>
  <c r="F235" i="1"/>
  <c r="F331" i="1"/>
  <c r="F258" i="1"/>
  <c r="F200" i="1"/>
  <c r="F328" i="1"/>
  <c r="F327" i="1"/>
  <c r="F326" i="1"/>
  <c r="F1275" i="1"/>
  <c r="F324" i="1"/>
  <c r="F166" i="1"/>
  <c r="F322" i="1"/>
  <c r="F321" i="1"/>
  <c r="F320" i="1"/>
  <c r="F319" i="1"/>
  <c r="F318" i="1"/>
  <c r="F317" i="1"/>
  <c r="F316" i="1"/>
  <c r="F315" i="1"/>
  <c r="F314" i="1"/>
  <c r="F313" i="1"/>
  <c r="F312" i="1"/>
  <c r="F311" i="1"/>
  <c r="F310" i="1"/>
  <c r="F309" i="1"/>
  <c r="F308" i="1"/>
  <c r="F307" i="1"/>
  <c r="F149" i="1"/>
  <c r="F305" i="1"/>
  <c r="F175" i="1"/>
  <c r="F141" i="1"/>
  <c r="F178" i="1"/>
  <c r="F158" i="1"/>
  <c r="F132" i="1"/>
  <c r="F131" i="1"/>
  <c r="F173" i="1"/>
  <c r="F297" i="1"/>
  <c r="F254" i="1"/>
  <c r="F148" i="1"/>
  <c r="F294" i="1"/>
  <c r="F293" i="1"/>
  <c r="F292" i="1"/>
  <c r="F291" i="1"/>
  <c r="F290" i="1"/>
  <c r="F289" i="1"/>
  <c r="F106" i="1"/>
  <c r="F104" i="1"/>
  <c r="F286" i="1"/>
  <c r="F84" i="1"/>
  <c r="F171" i="1"/>
  <c r="F81" i="1"/>
  <c r="F80" i="1"/>
  <c r="F152" i="1"/>
  <c r="F115" i="1"/>
  <c r="F114" i="1"/>
  <c r="F278" i="1"/>
  <c r="F277" i="1"/>
  <c r="F154" i="1"/>
  <c r="F113" i="1"/>
  <c r="F112" i="1"/>
  <c r="F103" i="1"/>
  <c r="F125" i="1"/>
  <c r="F102" i="1"/>
  <c r="F101" i="1"/>
  <c r="F269" i="1"/>
  <c r="F268" i="1"/>
  <c r="F267" i="1"/>
  <c r="F266" i="1"/>
  <c r="F265" i="1"/>
  <c r="F77" i="1"/>
  <c r="F2866" i="1"/>
  <c r="F230" i="1"/>
  <c r="F261" i="1"/>
  <c r="F2865" i="1"/>
  <c r="F122" i="1"/>
  <c r="F121" i="1"/>
  <c r="F257" i="1"/>
  <c r="F256" i="1"/>
  <c r="F255" i="1"/>
  <c r="F99" i="1"/>
  <c r="F97" i="1"/>
  <c r="F252" i="1"/>
  <c r="F224" i="1"/>
  <c r="F139" i="1"/>
  <c r="F137" i="1"/>
  <c r="F248" i="1"/>
  <c r="F87" i="1"/>
  <c r="F100" i="1"/>
  <c r="F96" i="1"/>
  <c r="F2863" i="1"/>
  <c r="F2862" i="1"/>
  <c r="F242" i="1"/>
  <c r="F147" i="1"/>
  <c r="F240" i="1"/>
  <c r="F116" i="1"/>
  <c r="F118" i="1"/>
  <c r="F229" i="1"/>
  <c r="F86" i="1"/>
  <c r="F2861" i="1"/>
  <c r="F119" i="1"/>
  <c r="F233" i="1"/>
  <c r="F202" i="1"/>
  <c r="F231" i="1"/>
  <c r="F63" i="1"/>
  <c r="F2860" i="1"/>
  <c r="F228" i="1"/>
  <c r="F53" i="1"/>
  <c r="F226" i="1"/>
  <c r="F225" i="1"/>
  <c r="F120" i="1"/>
  <c r="F223" i="1"/>
  <c r="F222" i="1"/>
  <c r="F221" i="1"/>
  <c r="F146" i="1"/>
  <c r="F66" i="1"/>
  <c r="F218" i="1"/>
  <c r="F2859" i="1"/>
  <c r="F44" i="1"/>
  <c r="F129" i="1"/>
  <c r="F128" i="1"/>
  <c r="F213" i="1"/>
  <c r="F212" i="1"/>
  <c r="F211" i="1"/>
  <c r="F210" i="1"/>
  <c r="F209" i="1"/>
  <c r="F208" i="1"/>
  <c r="F35" i="1"/>
  <c r="F2858" i="1"/>
  <c r="F205" i="1"/>
  <c r="F123" i="1"/>
  <c r="F203" i="1"/>
  <c r="F27" i="1"/>
  <c r="F201" i="1"/>
  <c r="F52" i="1"/>
  <c r="F28" i="1"/>
  <c r="F92" i="1"/>
  <c r="F90" i="1"/>
  <c r="F196" i="1"/>
  <c r="F195" i="1"/>
  <c r="F74" i="1"/>
  <c r="F47" i="1"/>
  <c r="F30" i="1"/>
  <c r="F51" i="1"/>
  <c r="F32" i="1"/>
  <c r="F117" i="1"/>
  <c r="F188" i="1"/>
  <c r="F2857" i="1"/>
  <c r="F46" i="1"/>
  <c r="F2856" i="1"/>
  <c r="F2855" i="1"/>
  <c r="F2854" i="1"/>
  <c r="F2853" i="1"/>
  <c r="F2852" i="1"/>
  <c r="F2851" i="1"/>
  <c r="F179" i="1"/>
  <c r="F2849" i="1"/>
  <c r="F177" i="1"/>
  <c r="F176" i="1"/>
  <c r="F2848" i="1"/>
  <c r="F50" i="1"/>
  <c r="F14" i="1"/>
  <c r="F73" i="1"/>
  <c r="F13" i="1"/>
  <c r="F11" i="1"/>
  <c r="F8" i="1"/>
  <c r="F168" i="1"/>
  <c r="F167" i="1"/>
  <c r="F39" i="1"/>
  <c r="F15" i="1"/>
  <c r="F164" i="1"/>
  <c r="F163" i="1"/>
  <c r="F162" i="1"/>
  <c r="F161" i="1"/>
  <c r="F76" i="1"/>
  <c r="F145" i="1"/>
  <c r="F160" i="1"/>
  <c r="F2835" i="1"/>
  <c r="F156" i="1"/>
  <c r="F155" i="1"/>
  <c r="F38" i="1"/>
  <c r="F153" i="1"/>
  <c r="F2834" i="1"/>
  <c r="F151" i="1"/>
  <c r="F2825" i="1"/>
  <c r="F2824" i="1"/>
  <c r="F2823" i="1"/>
  <c r="F2821" i="1"/>
  <c r="F85" i="1"/>
  <c r="F2816" i="1"/>
  <c r="F2815" i="1"/>
  <c r="F143" i="1"/>
  <c r="F142" i="1"/>
  <c r="F2814" i="1"/>
  <c r="F140" i="1"/>
  <c r="F2811" i="1"/>
  <c r="F138" i="1"/>
  <c r="F2809" i="1"/>
  <c r="F136" i="1"/>
  <c r="F135" i="1"/>
  <c r="F134" i="1"/>
  <c r="F2807" i="1"/>
  <c r="F2806" i="1"/>
  <c r="F48" i="1"/>
  <c r="F2804" i="1"/>
  <c r="F29" i="1"/>
  <c r="F89" i="1"/>
  <c r="F2803" i="1"/>
  <c r="F126" i="1"/>
  <c r="F2799" i="1"/>
  <c r="F2798" i="1"/>
  <c r="F2797" i="1"/>
  <c r="F2796" i="1"/>
  <c r="F2795" i="1"/>
  <c r="F2792" i="1"/>
  <c r="F2791" i="1"/>
  <c r="F69" i="1"/>
  <c r="F68" i="1"/>
  <c r="F2790" i="1"/>
  <c r="F191" i="1"/>
  <c r="F2787" i="1"/>
  <c r="F2786" i="1"/>
  <c r="F127" i="1"/>
  <c r="F111" i="1"/>
  <c r="F2785" i="1"/>
  <c r="F2784" i="1"/>
  <c r="F2783" i="1"/>
  <c r="F107" i="1"/>
  <c r="F2778" i="1"/>
  <c r="F105" i="1"/>
  <c r="F2777" i="1"/>
  <c r="F2774" i="1"/>
  <c r="F110" i="1"/>
  <c r="F130" i="1"/>
  <c r="F144" i="1"/>
  <c r="F190" i="1"/>
  <c r="F98" i="1"/>
  <c r="F2771" i="1"/>
  <c r="F2769" i="1"/>
  <c r="F2768" i="1"/>
  <c r="F2767" i="1"/>
  <c r="F2766" i="1"/>
  <c r="F194" i="1"/>
  <c r="F91" i="1"/>
  <c r="F185" i="1"/>
  <c r="F95" i="1"/>
  <c r="F88" i="1"/>
  <c r="F2765" i="1"/>
  <c r="F2764" i="1"/>
  <c r="F94" i="1"/>
  <c r="F2763" i="1"/>
  <c r="F83" i="1"/>
  <c r="F82" i="1"/>
  <c r="F2762" i="1"/>
  <c r="F93" i="1"/>
  <c r="F79" i="1"/>
  <c r="F2761" i="1"/>
  <c r="F2759" i="1"/>
  <c r="F2758" i="1"/>
  <c r="F2757" i="1"/>
  <c r="F2756" i="1"/>
  <c r="F64" i="1"/>
  <c r="F72" i="1"/>
  <c r="F71" i="1"/>
  <c r="F70" i="1"/>
  <c r="F75" i="1"/>
  <c r="F2755" i="1"/>
  <c r="F67" i="1"/>
  <c r="F2753" i="1"/>
  <c r="F65" i="1"/>
  <c r="F2751" i="1"/>
  <c r="F2750" i="1"/>
  <c r="F62" i="1"/>
  <c r="F5" i="1"/>
  <c r="F150" i="1"/>
  <c r="F2749" i="1"/>
  <c r="F58" i="1"/>
  <c r="F57" i="1"/>
  <c r="F56" i="1"/>
  <c r="F55" i="1"/>
  <c r="F54" i="1"/>
  <c r="F2748" i="1"/>
  <c r="F2747" i="1"/>
  <c r="F108" i="1"/>
  <c r="F2746" i="1"/>
  <c r="F49" i="1"/>
  <c r="F2745" i="1"/>
  <c r="F165" i="1"/>
  <c r="F2743" i="1"/>
  <c r="F45" i="1"/>
  <c r="F59" i="1"/>
  <c r="F43" i="1"/>
  <c r="F42" i="1"/>
  <c r="F41" i="1"/>
  <c r="F40" i="1"/>
  <c r="F159" i="1"/>
  <c r="F2742" i="1"/>
  <c r="F37" i="1"/>
  <c r="F36" i="1"/>
  <c r="F2741" i="1"/>
  <c r="F34" i="1"/>
  <c r="F33" i="1"/>
  <c r="F109" i="1"/>
  <c r="F31" i="1"/>
  <c r="F61" i="1"/>
  <c r="F60" i="1"/>
  <c r="F2740" i="1"/>
  <c r="F2737" i="1"/>
  <c r="F26" i="1"/>
  <c r="F25" i="1"/>
  <c r="F24" i="1"/>
  <c r="F23" i="1"/>
  <c r="F22" i="1"/>
  <c r="F21" i="1"/>
  <c r="F20" i="1"/>
  <c r="F19" i="1"/>
  <c r="F18" i="1"/>
  <c r="F17" i="1"/>
  <c r="F124" i="1"/>
  <c r="F2736" i="1"/>
  <c r="F157" i="1"/>
  <c r="F78" i="1"/>
  <c r="F4" i="1"/>
  <c r="F2732" i="1"/>
  <c r="F6" i="1"/>
  <c r="F7" i="1"/>
  <c r="F16" i="1"/>
  <c r="F9" i="1"/>
  <c r="F10" i="1"/>
  <c r="F133" i="1"/>
  <c r="F12" i="1"/>
  <c r="F3" i="1"/>
  <c r="AU2810" i="1" l="1"/>
  <c r="AT2810" i="1"/>
  <c r="AU2789" i="1"/>
  <c r="AT2789" i="1"/>
  <c r="AU2773" i="1"/>
  <c r="AT2773" i="1"/>
  <c r="AU2738" i="1"/>
  <c r="AT2738" i="1"/>
  <c r="AU2728" i="1"/>
  <c r="AT2728" i="1"/>
  <c r="AU2722" i="1"/>
  <c r="AT2722" i="1"/>
  <c r="AU2714" i="1"/>
  <c r="AT2714" i="1"/>
  <c r="AU2700" i="1"/>
  <c r="AT2700" i="1"/>
  <c r="AT2692" i="1"/>
  <c r="AU2692" i="1"/>
  <c r="AU2686" i="1"/>
  <c r="AT2686" i="1"/>
  <c r="AT2678" i="1"/>
  <c r="AU2678" i="1"/>
  <c r="AT2670" i="1"/>
  <c r="AU2670" i="1"/>
  <c r="AT2654" i="1"/>
  <c r="AU2654" i="1"/>
  <c r="AT2646" i="1"/>
  <c r="AU2646" i="1"/>
  <c r="AT2639" i="1"/>
  <c r="AU2639" i="1"/>
  <c r="AT2627" i="1"/>
  <c r="AU2627" i="1"/>
  <c r="AT2618" i="1"/>
  <c r="AU2618" i="1"/>
  <c r="AT2610" i="1"/>
  <c r="AU2610" i="1"/>
  <c r="AU2602" i="1"/>
  <c r="AT2602" i="1"/>
  <c r="AT2595" i="1"/>
  <c r="AU2595" i="1"/>
  <c r="AU2587" i="1"/>
  <c r="AT2587" i="1"/>
  <c r="AT2581" i="1"/>
  <c r="AU2581" i="1"/>
  <c r="AT2574" i="1"/>
  <c r="AU2574" i="1"/>
  <c r="AT2561" i="1"/>
  <c r="AU2561" i="1"/>
  <c r="AU2553" i="1"/>
  <c r="AT2553" i="1"/>
  <c r="AT2545" i="1"/>
  <c r="AU2545" i="1"/>
  <c r="AT2530" i="1"/>
  <c r="AU2530" i="1"/>
  <c r="AT2522" i="1"/>
  <c r="AU2522" i="1"/>
  <c r="AU2514" i="1"/>
  <c r="AT2514" i="1"/>
  <c r="AT2508" i="1"/>
  <c r="AU2508" i="1"/>
  <c r="AT2500" i="1"/>
  <c r="AU2500" i="1"/>
  <c r="AT2492" i="1"/>
  <c r="AU2492" i="1"/>
  <c r="AT2479" i="1"/>
  <c r="AU2479" i="1"/>
  <c r="AU2471" i="1"/>
  <c r="AT2471" i="1"/>
  <c r="AT2464" i="1"/>
  <c r="AU2464" i="1"/>
  <c r="AU2456" i="1"/>
  <c r="AT2456" i="1"/>
  <c r="AU2448" i="1"/>
  <c r="AT2448" i="1"/>
  <c r="AU2440" i="1"/>
  <c r="AT2440" i="1"/>
  <c r="AU2427" i="1"/>
  <c r="AT2427" i="1"/>
  <c r="AU2420" i="1"/>
  <c r="AT2420" i="1"/>
  <c r="AU2412" i="1"/>
  <c r="AT2412" i="1"/>
  <c r="AT2404" i="1"/>
  <c r="AU2404" i="1"/>
  <c r="AT2396" i="1"/>
  <c r="AU2396" i="1"/>
  <c r="AU2387" i="1"/>
  <c r="AT2387" i="1"/>
  <c r="AU2376" i="1"/>
  <c r="AT2376" i="1"/>
  <c r="AU2367" i="1"/>
  <c r="AT2367" i="1"/>
  <c r="AT2347" i="1"/>
  <c r="AU2347" i="1"/>
  <c r="AU2333" i="1"/>
  <c r="AT2333" i="1"/>
  <c r="AU2296" i="1"/>
  <c r="AT2296" i="1"/>
  <c r="AU2284" i="1"/>
  <c r="AT2284" i="1"/>
  <c r="AU2270" i="1"/>
  <c r="AT2270" i="1"/>
  <c r="AU2251" i="1"/>
  <c r="AT2251" i="1"/>
  <c r="AU2244" i="1"/>
  <c r="AT2244" i="1"/>
  <c r="AU2230" i="1"/>
  <c r="AT2230" i="1"/>
  <c r="AU2216" i="1"/>
  <c r="AT2216" i="1"/>
  <c r="AU2204" i="1"/>
  <c r="AT2204" i="1"/>
  <c r="AU2194" i="1"/>
  <c r="AT2194" i="1"/>
  <c r="AU2187" i="1"/>
  <c r="AT2187" i="1"/>
  <c r="AU2162" i="1"/>
  <c r="AT2162" i="1"/>
  <c r="AU2148" i="1"/>
  <c r="AT2148" i="1"/>
  <c r="AU2139" i="1"/>
  <c r="AT2139" i="1"/>
  <c r="AU2130" i="1"/>
  <c r="AT2130" i="1"/>
  <c r="AU2120" i="1"/>
  <c r="AT2120" i="1"/>
  <c r="AU2108" i="1"/>
  <c r="AT2108" i="1"/>
  <c r="AU2097" i="1"/>
  <c r="AT2097" i="1"/>
  <c r="AU2089" i="1"/>
  <c r="AT2089" i="1"/>
  <c r="AU2078" i="1"/>
  <c r="AT2078" i="1"/>
  <c r="AU2066" i="1"/>
  <c r="AT2066" i="1"/>
  <c r="AU2039" i="1"/>
  <c r="AT2039" i="1"/>
  <c r="AU2020" i="1"/>
  <c r="AT2020" i="1"/>
  <c r="AU2010" i="1"/>
  <c r="AT2010" i="1"/>
  <c r="AT2002" i="1"/>
  <c r="AU2002" i="1"/>
  <c r="AU1995" i="1"/>
  <c r="AT1995" i="1"/>
  <c r="AU1985" i="1"/>
  <c r="AT1985" i="1"/>
  <c r="AU1977" i="1"/>
  <c r="AT1977" i="1"/>
  <c r="AU1967" i="1"/>
  <c r="AT1967" i="1"/>
  <c r="AT1959" i="1"/>
  <c r="AU1959" i="1"/>
  <c r="AU1952" i="1"/>
  <c r="AT1952" i="1"/>
  <c r="AT1934" i="1"/>
  <c r="AU1934" i="1"/>
  <c r="AU1926" i="1"/>
  <c r="AT1926" i="1"/>
  <c r="AT1916" i="1"/>
  <c r="AU1916" i="1"/>
  <c r="AU1905" i="1"/>
  <c r="AT1905" i="1"/>
  <c r="AU1898" i="1"/>
  <c r="AT1898" i="1"/>
  <c r="AT1889" i="1"/>
  <c r="AU1889" i="1"/>
  <c r="AU1881" i="1"/>
  <c r="AT1881" i="1"/>
  <c r="AT1873" i="1"/>
  <c r="AU1873" i="1"/>
  <c r="AU1866" i="1"/>
  <c r="AT1866" i="1"/>
  <c r="AU1858" i="1"/>
  <c r="AT1858" i="1"/>
  <c r="AU1841" i="1"/>
  <c r="AT1841" i="1"/>
  <c r="AT1834" i="1"/>
  <c r="AU1834" i="1"/>
  <c r="AU1827" i="1"/>
  <c r="AT1827" i="1"/>
  <c r="AU1818" i="1"/>
  <c r="AT1818" i="1"/>
  <c r="AT1811" i="1"/>
  <c r="AU1811" i="1"/>
  <c r="AT1804" i="1"/>
  <c r="AU1804" i="1"/>
  <c r="AU1791" i="1"/>
  <c r="AT1791" i="1"/>
  <c r="AT1784" i="1"/>
  <c r="AU1784" i="1"/>
  <c r="AU1777" i="1"/>
  <c r="AT1777" i="1"/>
  <c r="AT1762" i="1"/>
  <c r="AU1762" i="1"/>
  <c r="AT1755" i="1"/>
  <c r="AU1755" i="1"/>
  <c r="AT1747" i="1"/>
  <c r="AU1747" i="1"/>
  <c r="AT1739" i="1"/>
  <c r="AU1739" i="1"/>
  <c r="AU1733" i="1"/>
  <c r="AT1733" i="1"/>
  <c r="AT1726" i="1"/>
  <c r="AU1726" i="1"/>
  <c r="AU1718" i="1"/>
  <c r="AT1718" i="1"/>
  <c r="AT1709" i="1"/>
  <c r="AU1709" i="1"/>
  <c r="AU1702" i="1"/>
  <c r="AT1702" i="1"/>
  <c r="AT1695" i="1"/>
  <c r="AU1695" i="1"/>
  <c r="AT1663" i="1"/>
  <c r="AU1663" i="1"/>
  <c r="AT1657" i="1"/>
  <c r="AU1657" i="1"/>
  <c r="AT1650" i="1"/>
  <c r="AU1650" i="1"/>
  <c r="AT1641" i="1"/>
  <c r="AU1641" i="1"/>
  <c r="AT1634" i="1"/>
  <c r="AU1634" i="1"/>
  <c r="AT1626" i="1"/>
  <c r="AU1626" i="1"/>
  <c r="AT1618" i="1"/>
  <c r="AU1618" i="1"/>
  <c r="AT1607" i="1"/>
  <c r="AU1607" i="1"/>
  <c r="AT1600" i="1"/>
  <c r="AU1600" i="1"/>
  <c r="AT1592" i="1"/>
  <c r="AU1592" i="1"/>
  <c r="AT1573" i="1"/>
  <c r="AU1573" i="1"/>
  <c r="AU1567" i="1"/>
  <c r="AT1567" i="1"/>
  <c r="AT1558" i="1"/>
  <c r="AU1558" i="1"/>
  <c r="AT1549" i="1"/>
  <c r="AU1549" i="1"/>
  <c r="AT1541" i="1"/>
  <c r="AU1541" i="1"/>
  <c r="AU1534" i="1"/>
  <c r="AT1534" i="1"/>
  <c r="AT1520" i="1"/>
  <c r="AU1520" i="1"/>
  <c r="AT1511" i="1"/>
  <c r="AU1511" i="1"/>
  <c r="AT1503" i="1"/>
  <c r="AU1503" i="1"/>
  <c r="AU1485" i="1"/>
  <c r="AT1485" i="1"/>
  <c r="AU1474" i="1"/>
  <c r="AT1474" i="1"/>
  <c r="AU1466" i="1"/>
  <c r="AT1466" i="1"/>
  <c r="AU1456" i="1"/>
  <c r="AT1456" i="1"/>
  <c r="AU1453" i="1"/>
  <c r="AT1453" i="1"/>
  <c r="AU1441" i="1"/>
  <c r="AT1441" i="1"/>
  <c r="AU1434" i="1"/>
  <c r="AT1434" i="1"/>
  <c r="AU1446" i="1"/>
  <c r="AT1446" i="1"/>
  <c r="AU1424" i="1"/>
  <c r="AT1424" i="1"/>
  <c r="AU1409" i="1"/>
  <c r="AT1409" i="1"/>
  <c r="AU1389" i="1"/>
  <c r="AT1389" i="1"/>
  <c r="AU1380" i="1"/>
  <c r="AT1380" i="1"/>
  <c r="AU1373" i="1"/>
  <c r="AT1373" i="1"/>
  <c r="AU1361" i="1"/>
  <c r="AT1361" i="1"/>
  <c r="AU1352" i="1"/>
  <c r="AT1352" i="1"/>
  <c r="AU1342" i="1"/>
  <c r="AT1342" i="1"/>
  <c r="AU1332" i="1"/>
  <c r="AT1332" i="1"/>
  <c r="AU1320" i="1"/>
  <c r="AT1320" i="1"/>
  <c r="AU1312" i="1"/>
  <c r="AT1312" i="1"/>
  <c r="AU1303" i="1"/>
  <c r="AT1303" i="1"/>
  <c r="AU1280" i="1"/>
  <c r="AT1280" i="1"/>
  <c r="AU1266" i="1"/>
  <c r="AT1266" i="1"/>
  <c r="AU1241" i="1"/>
  <c r="AT1241" i="1"/>
  <c r="AU1217" i="1"/>
  <c r="AT1217" i="1"/>
  <c r="AU1182" i="1"/>
  <c r="AT1182" i="1"/>
  <c r="AU1156" i="1"/>
  <c r="AT1156" i="1"/>
  <c r="AU1127" i="1"/>
  <c r="AT1127" i="1"/>
  <c r="AU1105" i="1"/>
  <c r="AT1105" i="1"/>
  <c r="AU2822" i="1"/>
  <c r="AT2822" i="1"/>
  <c r="AU2808" i="1"/>
  <c r="AT2808" i="1"/>
  <c r="AU2788" i="1"/>
  <c r="AT2788" i="1"/>
  <c r="AU2772" i="1"/>
  <c r="AT2772" i="1"/>
  <c r="AU2735" i="1"/>
  <c r="AT2735" i="1"/>
  <c r="AU2727" i="1"/>
  <c r="AT2727" i="1"/>
  <c r="AU2721" i="1"/>
  <c r="AT2721" i="1"/>
  <c r="AU2713" i="1"/>
  <c r="AT2713" i="1"/>
  <c r="AT2707" i="1"/>
  <c r="AU2707" i="1"/>
  <c r="AT2699" i="1"/>
  <c r="AU2699" i="1"/>
  <c r="AT2691" i="1"/>
  <c r="AU2691" i="1"/>
  <c r="AU2685" i="1"/>
  <c r="AT2685" i="1"/>
  <c r="AU2677" i="1"/>
  <c r="AT2677" i="1"/>
  <c r="AT2669" i="1"/>
  <c r="AU2669" i="1"/>
  <c r="AT2661" i="1"/>
  <c r="AU2661" i="1"/>
  <c r="AT2653" i="1"/>
  <c r="AU2653" i="1"/>
  <c r="AU2645" i="1"/>
  <c r="AT2645" i="1"/>
  <c r="AT2626" i="1"/>
  <c r="AU2626" i="1"/>
  <c r="AU2617" i="1"/>
  <c r="AT2617" i="1"/>
  <c r="AT2609" i="1"/>
  <c r="AU2609" i="1"/>
  <c r="AU2594" i="1"/>
  <c r="AT2594" i="1"/>
  <c r="AU2586" i="1"/>
  <c r="AT2586" i="1"/>
  <c r="AT2580" i="1"/>
  <c r="AU2580" i="1"/>
  <c r="AU2573" i="1"/>
  <c r="AT2573" i="1"/>
  <c r="AT2567" i="1"/>
  <c r="AU2567" i="1"/>
  <c r="AT2560" i="1"/>
  <c r="AU2560" i="1"/>
  <c r="AT2552" i="1"/>
  <c r="AU2552" i="1"/>
  <c r="AU2544" i="1"/>
  <c r="AT2544" i="1"/>
  <c r="AT2537" i="1"/>
  <c r="AU2537" i="1"/>
  <c r="AT2529" i="1"/>
  <c r="AU2529" i="1"/>
  <c r="AT2521" i="1"/>
  <c r="AU2521" i="1"/>
  <c r="AT2513" i="1"/>
  <c r="AU2513" i="1"/>
  <c r="AT2507" i="1"/>
  <c r="AU2507" i="1"/>
  <c r="AT2499" i="1"/>
  <c r="AU2499" i="1"/>
  <c r="AT2491" i="1"/>
  <c r="AU2491" i="1"/>
  <c r="AU2478" i="1"/>
  <c r="AT2478" i="1"/>
  <c r="AU2470" i="1"/>
  <c r="AT2470" i="1"/>
  <c r="AU2463" i="1"/>
  <c r="AT2463" i="1"/>
  <c r="AU2455" i="1"/>
  <c r="AT2455" i="1"/>
  <c r="AT2447" i="1"/>
  <c r="AU2447" i="1"/>
  <c r="AU2439" i="1"/>
  <c r="AT2439" i="1"/>
  <c r="AU2433" i="1"/>
  <c r="AT2433" i="1"/>
  <c r="AT2426" i="1"/>
  <c r="AU2426" i="1"/>
  <c r="AT2419" i="1"/>
  <c r="AU2419" i="1"/>
  <c r="AU2411" i="1"/>
  <c r="AT2411" i="1"/>
  <c r="AU2403" i="1"/>
  <c r="AT2403" i="1"/>
  <c r="AU2395" i="1"/>
  <c r="AT2395" i="1"/>
  <c r="AU2386" i="1"/>
  <c r="AT2386" i="1"/>
  <c r="AU2365" i="1"/>
  <c r="AT2365" i="1"/>
  <c r="AU2346" i="1"/>
  <c r="AT2346" i="1"/>
  <c r="AU2328" i="1"/>
  <c r="AT2328" i="1"/>
  <c r="AU2316" i="1"/>
  <c r="AT2316" i="1"/>
  <c r="AU2293" i="1"/>
  <c r="AT2293" i="1"/>
  <c r="AT2276" i="1"/>
  <c r="AU2276" i="1"/>
  <c r="AU2267" i="1"/>
  <c r="AT2267" i="1"/>
  <c r="AU2259" i="1"/>
  <c r="AT2259" i="1"/>
  <c r="AU2243" i="1"/>
  <c r="AT2243" i="1"/>
  <c r="AU2229" i="1"/>
  <c r="AT2229" i="1"/>
  <c r="AU2214" i="1"/>
  <c r="AT2214" i="1"/>
  <c r="AU2203" i="1"/>
  <c r="AT2203" i="1"/>
  <c r="AU2193" i="1"/>
  <c r="AT2193" i="1"/>
  <c r="AU2186" i="1"/>
  <c r="AT2186" i="1"/>
  <c r="AU2175" i="1"/>
  <c r="AT2175" i="1"/>
  <c r="AU2161" i="1"/>
  <c r="AT2161" i="1"/>
  <c r="AU2147" i="1"/>
  <c r="AT2147" i="1"/>
  <c r="AU2138" i="1"/>
  <c r="AT2138" i="1"/>
  <c r="AU2119" i="1"/>
  <c r="AT2119" i="1"/>
  <c r="AU2107" i="1"/>
  <c r="AT2107" i="1"/>
  <c r="AU2096" i="1"/>
  <c r="AT2096" i="1"/>
  <c r="AU2086" i="1"/>
  <c r="AT2086" i="1"/>
  <c r="AU2077" i="1"/>
  <c r="AT2077" i="1"/>
  <c r="AU2063" i="1"/>
  <c r="AT2063" i="1"/>
  <c r="AU2047" i="1"/>
  <c r="AT2047" i="1"/>
  <c r="AU2038" i="1"/>
  <c r="AT2038" i="1"/>
  <c r="AU2019" i="1"/>
  <c r="AT2019" i="1"/>
  <c r="AU2009" i="1"/>
  <c r="AT2009" i="1"/>
  <c r="AU1992" i="1"/>
  <c r="AT1992" i="1"/>
  <c r="AU1983" i="1"/>
  <c r="AT1983" i="1"/>
  <c r="AU1976" i="1"/>
  <c r="AT1976" i="1"/>
  <c r="AU1966" i="1"/>
  <c r="AT1966" i="1"/>
  <c r="AU1958" i="1"/>
  <c r="AT1958" i="1"/>
  <c r="AU1951" i="1"/>
  <c r="AT1951" i="1"/>
  <c r="AU1941" i="1"/>
  <c r="AT1941" i="1"/>
  <c r="AU1933" i="1"/>
  <c r="AT1933" i="1"/>
  <c r="AU1925" i="1"/>
  <c r="AT1925" i="1"/>
  <c r="AU1915" i="1"/>
  <c r="AT1915" i="1"/>
  <c r="AU1897" i="1"/>
  <c r="AT1897" i="1"/>
  <c r="AU1888" i="1"/>
  <c r="AT1888" i="1"/>
  <c r="AU1880" i="1"/>
  <c r="AT1880" i="1"/>
  <c r="AU1872" i="1"/>
  <c r="AT1872" i="1"/>
  <c r="AT1865" i="1"/>
  <c r="AU1865" i="1"/>
  <c r="AU1857" i="1"/>
  <c r="AT1857" i="1"/>
  <c r="AU1848" i="1"/>
  <c r="AT1848" i="1"/>
  <c r="AU1840" i="1"/>
  <c r="AT1840" i="1"/>
  <c r="AU1833" i="1"/>
  <c r="AT1833" i="1"/>
  <c r="AU1825" i="1"/>
  <c r="AT1825" i="1"/>
  <c r="AU1810" i="1"/>
  <c r="AT1810" i="1"/>
  <c r="AT1803" i="1"/>
  <c r="AU1803" i="1"/>
  <c r="AT1790" i="1"/>
  <c r="AU1790" i="1"/>
  <c r="AT1783" i="1"/>
  <c r="AU1783" i="1"/>
  <c r="AT1776" i="1"/>
  <c r="AU1776" i="1"/>
  <c r="AU1761" i="1"/>
  <c r="AT1761" i="1"/>
  <c r="AT1754" i="1"/>
  <c r="AU1754" i="1"/>
  <c r="AU1746" i="1"/>
  <c r="AT1746" i="1"/>
  <c r="AT1732" i="1"/>
  <c r="AU1732" i="1"/>
  <c r="AU1725" i="1"/>
  <c r="AT1725" i="1"/>
  <c r="AT1716" i="1"/>
  <c r="AU1716" i="1"/>
  <c r="AU1708" i="1"/>
  <c r="AT1708" i="1"/>
  <c r="AT1701" i="1"/>
  <c r="AU1701" i="1"/>
  <c r="AT1693" i="1"/>
  <c r="AU1693" i="1"/>
  <c r="AT1671" i="1"/>
  <c r="AU1671" i="1"/>
  <c r="AT1662" i="1"/>
  <c r="AU1662" i="1"/>
  <c r="AT1656" i="1"/>
  <c r="AU1656" i="1"/>
  <c r="AT1649" i="1"/>
  <c r="AU1649" i="1"/>
  <c r="AT1633" i="1"/>
  <c r="AU1633" i="1"/>
  <c r="AU1625" i="1"/>
  <c r="AT1625" i="1"/>
  <c r="AT1616" i="1"/>
  <c r="AU1616" i="1"/>
  <c r="AU1606" i="1"/>
  <c r="AT1606" i="1"/>
  <c r="AT1599" i="1"/>
  <c r="AU1599" i="1"/>
  <c r="AU1591" i="1"/>
  <c r="AT1591" i="1"/>
  <c r="AT1582" i="1"/>
  <c r="AU1582" i="1"/>
  <c r="AU1572" i="1"/>
  <c r="AT1572" i="1"/>
  <c r="AT1566" i="1"/>
  <c r="AU1566" i="1"/>
  <c r="AT1557" i="1"/>
  <c r="AU1557" i="1"/>
  <c r="AT1533" i="1"/>
  <c r="AU1533" i="1"/>
  <c r="AT1527" i="1"/>
  <c r="AU1527" i="1"/>
  <c r="AT1519" i="1"/>
  <c r="AU1519" i="1"/>
  <c r="AT1509" i="1"/>
  <c r="AU1509" i="1"/>
  <c r="AT1502" i="1"/>
  <c r="AU1502" i="1"/>
  <c r="AU1493" i="1"/>
  <c r="AT1493" i="1"/>
  <c r="AT1482" i="1"/>
  <c r="AU1482" i="1"/>
  <c r="AU1473" i="1"/>
  <c r="AT1473" i="1"/>
  <c r="AU1464" i="1"/>
  <c r="AT1464" i="1"/>
  <c r="AU1449" i="1"/>
  <c r="AT1449" i="1"/>
  <c r="AU1440" i="1"/>
  <c r="AT1440" i="1"/>
  <c r="AU1433" i="1"/>
  <c r="AT1433" i="1"/>
  <c r="AU1423" i="1"/>
  <c r="AT1423" i="1"/>
  <c r="AU1415" i="1"/>
  <c r="AT1415" i="1"/>
  <c r="AU1399" i="1"/>
  <c r="AT1399" i="1"/>
  <c r="AU1387" i="1"/>
  <c r="AT1387" i="1"/>
  <c r="AU1379" i="1"/>
  <c r="AT1379" i="1"/>
  <c r="AU1372" i="1"/>
  <c r="AT1372" i="1"/>
  <c r="AU1351" i="1"/>
  <c r="AT1351" i="1"/>
  <c r="AU1341" i="1"/>
  <c r="AT1341" i="1"/>
  <c r="AU1329" i="1"/>
  <c r="AT1329" i="1"/>
  <c r="AU1319" i="1"/>
  <c r="AT1319" i="1"/>
  <c r="AU1310" i="1"/>
  <c r="AT1310" i="1"/>
  <c r="AU1302" i="1"/>
  <c r="AT1302" i="1"/>
  <c r="AU1292" i="1"/>
  <c r="AT1292" i="1"/>
  <c r="AU1279" i="1"/>
  <c r="AT1279" i="1"/>
  <c r="AU1261" i="1"/>
  <c r="AT1261" i="1"/>
  <c r="AU1240" i="1"/>
  <c r="AT1240" i="1"/>
  <c r="AU1176" i="1"/>
  <c r="AT1176" i="1"/>
  <c r="AU1147" i="1"/>
  <c r="AT1147" i="1"/>
  <c r="AU1125" i="1"/>
  <c r="AT1125" i="1"/>
  <c r="AU1088" i="1"/>
  <c r="AT1088" i="1"/>
  <c r="AU2820" i="1"/>
  <c r="AT2820" i="1"/>
  <c r="AU2805" i="1"/>
  <c r="AT2805" i="1"/>
  <c r="AU2782" i="1"/>
  <c r="AT2782" i="1"/>
  <c r="AU2770" i="1"/>
  <c r="AT2770" i="1"/>
  <c r="AU2734" i="1"/>
  <c r="AT2734" i="1"/>
  <c r="AU2726" i="1"/>
  <c r="AT2726" i="1"/>
  <c r="AU2720" i="1"/>
  <c r="AT2720" i="1"/>
  <c r="AU2712" i="1"/>
  <c r="AT2712" i="1"/>
  <c r="AU2706" i="1"/>
  <c r="AT2706" i="1"/>
  <c r="AU2698" i="1"/>
  <c r="AT2698" i="1"/>
  <c r="AT2690" i="1"/>
  <c r="AU2690" i="1"/>
  <c r="AT2684" i="1"/>
  <c r="AU2684" i="1"/>
  <c r="AT2676" i="1"/>
  <c r="AU2676" i="1"/>
  <c r="AT2668" i="1"/>
  <c r="AU2668" i="1"/>
  <c r="AT2660" i="1"/>
  <c r="AU2660" i="1"/>
  <c r="AU2652" i="1"/>
  <c r="AT2652" i="1"/>
  <c r="AT2644" i="1"/>
  <c r="AU2644" i="1"/>
  <c r="AT2636" i="1"/>
  <c r="AU2636" i="1"/>
  <c r="AT2625" i="1"/>
  <c r="AU2625" i="1"/>
  <c r="AT2616" i="1"/>
  <c r="AU2616" i="1"/>
  <c r="AT2608" i="1"/>
  <c r="AU2608" i="1"/>
  <c r="AT2601" i="1"/>
  <c r="AU2601" i="1"/>
  <c r="AT2593" i="1"/>
  <c r="AU2593" i="1"/>
  <c r="AT2585" i="1"/>
  <c r="AU2585" i="1"/>
  <c r="AT2579" i="1"/>
  <c r="AU2579" i="1"/>
  <c r="AT2572" i="1"/>
  <c r="AU2572" i="1"/>
  <c r="AT2566" i="1"/>
  <c r="AU2566" i="1"/>
  <c r="AU2559" i="1"/>
  <c r="AT2559" i="1"/>
  <c r="AU2551" i="1"/>
  <c r="AT2551" i="1"/>
  <c r="AU2543" i="1"/>
  <c r="AT2543" i="1"/>
  <c r="AT2536" i="1"/>
  <c r="AU2536" i="1"/>
  <c r="AT2528" i="1"/>
  <c r="AU2528" i="1"/>
  <c r="AT2520" i="1"/>
  <c r="AU2520" i="1"/>
  <c r="AT2506" i="1"/>
  <c r="AU2506" i="1"/>
  <c r="AU2498" i="1"/>
  <c r="AT2498" i="1"/>
  <c r="AT2490" i="1"/>
  <c r="AU2490" i="1"/>
  <c r="AU2485" i="1"/>
  <c r="AT2485" i="1"/>
  <c r="AU2477" i="1"/>
  <c r="AT2477" i="1"/>
  <c r="AT2469" i="1"/>
  <c r="AU2469" i="1"/>
  <c r="AT2462" i="1"/>
  <c r="AU2462" i="1"/>
  <c r="AU2454" i="1"/>
  <c r="AT2454" i="1"/>
  <c r="AU2446" i="1"/>
  <c r="AT2446" i="1"/>
  <c r="AU2438" i="1"/>
  <c r="AT2438" i="1"/>
  <c r="AT2425" i="1"/>
  <c r="AU2425" i="1"/>
  <c r="AU2418" i="1"/>
  <c r="AT2418" i="1"/>
  <c r="AU2410" i="1"/>
  <c r="AT2410" i="1"/>
  <c r="AU2402" i="1"/>
  <c r="AT2402" i="1"/>
  <c r="AU2394" i="1"/>
  <c r="AT2394" i="1"/>
  <c r="AU2385" i="1"/>
  <c r="AT2385" i="1"/>
  <c r="AU2374" i="1"/>
  <c r="AT2374" i="1"/>
  <c r="AU2363" i="1"/>
  <c r="AT2363" i="1"/>
  <c r="AT2345" i="1"/>
  <c r="AU2345" i="1"/>
  <c r="AU2323" i="1"/>
  <c r="AT2323" i="1"/>
  <c r="AU2315" i="1"/>
  <c r="AT2315" i="1"/>
  <c r="AU2291" i="1"/>
  <c r="AT2291" i="1"/>
  <c r="AT2280" i="1"/>
  <c r="AU2280" i="1"/>
  <c r="AT2278" i="1"/>
  <c r="AU2278" i="1"/>
  <c r="AU2256" i="1"/>
  <c r="AT2256" i="1"/>
  <c r="AU2250" i="1"/>
  <c r="AT2250" i="1"/>
  <c r="AU2241" i="1"/>
  <c r="AT2241" i="1"/>
  <c r="AU2228" i="1"/>
  <c r="AT2228" i="1"/>
  <c r="AU2213" i="1"/>
  <c r="AT2213" i="1"/>
  <c r="AU2192" i="1"/>
  <c r="AT2192" i="1"/>
  <c r="AU2185" i="1"/>
  <c r="AT2185" i="1"/>
  <c r="AU2174" i="1"/>
  <c r="AT2174" i="1"/>
  <c r="AU2157" i="1"/>
  <c r="AT2157" i="1"/>
  <c r="AU2146" i="1"/>
  <c r="AT2146" i="1"/>
  <c r="AU2136" i="1"/>
  <c r="AT2136" i="1"/>
  <c r="AU2129" i="1"/>
  <c r="AT2129" i="1"/>
  <c r="AU2118" i="1"/>
  <c r="AT2118" i="1"/>
  <c r="AU2106" i="1"/>
  <c r="AT2106" i="1"/>
  <c r="AU2095" i="1"/>
  <c r="AT2095" i="1"/>
  <c r="AU2076" i="1"/>
  <c r="AT2076" i="1"/>
  <c r="AU2062" i="1"/>
  <c r="AT2062" i="1"/>
  <c r="AU2046" i="1"/>
  <c r="AT2046" i="1"/>
  <c r="AU2036" i="1"/>
  <c r="AT2036" i="1"/>
  <c r="AU2018" i="1"/>
  <c r="AT2018" i="1"/>
  <c r="AU2008" i="1"/>
  <c r="AT2008" i="1"/>
  <c r="AU2001" i="1"/>
  <c r="AT2001" i="1"/>
  <c r="AU1991" i="1"/>
  <c r="AT1991" i="1"/>
  <c r="AU1982" i="1"/>
  <c r="AT1982" i="1"/>
  <c r="AU1975" i="1"/>
  <c r="AT1975" i="1"/>
  <c r="AU1957" i="1"/>
  <c r="AT1957" i="1"/>
  <c r="AU1948" i="1"/>
  <c r="AT1948" i="1"/>
  <c r="AT1940" i="1"/>
  <c r="AU1940" i="1"/>
  <c r="AU1932" i="1"/>
  <c r="AT1932" i="1"/>
  <c r="AT1924" i="1"/>
  <c r="AU1924" i="1"/>
  <c r="AU1912" i="1"/>
  <c r="AT1912" i="1"/>
  <c r="AU1904" i="1"/>
  <c r="AT1904" i="1"/>
  <c r="AU1896" i="1"/>
  <c r="AT1896" i="1"/>
  <c r="AU1887" i="1"/>
  <c r="AT1887" i="1"/>
  <c r="AU1879" i="1"/>
  <c r="AT1879" i="1"/>
  <c r="AU1864" i="1"/>
  <c r="AT1864" i="1"/>
  <c r="AU1856" i="1"/>
  <c r="AT1856" i="1"/>
  <c r="AU1847" i="1"/>
  <c r="AT1847" i="1"/>
  <c r="AU1839" i="1"/>
  <c r="AT1839" i="1"/>
  <c r="AU1832" i="1"/>
  <c r="AT1832" i="1"/>
  <c r="AU1824" i="1"/>
  <c r="AT1824" i="1"/>
  <c r="AU1817" i="1"/>
  <c r="AT1817" i="1"/>
  <c r="AU1809" i="1"/>
  <c r="AT1809" i="1"/>
  <c r="AU1802" i="1"/>
  <c r="AT1802" i="1"/>
  <c r="AU1798" i="1"/>
  <c r="AT1798" i="1"/>
  <c r="AU1782" i="1"/>
  <c r="AT1782" i="1"/>
  <c r="AT1775" i="1"/>
  <c r="AU1775" i="1"/>
  <c r="AT1768" i="1"/>
  <c r="AU1768" i="1"/>
  <c r="AT1760" i="1"/>
  <c r="AU1760" i="1"/>
  <c r="AT1753" i="1"/>
  <c r="AU1753" i="1"/>
  <c r="AT1745" i="1"/>
  <c r="AU1745" i="1"/>
  <c r="AT1738" i="1"/>
  <c r="AU1738" i="1"/>
  <c r="AU1731" i="1"/>
  <c r="AT1731" i="1"/>
  <c r="AT1724" i="1"/>
  <c r="AU1724" i="1"/>
  <c r="AT1715" i="1"/>
  <c r="AU1715" i="1"/>
  <c r="AU1700" i="1"/>
  <c r="AT1700" i="1"/>
  <c r="AT1689" i="1"/>
  <c r="AU1689" i="1"/>
  <c r="AU1670" i="1"/>
  <c r="AT1670" i="1"/>
  <c r="AU1655" i="1"/>
  <c r="AT1655" i="1"/>
  <c r="AU1648" i="1"/>
  <c r="AT1648" i="1"/>
  <c r="AT1640" i="1"/>
  <c r="AU1640" i="1"/>
  <c r="AT1631" i="1"/>
  <c r="AU1631" i="1"/>
  <c r="AT1624" i="1"/>
  <c r="AU1624" i="1"/>
  <c r="AT1615" i="1"/>
  <c r="AU1615" i="1"/>
  <c r="AT1598" i="1"/>
  <c r="AU1598" i="1"/>
  <c r="AT1590" i="1"/>
  <c r="AU1590" i="1"/>
  <c r="AU1581" i="1"/>
  <c r="AT1581" i="1"/>
  <c r="AT1571" i="1"/>
  <c r="AU1571" i="1"/>
  <c r="AT1556" i="1"/>
  <c r="AU1556" i="1"/>
  <c r="AT1548" i="1"/>
  <c r="AU1548" i="1"/>
  <c r="AU1539" i="1"/>
  <c r="AT1539" i="1"/>
  <c r="AT1532" i="1"/>
  <c r="AU1532" i="1"/>
  <c r="AT1508" i="1"/>
  <c r="AU1508" i="1"/>
  <c r="AT1501" i="1"/>
  <c r="AU1501" i="1"/>
  <c r="AU1492" i="1"/>
  <c r="AT1492" i="1"/>
  <c r="AU1480" i="1"/>
  <c r="AT1480" i="1"/>
  <c r="AU1472" i="1"/>
  <c r="AT1472" i="1"/>
  <c r="AU1463" i="1"/>
  <c r="AT1463" i="1"/>
  <c r="AU1719" i="1"/>
  <c r="AT1719" i="1"/>
  <c r="AU1448" i="1"/>
  <c r="AT1448" i="1"/>
  <c r="AU1439" i="1"/>
  <c r="AT1439" i="1"/>
  <c r="AU1431" i="1"/>
  <c r="AT1431" i="1"/>
  <c r="AU1414" i="1"/>
  <c r="AT1414" i="1"/>
  <c r="AU1408" i="1"/>
  <c r="AT1408" i="1"/>
  <c r="AU1396" i="1"/>
  <c r="AT1396" i="1"/>
  <c r="AU1378" i="1"/>
  <c r="AT1378" i="1"/>
  <c r="AU1371" i="1"/>
  <c r="AT1371" i="1"/>
  <c r="AU1360" i="1"/>
  <c r="AT1360" i="1"/>
  <c r="AU1349" i="1"/>
  <c r="AT1349" i="1"/>
  <c r="AU1340" i="1"/>
  <c r="AT1340" i="1"/>
  <c r="AU1328" i="1"/>
  <c r="AT1328" i="1"/>
  <c r="AT1309" i="1"/>
  <c r="AU1301" i="1"/>
  <c r="AT1301" i="1"/>
  <c r="AU1290" i="1"/>
  <c r="AT1290" i="1"/>
  <c r="AU1276" i="1"/>
  <c r="AT1276" i="1"/>
  <c r="AU1254" i="1"/>
  <c r="AT1254" i="1"/>
  <c r="AU1237" i="1"/>
  <c r="AT1237" i="1"/>
  <c r="AU1207" i="1"/>
  <c r="AT1207" i="1"/>
  <c r="AU1173" i="1"/>
  <c r="AT1173" i="1"/>
  <c r="AU1144" i="1"/>
  <c r="AT1144" i="1"/>
  <c r="AU1118" i="1"/>
  <c r="AT1118" i="1"/>
  <c r="AU2819" i="1"/>
  <c r="AT2819" i="1"/>
  <c r="AU2802" i="1"/>
  <c r="AT2802" i="1"/>
  <c r="AU2781" i="1"/>
  <c r="AT2781" i="1"/>
  <c r="AU2760" i="1"/>
  <c r="AT2760" i="1"/>
  <c r="AU2733" i="1"/>
  <c r="AT2733" i="1"/>
  <c r="AU2725" i="1"/>
  <c r="AT2725" i="1"/>
  <c r="AU2719" i="1"/>
  <c r="AT2719" i="1"/>
  <c r="AU2711" i="1"/>
  <c r="AT2711" i="1"/>
  <c r="AU2705" i="1"/>
  <c r="AT2705" i="1"/>
  <c r="AT2697" i="1"/>
  <c r="AU2697" i="1"/>
  <c r="AT2689" i="1"/>
  <c r="AU2689" i="1"/>
  <c r="AU2683" i="1"/>
  <c r="AT2683" i="1"/>
  <c r="AT2675" i="1"/>
  <c r="AU2675" i="1"/>
  <c r="AT2667" i="1"/>
  <c r="AU2667" i="1"/>
  <c r="AT2659" i="1"/>
  <c r="AU2659" i="1"/>
  <c r="AT2651" i="1"/>
  <c r="AU2651" i="1"/>
  <c r="AU2643" i="1"/>
  <c r="AT2643" i="1"/>
  <c r="AU2634" i="1"/>
  <c r="AT2634" i="1"/>
  <c r="AU2624" i="1"/>
  <c r="AT2624" i="1"/>
  <c r="AT2615" i="1"/>
  <c r="AU2615" i="1"/>
  <c r="AU2607" i="1"/>
  <c r="AT2607" i="1"/>
  <c r="AT2600" i="1"/>
  <c r="AU2600" i="1"/>
  <c r="AU2592" i="1"/>
  <c r="AT2592" i="1"/>
  <c r="AT2584" i="1"/>
  <c r="AU2584" i="1"/>
  <c r="AT2578" i="1"/>
  <c r="AU2578" i="1"/>
  <c r="AT2571" i="1"/>
  <c r="AU2571" i="1"/>
  <c r="AU2565" i="1"/>
  <c r="AT2565" i="1"/>
  <c r="AU2558" i="1"/>
  <c r="AT2558" i="1"/>
  <c r="AT2550" i="1"/>
  <c r="AU2550" i="1"/>
  <c r="AT2542" i="1"/>
  <c r="AU2542" i="1"/>
  <c r="AT2535" i="1"/>
  <c r="AU2535" i="1"/>
  <c r="AT2527" i="1"/>
  <c r="AU2527" i="1"/>
  <c r="AT2519" i="1"/>
  <c r="AU2519" i="1"/>
  <c r="AT2512" i="1"/>
  <c r="AU2512" i="1"/>
  <c r="AT2505" i="1"/>
  <c r="AU2505" i="1"/>
  <c r="AT2497" i="1"/>
  <c r="AU2497" i="1"/>
  <c r="AU2489" i="1"/>
  <c r="AT2489" i="1"/>
  <c r="AT2484" i="1"/>
  <c r="AU2484" i="1"/>
  <c r="AU2476" i="1"/>
  <c r="AT2476" i="1"/>
  <c r="AU2461" i="1"/>
  <c r="AT2461" i="1"/>
  <c r="AU2453" i="1"/>
  <c r="AT2453" i="1"/>
  <c r="AU2445" i="1"/>
  <c r="AT2445" i="1"/>
  <c r="AT2437" i="1"/>
  <c r="AU2437" i="1"/>
  <c r="AT2432" i="1"/>
  <c r="AU2432" i="1"/>
  <c r="AU2424" i="1"/>
  <c r="AT2424" i="1"/>
  <c r="AU2417" i="1"/>
  <c r="AT2417" i="1"/>
  <c r="AU2409" i="1"/>
  <c r="AT2409" i="1"/>
  <c r="AU2401" i="1"/>
  <c r="AT2401" i="1"/>
  <c r="AT2393" i="1"/>
  <c r="AU2393" i="1"/>
  <c r="AU2384" i="1"/>
  <c r="AT2384" i="1"/>
  <c r="AU2372" i="1"/>
  <c r="AT2372" i="1"/>
  <c r="AU2362" i="1"/>
  <c r="AT2362" i="1"/>
  <c r="AU2344" i="1"/>
  <c r="AT2344" i="1"/>
  <c r="AU2322" i="1"/>
  <c r="AT2322" i="1"/>
  <c r="AU2313" i="1"/>
  <c r="AT2313" i="1"/>
  <c r="AU2290" i="1"/>
  <c r="AT2290" i="1"/>
  <c r="AU2283" i="1"/>
  <c r="AT2283" i="1"/>
  <c r="AT2273" i="1"/>
  <c r="AU2273" i="1"/>
  <c r="AU2265" i="1"/>
  <c r="AT2265" i="1"/>
  <c r="AU2255" i="1"/>
  <c r="AT2255" i="1"/>
  <c r="AU2249" i="1"/>
  <c r="AT2249" i="1"/>
  <c r="AU2239" i="1"/>
  <c r="AT2239" i="1"/>
  <c r="AU2212" i="1"/>
  <c r="AT2212" i="1"/>
  <c r="AU2202" i="1"/>
  <c r="AT2202" i="1"/>
  <c r="AU2191" i="1"/>
  <c r="AT2191" i="1"/>
  <c r="AU2184" i="1"/>
  <c r="AT2184" i="1"/>
  <c r="AU2172" i="1"/>
  <c r="AT2172" i="1"/>
  <c r="AU2144" i="1"/>
  <c r="AT2144" i="1"/>
  <c r="AU2135" i="1"/>
  <c r="AT2135" i="1"/>
  <c r="AU2128" i="1"/>
  <c r="AT2128" i="1"/>
  <c r="AU2113" i="1"/>
  <c r="AT2113" i="1"/>
  <c r="AU2105" i="1"/>
  <c r="AT2105" i="1"/>
  <c r="AU2094" i="1"/>
  <c r="AT2094" i="1"/>
  <c r="AU2085" i="1"/>
  <c r="AT2085" i="1"/>
  <c r="AU2073" i="1"/>
  <c r="AT2073" i="1"/>
  <c r="AU2060" i="1"/>
  <c r="AT2060" i="1"/>
  <c r="AU2045" i="1"/>
  <c r="AT2045" i="1"/>
  <c r="AT2016" i="1"/>
  <c r="AU2016" i="1"/>
  <c r="AU2007" i="1"/>
  <c r="AT2007" i="1"/>
  <c r="AT2000" i="1"/>
  <c r="AU2000" i="1"/>
  <c r="AU1990" i="1"/>
  <c r="AT1990" i="1"/>
  <c r="AU1981" i="1"/>
  <c r="AT1981" i="1"/>
  <c r="AT1974" i="1"/>
  <c r="AU1974" i="1"/>
  <c r="AU1965" i="1"/>
  <c r="AT1965" i="1"/>
  <c r="AU1956" i="1"/>
  <c r="AT1956" i="1"/>
  <c r="AU1946" i="1"/>
  <c r="AT1946" i="1"/>
  <c r="AU1939" i="1"/>
  <c r="AT1939" i="1"/>
  <c r="AU1923" i="1"/>
  <c r="AT1923" i="1"/>
  <c r="AU1910" i="1"/>
  <c r="AT1910" i="1"/>
  <c r="AU1903" i="1"/>
  <c r="AT1903" i="1"/>
  <c r="AU1895" i="1"/>
  <c r="AT1895" i="1"/>
  <c r="AU1886" i="1"/>
  <c r="AT1886" i="1"/>
  <c r="AU1878" i="1"/>
  <c r="AT1878" i="1"/>
  <c r="AT1871" i="1"/>
  <c r="AU1871" i="1"/>
  <c r="AU1863" i="1"/>
  <c r="AT1863" i="1"/>
  <c r="AU1855" i="1"/>
  <c r="AT1855" i="1"/>
  <c r="AU1846" i="1"/>
  <c r="AT1846" i="1"/>
  <c r="AU1831" i="1"/>
  <c r="AT1831" i="1"/>
  <c r="AU1823" i="1"/>
  <c r="AT1823" i="1"/>
  <c r="AU1816" i="1"/>
  <c r="AT1816" i="1"/>
  <c r="AU1808" i="1"/>
  <c r="AT1808" i="1"/>
  <c r="AU1801" i="1"/>
  <c r="AT1801" i="1"/>
  <c r="AU1797" i="1"/>
  <c r="AT1797" i="1"/>
  <c r="AT1789" i="1"/>
  <c r="AU1789" i="1"/>
  <c r="AT1781" i="1"/>
  <c r="AU1781" i="1"/>
  <c r="AT1774" i="1"/>
  <c r="AU1774" i="1"/>
  <c r="AU1767" i="1"/>
  <c r="AT1767" i="1"/>
  <c r="AU1752" i="1"/>
  <c r="AT1752" i="1"/>
  <c r="AT1744" i="1"/>
  <c r="AU1744" i="1"/>
  <c r="AT1737" i="1"/>
  <c r="AU1737" i="1"/>
  <c r="AT1730" i="1"/>
  <c r="AU1730" i="1"/>
  <c r="AT1723" i="1"/>
  <c r="AU1723" i="1"/>
  <c r="AT1714" i="1"/>
  <c r="AU1714" i="1"/>
  <c r="AT1707" i="1"/>
  <c r="AU1707" i="1"/>
  <c r="AT1699" i="1"/>
  <c r="AU1699" i="1"/>
  <c r="AT1688" i="1"/>
  <c r="AU1688" i="1"/>
  <c r="AT1668" i="1"/>
  <c r="AU1668" i="1"/>
  <c r="AU1654" i="1"/>
  <c r="AT1654" i="1"/>
  <c r="AT1647" i="1"/>
  <c r="AU1647" i="1"/>
  <c r="AT1639" i="1"/>
  <c r="AU1639" i="1"/>
  <c r="AT1630" i="1"/>
  <c r="AU1630" i="1"/>
  <c r="AT1622" i="1"/>
  <c r="AU1622" i="1"/>
  <c r="AU1614" i="1"/>
  <c r="AT1614" i="1"/>
  <c r="AT1605" i="1"/>
  <c r="AU1605" i="1"/>
  <c r="AU1596" i="1"/>
  <c r="AT1596" i="1"/>
  <c r="AT1588" i="1"/>
  <c r="AU1588" i="1"/>
  <c r="AT1580" i="1"/>
  <c r="AU1580" i="1"/>
  <c r="AT1565" i="1"/>
  <c r="AU1565" i="1"/>
  <c r="AT1555" i="1"/>
  <c r="AU1555" i="1"/>
  <c r="AU1547" i="1"/>
  <c r="AT1547" i="1"/>
  <c r="AT1538" i="1"/>
  <c r="AU1538" i="1"/>
  <c r="AU1531" i="1"/>
  <c r="AT1531" i="1"/>
  <c r="AT1518" i="1"/>
  <c r="AU1518" i="1"/>
  <c r="AU1507" i="1"/>
  <c r="AT1507" i="1"/>
  <c r="AU1500" i="1"/>
  <c r="AT1500" i="1"/>
  <c r="AU1491" i="1"/>
  <c r="AT1491" i="1"/>
  <c r="AU1471" i="1"/>
  <c r="AT1471" i="1"/>
  <c r="AU1462" i="1"/>
  <c r="AT1462" i="1"/>
  <c r="AU1455" i="1"/>
  <c r="AT1455" i="1"/>
  <c r="AU1447" i="1"/>
  <c r="AT1447" i="1"/>
  <c r="AU1438" i="1"/>
  <c r="AT1438" i="1"/>
  <c r="AU1430" i="1"/>
  <c r="AT1430" i="1"/>
  <c r="AU1422" i="1"/>
  <c r="AT1422" i="1"/>
  <c r="AU1406" i="1"/>
  <c r="AT1406" i="1"/>
  <c r="AU1395" i="1"/>
  <c r="AT1395" i="1"/>
  <c r="AU1376" i="1"/>
  <c r="AT1376" i="1"/>
  <c r="AU1370" i="1"/>
  <c r="AT1370" i="1"/>
  <c r="AU1359" i="1"/>
  <c r="AT1359" i="1"/>
  <c r="AU1348" i="1"/>
  <c r="AT1348" i="1"/>
  <c r="AU1339" i="1"/>
  <c r="AT1339" i="1"/>
  <c r="AU1327" i="1"/>
  <c r="AT1327" i="1"/>
  <c r="AU1318" i="1"/>
  <c r="AT1318" i="1"/>
  <c r="AU1308" i="1"/>
  <c r="AT1308" i="1"/>
  <c r="AU1299" i="1"/>
  <c r="AT1299" i="1"/>
  <c r="AU1288" i="1"/>
  <c r="AT1288" i="1"/>
  <c r="AU1251" i="1"/>
  <c r="AT1251" i="1"/>
  <c r="AU1233" i="1"/>
  <c r="AT1233" i="1"/>
  <c r="AU1202" i="1"/>
  <c r="AT1202" i="1"/>
  <c r="AU1164" i="1"/>
  <c r="AT1164" i="1"/>
  <c r="AU1141" i="1"/>
  <c r="AT1141" i="1"/>
  <c r="AU1114" i="1"/>
  <c r="AT1114" i="1"/>
  <c r="AT1084" i="1"/>
  <c r="AU1084" i="1"/>
  <c r="AU2818" i="1"/>
  <c r="AT2818" i="1"/>
  <c r="AU2801" i="1"/>
  <c r="AT2801" i="1"/>
  <c r="AU2780" i="1"/>
  <c r="AT2780" i="1"/>
  <c r="AU2754" i="1"/>
  <c r="AT2754" i="1"/>
  <c r="AU2731" i="1"/>
  <c r="AT2731" i="1"/>
  <c r="AU2724" i="1"/>
  <c r="AT2724" i="1"/>
  <c r="AT2718" i="1"/>
  <c r="AU2718" i="1"/>
  <c r="AT2710" i="1"/>
  <c r="AU2710" i="1"/>
  <c r="AU2704" i="1"/>
  <c r="AT2704" i="1"/>
  <c r="AT2696" i="1"/>
  <c r="AU2696" i="1"/>
  <c r="AU2682" i="1"/>
  <c r="AT2682" i="1"/>
  <c r="AU2674" i="1"/>
  <c r="AT2674" i="1"/>
  <c r="AU2666" i="1"/>
  <c r="AT2666" i="1"/>
  <c r="AU2658" i="1"/>
  <c r="AT2658" i="1"/>
  <c r="AT2650" i="1"/>
  <c r="AU2650" i="1"/>
  <c r="AU2633" i="1"/>
  <c r="AT2633" i="1"/>
  <c r="AT2622" i="1"/>
  <c r="AU2622" i="1"/>
  <c r="AT2614" i="1"/>
  <c r="AU2614" i="1"/>
  <c r="AT2606" i="1"/>
  <c r="AU2606" i="1"/>
  <c r="AT2599" i="1"/>
  <c r="AU2599" i="1"/>
  <c r="AU2591" i="1"/>
  <c r="AT2591" i="1"/>
  <c r="AT2577" i="1"/>
  <c r="AU2577" i="1"/>
  <c r="AT2570" i="1"/>
  <c r="AU2570" i="1"/>
  <c r="AT2564" i="1"/>
  <c r="AU2564" i="1"/>
  <c r="AT2557" i="1"/>
  <c r="AU2557" i="1"/>
  <c r="AT2549" i="1"/>
  <c r="AU2549" i="1"/>
  <c r="AU2541" i="1"/>
  <c r="AT2541" i="1"/>
  <c r="AU2534" i="1"/>
  <c r="AT2534" i="1"/>
  <c r="AT2526" i="1"/>
  <c r="AU2526" i="1"/>
  <c r="AU2518" i="1"/>
  <c r="AT2518" i="1"/>
  <c r="AT2504" i="1"/>
  <c r="AU2504" i="1"/>
  <c r="AT2496" i="1"/>
  <c r="AU2496" i="1"/>
  <c r="AT2483" i="1"/>
  <c r="AU2483" i="1"/>
  <c r="AU2475" i="1"/>
  <c r="AT2475" i="1"/>
  <c r="AU2468" i="1"/>
  <c r="AT2468" i="1"/>
  <c r="AT2460" i="1"/>
  <c r="AU2460" i="1"/>
  <c r="AU2452" i="1"/>
  <c r="AT2452" i="1"/>
  <c r="AT2444" i="1"/>
  <c r="AU2444" i="1"/>
  <c r="AU2436" i="1"/>
  <c r="AT2436" i="1"/>
  <c r="AU2431" i="1"/>
  <c r="AT2431" i="1"/>
  <c r="AT2416" i="1"/>
  <c r="AU2416" i="1"/>
  <c r="AU2408" i="1"/>
  <c r="AT2408" i="1"/>
  <c r="AU2400" i="1"/>
  <c r="AT2400" i="1"/>
  <c r="AT2392" i="1"/>
  <c r="AU2392" i="1"/>
  <c r="AU2383" i="1"/>
  <c r="AT2383" i="1"/>
  <c r="AU2371" i="1"/>
  <c r="AT2371" i="1"/>
  <c r="AT2357" i="1"/>
  <c r="AU2357" i="1"/>
  <c r="AU2320" i="1"/>
  <c r="AT2320" i="1"/>
  <c r="AU2306" i="1"/>
  <c r="AT2306" i="1"/>
  <c r="AU2289" i="1"/>
  <c r="AT2289" i="1"/>
  <c r="AU2261" i="1"/>
  <c r="AT2261" i="1"/>
  <c r="AT2248" i="1"/>
  <c r="AU2248" i="1"/>
  <c r="AT2224" i="1"/>
  <c r="AU2224" i="1"/>
  <c r="AU2211" i="1"/>
  <c r="AT2211" i="1"/>
  <c r="AU2190" i="1"/>
  <c r="AT2190" i="1"/>
  <c r="AU2181" i="1"/>
  <c r="AT2181" i="1"/>
  <c r="AU2170" i="1"/>
  <c r="AT2170" i="1"/>
  <c r="AU2156" i="1"/>
  <c r="AT2156" i="1"/>
  <c r="AU2143" i="1"/>
  <c r="AT2143" i="1"/>
  <c r="AU2134" i="1"/>
  <c r="AT2134" i="1"/>
  <c r="AT2125" i="1"/>
  <c r="AU2125" i="1"/>
  <c r="AU2102" i="1"/>
  <c r="AT2102" i="1"/>
  <c r="AU2093" i="1"/>
  <c r="AT2093" i="1"/>
  <c r="AU2084" i="1"/>
  <c r="AT2084" i="1"/>
  <c r="AT2071" i="1"/>
  <c r="AU2071" i="1"/>
  <c r="AU2051" i="1"/>
  <c r="AT2051" i="1"/>
  <c r="AU2043" i="1"/>
  <c r="AT2043" i="1"/>
  <c r="AU2025" i="1"/>
  <c r="AT2025" i="1"/>
  <c r="AU2015" i="1"/>
  <c r="AT2015" i="1"/>
  <c r="AU2006" i="1"/>
  <c r="AT2006" i="1"/>
  <c r="AU1999" i="1"/>
  <c r="AT1999" i="1"/>
  <c r="AU1980" i="1"/>
  <c r="AT1980" i="1"/>
  <c r="AU1973" i="1"/>
  <c r="AT1973" i="1"/>
  <c r="AU1964" i="1"/>
  <c r="AT1964" i="1"/>
  <c r="AT1955" i="1"/>
  <c r="AU1955" i="1"/>
  <c r="AU1945" i="1"/>
  <c r="AT1945" i="1"/>
  <c r="AU1938" i="1"/>
  <c r="AT1938" i="1"/>
  <c r="AU1931" i="1"/>
  <c r="AT1931" i="1"/>
  <c r="AU1922" i="1"/>
  <c r="AT1922" i="1"/>
  <c r="AU1909" i="1"/>
  <c r="AT1909" i="1"/>
  <c r="AU1902" i="1"/>
  <c r="AT1902" i="1"/>
  <c r="AU1885" i="1"/>
  <c r="AT1885" i="1"/>
  <c r="AU1877" i="1"/>
  <c r="AT1877" i="1"/>
  <c r="AU1870" i="1"/>
  <c r="AT1870" i="1"/>
  <c r="AU1862" i="1"/>
  <c r="AT1862" i="1"/>
  <c r="AU1852" i="1"/>
  <c r="AT1852" i="1"/>
  <c r="AU1845" i="1"/>
  <c r="AT1845" i="1"/>
  <c r="AU1838" i="1"/>
  <c r="AT1838" i="1"/>
  <c r="AU1830" i="1"/>
  <c r="AT1830" i="1"/>
  <c r="AT1822" i="1"/>
  <c r="AU1822" i="1"/>
  <c r="AU1815" i="1"/>
  <c r="AT1815" i="1"/>
  <c r="AT1800" i="1"/>
  <c r="AU1800" i="1"/>
  <c r="AT1796" i="1"/>
  <c r="AU1796" i="1"/>
  <c r="AT1788" i="1"/>
  <c r="AU1788" i="1"/>
  <c r="AT1780" i="1"/>
  <c r="AU1780" i="1"/>
  <c r="AU1773" i="1"/>
  <c r="AT1773" i="1"/>
  <c r="AT1766" i="1"/>
  <c r="AU1766" i="1"/>
  <c r="AT1759" i="1"/>
  <c r="AU1759" i="1"/>
  <c r="AT1750" i="1"/>
  <c r="AU1750" i="1"/>
  <c r="AT1743" i="1"/>
  <c r="AU1743" i="1"/>
  <c r="AU1736" i="1"/>
  <c r="AT1736" i="1"/>
  <c r="AT1722" i="1"/>
  <c r="AU1722" i="1"/>
  <c r="AT1713" i="1"/>
  <c r="AU1713" i="1"/>
  <c r="AU1706" i="1"/>
  <c r="AT1706" i="1"/>
  <c r="AT1698" i="1"/>
  <c r="AU1698" i="1"/>
  <c r="AU1686" i="1"/>
  <c r="AT1686" i="1"/>
  <c r="AT1667" i="1"/>
  <c r="AU1667" i="1"/>
  <c r="AU1661" i="1"/>
  <c r="AT1661" i="1"/>
  <c r="AU1653" i="1"/>
  <c r="AT1653" i="1"/>
  <c r="AT1646" i="1"/>
  <c r="AU1646" i="1"/>
  <c r="AU1638" i="1"/>
  <c r="AT1638" i="1"/>
  <c r="AT1621" i="1"/>
  <c r="AU1621" i="1"/>
  <c r="AT1612" i="1"/>
  <c r="AU1612" i="1"/>
  <c r="AT1604" i="1"/>
  <c r="AU1604" i="1"/>
  <c r="AT1595" i="1"/>
  <c r="AU1595" i="1"/>
  <c r="AT1587" i="1"/>
  <c r="AU1587" i="1"/>
  <c r="AT1579" i="1"/>
  <c r="AU1579" i="1"/>
  <c r="AT1570" i="1"/>
  <c r="AU1570" i="1"/>
  <c r="AT1563" i="1"/>
  <c r="AU1563" i="1"/>
  <c r="AT1554" i="1"/>
  <c r="AU1554" i="1"/>
  <c r="AT1546" i="1"/>
  <c r="AU1546" i="1"/>
  <c r="AT1530" i="1"/>
  <c r="AU1530" i="1"/>
  <c r="AT1526" i="1"/>
  <c r="AU1526" i="1"/>
  <c r="AT1516" i="1"/>
  <c r="AU1516" i="1"/>
  <c r="AU1505" i="1"/>
  <c r="AT1505" i="1"/>
  <c r="AU1497" i="1"/>
  <c r="AT1497" i="1"/>
  <c r="AU1489" i="1"/>
  <c r="AT1489" i="1"/>
  <c r="AU1478" i="1"/>
  <c r="AT1478" i="1"/>
  <c r="AU1470" i="1"/>
  <c r="AT1470" i="1"/>
  <c r="AU1460" i="1"/>
  <c r="AT1460" i="1"/>
  <c r="AU1454" i="1"/>
  <c r="AT1454" i="1"/>
  <c r="AU1437" i="1"/>
  <c r="AT1437" i="1"/>
  <c r="AU1429" i="1"/>
  <c r="AT1429" i="1"/>
  <c r="AU1419" i="1"/>
  <c r="AT1419" i="1"/>
  <c r="AU1413" i="1"/>
  <c r="AT1413" i="1"/>
  <c r="AU1405" i="1"/>
  <c r="AT1405" i="1"/>
  <c r="AU1394" i="1"/>
  <c r="AT1394" i="1"/>
  <c r="AU1385" i="1"/>
  <c r="AT1385" i="1"/>
  <c r="AU1375" i="1"/>
  <c r="AT1375" i="1"/>
  <c r="AU1369" i="1"/>
  <c r="AT1369" i="1"/>
  <c r="AU1358" i="1"/>
  <c r="AT1358" i="1"/>
  <c r="AU1338" i="1"/>
  <c r="AT1338" i="1"/>
  <c r="AU1326" i="1"/>
  <c r="AT1326" i="1"/>
  <c r="AU1317" i="1"/>
  <c r="AT1317" i="1"/>
  <c r="AU1306" i="1"/>
  <c r="AT1306" i="1"/>
  <c r="AU1298" i="1"/>
  <c r="AT1298" i="1"/>
  <c r="AU1287" i="1"/>
  <c r="AT1287" i="1"/>
  <c r="AU1273" i="1"/>
  <c r="AT1273" i="1"/>
  <c r="AU1250" i="1"/>
  <c r="AT1250" i="1"/>
  <c r="AU1229" i="1"/>
  <c r="AT1229" i="1"/>
  <c r="AU1198" i="1"/>
  <c r="AT1198" i="1"/>
  <c r="AU1136" i="1"/>
  <c r="AT1136" i="1"/>
  <c r="AU1111" i="1"/>
  <c r="AT1111" i="1"/>
  <c r="AU2817" i="1"/>
  <c r="AT2817" i="1"/>
  <c r="AU2800" i="1"/>
  <c r="AT2800" i="1"/>
  <c r="AU2779" i="1"/>
  <c r="AT2779" i="1"/>
  <c r="AU2752" i="1"/>
  <c r="AT2752" i="1"/>
  <c r="AU2717" i="1"/>
  <c r="AT2717" i="1"/>
  <c r="AT2709" i="1"/>
  <c r="AU2709" i="1"/>
  <c r="AT2703" i="1"/>
  <c r="AU2703" i="1"/>
  <c r="AU2695" i="1"/>
  <c r="AT2695" i="1"/>
  <c r="AT2688" i="1"/>
  <c r="AU2688" i="1"/>
  <c r="AU2681" i="1"/>
  <c r="AT2681" i="1"/>
  <c r="AT2673" i="1"/>
  <c r="AU2673" i="1"/>
  <c r="AU2664" i="1"/>
  <c r="AT2664" i="1"/>
  <c r="AU2657" i="1"/>
  <c r="AT2657" i="1"/>
  <c r="AT2649" i="1"/>
  <c r="AU2649" i="1"/>
  <c r="AT2642" i="1"/>
  <c r="AU2642" i="1"/>
  <c r="AU2630" i="1"/>
  <c r="AT2630" i="1"/>
  <c r="AT2621" i="1"/>
  <c r="AU2621" i="1"/>
  <c r="AU2612" i="1"/>
  <c r="AT2612" i="1"/>
  <c r="AU2605" i="1"/>
  <c r="AT2605" i="1"/>
  <c r="AU2598" i="1"/>
  <c r="AT2598" i="1"/>
  <c r="AT2590" i="1"/>
  <c r="AU2590" i="1"/>
  <c r="AU2583" i="1"/>
  <c r="AT2583" i="1"/>
  <c r="AU2576" i="1"/>
  <c r="AT2576" i="1"/>
  <c r="AU2569" i="1"/>
  <c r="AT2569" i="1"/>
  <c r="AT2556" i="1"/>
  <c r="AU2556" i="1"/>
  <c r="AT2548" i="1"/>
  <c r="AU2548" i="1"/>
  <c r="AT2540" i="1"/>
  <c r="AU2540" i="1"/>
  <c r="AT2533" i="1"/>
  <c r="AU2533" i="1"/>
  <c r="AT2525" i="1"/>
  <c r="AU2525" i="1"/>
  <c r="AT2517" i="1"/>
  <c r="AU2517" i="1"/>
  <c r="AT2511" i="1"/>
  <c r="AU2511" i="1"/>
  <c r="AT2503" i="1"/>
  <c r="AU2503" i="1"/>
  <c r="AT2495" i="1"/>
  <c r="AU2495" i="1"/>
  <c r="AT2488" i="1"/>
  <c r="AU2488" i="1"/>
  <c r="AU2482" i="1"/>
  <c r="AT2482" i="1"/>
  <c r="AU2474" i="1"/>
  <c r="AT2474" i="1"/>
  <c r="AT2467" i="1"/>
  <c r="AU2467" i="1"/>
  <c r="AT2459" i="1"/>
  <c r="AU2459" i="1"/>
  <c r="AT2451" i="1"/>
  <c r="AU2451" i="1"/>
  <c r="AT2443" i="1"/>
  <c r="AU2443" i="1"/>
  <c r="AU2435" i="1"/>
  <c r="AT2435" i="1"/>
  <c r="AU2430" i="1"/>
  <c r="AT2430" i="1"/>
  <c r="AU2423" i="1"/>
  <c r="AT2423" i="1"/>
  <c r="AU2415" i="1"/>
  <c r="AT2415" i="1"/>
  <c r="AU2407" i="1"/>
  <c r="AT2407" i="1"/>
  <c r="AU2399" i="1"/>
  <c r="AT2399" i="1"/>
  <c r="AU2391" i="1"/>
  <c r="AT2391" i="1"/>
  <c r="AU2381" i="1"/>
  <c r="AT2381" i="1"/>
  <c r="AU2370" i="1"/>
  <c r="AT2370" i="1"/>
  <c r="AT2354" i="1"/>
  <c r="AU2354" i="1"/>
  <c r="AT2318" i="1"/>
  <c r="AU2318" i="1"/>
  <c r="AU2305" i="1"/>
  <c r="AT2305" i="1"/>
  <c r="AU2288" i="1"/>
  <c r="AT2288" i="1"/>
  <c r="AT2277" i="1"/>
  <c r="AU2277" i="1"/>
  <c r="AT2271" i="1"/>
  <c r="AU2271" i="1"/>
  <c r="AU2260" i="1"/>
  <c r="AT2260" i="1"/>
  <c r="AU2236" i="1"/>
  <c r="AT2236" i="1"/>
  <c r="AU2223" i="1"/>
  <c r="AT2223" i="1"/>
  <c r="AU2208" i="1"/>
  <c r="AT2208" i="1"/>
  <c r="AU2200" i="1"/>
  <c r="AT2200" i="1"/>
  <c r="AU2180" i="1"/>
  <c r="AT2180" i="1"/>
  <c r="AU2167" i="1"/>
  <c r="AT2167" i="1"/>
  <c r="AU2155" i="1"/>
  <c r="AT2155" i="1"/>
  <c r="AU2142" i="1"/>
  <c r="AT2142" i="1"/>
  <c r="AU2133" i="1"/>
  <c r="AT2133" i="1"/>
  <c r="AU2123" i="1"/>
  <c r="AT2123" i="1"/>
  <c r="AU2112" i="1"/>
  <c r="AT2112" i="1"/>
  <c r="AU2100" i="1"/>
  <c r="AT2100" i="1"/>
  <c r="AU2092" i="1"/>
  <c r="AT2092" i="1"/>
  <c r="AU2082" i="1"/>
  <c r="AT2082" i="1"/>
  <c r="AU2050" i="1"/>
  <c r="AT2050" i="1"/>
  <c r="AU2042" i="1"/>
  <c r="AT2042" i="1"/>
  <c r="AU2024" i="1"/>
  <c r="AT2024" i="1"/>
  <c r="AU2013" i="1"/>
  <c r="AT2013" i="1"/>
  <c r="AU2005" i="1"/>
  <c r="AT2005" i="1"/>
  <c r="AU1998" i="1"/>
  <c r="AT1998" i="1"/>
  <c r="AU1989" i="1"/>
  <c r="AT1989" i="1"/>
  <c r="AU1979" i="1"/>
  <c r="AT1979" i="1"/>
  <c r="AT1972" i="1"/>
  <c r="AU1972" i="1"/>
  <c r="AU1963" i="1"/>
  <c r="AT1963" i="1"/>
  <c r="AU1944" i="1"/>
  <c r="AT1944" i="1"/>
  <c r="AU1937" i="1"/>
  <c r="AT1937" i="1"/>
  <c r="AU1930" i="1"/>
  <c r="AT1930" i="1"/>
  <c r="AU1920" i="1"/>
  <c r="AT1920" i="1"/>
  <c r="AU1908" i="1"/>
  <c r="AT1908" i="1"/>
  <c r="AU1901" i="1"/>
  <c r="AT1901" i="1"/>
  <c r="AU1893" i="1"/>
  <c r="AT1893" i="1"/>
  <c r="AU1884" i="1"/>
  <c r="AT1884" i="1"/>
  <c r="AT1876" i="1"/>
  <c r="AU1876" i="1"/>
  <c r="AU1869" i="1"/>
  <c r="AT1869" i="1"/>
  <c r="AU1851" i="1"/>
  <c r="AT1851" i="1"/>
  <c r="AU1844" i="1"/>
  <c r="AT1844" i="1"/>
  <c r="AU1837" i="1"/>
  <c r="AT1837" i="1"/>
  <c r="AU1829" i="1"/>
  <c r="AT1829" i="1"/>
  <c r="AT1821" i="1"/>
  <c r="AU1821" i="1"/>
  <c r="AU1814" i="1"/>
  <c r="AT1814" i="1"/>
  <c r="AU1807" i="1"/>
  <c r="AT1807" i="1"/>
  <c r="AT1799" i="1"/>
  <c r="AU1799" i="1"/>
  <c r="AT1795" i="1"/>
  <c r="AU1795" i="1"/>
  <c r="AT1787" i="1"/>
  <c r="AU1787" i="1"/>
  <c r="AT1772" i="1"/>
  <c r="AU1772" i="1"/>
  <c r="AT1765" i="1"/>
  <c r="AU1765" i="1"/>
  <c r="AT1758" i="1"/>
  <c r="AU1758" i="1"/>
  <c r="AT1749" i="1"/>
  <c r="AU1749" i="1"/>
  <c r="AT1742" i="1"/>
  <c r="AU1742" i="1"/>
  <c r="AT1735" i="1"/>
  <c r="AU1735" i="1"/>
  <c r="AT1729" i="1"/>
  <c r="AU1729" i="1"/>
  <c r="AT1721" i="1"/>
  <c r="AU1721" i="1"/>
  <c r="AT1712" i="1"/>
  <c r="AU1712" i="1"/>
  <c r="AT1705" i="1"/>
  <c r="AU1705" i="1"/>
  <c r="AT1679" i="1"/>
  <c r="AU1679" i="1"/>
  <c r="AT1666" i="1"/>
  <c r="AU1666" i="1"/>
  <c r="AT1660" i="1"/>
  <c r="AU1660" i="1"/>
  <c r="AT1652" i="1"/>
  <c r="AU1652" i="1"/>
  <c r="AT1645" i="1"/>
  <c r="AU1645" i="1"/>
  <c r="AU1629" i="1"/>
  <c r="AT1629" i="1"/>
  <c r="AU1620" i="1"/>
  <c r="AT1620" i="1"/>
  <c r="AT1611" i="1"/>
  <c r="AU1611" i="1"/>
  <c r="AT1603" i="1"/>
  <c r="AU1603" i="1"/>
  <c r="AU1586" i="1"/>
  <c r="AT1586" i="1"/>
  <c r="AT1578" i="1"/>
  <c r="AU1578" i="1"/>
  <c r="AT1560" i="1"/>
  <c r="AU1560" i="1"/>
  <c r="AU1552" i="1"/>
  <c r="AT1552" i="1"/>
  <c r="AT1545" i="1"/>
  <c r="AU1545" i="1"/>
  <c r="AT1537" i="1"/>
  <c r="AU1537" i="1"/>
  <c r="AT1529" i="1"/>
  <c r="AU1529" i="1"/>
  <c r="AT1524" i="1"/>
  <c r="AU1524" i="1"/>
  <c r="AT1515" i="1"/>
  <c r="AU1515" i="1"/>
  <c r="AU1496" i="1"/>
  <c r="AT1496" i="1"/>
  <c r="AU1488" i="1"/>
  <c r="AT1488" i="1"/>
  <c r="AU1475" i="1"/>
  <c r="AT1475" i="1"/>
  <c r="AU1469" i="1"/>
  <c r="AT1469" i="1"/>
  <c r="AU1452" i="1"/>
  <c r="AT1452" i="1"/>
  <c r="AU1445" i="1"/>
  <c r="AT1445" i="1"/>
  <c r="AU1436" i="1"/>
  <c r="AT1436" i="1"/>
  <c r="AU1428" i="1"/>
  <c r="AT1428" i="1"/>
  <c r="AU1418" i="1"/>
  <c r="AT1418" i="1"/>
  <c r="AU1404" i="1"/>
  <c r="AT1404" i="1"/>
  <c r="AU1393" i="1"/>
  <c r="AT1393" i="1"/>
  <c r="AU1384" i="1"/>
  <c r="AT1384" i="1"/>
  <c r="AU1374" i="1"/>
  <c r="AT1374" i="1"/>
  <c r="AU1364" i="1"/>
  <c r="AT1364" i="1"/>
  <c r="AU1357" i="1"/>
  <c r="AT1357" i="1"/>
  <c r="AU1347" i="1"/>
  <c r="AT1347" i="1"/>
  <c r="AU1337" i="1"/>
  <c r="AT1337" i="1"/>
  <c r="AU1325" i="1"/>
  <c r="AT1325" i="1"/>
  <c r="AU1316" i="1"/>
  <c r="AT1316" i="1"/>
  <c r="AU1297" i="1"/>
  <c r="AT1297" i="1"/>
  <c r="AU1283" i="1"/>
  <c r="AT1283" i="1"/>
  <c r="AU1272" i="1"/>
  <c r="AT1272" i="1"/>
  <c r="AU1249" i="1"/>
  <c r="AT1249" i="1"/>
  <c r="AU1226" i="1"/>
  <c r="AT1226" i="1"/>
  <c r="AU1193" i="1"/>
  <c r="AT1193" i="1"/>
  <c r="AU1162" i="1"/>
  <c r="AT1162" i="1"/>
  <c r="AU1130" i="1"/>
  <c r="AT1130" i="1"/>
  <c r="AU1110" i="1"/>
  <c r="AT1110" i="1"/>
  <c r="AU2836" i="1"/>
  <c r="AT2836" i="1"/>
  <c r="AU2813" i="1"/>
  <c r="AT2813" i="1"/>
  <c r="AU2794" i="1"/>
  <c r="AT2794" i="1"/>
  <c r="AU2776" i="1"/>
  <c r="AT2776" i="1"/>
  <c r="AU2744" i="1"/>
  <c r="AT2744" i="1"/>
  <c r="AU2730" i="1"/>
  <c r="AT2730" i="1"/>
  <c r="AU2723" i="1"/>
  <c r="AT2723" i="1"/>
  <c r="AU2716" i="1"/>
  <c r="AT2716" i="1"/>
  <c r="AT2708" i="1"/>
  <c r="AU2708" i="1"/>
  <c r="AT2702" i="1"/>
  <c r="AU2702" i="1"/>
  <c r="AT2694" i="1"/>
  <c r="AU2694" i="1"/>
  <c r="AT2680" i="1"/>
  <c r="AU2680" i="1"/>
  <c r="AU2672" i="1"/>
  <c r="AT2672" i="1"/>
  <c r="AU2663" i="1"/>
  <c r="AT2663" i="1"/>
  <c r="AT2656" i="1"/>
  <c r="AU2656" i="1"/>
  <c r="AT2648" i="1"/>
  <c r="AU2648" i="1"/>
  <c r="AT2641" i="1"/>
  <c r="AU2641" i="1"/>
  <c r="AU2629" i="1"/>
  <c r="AT2629" i="1"/>
  <c r="AT2620" i="1"/>
  <c r="AU2620" i="1"/>
  <c r="AT2611" i="1"/>
  <c r="AU2611" i="1"/>
  <c r="AT2604" i="1"/>
  <c r="AU2604" i="1"/>
  <c r="AT2597" i="1"/>
  <c r="AU2597" i="1"/>
  <c r="AT2589" i="1"/>
  <c r="AU2589" i="1"/>
  <c r="AT2568" i="1"/>
  <c r="AU2568" i="1"/>
  <c r="AT2563" i="1"/>
  <c r="AU2563" i="1"/>
  <c r="AT2555" i="1"/>
  <c r="AU2555" i="1"/>
  <c r="AT2547" i="1"/>
  <c r="AU2547" i="1"/>
  <c r="AU2539" i="1"/>
  <c r="AT2539" i="1"/>
  <c r="AU2532" i="1"/>
  <c r="AT2532" i="1"/>
  <c r="AT2524" i="1"/>
  <c r="AU2524" i="1"/>
  <c r="AT2516" i="1"/>
  <c r="AU2516" i="1"/>
  <c r="AU2510" i="1"/>
  <c r="AT2510" i="1"/>
  <c r="AT2502" i="1"/>
  <c r="AU2502" i="1"/>
  <c r="AT2494" i="1"/>
  <c r="AU2494" i="1"/>
  <c r="AT2487" i="1"/>
  <c r="AU2487" i="1"/>
  <c r="AT2481" i="1"/>
  <c r="AU2481" i="1"/>
  <c r="AT2473" i="1"/>
  <c r="AU2473" i="1"/>
  <c r="AU2466" i="1"/>
  <c r="AT2466" i="1"/>
  <c r="AT2458" i="1"/>
  <c r="AU2458" i="1"/>
  <c r="AU2450" i="1"/>
  <c r="AT2450" i="1"/>
  <c r="AT2442" i="1"/>
  <c r="AU2442" i="1"/>
  <c r="AU2434" i="1"/>
  <c r="AT2434" i="1"/>
  <c r="AU2429" i="1"/>
  <c r="AT2429" i="1"/>
  <c r="AU2422" i="1"/>
  <c r="AT2422" i="1"/>
  <c r="AU2414" i="1"/>
  <c r="AT2414" i="1"/>
  <c r="AU2406" i="1"/>
  <c r="AT2406" i="1"/>
  <c r="AU2398" i="1"/>
  <c r="AT2398" i="1"/>
  <c r="AT2390" i="1"/>
  <c r="AU2390" i="1"/>
  <c r="AU2378" i="1"/>
  <c r="AT2378" i="1"/>
  <c r="AU2369" i="1"/>
  <c r="AT2369" i="1"/>
  <c r="AU2351" i="1"/>
  <c r="AT2351" i="1"/>
  <c r="AU2343" i="1"/>
  <c r="AT2343" i="1"/>
  <c r="AU2317" i="1"/>
  <c r="AT2317" i="1"/>
  <c r="AU2304" i="1"/>
  <c r="AT2304" i="1"/>
  <c r="AU2287" i="1"/>
  <c r="AT2287" i="1"/>
  <c r="AT2274" i="1"/>
  <c r="AU2274" i="1"/>
  <c r="AT2254" i="1"/>
  <c r="AU2254" i="1"/>
  <c r="AU2247" i="1"/>
  <c r="AT2247" i="1"/>
  <c r="AU2235" i="1"/>
  <c r="AT2235" i="1"/>
  <c r="AU2219" i="1"/>
  <c r="AT2219" i="1"/>
  <c r="AU2206" i="1"/>
  <c r="AT2206" i="1"/>
  <c r="AU2197" i="1"/>
  <c r="AT2197" i="1"/>
  <c r="AU2189" i="1"/>
  <c r="AT2189" i="1"/>
  <c r="AU2178" i="1"/>
  <c r="AT2178" i="1"/>
  <c r="AU2166" i="1"/>
  <c r="AT2166" i="1"/>
  <c r="AU2151" i="1"/>
  <c r="AT2151" i="1"/>
  <c r="AU2132" i="1"/>
  <c r="AT2132" i="1"/>
  <c r="AU2122" i="1"/>
  <c r="AT2122" i="1"/>
  <c r="AU2111" i="1"/>
  <c r="AT2111" i="1"/>
  <c r="AU2098" i="1"/>
  <c r="AT2098" i="1"/>
  <c r="AU2091" i="1"/>
  <c r="AT2091" i="1"/>
  <c r="AU2080" i="1"/>
  <c r="AT2080" i="1"/>
  <c r="AU2070" i="1"/>
  <c r="AT2070" i="1"/>
  <c r="AU2049" i="1"/>
  <c r="AT2049" i="1"/>
  <c r="AU2041" i="1"/>
  <c r="AT2041" i="1"/>
  <c r="AU2023" i="1"/>
  <c r="AT2023" i="1"/>
  <c r="AT2004" i="1"/>
  <c r="AU2004" i="1"/>
  <c r="AU1997" i="1"/>
  <c r="AT1997" i="1"/>
  <c r="AU1987" i="1"/>
  <c r="AT1987" i="1"/>
  <c r="AU1978" i="1"/>
  <c r="AT1978" i="1"/>
  <c r="AU1970" i="1"/>
  <c r="AT1970" i="1"/>
  <c r="AU1962" i="1"/>
  <c r="AT1962" i="1"/>
  <c r="AU1954" i="1"/>
  <c r="AT1954" i="1"/>
  <c r="AU1943" i="1"/>
  <c r="AT1943" i="1"/>
  <c r="AU1936" i="1"/>
  <c r="AT1936" i="1"/>
  <c r="AU1929" i="1"/>
  <c r="AT1929" i="1"/>
  <c r="AU1907" i="1"/>
  <c r="AT1907" i="1"/>
  <c r="AU1900" i="1"/>
  <c r="AT1900" i="1"/>
  <c r="AU1891" i="1"/>
  <c r="AT1891" i="1"/>
  <c r="AT1883" i="1"/>
  <c r="AU1883" i="1"/>
  <c r="AU1875" i="1"/>
  <c r="AT1875" i="1"/>
  <c r="AU1868" i="1"/>
  <c r="AT1868" i="1"/>
  <c r="AU1860" i="1"/>
  <c r="AT1860" i="1"/>
  <c r="AT1850" i="1"/>
  <c r="AU1850" i="1"/>
  <c r="AT1843" i="1"/>
  <c r="AU1843" i="1"/>
  <c r="AU1836" i="1"/>
  <c r="AT1836" i="1"/>
  <c r="AU1820" i="1"/>
  <c r="AT1820" i="1"/>
  <c r="AU1813" i="1"/>
  <c r="AT1813" i="1"/>
  <c r="AU1806" i="1"/>
  <c r="AT1806" i="1"/>
  <c r="AT1794" i="1"/>
  <c r="AU1794" i="1"/>
  <c r="AU1786" i="1"/>
  <c r="AT1786" i="1"/>
  <c r="AU1779" i="1"/>
  <c r="AT1779" i="1"/>
  <c r="AT1771" i="1"/>
  <c r="AU1771" i="1"/>
  <c r="AT1764" i="1"/>
  <c r="AU1764" i="1"/>
  <c r="AU1757" i="1"/>
  <c r="AT1757" i="1"/>
  <c r="AU1741" i="1"/>
  <c r="AT1741" i="1"/>
  <c r="AT1728" i="1"/>
  <c r="AU1728" i="1"/>
  <c r="AT1720" i="1"/>
  <c r="AU1720" i="1"/>
  <c r="AU1711" i="1"/>
  <c r="AT1711" i="1"/>
  <c r="AT1704" i="1"/>
  <c r="AU1704" i="1"/>
  <c r="AT1697" i="1"/>
  <c r="AU1697" i="1"/>
  <c r="AT1677" i="1"/>
  <c r="AU1677" i="1"/>
  <c r="AU1665" i="1"/>
  <c r="AT1665" i="1"/>
  <c r="AT1659" i="1"/>
  <c r="AU1659" i="1"/>
  <c r="AU1644" i="1"/>
  <c r="AT1644" i="1"/>
  <c r="AU1637" i="1"/>
  <c r="AT1637" i="1"/>
  <c r="AT1628" i="1"/>
  <c r="AU1628" i="1"/>
  <c r="AT1619" i="1"/>
  <c r="AU1619" i="1"/>
  <c r="AT1609" i="1"/>
  <c r="AU1609" i="1"/>
  <c r="AT1602" i="1"/>
  <c r="AU1602" i="1"/>
  <c r="AT1594" i="1"/>
  <c r="AU1594" i="1"/>
  <c r="AT1584" i="1"/>
  <c r="AU1584" i="1"/>
  <c r="AU1576" i="1"/>
  <c r="AT1576" i="1"/>
  <c r="AT1569" i="1"/>
  <c r="AU1569" i="1"/>
  <c r="AU1551" i="1"/>
  <c r="AT1551" i="1"/>
  <c r="AT1544" i="1"/>
  <c r="AU1544" i="1"/>
  <c r="AU1536" i="1"/>
  <c r="AT1536" i="1"/>
  <c r="AU1528" i="1"/>
  <c r="AT1528" i="1"/>
  <c r="AU1523" i="1"/>
  <c r="AT1523" i="1"/>
  <c r="AT1513" i="1"/>
  <c r="AU1513" i="1"/>
  <c r="AU1495" i="1"/>
  <c r="AT1495" i="1"/>
  <c r="AU1486" i="1"/>
  <c r="AT1486" i="1"/>
  <c r="AU1459" i="1"/>
  <c r="AT1459" i="1"/>
  <c r="AU1451" i="1"/>
  <c r="AT1451" i="1"/>
  <c r="AU1444" i="1"/>
  <c r="AT1444" i="1"/>
  <c r="AU1435" i="1"/>
  <c r="AT1435" i="1"/>
  <c r="AU1427" i="1"/>
  <c r="AT1427" i="1"/>
  <c r="AU1417" i="1"/>
  <c r="AT1417" i="1"/>
  <c r="AU1411" i="1"/>
  <c r="AT1411" i="1"/>
  <c r="AU1391" i="1"/>
  <c r="AT1391" i="1"/>
  <c r="AU1382" i="1"/>
  <c r="AT1382" i="1"/>
  <c r="AU1363" i="1"/>
  <c r="AT1363" i="1"/>
  <c r="AU1354" i="1"/>
  <c r="AT1354" i="1"/>
  <c r="AU1346" i="1"/>
  <c r="AT1346" i="1"/>
  <c r="AU1336" i="1"/>
  <c r="AT1336" i="1"/>
  <c r="AU1324" i="1"/>
  <c r="AT1324" i="1"/>
  <c r="AU1315" i="1"/>
  <c r="AT1315" i="1"/>
  <c r="AU1305" i="1"/>
  <c r="AT1305" i="1"/>
  <c r="AU1296" i="1"/>
  <c r="AT1296" i="1"/>
  <c r="AU1282" i="1"/>
  <c r="AT1282" i="1"/>
  <c r="AU1270" i="1"/>
  <c r="AT1270" i="1"/>
  <c r="AU1225" i="1"/>
  <c r="AT1225" i="1"/>
  <c r="AU1192" i="1"/>
  <c r="AT1192" i="1"/>
  <c r="AU1160" i="1"/>
  <c r="AT1160" i="1"/>
  <c r="AU1128" i="1"/>
  <c r="AT1128" i="1"/>
  <c r="AU1109" i="1"/>
  <c r="AT1109" i="1"/>
  <c r="AU2812" i="1"/>
  <c r="AT2812" i="1"/>
  <c r="AU2793" i="1"/>
  <c r="AT2793" i="1"/>
  <c r="AU2775" i="1"/>
  <c r="AT2775" i="1"/>
  <c r="AU2739" i="1"/>
  <c r="AT2739" i="1"/>
  <c r="AU2729" i="1"/>
  <c r="AT2729" i="1"/>
  <c r="AT2715" i="1"/>
  <c r="AU2715" i="1"/>
  <c r="AT2701" i="1"/>
  <c r="AU2701" i="1"/>
  <c r="AT2693" i="1"/>
  <c r="AU2693" i="1"/>
  <c r="AU2687" i="1"/>
  <c r="AT2687" i="1"/>
  <c r="AT2679" i="1"/>
  <c r="AU2679" i="1"/>
  <c r="AT2671" i="1"/>
  <c r="AU2671" i="1"/>
  <c r="AT2662" i="1"/>
  <c r="AU2662" i="1"/>
  <c r="AT2655" i="1"/>
  <c r="AU2655" i="1"/>
  <c r="AT2647" i="1"/>
  <c r="AU2647" i="1"/>
  <c r="AT2640" i="1"/>
  <c r="AU2640" i="1"/>
  <c r="AT2628" i="1"/>
  <c r="AU2628" i="1"/>
  <c r="AT2619" i="1"/>
  <c r="AU2619" i="1"/>
  <c r="AT2603" i="1"/>
  <c r="AU2603" i="1"/>
  <c r="AT2596" i="1"/>
  <c r="AU2596" i="1"/>
  <c r="AT2588" i="1"/>
  <c r="AU2588" i="1"/>
  <c r="AT2582" i="1"/>
  <c r="AU2582" i="1"/>
  <c r="AT2575" i="1"/>
  <c r="AU2575" i="1"/>
  <c r="AT2562" i="1"/>
  <c r="AU2562" i="1"/>
  <c r="AT2554" i="1"/>
  <c r="AU2554" i="1"/>
  <c r="AT2546" i="1"/>
  <c r="AU2546" i="1"/>
  <c r="AT2538" i="1"/>
  <c r="AU2538" i="1"/>
  <c r="AT2531" i="1"/>
  <c r="AU2531" i="1"/>
  <c r="AT2523" i="1"/>
  <c r="AU2523" i="1"/>
  <c r="AT2515" i="1"/>
  <c r="AU2515" i="1"/>
  <c r="AT2509" i="1"/>
  <c r="AU2509" i="1"/>
  <c r="AU2501" i="1"/>
  <c r="AT2501" i="1"/>
  <c r="AT2493" i="1"/>
  <c r="AU2493" i="1"/>
  <c r="AU2486" i="1"/>
  <c r="AT2486" i="1"/>
  <c r="AU2480" i="1"/>
  <c r="AT2480" i="1"/>
  <c r="AU2472" i="1"/>
  <c r="AT2472" i="1"/>
  <c r="AT2465" i="1"/>
  <c r="AU2465" i="1"/>
  <c r="AT2457" i="1"/>
  <c r="AU2457" i="1"/>
  <c r="AU2449" i="1"/>
  <c r="AT2449" i="1"/>
  <c r="AU2441" i="1"/>
  <c r="AT2441" i="1"/>
  <c r="AT2428" i="1"/>
  <c r="AU2428" i="1"/>
  <c r="AU2421" i="1"/>
  <c r="AT2421" i="1"/>
  <c r="AT2413" i="1"/>
  <c r="AU2413" i="1"/>
  <c r="AU2405" i="1"/>
  <c r="AT2405" i="1"/>
  <c r="AU2397" i="1"/>
  <c r="AT2397" i="1"/>
  <c r="AU2388" i="1"/>
  <c r="AT2388" i="1"/>
  <c r="AT2377" i="1"/>
  <c r="AU2377" i="1"/>
  <c r="AU2368" i="1"/>
  <c r="AT2368" i="1"/>
  <c r="AU2348" i="1"/>
  <c r="AT2348" i="1"/>
  <c r="AU2342" i="1"/>
  <c r="AT2342" i="1"/>
  <c r="AT2297" i="1"/>
  <c r="AU2297" i="1"/>
  <c r="AT2285" i="1"/>
  <c r="AU2285" i="1"/>
  <c r="AU2253" i="1"/>
  <c r="AT2253" i="1"/>
  <c r="AU2246" i="1"/>
  <c r="AT2246" i="1"/>
  <c r="AU2234" i="1"/>
  <c r="AT2234" i="1"/>
  <c r="AU2205" i="1"/>
  <c r="AT2205" i="1"/>
  <c r="AT2195" i="1"/>
  <c r="AU2195" i="1"/>
  <c r="AU2188" i="1"/>
  <c r="AT2188" i="1"/>
  <c r="AU2177" i="1"/>
  <c r="AT2177" i="1"/>
  <c r="AU2163" i="1"/>
  <c r="AT2163" i="1"/>
  <c r="AT2149" i="1"/>
  <c r="AU2149" i="1"/>
  <c r="AU2140" i="1"/>
  <c r="AT2140" i="1"/>
  <c r="AU2131" i="1"/>
  <c r="AT2131" i="1"/>
  <c r="AU2121" i="1"/>
  <c r="AT2121" i="1"/>
  <c r="AU2109" i="1"/>
  <c r="AT2109" i="1"/>
  <c r="AT2090" i="1"/>
  <c r="AU2090" i="1"/>
  <c r="AU2079" i="1"/>
  <c r="AT2079" i="1"/>
  <c r="AU2069" i="1"/>
  <c r="AT2069" i="1"/>
  <c r="AU2048" i="1"/>
  <c r="AT2048" i="1"/>
  <c r="AU2040" i="1"/>
  <c r="AT2040" i="1"/>
  <c r="AU2021" i="1"/>
  <c r="AT2021" i="1"/>
  <c r="AU2011" i="1"/>
  <c r="AT2011" i="1"/>
  <c r="AU2003" i="1"/>
  <c r="AT2003" i="1"/>
  <c r="AU1996" i="1"/>
  <c r="AT1996" i="1"/>
  <c r="AU1986" i="1"/>
  <c r="AT1986" i="1"/>
  <c r="AU1969" i="1"/>
  <c r="AT1969" i="1"/>
  <c r="AU1961" i="1"/>
  <c r="AT1961" i="1"/>
  <c r="AU1953" i="1"/>
  <c r="AT1953" i="1"/>
  <c r="AU1942" i="1"/>
  <c r="AT1942" i="1"/>
  <c r="AU1935" i="1"/>
  <c r="AT1935" i="1"/>
  <c r="AU1928" i="1"/>
  <c r="AT1928" i="1"/>
  <c r="AU1917" i="1"/>
  <c r="AT1917" i="1"/>
  <c r="AU1906" i="1"/>
  <c r="AT1906" i="1"/>
  <c r="AU1899" i="1"/>
  <c r="AT1899" i="1"/>
  <c r="AU1890" i="1"/>
  <c r="AT1890" i="1"/>
  <c r="AU1874" i="1"/>
  <c r="AT1874" i="1"/>
  <c r="AU1867" i="1"/>
  <c r="AT1867" i="1"/>
  <c r="AU1859" i="1"/>
  <c r="AT1859" i="1"/>
  <c r="AU1849" i="1"/>
  <c r="AT1849" i="1"/>
  <c r="AU1842" i="1"/>
  <c r="AT1842" i="1"/>
  <c r="AU1835" i="1"/>
  <c r="AT1835" i="1"/>
  <c r="AU1828" i="1"/>
  <c r="AT1828" i="1"/>
  <c r="AU1819" i="1"/>
  <c r="AT1819" i="1"/>
  <c r="AU1812" i="1"/>
  <c r="AT1812" i="1"/>
  <c r="AU1805" i="1"/>
  <c r="AT1805" i="1"/>
  <c r="AT1792" i="1"/>
  <c r="AU1792" i="1"/>
  <c r="AT1785" i="1"/>
  <c r="AU1785" i="1"/>
  <c r="AT1778" i="1"/>
  <c r="AU1778" i="1"/>
  <c r="AT1770" i="1"/>
  <c r="AU1770" i="1"/>
  <c r="AU1763" i="1"/>
  <c r="AT1763" i="1"/>
  <c r="AT1756" i="1"/>
  <c r="AU1756" i="1"/>
  <c r="AT1748" i="1"/>
  <c r="AU1748" i="1"/>
  <c r="AT1740" i="1"/>
  <c r="AU1740" i="1"/>
  <c r="AT1734" i="1"/>
  <c r="AU1734" i="1"/>
  <c r="AT1727" i="1"/>
  <c r="AU1727" i="1"/>
  <c r="AT1710" i="1"/>
  <c r="AU1710" i="1"/>
  <c r="AT1703" i="1"/>
  <c r="AU1703" i="1"/>
  <c r="AU1696" i="1"/>
  <c r="AT1696" i="1"/>
  <c r="AT1673" i="1"/>
  <c r="AU1673" i="1"/>
  <c r="AT1664" i="1"/>
  <c r="AU1664" i="1"/>
  <c r="AT1658" i="1"/>
  <c r="AU1658" i="1"/>
  <c r="AU1642" i="1"/>
  <c r="AT1642" i="1"/>
  <c r="AT1635" i="1"/>
  <c r="AU1635" i="1"/>
  <c r="AT1627" i="1"/>
  <c r="AU1627" i="1"/>
  <c r="AT1608" i="1"/>
  <c r="AU1608" i="1"/>
  <c r="AU1601" i="1"/>
  <c r="AT1601" i="1"/>
  <c r="AT1593" i="1"/>
  <c r="AU1593" i="1"/>
  <c r="AT1583" i="1"/>
  <c r="AU1583" i="1"/>
  <c r="AU1574" i="1"/>
  <c r="AT1574" i="1"/>
  <c r="AT1568" i="1"/>
  <c r="AU1568" i="1"/>
  <c r="AU1559" i="1"/>
  <c r="AT1559" i="1"/>
  <c r="AT1550" i="1"/>
  <c r="AU1550" i="1"/>
  <c r="AT1535" i="1"/>
  <c r="AU1535" i="1"/>
  <c r="AT1522" i="1"/>
  <c r="AU1522" i="1"/>
  <c r="AU1512" i="1"/>
  <c r="AT1512" i="1"/>
  <c r="AT1504" i="1"/>
  <c r="AU1504" i="1"/>
  <c r="AT1494" i="1"/>
  <c r="AU1494" i="1"/>
  <c r="AU1468" i="1"/>
  <c r="AT1468" i="1"/>
  <c r="AU1457" i="1"/>
  <c r="AT1457" i="1"/>
  <c r="AU1450" i="1"/>
  <c r="AT1450" i="1"/>
  <c r="AU1442" i="1"/>
  <c r="AT1442" i="1"/>
  <c r="AU1426" i="1"/>
  <c r="AT1426" i="1"/>
  <c r="AU1416" i="1"/>
  <c r="AT1416" i="1"/>
  <c r="AU1402" i="1"/>
  <c r="AT1402" i="1"/>
  <c r="AU1390" i="1"/>
  <c r="AT1390" i="1"/>
  <c r="AU1381" i="1"/>
  <c r="AT1381" i="1"/>
  <c r="AU1362" i="1"/>
  <c r="AT1362" i="1"/>
  <c r="AU1353" i="1"/>
  <c r="AT1353" i="1"/>
  <c r="AU1343" i="1"/>
  <c r="AT1343" i="1"/>
  <c r="AU1321" i="1"/>
  <c r="AT1321" i="1"/>
  <c r="AU1314" i="1"/>
  <c r="AT1314" i="1"/>
  <c r="AU1304" i="1"/>
  <c r="AT1304" i="1"/>
  <c r="AU1294" i="1"/>
  <c r="AT1294" i="1"/>
  <c r="AU1281" i="1"/>
  <c r="AT1281" i="1"/>
  <c r="AU1269" i="1"/>
  <c r="AT1269" i="1"/>
  <c r="AU1248" i="1"/>
  <c r="AT1248" i="1"/>
  <c r="AU1218" i="1"/>
  <c r="AT1218" i="1"/>
  <c r="AU1184" i="1"/>
  <c r="AT1184" i="1"/>
  <c r="AU1159" i="1"/>
  <c r="AT1159" i="1"/>
  <c r="AU1108" i="1"/>
  <c r="AT1108" i="1"/>
  <c r="E25" i="1"/>
  <c r="E26" i="1"/>
  <c r="E2737" i="1"/>
  <c r="E2740" i="1"/>
  <c r="E60" i="1"/>
  <c r="E61" i="1"/>
  <c r="E31" i="1"/>
  <c r="E109" i="1"/>
  <c r="E33" i="1"/>
  <c r="E34" i="1"/>
  <c r="E2741" i="1"/>
  <c r="E36" i="1"/>
  <c r="E37" i="1"/>
  <c r="E2742" i="1"/>
  <c r="E159" i="1"/>
  <c r="E40" i="1"/>
  <c r="E41" i="1"/>
  <c r="E42" i="1"/>
  <c r="E43" i="1"/>
  <c r="E59" i="1"/>
  <c r="E45" i="1"/>
  <c r="E2743" i="1"/>
  <c r="E165" i="1"/>
  <c r="E2745" i="1"/>
  <c r="E49" i="1"/>
  <c r="E2746" i="1"/>
  <c r="E108" i="1"/>
  <c r="E2747" i="1"/>
  <c r="E2748" i="1"/>
  <c r="E54" i="1"/>
  <c r="E55" i="1"/>
  <c r="E56" i="1"/>
  <c r="E57" i="1"/>
  <c r="E58" i="1"/>
  <c r="E2749" i="1"/>
  <c r="E150" i="1"/>
  <c r="E5" i="1"/>
  <c r="E62" i="1"/>
  <c r="E2750" i="1"/>
  <c r="E2751" i="1"/>
  <c r="E65" i="1"/>
  <c r="E2753" i="1"/>
  <c r="E67" i="1"/>
  <c r="E2755" i="1"/>
  <c r="E75" i="1"/>
  <c r="E70" i="1"/>
  <c r="E71" i="1"/>
  <c r="E72" i="1"/>
  <c r="E64" i="1"/>
  <c r="E2756" i="1"/>
  <c r="E2757" i="1"/>
  <c r="E2758" i="1"/>
  <c r="E2759" i="1"/>
  <c r="E2761" i="1"/>
  <c r="E79" i="1"/>
  <c r="E93" i="1"/>
  <c r="E2762" i="1"/>
  <c r="E82" i="1"/>
  <c r="E83" i="1"/>
  <c r="E2763" i="1"/>
  <c r="E94" i="1"/>
  <c r="E2764" i="1"/>
  <c r="E2765" i="1"/>
  <c r="E88" i="1"/>
  <c r="E95" i="1"/>
  <c r="E185" i="1"/>
  <c r="E91" i="1"/>
  <c r="E194" i="1"/>
  <c r="E2766" i="1"/>
  <c r="E2767" i="1"/>
  <c r="E2768" i="1"/>
  <c r="E2769" i="1"/>
  <c r="E2771" i="1"/>
  <c r="E98" i="1"/>
  <c r="E190" i="1"/>
  <c r="E144" i="1"/>
  <c r="E130" i="1"/>
  <c r="E110" i="1"/>
  <c r="E2774" i="1"/>
  <c r="E2777" i="1"/>
  <c r="E105" i="1"/>
  <c r="E2778" i="1"/>
  <c r="E107" i="1"/>
  <c r="E2783" i="1"/>
  <c r="E2784" i="1"/>
  <c r="E2785" i="1"/>
  <c r="E111" i="1"/>
  <c r="E127" i="1"/>
  <c r="E2786" i="1"/>
  <c r="E2787" i="1"/>
  <c r="E191" i="1"/>
  <c r="E2790" i="1"/>
  <c r="E68" i="1"/>
  <c r="E69" i="1"/>
  <c r="E2791" i="1"/>
  <c r="E2792" i="1"/>
  <c r="E2795" i="1"/>
  <c r="E2796" i="1"/>
  <c r="E2797" i="1"/>
  <c r="E2798" i="1"/>
  <c r="E2799" i="1"/>
  <c r="E126" i="1"/>
  <c r="E2803" i="1"/>
  <c r="E89" i="1"/>
  <c r="E29" i="1"/>
  <c r="E2804" i="1"/>
  <c r="E48" i="1"/>
  <c r="E2806" i="1"/>
  <c r="E2807" i="1"/>
  <c r="E134" i="1"/>
  <c r="E135" i="1"/>
  <c r="E136" i="1"/>
  <c r="E2809" i="1"/>
  <c r="E138" i="1"/>
  <c r="E2811" i="1"/>
  <c r="E140" i="1"/>
  <c r="E2814" i="1"/>
  <c r="E142" i="1"/>
  <c r="E143" i="1"/>
  <c r="E2815" i="1"/>
  <c r="E2816" i="1"/>
  <c r="E85" i="1"/>
  <c r="E2821" i="1"/>
  <c r="E2823" i="1"/>
  <c r="E2824" i="1"/>
  <c r="E2825" i="1"/>
  <c r="E151" i="1"/>
  <c r="E2834" i="1"/>
  <c r="E153" i="1"/>
  <c r="E38" i="1"/>
  <c r="E155" i="1"/>
  <c r="E156" i="1"/>
  <c r="E2835" i="1"/>
  <c r="E160" i="1"/>
  <c r="E145" i="1"/>
  <c r="E76" i="1"/>
  <c r="E161" i="1"/>
  <c r="E162" i="1"/>
  <c r="E163" i="1"/>
  <c r="E164" i="1"/>
  <c r="E15" i="1"/>
  <c r="E39" i="1"/>
  <c r="E167" i="1"/>
  <c r="E168" i="1"/>
  <c r="E8" i="1"/>
  <c r="E11" i="1"/>
  <c r="E13" i="1"/>
  <c r="E73" i="1"/>
  <c r="E14" i="1"/>
  <c r="E50" i="1"/>
  <c r="E2848" i="1"/>
  <c r="E176" i="1"/>
  <c r="E177" i="1"/>
  <c r="E2849" i="1"/>
  <c r="E179" i="1"/>
  <c r="E2851" i="1"/>
  <c r="E2852" i="1"/>
  <c r="E2853" i="1"/>
  <c r="E2854" i="1"/>
  <c r="E2855" i="1"/>
  <c r="E2856" i="1"/>
  <c r="E46" i="1"/>
  <c r="E2857" i="1"/>
  <c r="E188" i="1"/>
  <c r="E117" i="1"/>
  <c r="E32" i="1"/>
  <c r="E51" i="1"/>
  <c r="E30" i="1"/>
  <c r="E47" i="1"/>
  <c r="E74" i="1"/>
  <c r="E195" i="1"/>
  <c r="E196" i="1"/>
  <c r="E90" i="1"/>
  <c r="E92" i="1"/>
  <c r="E28" i="1"/>
  <c r="E52" i="1"/>
  <c r="E201" i="1"/>
  <c r="E27" i="1"/>
  <c r="E203" i="1"/>
  <c r="E123" i="1"/>
  <c r="E205" i="1"/>
  <c r="E2858" i="1"/>
  <c r="E35" i="1"/>
  <c r="E208" i="1"/>
  <c r="E209" i="1"/>
  <c r="E210" i="1"/>
  <c r="E211" i="1"/>
  <c r="E212" i="1"/>
  <c r="E213" i="1"/>
  <c r="E128" i="1"/>
  <c r="E129" i="1"/>
  <c r="E44" i="1"/>
  <c r="E2859" i="1"/>
  <c r="E218" i="1"/>
  <c r="E66" i="1"/>
  <c r="E146" i="1"/>
  <c r="E221" i="1"/>
  <c r="E222" i="1"/>
  <c r="E223" i="1"/>
  <c r="E120" i="1"/>
  <c r="E225" i="1"/>
  <c r="E226" i="1"/>
  <c r="E53" i="1"/>
  <c r="E228" i="1"/>
  <c r="E2860" i="1"/>
  <c r="E63" i="1"/>
  <c r="E231" i="1"/>
  <c r="E202" i="1"/>
  <c r="E233" i="1"/>
  <c r="E119" i="1"/>
  <c r="E2861" i="1"/>
  <c r="E86" i="1"/>
  <c r="E229" i="1"/>
  <c r="E118" i="1"/>
  <c r="E116" i="1"/>
  <c r="E240" i="1"/>
  <c r="E147" i="1"/>
  <c r="E242" i="1"/>
  <c r="E2862" i="1"/>
  <c r="E2863" i="1"/>
  <c r="E96" i="1"/>
  <c r="E100" i="1"/>
  <c r="E87" i="1"/>
  <c r="E248" i="1"/>
  <c r="E137" i="1"/>
  <c r="E139" i="1"/>
  <c r="E224" i="1"/>
  <c r="E252" i="1"/>
  <c r="E97" i="1"/>
  <c r="E99" i="1"/>
  <c r="E255" i="1"/>
  <c r="E256" i="1"/>
  <c r="E257" i="1"/>
  <c r="E121" i="1"/>
  <c r="E122" i="1"/>
  <c r="E2865" i="1"/>
  <c r="E261" i="1"/>
  <c r="E230" i="1"/>
  <c r="E2866" i="1"/>
  <c r="E77" i="1"/>
  <c r="E265" i="1"/>
  <c r="E266" i="1"/>
  <c r="E267" i="1"/>
  <c r="E268" i="1"/>
  <c r="E269" i="1"/>
  <c r="E101" i="1"/>
  <c r="E102" i="1"/>
  <c r="E125" i="1"/>
  <c r="E103" i="1"/>
  <c r="E112" i="1"/>
  <c r="E113" i="1"/>
  <c r="E154" i="1"/>
  <c r="E277" i="1"/>
  <c r="E278" i="1"/>
  <c r="E114" i="1"/>
  <c r="E115" i="1"/>
  <c r="E152" i="1"/>
  <c r="E80" i="1"/>
  <c r="E81" i="1"/>
  <c r="E171" i="1"/>
  <c r="E84" i="1"/>
  <c r="E286" i="1"/>
  <c r="E104" i="1"/>
  <c r="E106" i="1"/>
  <c r="E289" i="1"/>
  <c r="E290" i="1"/>
  <c r="E291" i="1"/>
  <c r="E292" i="1"/>
  <c r="E293" i="1"/>
  <c r="E294" i="1"/>
  <c r="E148" i="1"/>
  <c r="E254" i="1"/>
  <c r="E297" i="1"/>
  <c r="E173" i="1"/>
  <c r="E131" i="1"/>
  <c r="E132" i="1"/>
  <c r="E158" i="1"/>
  <c r="E178" i="1"/>
  <c r="E141" i="1"/>
  <c r="E175" i="1"/>
  <c r="E305" i="1"/>
  <c r="E149" i="1"/>
  <c r="E307" i="1"/>
  <c r="E308" i="1"/>
  <c r="E309" i="1"/>
  <c r="E310" i="1"/>
  <c r="E311" i="1"/>
  <c r="E312" i="1"/>
  <c r="E313" i="1"/>
  <c r="E314" i="1"/>
  <c r="E315" i="1"/>
  <c r="E316" i="1"/>
  <c r="E317" i="1"/>
  <c r="E318" i="1"/>
  <c r="E319" i="1"/>
  <c r="E320" i="1"/>
  <c r="E321" i="1"/>
  <c r="E322" i="1"/>
  <c r="E166" i="1"/>
  <c r="E324" i="1"/>
  <c r="E1275" i="1"/>
  <c r="E326" i="1"/>
  <c r="E327" i="1"/>
  <c r="E328" i="1"/>
  <c r="E200" i="1"/>
  <c r="E258" i="1"/>
  <c r="E331" i="1"/>
  <c r="E235" i="1"/>
  <c r="E333" i="1"/>
  <c r="E334" i="1"/>
  <c r="E335" i="1"/>
  <c r="E207" i="1"/>
  <c r="E182" i="1"/>
  <c r="E180" i="1"/>
  <c r="E339" i="1"/>
  <c r="E340" i="1"/>
  <c r="E341" i="1"/>
  <c r="E172" i="1"/>
  <c r="E169" i="1"/>
  <c r="E170" i="1"/>
  <c r="E345" i="1"/>
  <c r="E346" i="1"/>
  <c r="E347" i="1"/>
  <c r="E348" i="1"/>
  <c r="E349" i="1"/>
  <c r="E350" i="1"/>
  <c r="E192" i="1"/>
  <c r="E352" i="1"/>
  <c r="E1214" i="1"/>
  <c r="E281" i="1"/>
  <c r="E575" i="1"/>
  <c r="E198" i="1"/>
  <c r="E199" i="1"/>
  <c r="E358" i="1"/>
  <c r="E359" i="1"/>
  <c r="E360" i="1"/>
  <c r="E274" i="1"/>
  <c r="E186" i="1"/>
  <c r="E187" i="1"/>
  <c r="E174" i="1"/>
  <c r="E365" i="1"/>
  <c r="E284" i="1"/>
  <c r="E367" i="1"/>
  <c r="E368" i="1"/>
  <c r="E234" i="1"/>
  <c r="E193" i="1"/>
  <c r="E371" i="1"/>
  <c r="E249" i="1"/>
  <c r="E197" i="1"/>
  <c r="E181" i="1"/>
  <c r="E236" i="1"/>
  <c r="E376" i="1"/>
  <c r="E665" i="1"/>
  <c r="E184" i="1"/>
  <c r="E220" i="1"/>
  <c r="E227" i="1"/>
  <c r="E204" i="1"/>
  <c r="E382" i="1"/>
  <c r="E183" i="1"/>
  <c r="E384" i="1"/>
  <c r="E385" i="1"/>
  <c r="E386" i="1"/>
  <c r="E189" i="1"/>
  <c r="E259" i="1"/>
  <c r="E389" i="1"/>
  <c r="E824" i="1"/>
  <c r="E391" i="1"/>
  <c r="E392" i="1"/>
  <c r="E215" i="1"/>
  <c r="E394" i="1"/>
  <c r="E561" i="1"/>
  <c r="E396" i="1"/>
  <c r="E244" i="1"/>
  <c r="E398" i="1"/>
  <c r="E399" i="1"/>
  <c r="E400" i="1"/>
  <c r="E237" i="1"/>
  <c r="E247" i="1"/>
  <c r="E263" i="1"/>
  <c r="E264" i="1"/>
  <c r="E214" i="1"/>
  <c r="E206" i="1"/>
  <c r="E407" i="1"/>
  <c r="E408" i="1"/>
  <c r="E250" i="1"/>
  <c r="E410" i="1"/>
  <c r="E411" i="1"/>
  <c r="E412" i="1"/>
  <c r="E275" i="1"/>
  <c r="E414" i="1"/>
  <c r="E287" i="1"/>
  <c r="E416" i="1"/>
  <c r="E332" i="1"/>
  <c r="E232" i="1"/>
  <c r="E280" i="1"/>
  <c r="E567" i="1"/>
  <c r="E1085" i="1"/>
  <c r="E422" i="1"/>
  <c r="E260" i="1"/>
  <c r="E246" i="1"/>
  <c r="E425" i="1"/>
  <c r="E262" i="1"/>
  <c r="E304" i="1"/>
  <c r="E243" i="1"/>
  <c r="E251" i="1"/>
  <c r="E238" i="1"/>
  <c r="E431" i="1"/>
  <c r="E432" i="1"/>
  <c r="E306" i="1"/>
  <c r="E253" i="1"/>
  <c r="E276" i="1"/>
  <c r="E436" i="1"/>
  <c r="E437" i="1"/>
  <c r="E272" i="1"/>
  <c r="E303" i="1"/>
  <c r="E440" i="1"/>
  <c r="E241" i="1"/>
  <c r="E330" i="1"/>
  <c r="E443" i="1"/>
  <c r="E444" i="1"/>
  <c r="E445" i="1"/>
  <c r="E245" i="1"/>
  <c r="E1084" i="1"/>
  <c r="E448" i="1"/>
  <c r="E1041" i="1"/>
  <c r="E1203" i="1"/>
  <c r="E451" i="1"/>
  <c r="E298" i="1"/>
  <c r="E299" i="1"/>
  <c r="E279" i="1"/>
  <c r="E455" i="1"/>
  <c r="E456" i="1"/>
  <c r="E302" i="1"/>
  <c r="E270" i="1"/>
  <c r="E459" i="1"/>
  <c r="E1215" i="1"/>
  <c r="E461" i="1"/>
  <c r="E271" i="1"/>
  <c r="E463" i="1"/>
  <c r="E464" i="1"/>
  <c r="E338" i="1"/>
  <c r="E466" i="1"/>
  <c r="E273" i="1"/>
  <c r="E468" i="1"/>
  <c r="E469" i="1"/>
  <c r="E470" i="1"/>
  <c r="E471" i="1"/>
  <c r="E542" i="1"/>
  <c r="E473" i="1"/>
  <c r="E474" i="1"/>
  <c r="E475" i="1"/>
  <c r="E476" i="1"/>
  <c r="E2012" i="1"/>
  <c r="E478" i="1"/>
  <c r="E479" i="1"/>
  <c r="E615" i="1"/>
  <c r="E481" i="1"/>
  <c r="E282" i="1"/>
  <c r="E869" i="1"/>
  <c r="E288" i="1"/>
  <c r="E485" i="1"/>
  <c r="E486" i="1"/>
  <c r="E487" i="1"/>
  <c r="E336" i="1"/>
  <c r="E489" i="1"/>
  <c r="E490" i="1"/>
  <c r="E364" i="1"/>
  <c r="E366" i="1"/>
  <c r="E493" i="1"/>
  <c r="E285" i="1"/>
  <c r="E388" i="1"/>
  <c r="E496" i="1"/>
  <c r="E497" i="1"/>
  <c r="E498" i="1"/>
  <c r="E619" i="1"/>
  <c r="E500" i="1"/>
  <c r="E433" i="1"/>
  <c r="E502" i="1"/>
  <c r="E503" i="1"/>
  <c r="E421" i="1"/>
  <c r="E283" i="1"/>
  <c r="E381" i="1"/>
  <c r="E426" i="1"/>
  <c r="E295" i="1"/>
  <c r="E509" i="1"/>
  <c r="E510" i="1"/>
  <c r="E511" i="1"/>
  <c r="E505" i="1"/>
  <c r="E513" i="1"/>
  <c r="E402" i="1"/>
  <c r="E984" i="1"/>
  <c r="E996" i="1"/>
  <c r="E517" i="1"/>
  <c r="E296" i="1"/>
  <c r="E593" i="1"/>
  <c r="E520" i="1"/>
  <c r="E834" i="1"/>
  <c r="E300" i="1"/>
  <c r="E523" i="1"/>
  <c r="E343" i="1"/>
  <c r="E525" i="1"/>
  <c r="E342" i="1"/>
  <c r="E527" i="1"/>
  <c r="E592" i="1"/>
  <c r="E781" i="1"/>
  <c r="E530" i="1"/>
  <c r="E531" i="1"/>
  <c r="E532" i="1"/>
  <c r="E397" i="1"/>
  <c r="E1030" i="1"/>
  <c r="E390" i="1"/>
  <c r="E945" i="1"/>
  <c r="E815" i="1"/>
  <c r="E538" i="1"/>
  <c r="E1968" i="1"/>
  <c r="E540" i="1"/>
  <c r="E835" i="1"/>
  <c r="E357" i="1"/>
  <c r="E825" i="1"/>
  <c r="E544" i="1"/>
  <c r="E301" i="1"/>
  <c r="E1323" i="1"/>
  <c r="E378" i="1"/>
  <c r="E494" i="1"/>
  <c r="E1037" i="1"/>
  <c r="E1038" i="1"/>
  <c r="E1039" i="1"/>
  <c r="E998" i="1"/>
  <c r="E999" i="1"/>
  <c r="E1155" i="1"/>
  <c r="E1392" i="1"/>
  <c r="E1074" i="1"/>
  <c r="E323" i="1"/>
  <c r="E1031" i="1"/>
  <c r="E559" i="1"/>
  <c r="E370" i="1"/>
  <c r="E663" i="1"/>
  <c r="E1131" i="1"/>
  <c r="E563" i="1"/>
  <c r="E564" i="1"/>
  <c r="E325" i="1"/>
  <c r="E553" i="1"/>
  <c r="E554" i="1"/>
  <c r="E719" i="1"/>
  <c r="E401" i="1"/>
  <c r="E570" i="1"/>
  <c r="E375" i="1"/>
  <c r="E620" i="1"/>
  <c r="E550" i="1"/>
  <c r="E1072" i="1"/>
  <c r="E1070" i="1"/>
  <c r="E387" i="1"/>
  <c r="E512" i="1"/>
  <c r="E626" i="1"/>
  <c r="E634" i="1"/>
  <c r="E1068" i="1"/>
  <c r="E551" i="1"/>
  <c r="E582" i="1"/>
  <c r="E938" i="1"/>
  <c r="E329" i="1"/>
  <c r="E801" i="1"/>
  <c r="E373" i="1"/>
  <c r="E587" i="1"/>
  <c r="E588" i="1"/>
  <c r="E641" i="1"/>
  <c r="E344" i="1"/>
  <c r="E337" i="1"/>
  <c r="E1047" i="1"/>
  <c r="E1053" i="1"/>
  <c r="E508" i="1"/>
  <c r="E351" i="1"/>
  <c r="E596" i="1"/>
  <c r="E543" i="1"/>
  <c r="E353" i="1"/>
  <c r="E599" i="1"/>
  <c r="E816" i="1"/>
  <c r="E580" i="1"/>
  <c r="E566" i="1"/>
  <c r="E948" i="1"/>
  <c r="E1517" i="1"/>
  <c r="E1139" i="1"/>
  <c r="E604" i="1"/>
  <c r="E928" i="1"/>
  <c r="E393" i="1"/>
  <c r="E395" i="1"/>
  <c r="E354" i="1"/>
  <c r="E882" i="1"/>
  <c r="E883" i="1"/>
  <c r="E884" i="1"/>
  <c r="E614" i="1"/>
  <c r="E506" i="1"/>
  <c r="E480" i="1"/>
  <c r="E720" i="1"/>
  <c r="E374" i="1"/>
  <c r="E383" i="1"/>
  <c r="E355" i="1"/>
  <c r="E356" i="1"/>
  <c r="E524" i="1"/>
  <c r="E894" i="1"/>
  <c r="E949" i="1"/>
  <c r="E625" i="1"/>
  <c r="E536" i="1"/>
  <c r="E627" i="1"/>
  <c r="E628" i="1"/>
  <c r="E621" i="1"/>
  <c r="E362" i="1"/>
  <c r="E369" i="1"/>
  <c r="E379" i="1"/>
  <c r="E642" i="1"/>
  <c r="E361" i="1"/>
  <c r="E671" i="1"/>
  <c r="E722" i="1"/>
  <c r="E637" i="1"/>
  <c r="E638" i="1"/>
  <c r="E723" i="1"/>
  <c r="E460" i="1"/>
  <c r="E363" i="1"/>
  <c r="E1063" i="1"/>
  <c r="E643" i="1"/>
  <c r="E789" i="1"/>
  <c r="E645" i="1"/>
  <c r="E534" i="1"/>
  <c r="E454" i="1"/>
  <c r="E648" i="1"/>
  <c r="E541" i="1"/>
  <c r="E650" i="1"/>
  <c r="E522" i="1"/>
  <c r="E726" i="1"/>
  <c r="E653" i="1"/>
  <c r="E670" i="1"/>
  <c r="E491" i="1"/>
  <c r="E495" i="1"/>
  <c r="E377" i="1"/>
  <c r="E821" i="1"/>
  <c r="E492" i="1"/>
  <c r="E1188" i="1"/>
  <c r="E372" i="1"/>
  <c r="E662" i="1"/>
  <c r="E1062" i="1"/>
  <c r="E840" i="1"/>
  <c r="E921" i="1"/>
  <c r="E897" i="1"/>
  <c r="E521" i="1"/>
  <c r="E668" i="1"/>
  <c r="E899" i="1"/>
  <c r="E900" i="1"/>
  <c r="E632" i="1"/>
  <c r="E1060" i="1"/>
  <c r="E727" i="1"/>
  <c r="E674" i="1"/>
  <c r="E616" i="1"/>
  <c r="E1187" i="1"/>
  <c r="E729" i="1"/>
  <c r="E730" i="1"/>
  <c r="E1014" i="1"/>
  <c r="E871" i="1"/>
  <c r="E681" i="1"/>
  <c r="E731" i="1"/>
  <c r="E601" i="1"/>
  <c r="E732" i="1"/>
  <c r="E733" i="1"/>
  <c r="E686" i="1"/>
  <c r="E831" i="1"/>
  <c r="E672" i="1"/>
  <c r="E939" i="1"/>
  <c r="E537" i="1"/>
  <c r="E691" i="1"/>
  <c r="E380" i="1"/>
  <c r="E635" i="1"/>
  <c r="E666" i="1"/>
  <c r="E695" i="1"/>
  <c r="E405" i="1"/>
  <c r="E618" i="1"/>
  <c r="E673" i="1"/>
  <c r="E734" i="1"/>
  <c r="E735" i="1"/>
  <c r="E738" i="1"/>
  <c r="E710" i="1"/>
  <c r="E703" i="1"/>
  <c r="E704" i="1"/>
  <c r="E705" i="1"/>
  <c r="E739" i="1"/>
  <c r="E1191" i="1"/>
  <c r="E919" i="1"/>
  <c r="E654" i="1"/>
  <c r="E1236" i="1"/>
  <c r="E1245" i="1"/>
  <c r="E836" i="1"/>
  <c r="E1174" i="1"/>
  <c r="E896" i="1"/>
  <c r="E680" i="1"/>
  <c r="E901" i="1"/>
  <c r="E717" i="1"/>
  <c r="E712" i="1"/>
  <c r="E682" i="1"/>
  <c r="E1148" i="1"/>
  <c r="E721" i="1"/>
  <c r="E991" i="1"/>
  <c r="E435" i="1"/>
  <c r="E724" i="1"/>
  <c r="E725" i="1"/>
  <c r="E528" i="1"/>
  <c r="E529" i="1"/>
  <c r="E728" i="1"/>
  <c r="E636" i="1"/>
  <c r="E639" i="1"/>
  <c r="E1075" i="1"/>
  <c r="E898" i="1"/>
  <c r="E430" i="1"/>
  <c r="E699" i="1"/>
  <c r="E612" i="1"/>
  <c r="E736" i="1"/>
  <c r="E737" i="1"/>
  <c r="E419" i="1"/>
  <c r="E420" i="1"/>
  <c r="E802" i="1"/>
  <c r="E740" i="1"/>
  <c r="E546" i="1"/>
  <c r="E929" i="1"/>
  <c r="E716" i="1"/>
  <c r="E745" i="1"/>
  <c r="E1018" i="1"/>
  <c r="E613" i="1"/>
  <c r="E741" i="1"/>
  <c r="E970" i="1"/>
  <c r="E972" i="1"/>
  <c r="E1277" i="1"/>
  <c r="E752" i="1"/>
  <c r="E526" i="1"/>
  <c r="E754" i="1"/>
  <c r="E763" i="1"/>
  <c r="E623" i="1"/>
  <c r="E1035" i="1"/>
  <c r="E1025" i="1"/>
  <c r="E759" i="1"/>
  <c r="E760" i="1"/>
  <c r="E622" i="1"/>
  <c r="E992" i="1"/>
  <c r="E572" i="1"/>
  <c r="E535" i="1"/>
  <c r="E548" i="1"/>
  <c r="E706" i="1"/>
  <c r="E697" i="1"/>
  <c r="E675" i="1"/>
  <c r="E769" i="1"/>
  <c r="E742" i="1"/>
  <c r="E452" i="1"/>
  <c r="E676" i="1"/>
  <c r="E886" i="1"/>
  <c r="E482" i="1"/>
  <c r="E483" i="1"/>
  <c r="E413" i="1"/>
  <c r="E415" i="1"/>
  <c r="E417" i="1"/>
  <c r="E418" i="1"/>
  <c r="E499" i="1"/>
  <c r="E428" i="1"/>
  <c r="E783" i="1"/>
  <c r="E1059" i="1"/>
  <c r="E784" i="1"/>
  <c r="E865" i="1"/>
  <c r="E659" i="1"/>
  <c r="E829" i="1"/>
  <c r="E830" i="1"/>
  <c r="E743" i="1"/>
  <c r="E744" i="1"/>
  <c r="E746" i="1"/>
  <c r="E747" i="1"/>
  <c r="E447" i="1"/>
  <c r="E449" i="1"/>
  <c r="E1103" i="1"/>
  <c r="E565" i="1"/>
  <c r="E797" i="1"/>
  <c r="E798" i="1"/>
  <c r="E660" i="1"/>
  <c r="E547" i="1"/>
  <c r="E569" i="1"/>
  <c r="E990" i="1"/>
  <c r="E803" i="1"/>
  <c r="E804" i="1"/>
  <c r="E805" i="1"/>
  <c r="E806" i="1"/>
  <c r="E450" i="1"/>
  <c r="E808" i="1"/>
  <c r="E988" i="1"/>
  <c r="E562" i="1"/>
  <c r="E811" i="1"/>
  <c r="E1181" i="1"/>
  <c r="E533" i="1"/>
  <c r="E814" i="1"/>
  <c r="E629" i="1"/>
  <c r="E581" i="1"/>
  <c r="E583" i="1"/>
  <c r="E818" i="1"/>
  <c r="E1143" i="1"/>
  <c r="E868" i="1"/>
  <c r="E514" i="1"/>
  <c r="E982" i="1"/>
  <c r="E677" i="1"/>
  <c r="E515" i="1"/>
  <c r="E516" i="1"/>
  <c r="E518" i="1"/>
  <c r="E519" i="1"/>
  <c r="E946" i="1"/>
  <c r="E633" i="1"/>
  <c r="E795" i="1"/>
  <c r="E796" i="1"/>
  <c r="E799" i="1"/>
  <c r="E1057" i="1"/>
  <c r="E846" i="1"/>
  <c r="E1004" i="1"/>
  <c r="E715" i="1"/>
  <c r="E966" i="1"/>
  <c r="E838" i="1"/>
  <c r="E1043" i="1"/>
  <c r="E403" i="1"/>
  <c r="E748" i="1"/>
  <c r="E842" i="1"/>
  <c r="E932" i="1"/>
  <c r="E631" i="1"/>
  <c r="E694" i="1"/>
  <c r="E922" i="1"/>
  <c r="E584" i="1"/>
  <c r="E874" i="1"/>
  <c r="E775" i="1"/>
  <c r="E605" i="1"/>
  <c r="E822" i="1"/>
  <c r="E887" i="1"/>
  <c r="E853" i="1"/>
  <c r="E854" i="1"/>
  <c r="E678" i="1"/>
  <c r="E457" i="1"/>
  <c r="E458" i="1"/>
  <c r="E837" i="1"/>
  <c r="E859" i="1"/>
  <c r="E860" i="1"/>
  <c r="E975" i="1"/>
  <c r="E504" i="1"/>
  <c r="E404" i="1"/>
  <c r="E823" i="1"/>
  <c r="E439" i="1"/>
  <c r="E866" i="1"/>
  <c r="E867" i="1"/>
  <c r="E462" i="1"/>
  <c r="E465" i="1"/>
  <c r="E875" i="1"/>
  <c r="E879" i="1"/>
  <c r="E951" i="1"/>
  <c r="E545" i="1"/>
  <c r="E571" i="1"/>
  <c r="E776" i="1"/>
  <c r="E876" i="1"/>
  <c r="E877" i="1"/>
  <c r="E878" i="1"/>
  <c r="E409" i="1"/>
  <c r="E1006" i="1"/>
  <c r="E881" i="1"/>
  <c r="E467" i="1"/>
  <c r="E472" i="1"/>
  <c r="E477" i="1"/>
  <c r="E1151" i="1"/>
  <c r="E902" i="1"/>
  <c r="E903" i="1"/>
  <c r="E683" i="1"/>
  <c r="E956" i="1"/>
  <c r="E890" i="1"/>
  <c r="E993" i="1"/>
  <c r="E406" i="1"/>
  <c r="E597" i="1"/>
  <c r="E800" i="1"/>
  <c r="E977" i="1"/>
  <c r="E820" i="1"/>
  <c r="E847" i="1"/>
  <c r="E667" i="1"/>
  <c r="E664" i="1"/>
  <c r="E790" i="1"/>
  <c r="E429" i="1"/>
  <c r="E862" i="1"/>
  <c r="E576" i="1"/>
  <c r="E423" i="1"/>
  <c r="E501" i="1"/>
  <c r="E906" i="1"/>
  <c r="E598" i="1"/>
  <c r="E434" i="1"/>
  <c r="E427" i="1"/>
  <c r="E1061" i="1"/>
  <c r="E807" i="1"/>
  <c r="E607" i="1"/>
  <c r="E684" i="1"/>
  <c r="E809" i="1"/>
  <c r="E685" i="1"/>
  <c r="E904" i="1"/>
  <c r="E1095" i="1"/>
  <c r="E905" i="1"/>
  <c r="E907" i="1"/>
  <c r="E687" i="1"/>
  <c r="E810" i="1"/>
  <c r="E608" i="1"/>
  <c r="E609" i="1"/>
  <c r="E812" i="1"/>
  <c r="E688" i="1"/>
  <c r="E908" i="1"/>
  <c r="E1096" i="1"/>
  <c r="E909" i="1"/>
  <c r="E507" i="1"/>
  <c r="E930" i="1"/>
  <c r="E931" i="1"/>
  <c r="E441" i="1"/>
  <c r="E442" i="1"/>
  <c r="E888" i="1"/>
  <c r="E446" i="1"/>
  <c r="E936" i="1"/>
  <c r="E602" i="1"/>
  <c r="E910" i="1"/>
  <c r="E689" i="1"/>
  <c r="E940" i="1"/>
  <c r="E424" i="1"/>
  <c r="E911" i="1"/>
  <c r="E912" i="1"/>
  <c r="E944" i="1"/>
  <c r="E585" i="1"/>
  <c r="E749" i="1"/>
  <c r="E947" i="1"/>
  <c r="E484" i="1"/>
  <c r="E438" i="1"/>
  <c r="E950" i="1"/>
  <c r="E750" i="1"/>
  <c r="E935" i="1"/>
  <c r="E751" i="1"/>
  <c r="E957" i="1"/>
  <c r="E920" i="1"/>
  <c r="E591" i="1"/>
  <c r="E640" i="1"/>
  <c r="E488" i="1"/>
  <c r="E595" i="1"/>
  <c r="E453" i="1"/>
  <c r="E961" i="1"/>
  <c r="E962" i="1"/>
  <c r="E963" i="1"/>
  <c r="E753" i="1"/>
  <c r="E965" i="1"/>
  <c r="E828" i="1"/>
  <c r="E552" i="1"/>
  <c r="E926" i="1"/>
  <c r="E969" i="1"/>
  <c r="E1076" i="1"/>
  <c r="E971" i="1"/>
  <c r="E239" i="1"/>
  <c r="E973" i="1"/>
  <c r="E974" i="1"/>
  <c r="E216" i="1"/>
  <c r="E976" i="1"/>
  <c r="E217" i="1"/>
  <c r="E219" i="1"/>
  <c r="E979" i="1"/>
  <c r="E980" i="1"/>
  <c r="E813" i="1"/>
  <c r="E669" i="1"/>
  <c r="E983" i="1"/>
  <c r="E539" i="1"/>
  <c r="E958" i="1"/>
  <c r="E702" i="1"/>
  <c r="E941" i="1"/>
  <c r="E603" i="1"/>
  <c r="E848" i="1"/>
  <c r="E549" i="1"/>
  <c r="E610" i="1"/>
  <c r="E611" i="1"/>
  <c r="E913" i="1"/>
  <c r="E690" i="1"/>
  <c r="E555" i="1"/>
  <c r="E556" i="1"/>
  <c r="E557" i="1"/>
  <c r="E558" i="1"/>
  <c r="E560" i="1"/>
  <c r="E1000" i="1"/>
  <c r="E1001" i="1"/>
  <c r="E1002" i="1"/>
  <c r="E1003" i="1"/>
  <c r="E594" i="1"/>
  <c r="E1005" i="1"/>
  <c r="E1200" i="1"/>
  <c r="E1019" i="1"/>
  <c r="E1008" i="1"/>
  <c r="E661" i="1"/>
  <c r="E1010" i="1"/>
  <c r="E617" i="1"/>
  <c r="E1479" i="1"/>
  <c r="E1013" i="1"/>
  <c r="E1443" i="1"/>
  <c r="E1015" i="1"/>
  <c r="E1099" i="1"/>
  <c r="E579" i="1"/>
  <c r="E709" i="1"/>
  <c r="E606" i="1"/>
  <c r="E1020" i="1"/>
  <c r="E1021" i="1"/>
  <c r="E1022" i="1"/>
  <c r="E1023" i="1"/>
  <c r="E872" i="1"/>
  <c r="E1007" i="1"/>
  <c r="E1026" i="1"/>
  <c r="E568" i="1"/>
  <c r="E791" i="1"/>
  <c r="E574" i="1"/>
  <c r="E590" i="1"/>
  <c r="E755" i="1"/>
  <c r="E1032" i="1"/>
  <c r="E1033" i="1"/>
  <c r="E1106" i="1"/>
  <c r="E573" i="1"/>
  <c r="E1048" i="1"/>
  <c r="E764" i="1"/>
  <c r="E1481" i="1"/>
  <c r="E657" i="1"/>
  <c r="E1040" i="1"/>
  <c r="E1521" i="1"/>
  <c r="E942" i="1"/>
  <c r="E586" i="1"/>
  <c r="E589" i="1"/>
  <c r="E700" i="1"/>
  <c r="E1046" i="1"/>
  <c r="E644" i="1"/>
  <c r="E1199" i="1"/>
  <c r="E1049" i="1"/>
  <c r="E895" i="1"/>
  <c r="E779" i="1"/>
  <c r="E849" i="1"/>
  <c r="E959" i="1"/>
  <c r="E870" i="1"/>
  <c r="E1055" i="1"/>
  <c r="E701" i="1"/>
  <c r="E1024" i="1"/>
  <c r="E718" i="1"/>
  <c r="E624" i="1"/>
  <c r="E792" i="1"/>
  <c r="E793" i="1"/>
  <c r="E794" i="1"/>
  <c r="E698" i="1"/>
  <c r="E1064" i="1"/>
  <c r="E933" i="1"/>
  <c r="E1016" i="1"/>
  <c r="E1017" i="1"/>
  <c r="E885" i="1"/>
  <c r="E1069" i="1"/>
  <c r="E960" i="1"/>
  <c r="E1071" i="1"/>
  <c r="E1126" i="1"/>
  <c r="E1400" i="1"/>
  <c r="E1045" i="1"/>
  <c r="E1009" i="1"/>
  <c r="E964" i="1"/>
  <c r="E1189" i="1"/>
  <c r="E978" i="1"/>
  <c r="E708" i="1"/>
  <c r="E850" i="1"/>
  <c r="E1088" i="1"/>
  <c r="G1088" i="1" s="1"/>
  <c r="E1105" i="1"/>
  <c r="G1105" i="1" s="1"/>
  <c r="E1108" i="1"/>
  <c r="G1108" i="1" s="1"/>
  <c r="E1109" i="1"/>
  <c r="G1109" i="1" s="1"/>
  <c r="E1110" i="1"/>
  <c r="E1111" i="1"/>
  <c r="E1114" i="1"/>
  <c r="E1118" i="1"/>
  <c r="E1125" i="1"/>
  <c r="E1127" i="1"/>
  <c r="G1127" i="1" s="1"/>
  <c r="E851" i="1"/>
  <c r="E1128" i="1"/>
  <c r="G1128" i="1" s="1"/>
  <c r="E1130" i="1"/>
  <c r="G1130" i="1" s="1"/>
  <c r="E1136" i="1"/>
  <c r="E1141" i="1"/>
  <c r="E1144" i="1"/>
  <c r="E1147" i="1"/>
  <c r="E1156" i="1"/>
  <c r="E1159" i="1"/>
  <c r="E1160" i="1"/>
  <c r="E1162" i="1"/>
  <c r="E1102" i="1"/>
  <c r="E1164" i="1"/>
  <c r="E1173" i="1"/>
  <c r="E1176" i="1"/>
  <c r="G1176" i="1" s="1"/>
  <c r="E1182" i="1"/>
  <c r="E1184" i="1"/>
  <c r="G1184" i="1" s="1"/>
  <c r="E1192" i="1"/>
  <c r="G1192" i="1" s="1"/>
  <c r="E1193" i="1"/>
  <c r="G1193" i="1" s="1"/>
  <c r="E1198" i="1"/>
  <c r="G1198" i="1" s="1"/>
  <c r="E1202" i="1"/>
  <c r="G1202" i="1" s="1"/>
  <c r="E1207" i="1"/>
  <c r="E852" i="1"/>
  <c r="E1217" i="1"/>
  <c r="E1218" i="1"/>
  <c r="E1225" i="1"/>
  <c r="E1226" i="1"/>
  <c r="E1229" i="1"/>
  <c r="G1229" i="1" s="1"/>
  <c r="E1233" i="1"/>
  <c r="E1237" i="1"/>
  <c r="E1240" i="1"/>
  <c r="E1241" i="1"/>
  <c r="E1248" i="1"/>
  <c r="E600" i="1"/>
  <c r="E1249" i="1"/>
  <c r="G1249" i="1" s="1"/>
  <c r="E1250" i="1"/>
  <c r="E1251" i="1"/>
  <c r="G1251" i="1" s="1"/>
  <c r="E1254" i="1"/>
  <c r="E1261" i="1"/>
  <c r="E1266" i="1"/>
  <c r="E1269" i="1"/>
  <c r="E1270" i="1"/>
  <c r="E1272" i="1"/>
  <c r="E1273" i="1"/>
  <c r="E989" i="1"/>
  <c r="E1276" i="1"/>
  <c r="G1276" i="1" s="1"/>
  <c r="E1279" i="1"/>
  <c r="E1280" i="1"/>
  <c r="E1281" i="1"/>
  <c r="G1281" i="1" s="1"/>
  <c r="E1282" i="1"/>
  <c r="E1283" i="1"/>
  <c r="G1283" i="1" s="1"/>
  <c r="E1287" i="1"/>
  <c r="E1288" i="1"/>
  <c r="E1290" i="1"/>
  <c r="G1290" i="1" s="1"/>
  <c r="E1292" i="1"/>
  <c r="E1146" i="1"/>
  <c r="E1294" i="1"/>
  <c r="E1296" i="1"/>
  <c r="E1297" i="1"/>
  <c r="E1298" i="1"/>
  <c r="G1298" i="1" s="1"/>
  <c r="E1299" i="1"/>
  <c r="E1301" i="1"/>
  <c r="E1302" i="1"/>
  <c r="E1303" i="1"/>
  <c r="G1303" i="1" s="1"/>
  <c r="E1304" i="1"/>
  <c r="E1305" i="1"/>
  <c r="G1305" i="1" s="1"/>
  <c r="E1027" i="1"/>
  <c r="E1306" i="1"/>
  <c r="E1308" i="1"/>
  <c r="E1309" i="1"/>
  <c r="G1309" i="1" s="1"/>
  <c r="E1310" i="1"/>
  <c r="E1312" i="1"/>
  <c r="G1312" i="1" s="1"/>
  <c r="E1314" i="1"/>
  <c r="E1315" i="1"/>
  <c r="E1316" i="1"/>
  <c r="E1317" i="1"/>
  <c r="E1318" i="1"/>
  <c r="E855" i="1"/>
  <c r="E1319" i="1"/>
  <c r="E1320" i="1"/>
  <c r="E1321" i="1"/>
  <c r="E1324" i="1"/>
  <c r="E1325" i="1"/>
  <c r="E1326" i="1"/>
  <c r="G1326" i="1" s="1"/>
  <c r="E1327" i="1"/>
  <c r="E1328" i="1"/>
  <c r="G1328" i="1" s="1"/>
  <c r="E1329" i="1"/>
  <c r="E1332" i="1"/>
  <c r="E1065" i="1"/>
  <c r="E1336" i="1"/>
  <c r="E1337" i="1"/>
  <c r="E1338" i="1"/>
  <c r="G1338" i="1" s="1"/>
  <c r="E1339" i="1"/>
  <c r="E1340" i="1"/>
  <c r="G1340" i="1" s="1"/>
  <c r="E1341" i="1"/>
  <c r="E1342" i="1"/>
  <c r="G1342" i="1" s="1"/>
  <c r="E1343" i="1"/>
  <c r="E1346" i="1"/>
  <c r="G1346" i="1" s="1"/>
  <c r="E1347" i="1"/>
  <c r="E1190" i="1"/>
  <c r="E1348" i="1"/>
  <c r="E1349" i="1"/>
  <c r="E1351" i="1"/>
  <c r="G1351" i="1" s="1"/>
  <c r="E1352" i="1"/>
  <c r="E1353" i="1"/>
  <c r="E1354" i="1"/>
  <c r="G1354" i="1" s="1"/>
  <c r="E1357" i="1"/>
  <c r="G1357" i="1" s="1"/>
  <c r="E1358" i="1"/>
  <c r="G1358" i="1" s="1"/>
  <c r="E1359" i="1"/>
  <c r="E1360" i="1"/>
  <c r="E762" i="1"/>
  <c r="E1361" i="1"/>
  <c r="G1361" i="1" s="1"/>
  <c r="E1362" i="1"/>
  <c r="G1362" i="1" s="1"/>
  <c r="E1363" i="1"/>
  <c r="G1363" i="1" s="1"/>
  <c r="E1364" i="1"/>
  <c r="E1369" i="1"/>
  <c r="E1370" i="1"/>
  <c r="G1370" i="1" s="1"/>
  <c r="E1371" i="1"/>
  <c r="E1372" i="1"/>
  <c r="E1373" i="1"/>
  <c r="E1826" i="1"/>
  <c r="E1212" i="1"/>
  <c r="E1374" i="1"/>
  <c r="E1375" i="1"/>
  <c r="G1375" i="1" s="1"/>
  <c r="E1376" i="1"/>
  <c r="G1376" i="1" s="1"/>
  <c r="E1378" i="1"/>
  <c r="E1379" i="1"/>
  <c r="G1379" i="1" s="1"/>
  <c r="E1380" i="1"/>
  <c r="E1381" i="1"/>
  <c r="E1382" i="1"/>
  <c r="E1384" i="1"/>
  <c r="G1384" i="1" s="1"/>
  <c r="E1385" i="1"/>
  <c r="E856" i="1"/>
  <c r="E1853" i="1"/>
  <c r="E1387" i="1"/>
  <c r="E1389" i="1"/>
  <c r="G1389" i="1" s="1"/>
  <c r="E1390" i="1"/>
  <c r="E1391" i="1"/>
  <c r="E1393" i="1"/>
  <c r="E1394" i="1"/>
  <c r="E1395" i="1"/>
  <c r="E1396" i="1"/>
  <c r="E1399" i="1"/>
  <c r="G1399" i="1" s="1"/>
  <c r="E857" i="1"/>
  <c r="E1402" i="1"/>
  <c r="G1402" i="1" s="1"/>
  <c r="E1793" i="1"/>
  <c r="E1404" i="1"/>
  <c r="E1405" i="1"/>
  <c r="E1406" i="1"/>
  <c r="E1408" i="1"/>
  <c r="G1408" i="1" s="1"/>
  <c r="E1769" i="1"/>
  <c r="E1409" i="1"/>
  <c r="E1412" i="1"/>
  <c r="E1411" i="1"/>
  <c r="E915" i="1"/>
  <c r="E1413" i="1"/>
  <c r="E1854" i="1"/>
  <c r="E1414" i="1"/>
  <c r="G1414" i="1" s="1"/>
  <c r="E1415" i="1"/>
  <c r="G1415" i="1" s="1"/>
  <c r="E1424" i="1"/>
  <c r="G1424" i="1" s="1"/>
  <c r="E1416" i="1"/>
  <c r="E1417" i="1"/>
  <c r="E1418" i="1"/>
  <c r="E1419" i="1"/>
  <c r="E1422" i="1"/>
  <c r="E782" i="1"/>
  <c r="E1423" i="1"/>
  <c r="E1446" i="1"/>
  <c r="E1426" i="1"/>
  <c r="E1427" i="1"/>
  <c r="E1428" i="1"/>
  <c r="G1428" i="1" s="1"/>
  <c r="E1429" i="1"/>
  <c r="E1430" i="1"/>
  <c r="E1431" i="1"/>
  <c r="E1433" i="1"/>
  <c r="E1434" i="1"/>
  <c r="G1434" i="1" s="1"/>
  <c r="E652" i="1"/>
  <c r="E1435" i="1"/>
  <c r="E1436" i="1"/>
  <c r="G1436" i="1" s="1"/>
  <c r="E1437" i="1"/>
  <c r="E1438" i="1"/>
  <c r="E1439" i="1"/>
  <c r="G1439" i="1" s="1"/>
  <c r="E1440" i="1"/>
  <c r="G1440" i="1" s="1"/>
  <c r="E1441" i="1"/>
  <c r="E1442" i="1"/>
  <c r="E1444" i="1"/>
  <c r="E1445" i="1"/>
  <c r="E1129" i="1"/>
  <c r="E1447" i="1"/>
  <c r="G1447" i="1" s="1"/>
  <c r="E1448" i="1"/>
  <c r="G1448" i="1" s="1"/>
  <c r="E1449" i="1"/>
  <c r="G1449" i="1" s="1"/>
  <c r="E1453" i="1"/>
  <c r="G1453" i="1" s="1"/>
  <c r="E1450" i="1"/>
  <c r="E1451" i="1"/>
  <c r="E1452" i="1"/>
  <c r="E1454" i="1"/>
  <c r="G1454" i="1" s="1"/>
  <c r="E1455" i="1"/>
  <c r="G1455" i="1" s="1"/>
  <c r="E1719" i="1"/>
  <c r="E981" i="1"/>
  <c r="E1456" i="1"/>
  <c r="E1457" i="1"/>
  <c r="E1459" i="1"/>
  <c r="E1971" i="1"/>
  <c r="E1460" i="1"/>
  <c r="E1462" i="1"/>
  <c r="E1463" i="1"/>
  <c r="E1464" i="1"/>
  <c r="E1466" i="1"/>
  <c r="E1468" i="1"/>
  <c r="E833" i="1"/>
  <c r="E1469" i="1"/>
  <c r="E1470" i="1"/>
  <c r="E1471" i="1"/>
  <c r="E1472" i="1"/>
  <c r="E1473" i="1"/>
  <c r="E1474" i="1"/>
  <c r="G1474" i="1" s="1"/>
  <c r="E1988" i="1"/>
  <c r="E1984" i="1"/>
  <c r="E1475" i="1"/>
  <c r="E1478" i="1"/>
  <c r="E696" i="1"/>
  <c r="E1480" i="1"/>
  <c r="E1482" i="1"/>
  <c r="E1485" i="1"/>
  <c r="E1994" i="1"/>
  <c r="E1486" i="1"/>
  <c r="E1488" i="1"/>
  <c r="G1488" i="1" s="1"/>
  <c r="E1489" i="1"/>
  <c r="E1491" i="1"/>
  <c r="G1491" i="1" s="1"/>
  <c r="E1492" i="1"/>
  <c r="E1493" i="1"/>
  <c r="G1493" i="1" s="1"/>
  <c r="E1322" i="1"/>
  <c r="E1494" i="1"/>
  <c r="E1495" i="1"/>
  <c r="E1496" i="1"/>
  <c r="E1497" i="1"/>
  <c r="G1497" i="1" s="1"/>
  <c r="E1500" i="1"/>
  <c r="E1501" i="1"/>
  <c r="E1502" i="1"/>
  <c r="E1503" i="1"/>
  <c r="E1504" i="1"/>
  <c r="E2014" i="1"/>
  <c r="E1028" i="1"/>
  <c r="E1505" i="1"/>
  <c r="E1507" i="1"/>
  <c r="E1508" i="1"/>
  <c r="E1509" i="1"/>
  <c r="E1511" i="1"/>
  <c r="E1512" i="1"/>
  <c r="E1513" i="1"/>
  <c r="E1515" i="1"/>
  <c r="E1516" i="1"/>
  <c r="E1518" i="1"/>
  <c r="G1518" i="1" s="1"/>
  <c r="E765" i="1"/>
  <c r="E1519" i="1"/>
  <c r="E1520" i="1"/>
  <c r="E1522" i="1"/>
  <c r="E1523" i="1"/>
  <c r="E1524" i="1"/>
  <c r="E1526" i="1"/>
  <c r="E2029" i="1"/>
  <c r="E2035" i="1"/>
  <c r="E1527" i="1"/>
  <c r="E2037" i="1"/>
  <c r="E889" i="1"/>
  <c r="E1528" i="1"/>
  <c r="E1529" i="1"/>
  <c r="E1530" i="1"/>
  <c r="E1531" i="1"/>
  <c r="E1532" i="1"/>
  <c r="E1533" i="1"/>
  <c r="E1534" i="1"/>
  <c r="E1535" i="1"/>
  <c r="E1536" i="1"/>
  <c r="E1537" i="1"/>
  <c r="E937" i="1"/>
  <c r="E1538" i="1"/>
  <c r="E1539" i="1"/>
  <c r="E2044" i="1"/>
  <c r="E1541" i="1"/>
  <c r="E2375" i="1"/>
  <c r="E1544" i="1"/>
  <c r="E1545" i="1"/>
  <c r="E1546" i="1"/>
  <c r="E1547" i="1"/>
  <c r="E1548" i="1"/>
  <c r="E766" i="1"/>
  <c r="E1549" i="1"/>
  <c r="E1550" i="1"/>
  <c r="E1551" i="1"/>
  <c r="E1552" i="1"/>
  <c r="E1554" i="1"/>
  <c r="E1555" i="1"/>
  <c r="E1556" i="1"/>
  <c r="E1557" i="1"/>
  <c r="E1558" i="1"/>
  <c r="E1559" i="1"/>
  <c r="G1559" i="1" s="1"/>
  <c r="E967" i="1"/>
  <c r="E1560" i="1"/>
  <c r="E1563" i="1"/>
  <c r="G1563" i="1" s="1"/>
  <c r="E1565" i="1"/>
  <c r="G1565" i="1" s="1"/>
  <c r="E2337" i="1"/>
  <c r="E1566" i="1"/>
  <c r="E1567" i="1"/>
  <c r="E1568" i="1"/>
  <c r="G1568" i="1" s="1"/>
  <c r="E1569" i="1"/>
  <c r="E2373" i="1"/>
  <c r="E1570" i="1"/>
  <c r="E713" i="1"/>
  <c r="E1571" i="1"/>
  <c r="E1572" i="1"/>
  <c r="E1573" i="1"/>
  <c r="E1574" i="1"/>
  <c r="E1576" i="1"/>
  <c r="G1576" i="1" s="1"/>
  <c r="E1578" i="1"/>
  <c r="E1579" i="1"/>
  <c r="E1580" i="1"/>
  <c r="E1581" i="1"/>
  <c r="E1582" i="1"/>
  <c r="E714" i="1"/>
  <c r="E1583" i="1"/>
  <c r="E1584" i="1"/>
  <c r="E1586" i="1"/>
  <c r="E1587" i="1"/>
  <c r="E1588" i="1"/>
  <c r="E1590" i="1"/>
  <c r="E1591" i="1"/>
  <c r="E1592" i="1"/>
  <c r="E1593" i="1"/>
  <c r="E1594" i="1"/>
  <c r="E914" i="1"/>
  <c r="E1595" i="1"/>
  <c r="E1596" i="1"/>
  <c r="E1598" i="1"/>
  <c r="E1599" i="1"/>
  <c r="E1600" i="1"/>
  <c r="E1601" i="1"/>
  <c r="E1602" i="1"/>
  <c r="E1603" i="1"/>
  <c r="E1604" i="1"/>
  <c r="E1605" i="1"/>
  <c r="E1432" i="1"/>
  <c r="E1606" i="1"/>
  <c r="E1607" i="1"/>
  <c r="E1608" i="1"/>
  <c r="E1609" i="1"/>
  <c r="E1611" i="1"/>
  <c r="E1612" i="1"/>
  <c r="E1614" i="1"/>
  <c r="E1615" i="1"/>
  <c r="E1616" i="1"/>
  <c r="E1618" i="1"/>
  <c r="E943" i="1"/>
  <c r="E1619" i="1"/>
  <c r="E1620" i="1"/>
  <c r="E1621" i="1"/>
  <c r="E1622" i="1"/>
  <c r="E1624" i="1"/>
  <c r="E1625" i="1"/>
  <c r="E1626" i="1"/>
  <c r="E1627" i="1"/>
  <c r="E1628" i="1"/>
  <c r="E1629" i="1"/>
  <c r="E891" i="1"/>
  <c r="E1630" i="1"/>
  <c r="E1631" i="1"/>
  <c r="E1633" i="1"/>
  <c r="E1634" i="1"/>
  <c r="E1635" i="1"/>
  <c r="E1637" i="1"/>
  <c r="E2380" i="1"/>
  <c r="E1638" i="1"/>
  <c r="G1638" i="1" s="1"/>
  <c r="E1639" i="1"/>
  <c r="E1640" i="1"/>
  <c r="E646" i="1"/>
  <c r="E1641" i="1"/>
  <c r="E1642" i="1"/>
  <c r="E1644" i="1"/>
  <c r="E1645" i="1"/>
  <c r="E1646" i="1"/>
  <c r="E1647" i="1"/>
  <c r="E1648" i="1"/>
  <c r="E1649" i="1"/>
  <c r="E1650" i="1"/>
  <c r="E2160" i="1"/>
  <c r="E647" i="1"/>
  <c r="E1652" i="1"/>
  <c r="E1653" i="1"/>
  <c r="G1653" i="1" s="1"/>
  <c r="E1654" i="1"/>
  <c r="E1655" i="1"/>
  <c r="E1656" i="1"/>
  <c r="E1657" i="1"/>
  <c r="E1658" i="1"/>
  <c r="E1659" i="1"/>
  <c r="G1659" i="1" s="1"/>
  <c r="E1660" i="1"/>
  <c r="G1660" i="1" s="1"/>
  <c r="E1661" i="1"/>
  <c r="E649" i="1"/>
  <c r="E2171" i="1"/>
  <c r="E1662" i="1"/>
  <c r="E1663" i="1"/>
  <c r="G1663" i="1" s="1"/>
  <c r="E1664" i="1"/>
  <c r="G1664" i="1" s="1"/>
  <c r="E1665" i="1"/>
  <c r="E1666" i="1"/>
  <c r="E1667" i="1"/>
  <c r="E1668" i="1"/>
  <c r="E1670" i="1"/>
  <c r="E1671" i="1"/>
  <c r="E679" i="1"/>
  <c r="E1673" i="1"/>
  <c r="E1677" i="1"/>
  <c r="E1679" i="1"/>
  <c r="E1686" i="1"/>
  <c r="E1688" i="1"/>
  <c r="E1689" i="1"/>
  <c r="E1693" i="1"/>
  <c r="E1695" i="1"/>
  <c r="E1696" i="1"/>
  <c r="E1697" i="1"/>
  <c r="E953" i="1"/>
  <c r="E1698" i="1"/>
  <c r="E1699" i="1"/>
  <c r="E1700" i="1"/>
  <c r="E1701" i="1"/>
  <c r="E1702" i="1"/>
  <c r="E1703" i="1"/>
  <c r="E1704" i="1"/>
  <c r="E1705" i="1"/>
  <c r="E1706" i="1"/>
  <c r="E1707" i="1"/>
  <c r="E651" i="1"/>
  <c r="E1708" i="1"/>
  <c r="E1709" i="1"/>
  <c r="E1710" i="1"/>
  <c r="E1711" i="1"/>
  <c r="E1712" i="1"/>
  <c r="E1713" i="1"/>
  <c r="E1714" i="1"/>
  <c r="E1715" i="1"/>
  <c r="E1716" i="1"/>
  <c r="E1718" i="1"/>
  <c r="E707" i="1"/>
  <c r="E1720" i="1"/>
  <c r="E1721" i="1"/>
  <c r="E1722" i="1"/>
  <c r="E1723" i="1"/>
  <c r="E1724" i="1"/>
  <c r="E1725" i="1"/>
  <c r="G1725" i="1" s="1"/>
  <c r="E1726" i="1"/>
  <c r="E1727" i="1"/>
  <c r="E1728" i="1"/>
  <c r="E1729" i="1"/>
  <c r="E1542" i="1"/>
  <c r="E1730" i="1"/>
  <c r="E1731" i="1"/>
  <c r="G1731" i="1" s="1"/>
  <c r="E1732" i="1"/>
  <c r="E1733" i="1"/>
  <c r="E1734" i="1"/>
  <c r="G1734" i="1" s="1"/>
  <c r="E2240" i="1"/>
  <c r="E1735" i="1"/>
  <c r="E1736" i="1"/>
  <c r="E1737" i="1"/>
  <c r="E1738" i="1"/>
  <c r="E1553" i="1"/>
  <c r="E1739" i="1"/>
  <c r="E1740" i="1"/>
  <c r="G1740" i="1" s="1"/>
  <c r="E1741" i="1"/>
  <c r="E1742" i="1"/>
  <c r="E1743" i="1"/>
  <c r="G1743" i="1" s="1"/>
  <c r="E1744" i="1"/>
  <c r="E1745" i="1"/>
  <c r="G1745" i="1" s="1"/>
  <c r="E1746" i="1"/>
  <c r="G1746" i="1" s="1"/>
  <c r="E1747" i="1"/>
  <c r="E1748" i="1"/>
  <c r="E692" i="1"/>
  <c r="E1749" i="1"/>
  <c r="G1749" i="1" s="1"/>
  <c r="E1750" i="1"/>
  <c r="G1750" i="1" s="1"/>
  <c r="E1752" i="1"/>
  <c r="G1752" i="1" s="1"/>
  <c r="E1753" i="1"/>
  <c r="E1754" i="1"/>
  <c r="E1755" i="1"/>
  <c r="E1756" i="1"/>
  <c r="E1757" i="1"/>
  <c r="E1758" i="1"/>
  <c r="E1759" i="1"/>
  <c r="E1575" i="1"/>
  <c r="E1760" i="1"/>
  <c r="E1761" i="1"/>
  <c r="E1762" i="1"/>
  <c r="G1762" i="1" s="1"/>
  <c r="E1763" i="1"/>
  <c r="E1764" i="1"/>
  <c r="E1765" i="1"/>
  <c r="G1765" i="1" s="1"/>
  <c r="E1766" i="1"/>
  <c r="E1767" i="1"/>
  <c r="E1768" i="1"/>
  <c r="G1768" i="1" s="1"/>
  <c r="E2358" i="1"/>
  <c r="E756" i="1"/>
  <c r="E1770" i="1"/>
  <c r="E1771" i="1"/>
  <c r="E1772" i="1"/>
  <c r="E1773" i="1"/>
  <c r="G1773" i="1" s="1"/>
  <c r="E1774" i="1"/>
  <c r="E1775" i="1"/>
  <c r="G1775" i="1" s="1"/>
  <c r="E1776" i="1"/>
  <c r="E1777" i="1"/>
  <c r="E1778" i="1"/>
  <c r="E1779" i="1"/>
  <c r="E1029" i="1"/>
  <c r="E1780" i="1"/>
  <c r="E1781" i="1"/>
  <c r="E1782" i="1"/>
  <c r="E1783" i="1"/>
  <c r="E1784" i="1"/>
  <c r="E1785" i="1"/>
  <c r="E1786" i="1"/>
  <c r="E1787" i="1"/>
  <c r="E1788" i="1"/>
  <c r="E1789" i="1"/>
  <c r="E630" i="1"/>
  <c r="E1790" i="1"/>
  <c r="E1791" i="1"/>
  <c r="E1792" i="1"/>
  <c r="E1794" i="1"/>
  <c r="E1795" i="1"/>
  <c r="E1796" i="1"/>
  <c r="E1797" i="1"/>
  <c r="E1798" i="1"/>
  <c r="E2334" i="1"/>
  <c r="E2379" i="1"/>
  <c r="E832" i="1"/>
  <c r="E2335" i="1"/>
  <c r="E1799" i="1"/>
  <c r="E1800" i="1"/>
  <c r="E1801" i="1"/>
  <c r="E1802" i="1"/>
  <c r="E1803" i="1"/>
  <c r="E1804" i="1"/>
  <c r="E1805" i="1"/>
  <c r="E1806" i="1"/>
  <c r="E1807" i="1"/>
  <c r="E1223" i="1"/>
  <c r="E1808" i="1"/>
  <c r="E1809" i="1"/>
  <c r="E1810" i="1"/>
  <c r="E1811" i="1"/>
  <c r="E1812" i="1"/>
  <c r="E1813" i="1"/>
  <c r="E1814" i="1"/>
  <c r="E1815" i="1"/>
  <c r="E1816" i="1"/>
  <c r="E1817" i="1"/>
  <c r="E1011" i="1"/>
  <c r="E1818" i="1"/>
  <c r="E1819" i="1"/>
  <c r="E1820" i="1"/>
  <c r="E1821" i="1"/>
  <c r="E1822" i="1"/>
  <c r="E1823" i="1"/>
  <c r="E1824" i="1"/>
  <c r="E1825" i="1"/>
  <c r="E1827" i="1"/>
  <c r="E1828" i="1"/>
  <c r="E780" i="1"/>
  <c r="E1829" i="1"/>
  <c r="E1830" i="1"/>
  <c r="E1831" i="1"/>
  <c r="E1832" i="1"/>
  <c r="E1833" i="1"/>
  <c r="E1834" i="1"/>
  <c r="E1835" i="1"/>
  <c r="E1836" i="1"/>
  <c r="E1837" i="1"/>
  <c r="E1838" i="1"/>
  <c r="E923" i="1"/>
  <c r="E1839" i="1"/>
  <c r="E1840" i="1"/>
  <c r="E1841" i="1"/>
  <c r="E1842" i="1"/>
  <c r="E1843" i="1"/>
  <c r="E1844" i="1"/>
  <c r="E1845" i="1"/>
  <c r="E1846" i="1"/>
  <c r="E1847" i="1"/>
  <c r="E1848" i="1"/>
  <c r="E892" i="1"/>
  <c r="E1849" i="1"/>
  <c r="E1850" i="1"/>
  <c r="E1851" i="1"/>
  <c r="E1852" i="1"/>
  <c r="E1855" i="1"/>
  <c r="E1856" i="1"/>
  <c r="E1857" i="1"/>
  <c r="E1858" i="1"/>
  <c r="E1859" i="1"/>
  <c r="E1860" i="1"/>
  <c r="E1098" i="1"/>
  <c r="E1862" i="1"/>
  <c r="E1863" i="1"/>
  <c r="E1864" i="1"/>
  <c r="E1865" i="1"/>
  <c r="E1866" i="1"/>
  <c r="E1867" i="1"/>
  <c r="E1868" i="1"/>
  <c r="E1869" i="1"/>
  <c r="E1870" i="1"/>
  <c r="E1871" i="1"/>
  <c r="E1175" i="1"/>
  <c r="E1872" i="1"/>
  <c r="E1873" i="1"/>
  <c r="E1874" i="1"/>
  <c r="E1875" i="1"/>
  <c r="E1876" i="1"/>
  <c r="E1877" i="1"/>
  <c r="E1878" i="1"/>
  <c r="E1879" i="1"/>
  <c r="E1880" i="1"/>
  <c r="E1881" i="1"/>
  <c r="E873" i="1"/>
  <c r="E1883" i="1"/>
  <c r="E1884" i="1"/>
  <c r="E1885" i="1"/>
  <c r="E1886" i="1"/>
  <c r="E1887" i="1"/>
  <c r="E1888" i="1"/>
  <c r="E1889" i="1"/>
  <c r="E1890" i="1"/>
  <c r="E1891" i="1"/>
  <c r="E1893" i="1"/>
  <c r="E1066" i="1"/>
  <c r="E1895" i="1"/>
  <c r="E1896" i="1"/>
  <c r="E1897" i="1"/>
  <c r="E1898" i="1"/>
  <c r="E1899" i="1"/>
  <c r="E1900" i="1"/>
  <c r="E1901" i="1"/>
  <c r="E1902" i="1"/>
  <c r="E1903" i="1"/>
  <c r="E1904" i="1"/>
  <c r="E658" i="1"/>
  <c r="E1905" i="1"/>
  <c r="E1906" i="1"/>
  <c r="E1907" i="1"/>
  <c r="E1908" i="1"/>
  <c r="E1909" i="1"/>
  <c r="E1910" i="1"/>
  <c r="E1912" i="1"/>
  <c r="E1915" i="1"/>
  <c r="E1916" i="1"/>
  <c r="E1917" i="1"/>
  <c r="E656" i="1"/>
  <c r="E1920" i="1"/>
  <c r="E1922" i="1"/>
  <c r="E1923" i="1"/>
  <c r="E1924" i="1"/>
  <c r="E1925" i="1"/>
  <c r="E1926" i="1"/>
  <c r="E1928" i="1"/>
  <c r="E1929" i="1"/>
  <c r="E1930" i="1"/>
  <c r="E1931" i="1"/>
  <c r="E1751" i="1"/>
  <c r="E1932" i="1"/>
  <c r="E1933" i="1"/>
  <c r="E1934" i="1"/>
  <c r="E1935" i="1"/>
  <c r="E1936" i="1"/>
  <c r="E1937" i="1"/>
  <c r="E1938" i="1"/>
  <c r="E1939" i="1"/>
  <c r="E1940" i="1"/>
  <c r="E1941" i="1"/>
  <c r="E777" i="1"/>
  <c r="E1942" i="1"/>
  <c r="E1943" i="1"/>
  <c r="E1944" i="1"/>
  <c r="E1945" i="1"/>
  <c r="E1946" i="1"/>
  <c r="E1948" i="1"/>
  <c r="E1951" i="1"/>
  <c r="E1952" i="1"/>
  <c r="E1953" i="1"/>
  <c r="E1954" i="1"/>
  <c r="E955" i="1"/>
  <c r="E1955" i="1"/>
  <c r="E1956" i="1"/>
  <c r="E1957" i="1"/>
  <c r="E1958" i="1"/>
  <c r="E1959" i="1"/>
  <c r="E1961" i="1"/>
  <c r="E1962" i="1"/>
  <c r="E1963" i="1"/>
  <c r="E1964" i="1"/>
  <c r="E1965" i="1"/>
  <c r="E767" i="1"/>
  <c r="E1966" i="1"/>
  <c r="E1967" i="1"/>
  <c r="E1969" i="1"/>
  <c r="E1970" i="1"/>
  <c r="E1972" i="1"/>
  <c r="E1973" i="1"/>
  <c r="E1974" i="1"/>
  <c r="E1975" i="1"/>
  <c r="E1976" i="1"/>
  <c r="E1977" i="1"/>
  <c r="E768" i="1"/>
  <c r="E1978" i="1"/>
  <c r="E1979" i="1"/>
  <c r="E1980" i="1"/>
  <c r="E1981" i="1"/>
  <c r="E1982" i="1"/>
  <c r="E1983" i="1"/>
  <c r="E1985" i="1"/>
  <c r="E1986" i="1"/>
  <c r="E1987" i="1"/>
  <c r="E1989" i="1"/>
  <c r="E761" i="1"/>
  <c r="E1990" i="1"/>
  <c r="E1991" i="1"/>
  <c r="E1992" i="1"/>
  <c r="E1995" i="1"/>
  <c r="E1996" i="1"/>
  <c r="E1997" i="1"/>
  <c r="E1998" i="1"/>
  <c r="E1999" i="1"/>
  <c r="E2000" i="1"/>
  <c r="E2001" i="1"/>
  <c r="E1078" i="1"/>
  <c r="E2002" i="1"/>
  <c r="E2003" i="1"/>
  <c r="E2004" i="1"/>
  <c r="E2005" i="1"/>
  <c r="E2006" i="1"/>
  <c r="E2007" i="1"/>
  <c r="E2008" i="1"/>
  <c r="E2009" i="1"/>
  <c r="E2010" i="1"/>
  <c r="E2011" i="1"/>
  <c r="E711" i="1"/>
  <c r="E2013" i="1"/>
  <c r="E2015" i="1"/>
  <c r="E2016" i="1"/>
  <c r="E2018" i="1"/>
  <c r="E2019" i="1"/>
  <c r="E2020" i="1"/>
  <c r="E2021" i="1"/>
  <c r="E2023" i="1"/>
  <c r="E2024" i="1"/>
  <c r="E2025" i="1"/>
  <c r="E655" i="1"/>
  <c r="E2036" i="1"/>
  <c r="E2038" i="1"/>
  <c r="E2039" i="1"/>
  <c r="E2040" i="1"/>
  <c r="E2041" i="1"/>
  <c r="E2042" i="1"/>
  <c r="E2043" i="1"/>
  <c r="E2045" i="1"/>
  <c r="E2046" i="1"/>
  <c r="E2047" i="1"/>
  <c r="E934" i="1"/>
  <c r="E2048" i="1"/>
  <c r="E2049" i="1"/>
  <c r="E2050" i="1"/>
  <c r="E2051" i="1"/>
  <c r="E2060" i="1"/>
  <c r="E2062" i="1"/>
  <c r="E2063" i="1"/>
  <c r="E2066" i="1"/>
  <c r="E2069" i="1"/>
  <c r="E2070" i="1"/>
  <c r="E1861" i="1"/>
  <c r="E2071" i="1"/>
  <c r="E2073" i="1"/>
  <c r="E2076" i="1"/>
  <c r="E2077" i="1"/>
  <c r="E2078" i="1"/>
  <c r="E2079" i="1"/>
  <c r="E2080" i="1"/>
  <c r="E2082" i="1"/>
  <c r="E2084" i="1"/>
  <c r="E2085" i="1"/>
  <c r="E770" i="1"/>
  <c r="E2086" i="1"/>
  <c r="E2089" i="1"/>
  <c r="E2090" i="1"/>
  <c r="E2091" i="1"/>
  <c r="E2092" i="1"/>
  <c r="E2093" i="1"/>
  <c r="E2094" i="1"/>
  <c r="E2095" i="1"/>
  <c r="E2096" i="1"/>
  <c r="E2097" i="1"/>
  <c r="E771" i="1"/>
  <c r="E2098" i="1"/>
  <c r="E2100" i="1"/>
  <c r="E2102" i="1"/>
  <c r="E2105" i="1"/>
  <c r="E2106" i="1"/>
  <c r="E2107" i="1"/>
  <c r="E2108" i="1"/>
  <c r="E2109" i="1"/>
  <c r="E2111" i="1"/>
  <c r="E2112" i="1"/>
  <c r="E1894" i="1"/>
  <c r="E2113" i="1"/>
  <c r="E2118" i="1"/>
  <c r="E2119" i="1"/>
  <c r="E2120" i="1"/>
  <c r="E2121" i="1"/>
  <c r="E2122" i="1"/>
  <c r="E2123" i="1"/>
  <c r="E2125" i="1"/>
  <c r="E2128" i="1"/>
  <c r="E2129" i="1"/>
  <c r="E788" i="1"/>
  <c r="E2130" i="1"/>
  <c r="E2131" i="1"/>
  <c r="E2132" i="1"/>
  <c r="E2133" i="1"/>
  <c r="E2134" i="1"/>
  <c r="E2135" i="1"/>
  <c r="E2136" i="1"/>
  <c r="E2138" i="1"/>
  <c r="E2139" i="1"/>
  <c r="E2140" i="1"/>
  <c r="E954" i="1"/>
  <c r="E2142" i="1"/>
  <c r="E2143" i="1"/>
  <c r="E2144" i="1"/>
  <c r="E2146" i="1"/>
  <c r="E2147" i="1"/>
  <c r="E2148" i="1"/>
  <c r="E2149" i="1"/>
  <c r="E2151" i="1"/>
  <c r="E2155" i="1"/>
  <c r="E2156" i="1"/>
  <c r="E1067" i="1"/>
  <c r="E2157" i="1"/>
  <c r="E2161" i="1"/>
  <c r="E2162" i="1"/>
  <c r="E2163" i="1"/>
  <c r="E2166" i="1"/>
  <c r="E2167" i="1"/>
  <c r="E2170" i="1"/>
  <c r="E2172" i="1"/>
  <c r="E2174" i="1"/>
  <c r="E2175" i="1"/>
  <c r="E841" i="1"/>
  <c r="E2177" i="1"/>
  <c r="E2178" i="1"/>
  <c r="E2180" i="1"/>
  <c r="E2181" i="1"/>
  <c r="E2184" i="1"/>
  <c r="E2185" i="1"/>
  <c r="E2186" i="1"/>
  <c r="E2187" i="1"/>
  <c r="E2188" i="1"/>
  <c r="E2189" i="1"/>
  <c r="E785" i="1"/>
  <c r="E2190" i="1"/>
  <c r="E2191" i="1"/>
  <c r="E2192" i="1"/>
  <c r="E2193" i="1"/>
  <c r="E2194" i="1"/>
  <c r="E2195" i="1"/>
  <c r="E2197" i="1"/>
  <c r="E2200" i="1"/>
  <c r="E2613" i="1"/>
  <c r="E2202" i="1"/>
  <c r="E786" i="1"/>
  <c r="E2203" i="1"/>
  <c r="E2204" i="1"/>
  <c r="E2205" i="1"/>
  <c r="E2206" i="1"/>
  <c r="E2208" i="1"/>
  <c r="E2211" i="1"/>
  <c r="E2212" i="1"/>
  <c r="E2213" i="1"/>
  <c r="E2214" i="1"/>
  <c r="E2216" i="1"/>
  <c r="E772" i="1"/>
  <c r="E2219" i="1"/>
  <c r="E2223" i="1"/>
  <c r="E2224" i="1"/>
  <c r="E2623" i="1"/>
  <c r="E2228" i="1"/>
  <c r="E2229" i="1"/>
  <c r="E2230" i="1"/>
  <c r="E2234" i="1"/>
  <c r="E2235" i="1"/>
  <c r="E2236" i="1"/>
  <c r="E1052" i="1"/>
  <c r="E2239" i="1"/>
  <c r="E2241" i="1"/>
  <c r="E2243" i="1"/>
  <c r="E2244" i="1"/>
  <c r="E2246" i="1"/>
  <c r="E2247" i="1"/>
  <c r="E2665" i="1"/>
  <c r="E2248" i="1"/>
  <c r="E2249" i="1"/>
  <c r="E2250" i="1"/>
  <c r="E1993" i="1"/>
  <c r="E2251" i="1"/>
  <c r="E2253" i="1"/>
  <c r="E2254" i="1"/>
  <c r="E2631" i="1"/>
  <c r="E2632" i="1"/>
  <c r="E2255" i="1"/>
  <c r="E2256" i="1"/>
  <c r="E2259" i="1"/>
  <c r="E2638" i="1"/>
  <c r="E2635" i="1"/>
  <c r="E1152" i="1"/>
  <c r="E2260" i="1"/>
  <c r="E2261" i="1"/>
  <c r="E2265" i="1"/>
  <c r="E2637" i="1"/>
  <c r="E2267" i="1"/>
  <c r="E2270" i="1"/>
  <c r="E1044" i="1"/>
  <c r="E1094" i="1"/>
  <c r="E968" i="1"/>
  <c r="E925" i="1"/>
  <c r="E927" i="1"/>
  <c r="E1675" i="1"/>
  <c r="E2017" i="1"/>
  <c r="E893" i="1"/>
  <c r="E1058" i="1"/>
  <c r="E778" i="1"/>
  <c r="E827" i="1"/>
  <c r="E2022" i="1"/>
  <c r="E839" i="1"/>
  <c r="E844" i="1"/>
  <c r="E1087" i="1"/>
  <c r="E2026" i="1"/>
  <c r="E2027" i="1"/>
  <c r="E2028" i="1"/>
  <c r="E2271" i="1"/>
  <c r="E787" i="1"/>
  <c r="E826" i="1"/>
  <c r="E916" i="1"/>
  <c r="E917" i="1"/>
  <c r="E773" i="1"/>
  <c r="E985" i="1"/>
  <c r="E863" i="1"/>
  <c r="E774" i="1"/>
  <c r="E1050" i="1"/>
  <c r="E924" i="1"/>
  <c r="E997" i="1"/>
  <c r="E1082" i="1"/>
  <c r="E880" i="1"/>
  <c r="E1073" i="1"/>
  <c r="E864" i="1"/>
  <c r="E1012" i="1"/>
  <c r="E918" i="1"/>
  <c r="E1091" i="1"/>
  <c r="E952" i="1"/>
  <c r="E843" i="1"/>
  <c r="E1034" i="1"/>
  <c r="E1054" i="1"/>
  <c r="E2052" i="1"/>
  <c r="E2053" i="1"/>
  <c r="E2054" i="1"/>
  <c r="E2055" i="1"/>
  <c r="E2056" i="1"/>
  <c r="E2057" i="1"/>
  <c r="E2058" i="1"/>
  <c r="E2059" i="1"/>
  <c r="E987" i="1"/>
  <c r="E2061" i="1"/>
  <c r="E1311" i="1"/>
  <c r="E845" i="1"/>
  <c r="E2064" i="1"/>
  <c r="E2065" i="1"/>
  <c r="E1079" i="1"/>
  <c r="E2067" i="1"/>
  <c r="E2068" i="1"/>
  <c r="E986" i="1"/>
  <c r="E1051" i="1"/>
  <c r="E1090" i="1"/>
  <c r="E2072" i="1"/>
  <c r="E1086" i="1"/>
  <c r="E994" i="1"/>
  <c r="E2075" i="1"/>
  <c r="E1097" i="1"/>
  <c r="E1246" i="1"/>
  <c r="E1221" i="1"/>
  <c r="E1172" i="1"/>
  <c r="E1100" i="1"/>
  <c r="E2081" i="1"/>
  <c r="E1042" i="1"/>
  <c r="E2083" i="1"/>
  <c r="E1123" i="1"/>
  <c r="E1228" i="1"/>
  <c r="E1224" i="1"/>
  <c r="E2087" i="1"/>
  <c r="E2088" i="1"/>
  <c r="E1919" i="1"/>
  <c r="E1209" i="1"/>
  <c r="E1124" i="1"/>
  <c r="E1133" i="1"/>
  <c r="E1107" i="1"/>
  <c r="E1036" i="1"/>
  <c r="E1564" i="1"/>
  <c r="E1185" i="1"/>
  <c r="E1161" i="1"/>
  <c r="E1163" i="1"/>
  <c r="E2099" i="1"/>
  <c r="E1577" i="1"/>
  <c r="E2101" i="1"/>
  <c r="E1300" i="1"/>
  <c r="E2103" i="1"/>
  <c r="E2104" i="1"/>
  <c r="E1170" i="1"/>
  <c r="E1196" i="1"/>
  <c r="E1197" i="1"/>
  <c r="E1166" i="1"/>
  <c r="E1177" i="1"/>
  <c r="E2110" i="1"/>
  <c r="E1178" i="1"/>
  <c r="E1077" i="1"/>
  <c r="E1267" i="1"/>
  <c r="E2114" i="1"/>
  <c r="E2115" i="1"/>
  <c r="E2116" i="1"/>
  <c r="E2117" i="1"/>
  <c r="E1243" i="1"/>
  <c r="E1140" i="1"/>
  <c r="E1195" i="1"/>
  <c r="E1230" i="1"/>
  <c r="E1219" i="1"/>
  <c r="E1921" i="1"/>
  <c r="E2124" i="1"/>
  <c r="E1213" i="1"/>
  <c r="E2126" i="1"/>
  <c r="E2127" i="1"/>
  <c r="E1256" i="1"/>
  <c r="E1676" i="1"/>
  <c r="E1179" i="1"/>
  <c r="E1678" i="1"/>
  <c r="E1208" i="1"/>
  <c r="E2327" i="1"/>
  <c r="E1252" i="1"/>
  <c r="E2273" i="1"/>
  <c r="E1080" i="1"/>
  <c r="E1680" i="1"/>
  <c r="E1681" i="1"/>
  <c r="E1092" i="1"/>
  <c r="E1093" i="1"/>
  <c r="E2141" i="1"/>
  <c r="E1206" i="1"/>
  <c r="E1101" i="1"/>
  <c r="E1927" i="1"/>
  <c r="E2145" i="1"/>
  <c r="E2867" i="1"/>
  <c r="E1134" i="1"/>
  <c r="E1227" i="1"/>
  <c r="E1540" i="1"/>
  <c r="E2150" i="1"/>
  <c r="E1153" i="1"/>
  <c r="E2152" i="1"/>
  <c r="E2153" i="1"/>
  <c r="E2154" i="1"/>
  <c r="E1284" i="1"/>
  <c r="E1260" i="1"/>
  <c r="E1222" i="1"/>
  <c r="E2158" i="1"/>
  <c r="E2159" i="1"/>
  <c r="E1231" i="1"/>
  <c r="E1232" i="1"/>
  <c r="E1234" i="1"/>
  <c r="E1235" i="1"/>
  <c r="E2164" i="1"/>
  <c r="E2165" i="1"/>
  <c r="E1262" i="1"/>
  <c r="E1132" i="1"/>
  <c r="E2168" i="1"/>
  <c r="E2169" i="1"/>
  <c r="E1135" i="1"/>
  <c r="E1253" i="1"/>
  <c r="E1255" i="1"/>
  <c r="E2173" i="1"/>
  <c r="E1104" i="1"/>
  <c r="E1201" i="1"/>
  <c r="E2176" i="1"/>
  <c r="E1263" i="1"/>
  <c r="E1264" i="1"/>
  <c r="E2179" i="1"/>
  <c r="E1112" i="1"/>
  <c r="E1167" i="1"/>
  <c r="E1113" i="1"/>
  <c r="E1115" i="1"/>
  <c r="E1116" i="1"/>
  <c r="E1168" i="1"/>
  <c r="E1169" i="1"/>
  <c r="E1117" i="1"/>
  <c r="E1119" i="1"/>
  <c r="E1120" i="1"/>
  <c r="E1121" i="1"/>
  <c r="E1122" i="1"/>
  <c r="E1137" i="1"/>
  <c r="E1366" i="1"/>
  <c r="E1367" i="1"/>
  <c r="E1216" i="1"/>
  <c r="E2196" i="1"/>
  <c r="E1476" i="1"/>
  <c r="E2198" i="1"/>
  <c r="E2199" i="1"/>
  <c r="E1368" i="1"/>
  <c r="E2201" i="1"/>
  <c r="E1183" i="1"/>
  <c r="E1265" i="1"/>
  <c r="E1157" i="1"/>
  <c r="E1158" i="1"/>
  <c r="E1142" i="1"/>
  <c r="E2207" i="1"/>
  <c r="E1271" i="1"/>
  <c r="E2209" i="1"/>
  <c r="E2210" i="1"/>
  <c r="E1204" i="1"/>
  <c r="E1682" i="1"/>
  <c r="E1365" i="1"/>
  <c r="E1205" i="1"/>
  <c r="E2215" i="1"/>
  <c r="E2382" i="1"/>
  <c r="E2217" i="1"/>
  <c r="E2218" i="1"/>
  <c r="E1165" i="1"/>
  <c r="E1388" i="1"/>
  <c r="E2221" i="1"/>
  <c r="E2222" i="1"/>
  <c r="E1683" i="1"/>
  <c r="E1171" i="1"/>
  <c r="E2225" i="1"/>
  <c r="E2226" i="1"/>
  <c r="E2227" i="1"/>
  <c r="E1285" i="1"/>
  <c r="E1355" i="1"/>
  <c r="E1274" i="1"/>
  <c r="E2231" i="1"/>
  <c r="E2232" i="1"/>
  <c r="E2233" i="1"/>
  <c r="E1307" i="1"/>
  <c r="E1220" i="1"/>
  <c r="E1356" i="1"/>
  <c r="E2237" i="1"/>
  <c r="E2238" i="1"/>
  <c r="E1345" i="1"/>
  <c r="E2030" i="1"/>
  <c r="E2031" i="1"/>
  <c r="E2242" i="1"/>
  <c r="E1247" i="1"/>
  <c r="E2274" i="1"/>
  <c r="E2245" i="1"/>
  <c r="E1331" i="1"/>
  <c r="E1257" i="1"/>
  <c r="E1258" i="1"/>
  <c r="E1210" i="1"/>
  <c r="E1211" i="1"/>
  <c r="E1238" i="1"/>
  <c r="E2252" i="1"/>
  <c r="E1180" i="1"/>
  <c r="E1333" i="1"/>
  <c r="E1499" i="1"/>
  <c r="E1278" i="1"/>
  <c r="E2257" i="1"/>
  <c r="E2258" i="1"/>
  <c r="E1194" i="1"/>
  <c r="E1589" i="1"/>
  <c r="E1525" i="1"/>
  <c r="E2262" i="1"/>
  <c r="E2263" i="1"/>
  <c r="E2264" i="1"/>
  <c r="E2032" i="1"/>
  <c r="E2266" i="1"/>
  <c r="E2220" i="1"/>
  <c r="E2268" i="1"/>
  <c r="E2269" i="1"/>
  <c r="E1960" i="1"/>
  <c r="E1458" i="1"/>
  <c r="E2272" i="1"/>
  <c r="E2276" i="1"/>
  <c r="E1684" i="1"/>
  <c r="E2275" i="1"/>
  <c r="E1685" i="1"/>
  <c r="E1461" i="1"/>
  <c r="E1242" i="1"/>
  <c r="E2279" i="1"/>
  <c r="E1421" i="1"/>
  <c r="E2281" i="1"/>
  <c r="E2282" i="1"/>
  <c r="E2137" i="1"/>
  <c r="E2182" i="1"/>
  <c r="E2033" i="1"/>
  <c r="E2286" i="1"/>
  <c r="E1377" i="1"/>
  <c r="E1286" i="1"/>
  <c r="E1289" i="1"/>
  <c r="E1293" i="1"/>
  <c r="E1295" i="1"/>
  <c r="E2292" i="1"/>
  <c r="E2277" i="1"/>
  <c r="E2294" i="1"/>
  <c r="E2295" i="1"/>
  <c r="E1350" i="1"/>
  <c r="E1313" i="1"/>
  <c r="E2298" i="1"/>
  <c r="E2299" i="1"/>
  <c r="E2300" i="1"/>
  <c r="E2301" i="1"/>
  <c r="E2302" i="1"/>
  <c r="E2303" i="1"/>
  <c r="E2278" i="1"/>
  <c r="E1585" i="1"/>
  <c r="E1244" i="1"/>
  <c r="E2307" i="1"/>
  <c r="E2308" i="1"/>
  <c r="E2309" i="1"/>
  <c r="E2310" i="1"/>
  <c r="E2311" i="1"/>
  <c r="E2312" i="1"/>
  <c r="E1344" i="1"/>
  <c r="E2314" i="1"/>
  <c r="E1947" i="1"/>
  <c r="E1911" i="1"/>
  <c r="E1632" i="1"/>
  <c r="E1636" i="1"/>
  <c r="E2319" i="1"/>
  <c r="E1483" i="1"/>
  <c r="E2321" i="1"/>
  <c r="E1674" i="1"/>
  <c r="E1386" i="1"/>
  <c r="E2324" i="1"/>
  <c r="E2325" i="1"/>
  <c r="E2326" i="1"/>
  <c r="E1913" i="1"/>
  <c r="E2280" i="1"/>
  <c r="E2329" i="1"/>
  <c r="E2330" i="1"/>
  <c r="E2331" i="1"/>
  <c r="E2332" i="1"/>
  <c r="E1623" i="1"/>
  <c r="E1669" i="1"/>
  <c r="E1259" i="1"/>
  <c r="E2336" i="1"/>
  <c r="E2034" i="1"/>
  <c r="E2338" i="1"/>
  <c r="E2339" i="1"/>
  <c r="E2340" i="1"/>
  <c r="E2341" i="1"/>
  <c r="E1543" i="1"/>
  <c r="E1687" i="1"/>
  <c r="E1487" i="1"/>
  <c r="E1690" i="1"/>
  <c r="E1691" i="1"/>
  <c r="E1692" i="1"/>
  <c r="E2183" i="1"/>
  <c r="E2349" i="1"/>
  <c r="E2350" i="1"/>
  <c r="E1949" i="1"/>
  <c r="E2352" i="1"/>
  <c r="E2353" i="1"/>
  <c r="E2389" i="1"/>
  <c r="E2355" i="1"/>
  <c r="E2356" i="1"/>
  <c r="E1914" i="1"/>
  <c r="E1268" i="1"/>
  <c r="E2359" i="1"/>
  <c r="E2360" i="1"/>
  <c r="E2361" i="1"/>
  <c r="E1465" i="1"/>
  <c r="E1892" i="1"/>
  <c r="E2364" i="1"/>
  <c r="E1467" i="1"/>
  <c r="E2366" i="1"/>
  <c r="E2283" i="1"/>
  <c r="G2283" i="1" s="1"/>
  <c r="E1081" i="1"/>
  <c r="E1083" i="1"/>
  <c r="E2284" i="1"/>
  <c r="E2285" i="1"/>
  <c r="G2285" i="1" s="1"/>
  <c r="E2287" i="1"/>
  <c r="E2288" i="1"/>
  <c r="E2289" i="1"/>
  <c r="E2290" i="1"/>
  <c r="E2291" i="1"/>
  <c r="E2293" i="1"/>
  <c r="E2296" i="1"/>
  <c r="E2297" i="1"/>
  <c r="E2304" i="1"/>
  <c r="E2305" i="1"/>
  <c r="G2305" i="1" s="1"/>
  <c r="E2306" i="1"/>
  <c r="E2313" i="1"/>
  <c r="E2315" i="1"/>
  <c r="E2316" i="1"/>
  <c r="E1150" i="1"/>
  <c r="E1154" i="1"/>
  <c r="E2317" i="1"/>
  <c r="E2318" i="1"/>
  <c r="E2320" i="1"/>
  <c r="E2322" i="1"/>
  <c r="E2323" i="1"/>
  <c r="E2328" i="1"/>
  <c r="E2333" i="1"/>
  <c r="E2342" i="1"/>
  <c r="G2342" i="1" s="1"/>
  <c r="E2343" i="1"/>
  <c r="E1186" i="1"/>
  <c r="E1291" i="1"/>
  <c r="E2344" i="1"/>
  <c r="E2345" i="1"/>
  <c r="E2346" i="1"/>
  <c r="E2347" i="1"/>
  <c r="E2348" i="1"/>
  <c r="E2351" i="1"/>
  <c r="E2354" i="1"/>
  <c r="E2357" i="1"/>
  <c r="G2357" i="1" s="1"/>
  <c r="E2362" i="1"/>
  <c r="E2363" i="1"/>
  <c r="E2365" i="1"/>
  <c r="G2365" i="1" s="1"/>
  <c r="E2367" i="1"/>
  <c r="E2368" i="1"/>
  <c r="E2369" i="1"/>
  <c r="E2370" i="1"/>
  <c r="G2370" i="1" s="1"/>
  <c r="E2371" i="1"/>
  <c r="E2372" i="1"/>
  <c r="E2374" i="1"/>
  <c r="G2374" i="1" s="1"/>
  <c r="E1149" i="1"/>
  <c r="E2376" i="1"/>
  <c r="E2377" i="1"/>
  <c r="E2378" i="1"/>
  <c r="E2381" i="1"/>
  <c r="E2383" i="1"/>
  <c r="E2384" i="1"/>
  <c r="E2385" i="1"/>
  <c r="G2385" i="1" s="1"/>
  <c r="E2386" i="1"/>
  <c r="E2387" i="1"/>
  <c r="E2388" i="1"/>
  <c r="E2390" i="1"/>
  <c r="E2391" i="1"/>
  <c r="E2392" i="1"/>
  <c r="E2393" i="1"/>
  <c r="E2394" i="1"/>
  <c r="E2395" i="1"/>
  <c r="E2396" i="1"/>
  <c r="E2397" i="1"/>
  <c r="E2398" i="1"/>
  <c r="E2399" i="1"/>
  <c r="G2399" i="1" s="1"/>
  <c r="E2400" i="1"/>
  <c r="E2401" i="1"/>
  <c r="E2402" i="1"/>
  <c r="G2402" i="1" s="1"/>
  <c r="E2403" i="1"/>
  <c r="E2404" i="1"/>
  <c r="E2405" i="1"/>
  <c r="E2406" i="1"/>
  <c r="E2407" i="1"/>
  <c r="E2408" i="1"/>
  <c r="E2409" i="1"/>
  <c r="E2410" i="1"/>
  <c r="E2411" i="1"/>
  <c r="E2412" i="1"/>
  <c r="E2413" i="1"/>
  <c r="E2414" i="1"/>
  <c r="E2415" i="1"/>
  <c r="E2416" i="1"/>
  <c r="G2416" i="1" s="1"/>
  <c r="E2417" i="1"/>
  <c r="E2418" i="1"/>
  <c r="E2419" i="1"/>
  <c r="E2420" i="1"/>
  <c r="E2421" i="1"/>
  <c r="E2422" i="1"/>
  <c r="E2423" i="1"/>
  <c r="E1239" i="1"/>
  <c r="E2424" i="1"/>
  <c r="G2424" i="1" s="1"/>
  <c r="E2425" i="1"/>
  <c r="E2426" i="1"/>
  <c r="E2427" i="1"/>
  <c r="E2428" i="1"/>
  <c r="E2429" i="1"/>
  <c r="E2430" i="1"/>
  <c r="E2431" i="1"/>
  <c r="E2432" i="1"/>
  <c r="E1330" i="1"/>
  <c r="E2433" i="1"/>
  <c r="E1335" i="1"/>
  <c r="E1334"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1383" i="1"/>
  <c r="E2469" i="1"/>
  <c r="E2470" i="1"/>
  <c r="E2471" i="1"/>
  <c r="E2472" i="1"/>
  <c r="E2473" i="1"/>
  <c r="E2474" i="1"/>
  <c r="E2475" i="1"/>
  <c r="E2476" i="1"/>
  <c r="E2477" i="1"/>
  <c r="E2478" i="1"/>
  <c r="E2479" i="1"/>
  <c r="E2480" i="1"/>
  <c r="E2481" i="1"/>
  <c r="E2482" i="1"/>
  <c r="E2483" i="1"/>
  <c r="E2484" i="1"/>
  <c r="E2485" i="1"/>
  <c r="E1397" i="1"/>
  <c r="E1398" i="1"/>
  <c r="E2486" i="1"/>
  <c r="G2486" i="1" s="1"/>
  <c r="E2487" i="1"/>
  <c r="G2487" i="1" s="1"/>
  <c r="E2488" i="1"/>
  <c r="E1407" i="1"/>
  <c r="E2489" i="1"/>
  <c r="E2490" i="1"/>
  <c r="E2491" i="1"/>
  <c r="E2492" i="1"/>
  <c r="E2493" i="1"/>
  <c r="G2493" i="1" s="1"/>
  <c r="E2494" i="1"/>
  <c r="E2495" i="1"/>
  <c r="E2496" i="1"/>
  <c r="E2497" i="1"/>
  <c r="E2498" i="1"/>
  <c r="E2499" i="1"/>
  <c r="E2500" i="1"/>
  <c r="G2500" i="1" s="1"/>
  <c r="E2501" i="1"/>
  <c r="E2502" i="1"/>
  <c r="G2502" i="1" s="1"/>
  <c r="E2503" i="1"/>
  <c r="E2504" i="1"/>
  <c r="E2505" i="1"/>
  <c r="E2506" i="1"/>
  <c r="E2507" i="1"/>
  <c r="E2508" i="1"/>
  <c r="E2509" i="1"/>
  <c r="E2510" i="1"/>
  <c r="E2511" i="1"/>
  <c r="E1613" i="1"/>
  <c r="E2512" i="1"/>
  <c r="E1425"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147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G2562" i="1" s="1"/>
  <c r="E2563" i="1"/>
  <c r="E1484" i="1"/>
  <c r="E2564" i="1"/>
  <c r="E2565" i="1"/>
  <c r="E2566" i="1"/>
  <c r="E2567" i="1"/>
  <c r="E1490" i="1"/>
  <c r="E1617" i="1"/>
  <c r="E2568" i="1"/>
  <c r="E2569" i="1"/>
  <c r="E2570" i="1"/>
  <c r="E2571" i="1"/>
  <c r="E2572" i="1"/>
  <c r="E2573" i="1"/>
  <c r="E2574" i="1"/>
  <c r="E2575" i="1"/>
  <c r="G2575" i="1" s="1"/>
  <c r="E1506" i="1"/>
  <c r="E2576" i="1"/>
  <c r="G2576" i="1" s="1"/>
  <c r="E2577" i="1"/>
  <c r="E2578" i="1"/>
  <c r="E2579" i="1"/>
  <c r="E2580" i="1"/>
  <c r="E2581" i="1"/>
  <c r="E2582" i="1"/>
  <c r="E1510" i="1"/>
  <c r="E2583" i="1"/>
  <c r="E1498" i="1"/>
  <c r="E2584" i="1"/>
  <c r="E2585" i="1"/>
  <c r="E2586" i="1"/>
  <c r="E2587" i="1"/>
  <c r="G2587" i="1" s="1"/>
  <c r="E2588" i="1"/>
  <c r="E2589" i="1"/>
  <c r="E2590" i="1"/>
  <c r="E2591" i="1"/>
  <c r="E2592" i="1"/>
  <c r="E2593" i="1"/>
  <c r="E2594" i="1"/>
  <c r="E2595" i="1"/>
  <c r="E2596" i="1"/>
  <c r="E2597" i="1"/>
  <c r="E2598" i="1"/>
  <c r="E2599" i="1"/>
  <c r="E2600" i="1"/>
  <c r="E2601" i="1"/>
  <c r="E1651" i="1"/>
  <c r="E2602" i="1"/>
  <c r="E2603" i="1"/>
  <c r="E2604" i="1"/>
  <c r="E2605" i="1"/>
  <c r="E2606" i="1"/>
  <c r="G2606" i="1" s="1"/>
  <c r="E2607" i="1"/>
  <c r="E2608" i="1"/>
  <c r="E2609" i="1"/>
  <c r="E2610" i="1"/>
  <c r="G2610" i="1" s="1"/>
  <c r="E1597" i="1"/>
  <c r="E2611" i="1"/>
  <c r="E2612" i="1"/>
  <c r="E2614" i="1"/>
  <c r="E2615" i="1"/>
  <c r="E2616" i="1"/>
  <c r="E2617" i="1"/>
  <c r="E2618" i="1"/>
  <c r="E2619" i="1"/>
  <c r="E2620" i="1"/>
  <c r="E2621" i="1"/>
  <c r="E2622" i="1"/>
  <c r="E2624" i="1"/>
  <c r="E2625" i="1"/>
  <c r="E2626" i="1"/>
  <c r="E2627" i="1"/>
  <c r="E2628" i="1"/>
  <c r="E2629" i="1"/>
  <c r="E2630" i="1"/>
  <c r="E2633" i="1"/>
  <c r="E2634" i="1"/>
  <c r="E2636" i="1"/>
  <c r="E1514" i="1"/>
  <c r="E2639" i="1"/>
  <c r="E2640" i="1"/>
  <c r="E2641" i="1"/>
  <c r="E2642" i="1"/>
  <c r="E1672" i="1"/>
  <c r="E2643" i="1"/>
  <c r="E2644" i="1"/>
  <c r="E2645" i="1"/>
  <c r="E2646" i="1"/>
  <c r="E2647" i="1"/>
  <c r="G2647" i="1" s="1"/>
  <c r="E2648" i="1"/>
  <c r="G2648" i="1" s="1"/>
  <c r="E2649" i="1"/>
  <c r="E2650" i="1"/>
  <c r="E2651" i="1"/>
  <c r="G2651" i="1" s="1"/>
  <c r="E2652" i="1"/>
  <c r="E2653" i="1"/>
  <c r="E2654" i="1"/>
  <c r="E2655" i="1"/>
  <c r="E2656" i="1"/>
  <c r="E2657" i="1"/>
  <c r="E2658" i="1"/>
  <c r="E2659" i="1"/>
  <c r="G2659" i="1" s="1"/>
  <c r="E2660" i="1"/>
  <c r="E2661" i="1"/>
  <c r="E1694" i="1"/>
  <c r="E2662" i="1"/>
  <c r="E2663" i="1"/>
  <c r="E2664" i="1"/>
  <c r="E2666" i="1"/>
  <c r="E2667" i="1"/>
  <c r="E2668" i="1"/>
  <c r="E2669" i="1"/>
  <c r="E2670" i="1"/>
  <c r="E2671" i="1"/>
  <c r="G2671" i="1" s="1"/>
  <c r="E2672" i="1"/>
  <c r="G2672" i="1" s="1"/>
  <c r="E2673" i="1"/>
  <c r="E2674" i="1"/>
  <c r="E2675" i="1"/>
  <c r="G2675" i="1" s="1"/>
  <c r="E2676" i="1"/>
  <c r="E2677" i="1"/>
  <c r="E2678" i="1"/>
  <c r="E2679" i="1"/>
  <c r="G2679" i="1" s="1"/>
  <c r="E2680" i="1"/>
  <c r="E2681" i="1"/>
  <c r="E2682" i="1"/>
  <c r="E2683" i="1"/>
  <c r="E2684" i="1"/>
  <c r="E2685" i="1"/>
  <c r="E2686" i="1"/>
  <c r="E2687" i="1"/>
  <c r="E1561" i="1"/>
  <c r="E2688" i="1"/>
  <c r="E1643" i="1"/>
  <c r="E2689" i="1"/>
  <c r="E2690" i="1"/>
  <c r="E2691" i="1"/>
  <c r="E2692" i="1"/>
  <c r="E2693" i="1"/>
  <c r="E2694" i="1"/>
  <c r="E2695" i="1"/>
  <c r="E2696" i="1"/>
  <c r="E2697" i="1"/>
  <c r="E2698" i="1"/>
  <c r="G2698" i="1" s="1"/>
  <c r="E2699" i="1"/>
  <c r="G2699" i="1" s="1"/>
  <c r="E2700" i="1"/>
  <c r="E2701" i="1"/>
  <c r="E2702" i="1"/>
  <c r="E2703" i="1"/>
  <c r="E2704" i="1"/>
  <c r="E2705" i="1"/>
  <c r="G2705" i="1" s="1"/>
  <c r="E2706" i="1"/>
  <c r="E2707" i="1"/>
  <c r="E1562" i="1"/>
  <c r="E1610" i="1"/>
  <c r="E2708" i="1"/>
  <c r="E2709" i="1"/>
  <c r="E2710" i="1"/>
  <c r="E2711" i="1"/>
  <c r="E2712" i="1"/>
  <c r="E2713" i="1"/>
  <c r="E2714" i="1"/>
  <c r="E2715" i="1"/>
  <c r="E2716" i="1"/>
  <c r="G2716" i="1" s="1"/>
  <c r="E2717" i="1"/>
  <c r="E2718" i="1"/>
  <c r="E2719" i="1"/>
  <c r="E2720" i="1"/>
  <c r="E2721" i="1"/>
  <c r="E2722" i="1"/>
  <c r="G2722" i="1" s="1"/>
  <c r="E1717" i="1"/>
  <c r="E2723" i="1"/>
  <c r="G2723" i="1" s="1"/>
  <c r="E1882" i="1"/>
  <c r="E2724" i="1"/>
  <c r="G2724" i="1" s="1"/>
  <c r="E2725" i="1"/>
  <c r="E2726" i="1"/>
  <c r="E2727" i="1"/>
  <c r="G2727" i="1" s="1"/>
  <c r="E2728" i="1"/>
  <c r="E2729" i="1"/>
  <c r="E2730" i="1"/>
  <c r="E1950" i="1"/>
  <c r="E2731" i="1"/>
  <c r="E2733" i="1"/>
  <c r="E2734" i="1"/>
  <c r="E2735" i="1"/>
  <c r="G2735" i="1" s="1"/>
  <c r="E2738" i="1"/>
  <c r="G2738" i="1" s="1"/>
  <c r="E2739" i="1"/>
  <c r="E2744" i="1"/>
  <c r="E2752" i="1"/>
  <c r="E2754" i="1"/>
  <c r="E2760" i="1"/>
  <c r="E2770" i="1"/>
  <c r="G2770" i="1" s="1"/>
  <c r="E2772" i="1"/>
  <c r="G2772" i="1" s="1"/>
  <c r="E2773" i="1"/>
  <c r="G2773" i="1" s="1"/>
  <c r="E2775" i="1"/>
  <c r="E2776" i="1"/>
  <c r="E2779" i="1"/>
  <c r="G2779" i="1" s="1"/>
  <c r="E2780" i="1"/>
  <c r="E2781" i="1"/>
  <c r="E2782" i="1"/>
  <c r="G2782" i="1" s="1"/>
  <c r="E2788" i="1"/>
  <c r="E2789" i="1"/>
  <c r="E2793" i="1"/>
  <c r="E2794" i="1"/>
  <c r="G2794" i="1" s="1"/>
  <c r="E2800" i="1"/>
  <c r="G2800" i="1" s="1"/>
  <c r="E2801" i="1"/>
  <c r="E2802" i="1"/>
  <c r="E2805" i="1"/>
  <c r="E2808" i="1"/>
  <c r="G2808" i="1" s="1"/>
  <c r="E2810" i="1"/>
  <c r="G2810" i="1" s="1"/>
  <c r="E2812" i="1"/>
  <c r="G2812" i="1" s="1"/>
  <c r="E2813" i="1"/>
  <c r="G2813" i="1" s="1"/>
  <c r="E2817" i="1"/>
  <c r="E2818" i="1"/>
  <c r="E2819" i="1"/>
  <c r="E2820" i="1"/>
  <c r="E2822" i="1"/>
  <c r="E2826" i="1"/>
  <c r="E2827" i="1"/>
  <c r="E2828" i="1"/>
  <c r="E2829" i="1"/>
  <c r="E2830" i="1"/>
  <c r="E2831" i="1"/>
  <c r="E2832" i="1"/>
  <c r="E2833" i="1"/>
  <c r="E1918" i="1"/>
  <c r="E2074" i="1"/>
  <c r="E2836" i="1"/>
  <c r="E2837" i="1"/>
  <c r="E2838" i="1"/>
  <c r="E2839" i="1"/>
  <c r="E2840" i="1"/>
  <c r="E2841" i="1"/>
  <c r="E2842" i="1"/>
  <c r="E2843" i="1"/>
  <c r="E2844" i="1"/>
  <c r="E2845" i="1"/>
  <c r="E2846" i="1"/>
  <c r="E2847" i="1"/>
  <c r="E577" i="1"/>
  <c r="E578" i="1"/>
  <c r="E2850" i="1"/>
  <c r="E757" i="1"/>
  <c r="E758" i="1"/>
  <c r="E817" i="1"/>
  <c r="E819" i="1"/>
  <c r="E995" i="1"/>
  <c r="E1089" i="1"/>
  <c r="E1401" i="1"/>
  <c r="E1403" i="1"/>
  <c r="E1410" i="1"/>
  <c r="E858" i="1"/>
  <c r="E1420" i="1"/>
  <c r="E861" i="1"/>
  <c r="E1056" i="1"/>
  <c r="E2864" i="1"/>
  <c r="E693" i="1"/>
  <c r="E1145" i="1"/>
  <c r="E1138" i="1"/>
  <c r="E2868" i="1"/>
  <c r="E2869" i="1"/>
  <c r="E4" i="1"/>
  <c r="E2732" i="1"/>
  <c r="E6" i="1"/>
  <c r="E7" i="1"/>
  <c r="E16" i="1"/>
  <c r="E9" i="1"/>
  <c r="E10" i="1"/>
  <c r="E133" i="1"/>
  <c r="E12" i="1"/>
  <c r="E78" i="1"/>
  <c r="E157" i="1"/>
  <c r="E2736" i="1"/>
  <c r="E124" i="1"/>
  <c r="E17" i="1"/>
  <c r="E18" i="1"/>
  <c r="E19" i="1"/>
  <c r="E20" i="1"/>
  <c r="E21" i="1"/>
  <c r="E22" i="1"/>
  <c r="E23" i="1"/>
  <c r="E24" i="1"/>
  <c r="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tc={A4239F42-C716-4210-961F-3BAA320BE764}</author>
  </authors>
  <commentList>
    <comment ref="AP2" authorId="0" shapeId="0" xr:uid="{A4239F42-C716-4210-961F-3BAA320BE764}">
      <text>
        <t>[Threaded comment]
Your version of Excel allows you to read this threaded comment; however, any edits to it will get removed if the file is opened in a newer version of Excel. Learn more: https://go.microsoft.com/fwlink/?linkid=870924
Comment:
    All except AFS and NRIS, includes TO NU substation</t>
      </text>
    </comment>
  </commentList>
</comments>
</file>

<file path=xl/sharedStrings.xml><?xml version="1.0" encoding="utf-8"?>
<sst xmlns="http://schemas.openxmlformats.org/spreadsheetml/2006/main" count="35673" uniqueCount="6221">
  <si>
    <t>Cycle Details</t>
  </si>
  <si>
    <t>Project Details</t>
  </si>
  <si>
    <t>Development</t>
  </si>
  <si>
    <t>Changes from last Queue Pull</t>
  </si>
  <si>
    <t>Competitor vs. NEER</t>
  </si>
  <si>
    <t>Links</t>
  </si>
  <si>
    <t>Notes</t>
  </si>
  <si>
    <t>DPP Study Cycle</t>
  </si>
  <si>
    <t>DPP Study Group</t>
  </si>
  <si>
    <t>Post GIA Status</t>
  </si>
  <si>
    <t>Project #</t>
  </si>
  <si>
    <t>Project Name</t>
  </si>
  <si>
    <t>Developer</t>
  </si>
  <si>
    <t>PPA/BOT</t>
  </si>
  <si>
    <t>E/N</t>
  </si>
  <si>
    <t>ERIS MW</t>
  </si>
  <si>
    <t>NRIS MW</t>
  </si>
  <si>
    <t>Tech</t>
  </si>
  <si>
    <t>County</t>
  </si>
  <si>
    <t>State</t>
  </si>
  <si>
    <t>Tier</t>
  </si>
  <si>
    <t>Orig Prob</t>
  </si>
  <si>
    <t>Dev Prob</t>
  </si>
  <si>
    <t>Security-At-Risk</t>
  </si>
  <si>
    <t>Current Phase Payment</t>
  </si>
  <si>
    <t>TOIF</t>
  </si>
  <si>
    <t>AFS</t>
  </si>
  <si>
    <t>ERIS ($ MM)</t>
  </si>
  <si>
    <t>NRIS ($ MM)</t>
  </si>
  <si>
    <t>ERIS ($/kW)</t>
  </si>
  <si>
    <t>NEW ERIS ($ MM)</t>
  </si>
  <si>
    <t>NEW NRIS ($ MM)</t>
  </si>
  <si>
    <t>NEW ERIS ($/kW)</t>
  </si>
  <si>
    <t>NEW NRIS ($/kW)</t>
  </si>
  <si>
    <t>NCF</t>
  </si>
  <si>
    <t>Permitting</t>
  </si>
  <si>
    <t>NORADs/MTR</t>
  </si>
  <si>
    <t>Request Status</t>
  </si>
  <si>
    <t>Queue Date</t>
  </si>
  <si>
    <t>Withdrawn Date</t>
  </si>
  <si>
    <t>Done Date</t>
  </si>
  <si>
    <t>Appl In Service Date</t>
  </si>
  <si>
    <t>Transmission Owner</t>
  </si>
  <si>
    <t>Study Cycle</t>
  </si>
  <si>
    <t>Study Group</t>
  </si>
  <si>
    <t>Study Phase</t>
  </si>
  <si>
    <t>Service Type</t>
  </si>
  <si>
    <t>POI Name</t>
  </si>
  <si>
    <t>Summer MW</t>
  </si>
  <si>
    <t>Winter MW</t>
  </si>
  <si>
    <t>Fuel</t>
  </si>
  <si>
    <t>Generating Facility</t>
  </si>
  <si>
    <t>Negotiated In Service Date</t>
  </si>
  <si>
    <t>Decision Point 1 ERIS MW</t>
  </si>
  <si>
    <t>Decision Point 1 NRIS MW</t>
  </si>
  <si>
    <t>Decision Point 2 ERIS MW</t>
  </si>
  <si>
    <t>Decision Point 2 NRIS MW</t>
  </si>
  <si>
    <t>E002</t>
  </si>
  <si>
    <t>Done</t>
  </si>
  <si>
    <t>Entergy</t>
  </si>
  <si>
    <t>Pointe Coupee</t>
  </si>
  <si>
    <t>LA</t>
  </si>
  <si>
    <t>ERIS</t>
  </si>
  <si>
    <t>500  kV switchyard at Big Cajon II</t>
  </si>
  <si>
    <t>Gas</t>
  </si>
  <si>
    <t>In Service</t>
  </si>
  <si>
    <t>E291</t>
  </si>
  <si>
    <t>TX</t>
  </si>
  <si>
    <t>Rich 138 kV substation</t>
  </si>
  <si>
    <t>Hydro</t>
  </si>
  <si>
    <t>HY Hydraulic Turbine (including turnbines associated with delivery of water by pipeline)</t>
  </si>
  <si>
    <t>Under Construction</t>
  </si>
  <si>
    <t>G063</t>
  </si>
  <si>
    <t>Withdrawn</t>
  </si>
  <si>
    <t>American Transmission Co. LLC</t>
  </si>
  <si>
    <t>Manitowoc County</t>
  </si>
  <si>
    <t>WI</t>
  </si>
  <si>
    <t>Network Upgrade</t>
  </si>
  <si>
    <t>Unknown</t>
  </si>
  <si>
    <t>G002</t>
  </si>
  <si>
    <t>LG&amp;E and KU Services Company as agent for Louisville Gas and Electric Company and Kentucky Utilities Company</t>
  </si>
  <si>
    <t>Trimble County</t>
  </si>
  <si>
    <t>KY</t>
  </si>
  <si>
    <t>Coal</t>
  </si>
  <si>
    <t>Not Started</t>
  </si>
  <si>
    <t>G003</t>
  </si>
  <si>
    <t>G178</t>
  </si>
  <si>
    <t>ITC Midwest</t>
  </si>
  <si>
    <t>Clinton County</t>
  </si>
  <si>
    <t>IA</t>
  </si>
  <si>
    <t>G005</t>
  </si>
  <si>
    <t>Northern States Power (Xcel Energy)</t>
  </si>
  <si>
    <t>Lincoln County</t>
  </si>
  <si>
    <t>MN</t>
  </si>
  <si>
    <t>Combined Cycle</t>
  </si>
  <si>
    <t>G006</t>
  </si>
  <si>
    <t>Clay County</t>
  </si>
  <si>
    <t>Wind</t>
  </si>
  <si>
    <t>WT Wind Turbine</t>
  </si>
  <si>
    <t>G179</t>
  </si>
  <si>
    <t>G010</t>
  </si>
  <si>
    <t>Duke Energy Corporation</t>
  </si>
  <si>
    <t>Vigo County</t>
  </si>
  <si>
    <t>IN</t>
  </si>
  <si>
    <t>Dresser - Cayuga CT 345kV</t>
  </si>
  <si>
    <t>ST, CT</t>
  </si>
  <si>
    <t>G180</t>
  </si>
  <si>
    <t>Marshall County</t>
  </si>
  <si>
    <t>G182</t>
  </si>
  <si>
    <t>Buchanan County</t>
  </si>
  <si>
    <t>G174</t>
  </si>
  <si>
    <t>Cerro Gordo County</t>
  </si>
  <si>
    <t>G004</t>
  </si>
  <si>
    <t>Mercer County</t>
  </si>
  <si>
    <t>G016</t>
  </si>
  <si>
    <t>G017</t>
  </si>
  <si>
    <t>G018</t>
  </si>
  <si>
    <t>G019</t>
  </si>
  <si>
    <t>Oldham County</t>
  </si>
  <si>
    <t>G020</t>
  </si>
  <si>
    <t>Dakota County</t>
  </si>
  <si>
    <t>G021</t>
  </si>
  <si>
    <t>Ameren Illinois</t>
  </si>
  <si>
    <t>Williamson County</t>
  </si>
  <si>
    <t>IL</t>
  </si>
  <si>
    <t>G022</t>
  </si>
  <si>
    <t>NRIS</t>
  </si>
  <si>
    <t>G023</t>
  </si>
  <si>
    <t>ITC Transmission</t>
  </si>
  <si>
    <t>Wayne County</t>
  </si>
  <si>
    <t>MI</t>
  </si>
  <si>
    <t>G025</t>
  </si>
  <si>
    <t>Indianapolis Power &amp; Light Company</t>
  </si>
  <si>
    <t>Marion County</t>
  </si>
  <si>
    <t>DPP - SIS</t>
  </si>
  <si>
    <t>G026</t>
  </si>
  <si>
    <t>G231</t>
  </si>
  <si>
    <t>Outagamie County</t>
  </si>
  <si>
    <t>G228</t>
  </si>
  <si>
    <t>Michigan Electric Transmission Company, LLC</t>
  </si>
  <si>
    <t>Oceana County</t>
  </si>
  <si>
    <t>G135</t>
  </si>
  <si>
    <t>Chisago County</t>
  </si>
  <si>
    <t>SPA - SIS</t>
  </si>
  <si>
    <t>G222</t>
  </si>
  <si>
    <t>NWEC</t>
  </si>
  <si>
    <t>Burnett County</t>
  </si>
  <si>
    <t>G032</t>
  </si>
  <si>
    <t>Hancock County</t>
  </si>
  <si>
    <t>Cloverport 138  kV Substation</t>
  </si>
  <si>
    <t>OT Other</t>
  </si>
  <si>
    <t>G220</t>
  </si>
  <si>
    <t>G034</t>
  </si>
  <si>
    <t>Great River Energy</t>
  </si>
  <si>
    <t>Swift County</t>
  </si>
  <si>
    <t>Benson 115 kV Substation S046</t>
  </si>
  <si>
    <t>Biomass</t>
  </si>
  <si>
    <t>G035</t>
  </si>
  <si>
    <t>Rock County</t>
  </si>
  <si>
    <t>Rock River 138kV Substation</t>
  </si>
  <si>
    <t>G236</t>
  </si>
  <si>
    <t>G037</t>
  </si>
  <si>
    <t>Murray County</t>
  </si>
  <si>
    <t>Chanarambie Substation</t>
  </si>
  <si>
    <t>G038</t>
  </si>
  <si>
    <t>G163</t>
  </si>
  <si>
    <t>G175</t>
  </si>
  <si>
    <t>Ramsey County</t>
  </si>
  <si>
    <t>G041</t>
  </si>
  <si>
    <t>Pipestone County</t>
  </si>
  <si>
    <t>G042</t>
  </si>
  <si>
    <t>St. Clair County</t>
  </si>
  <si>
    <t>CT Combustion Turbine (Simple Cycle)</t>
  </si>
  <si>
    <t>G043</t>
  </si>
  <si>
    <t>High Bridge Substation</t>
  </si>
  <si>
    <t>G044</t>
  </si>
  <si>
    <t>Wisconsin Electric Power Company</t>
  </si>
  <si>
    <t>Point Beach - North Appleton 345kV</t>
  </si>
  <si>
    <t>G246</t>
  </si>
  <si>
    <t>Mower County</t>
  </si>
  <si>
    <t>G046</t>
  </si>
  <si>
    <t>Worth County</t>
  </si>
  <si>
    <t>Worth County switching station</t>
  </si>
  <si>
    <t>G217 CONS 111</t>
  </si>
  <si>
    <t>Kent County</t>
  </si>
  <si>
    <t>G223</t>
  </si>
  <si>
    <t>G137</t>
  </si>
  <si>
    <t>G051</t>
  </si>
  <si>
    <t>Milwaukee County</t>
  </si>
  <si>
    <t>Oak Creek Substation</t>
  </si>
  <si>
    <t>G183</t>
  </si>
  <si>
    <t>G221</t>
  </si>
  <si>
    <t>Montana-Dakota Utilities Company</t>
  </si>
  <si>
    <t>Dickey County</t>
  </si>
  <si>
    <t>ND</t>
  </si>
  <si>
    <t>G229</t>
  </si>
  <si>
    <t>G257</t>
  </si>
  <si>
    <t>Southern Indiana Gas &amp; Electric Company d/b/a Vectren Energy Delivery of Indiana, Inc.</t>
  </si>
  <si>
    <t>Gibson County</t>
  </si>
  <si>
    <t>G056</t>
  </si>
  <si>
    <t>Sioux Avenue Substation</t>
  </si>
  <si>
    <t>G057</t>
  </si>
  <si>
    <t>G058</t>
  </si>
  <si>
    <t>Otter Tail Power Company</t>
  </si>
  <si>
    <t>Grant County</t>
  </si>
  <si>
    <t>SD</t>
  </si>
  <si>
    <t>Valley Queen 12.5kV</t>
  </si>
  <si>
    <t>Diesel</t>
  </si>
  <si>
    <t>IC Internal Combustion (diesel, piston) Engine</t>
  </si>
  <si>
    <t>G059</t>
  </si>
  <si>
    <t>Beltrami County</t>
  </si>
  <si>
    <t>Solway CT substation</t>
  </si>
  <si>
    <t>G060</t>
  </si>
  <si>
    <t>G045</t>
  </si>
  <si>
    <t>G029</t>
  </si>
  <si>
    <t>Lawrence County</t>
  </si>
  <si>
    <t>G030</t>
  </si>
  <si>
    <t>Switzerland County</t>
  </si>
  <si>
    <t>G064</t>
  </si>
  <si>
    <t>Hamilton County</t>
  </si>
  <si>
    <t>Noblesville</t>
  </si>
  <si>
    <t>G260</t>
  </si>
  <si>
    <t>Goodhue County</t>
  </si>
  <si>
    <t>G075</t>
  </si>
  <si>
    <t>Putnam County</t>
  </si>
  <si>
    <t>G067</t>
  </si>
  <si>
    <t>Cass County</t>
  </si>
  <si>
    <t>G249</t>
  </si>
  <si>
    <t>Shawano County</t>
  </si>
  <si>
    <t>G069</t>
  </si>
  <si>
    <t>G123</t>
  </si>
  <si>
    <t>G124</t>
  </si>
  <si>
    <t>G072</t>
  </si>
  <si>
    <t>Rock River Substation</t>
  </si>
  <si>
    <t>G073</t>
  </si>
  <si>
    <t>G074</t>
  </si>
  <si>
    <t>-- No Company --</t>
  </si>
  <si>
    <t>G181</t>
  </si>
  <si>
    <t>G224</t>
  </si>
  <si>
    <t>G071</t>
  </si>
  <si>
    <t>DEO&amp;K</t>
  </si>
  <si>
    <t>Greene County</t>
  </si>
  <si>
    <t>OH</t>
  </si>
  <si>
    <t>G169</t>
  </si>
  <si>
    <t>Sherburne County</t>
  </si>
  <si>
    <t>G296</t>
  </si>
  <si>
    <t>McPherson County</t>
  </si>
  <si>
    <t>G011</t>
  </si>
  <si>
    <t>Pike County</t>
  </si>
  <si>
    <t>G081</t>
  </si>
  <si>
    <t>G315</t>
  </si>
  <si>
    <t>MidAmerican Energy Company</t>
  </si>
  <si>
    <t>Pocahontas County</t>
  </si>
  <si>
    <t>G316</t>
  </si>
  <si>
    <t>O'Brien County</t>
  </si>
  <si>
    <t>G084</t>
  </si>
  <si>
    <t>Hoosier Energy REC, Inc.</t>
  </si>
  <si>
    <t>Napoleon - Taswell 161kV</t>
  </si>
  <si>
    <t>G085</t>
  </si>
  <si>
    <t>Jackson County</t>
  </si>
  <si>
    <t>G318</t>
  </si>
  <si>
    <t>Sioux County</t>
  </si>
  <si>
    <t>G154</t>
  </si>
  <si>
    <t>Deuel County</t>
  </si>
  <si>
    <t>G266</t>
  </si>
  <si>
    <t>Scott County</t>
  </si>
  <si>
    <t>G277</t>
  </si>
  <si>
    <t>G093</t>
  </si>
  <si>
    <t>Ozaukee County</t>
  </si>
  <si>
    <t>Port Washington Substation</t>
  </si>
  <si>
    <t>G134</t>
  </si>
  <si>
    <t>Washtenaw County</t>
  </si>
  <si>
    <t>G226.1</t>
  </si>
  <si>
    <t>Ingham County</t>
  </si>
  <si>
    <t>G096</t>
  </si>
  <si>
    <t>Madison Gas and Electric Company</t>
  </si>
  <si>
    <t>Dane County</t>
  </si>
  <si>
    <t>Walnut 69 kV substation</t>
  </si>
  <si>
    <t>G227</t>
  </si>
  <si>
    <t>G082</t>
  </si>
  <si>
    <t>G087</t>
  </si>
  <si>
    <t>G094</t>
  </si>
  <si>
    <t>Butler County</t>
  </si>
  <si>
    <t>G275</t>
  </si>
  <si>
    <t>G283</t>
  </si>
  <si>
    <t>McIntosh County</t>
  </si>
  <si>
    <t>G103</t>
  </si>
  <si>
    <t>Sheboygan County</t>
  </si>
  <si>
    <t>Point Beach - Sheboygan Switching Station</t>
  </si>
  <si>
    <t>G284</t>
  </si>
  <si>
    <t>G276</t>
  </si>
  <si>
    <t>Stutsman County</t>
  </si>
  <si>
    <t>G302</t>
  </si>
  <si>
    <t>Green Lake County</t>
  </si>
  <si>
    <t>G303</t>
  </si>
  <si>
    <t>Columbia County</t>
  </si>
  <si>
    <t>G306</t>
  </si>
  <si>
    <t>Dodge County</t>
  </si>
  <si>
    <t>G320</t>
  </si>
  <si>
    <t>Marinette County</t>
  </si>
  <si>
    <t>G111</t>
  </si>
  <si>
    <t>Wisconsin Public Service Corporation</t>
  </si>
  <si>
    <t>Brown County</t>
  </si>
  <si>
    <t>G321</t>
  </si>
  <si>
    <t>Marathon County</t>
  </si>
  <si>
    <t>G113</t>
  </si>
  <si>
    <t>Adams Substation</t>
  </si>
  <si>
    <t>G053</t>
  </si>
  <si>
    <t>Posey County</t>
  </si>
  <si>
    <t>G033</t>
  </si>
  <si>
    <t>Monroe County</t>
  </si>
  <si>
    <t>Steam</t>
  </si>
  <si>
    <t>G108</t>
  </si>
  <si>
    <t>Henderson County</t>
  </si>
  <si>
    <t>G117</t>
  </si>
  <si>
    <t>Minnesota Power (Allete, Inc.)</t>
  </si>
  <si>
    <t>Douglas County</t>
  </si>
  <si>
    <t>Stinson 115 kV Substation</t>
  </si>
  <si>
    <t>G307</t>
  </si>
  <si>
    <t>G308</t>
  </si>
  <si>
    <t>G312</t>
  </si>
  <si>
    <t>G313</t>
  </si>
  <si>
    <t>G269</t>
  </si>
  <si>
    <t>G219</t>
  </si>
  <si>
    <t>Johnson County</t>
  </si>
  <si>
    <t>G268</t>
  </si>
  <si>
    <t>Wood County</t>
  </si>
  <si>
    <t>G264</t>
  </si>
  <si>
    <t>G254</t>
  </si>
  <si>
    <t>Portage County</t>
  </si>
  <si>
    <t>G288</t>
  </si>
  <si>
    <t>Walworth County</t>
  </si>
  <si>
    <t>G289</t>
  </si>
  <si>
    <t>G233</t>
  </si>
  <si>
    <t>G015</t>
  </si>
  <si>
    <t>G304</t>
  </si>
  <si>
    <t>G132</t>
  </si>
  <si>
    <t>Ellendale Sub 230 kV</t>
  </si>
  <si>
    <t>G118</t>
  </si>
  <si>
    <t>G244</t>
  </si>
  <si>
    <t>G245</t>
  </si>
  <si>
    <t>G106</t>
  </si>
  <si>
    <t>G332</t>
  </si>
  <si>
    <t>G333</t>
  </si>
  <si>
    <t>G009</t>
  </si>
  <si>
    <t>G009.NU2</t>
  </si>
  <si>
    <t>G140</t>
  </si>
  <si>
    <t>Nobles County</t>
  </si>
  <si>
    <t>G141</t>
  </si>
  <si>
    <t>Le Sueur County</t>
  </si>
  <si>
    <t>Loon Lake - Loon Tap 115kV</t>
  </si>
  <si>
    <t>G142</t>
  </si>
  <si>
    <t>G279</t>
  </si>
  <si>
    <t>G144</t>
  </si>
  <si>
    <t>WPS Weston 345 kV Substation</t>
  </si>
  <si>
    <t>ST Steam Turbine (including nuclear, geothermal and solar steam, excluding combined-cycle)</t>
  </si>
  <si>
    <t>G280</t>
  </si>
  <si>
    <t>G146</t>
  </si>
  <si>
    <t>Otter Tail County</t>
  </si>
  <si>
    <t>PRRF Substation</t>
  </si>
  <si>
    <t>G336</t>
  </si>
  <si>
    <t>Rice County</t>
  </si>
  <si>
    <t>G148</t>
  </si>
  <si>
    <t>Juneau County</t>
  </si>
  <si>
    <t>G150</t>
  </si>
  <si>
    <t>G105</t>
  </si>
  <si>
    <t>G168</t>
  </si>
  <si>
    <t>G250</t>
  </si>
  <si>
    <t>Shiawassee County</t>
  </si>
  <si>
    <t>G271</t>
  </si>
  <si>
    <t>G328</t>
  </si>
  <si>
    <t>McHenry County</t>
  </si>
  <si>
    <t>G339</t>
  </si>
  <si>
    <t>G062</t>
  </si>
  <si>
    <t>G160</t>
  </si>
  <si>
    <t>G314</t>
  </si>
  <si>
    <t>Cavalier County</t>
  </si>
  <si>
    <t>G162</t>
  </si>
  <si>
    <t>Fenton Substation</t>
  </si>
  <si>
    <t>G309</t>
  </si>
  <si>
    <t>Windsor</t>
  </si>
  <si>
    <t>G164</t>
  </si>
  <si>
    <t>Martin County</t>
  </si>
  <si>
    <t>Lakefield Junction 345 kV substation</t>
  </si>
  <si>
    <t>G165</t>
  </si>
  <si>
    <t>Kewaunee County</t>
  </si>
  <si>
    <t>Kewaunee Substation</t>
  </si>
  <si>
    <t>Nuclear</t>
  </si>
  <si>
    <t>G012</t>
  </si>
  <si>
    <t>G334</t>
  </si>
  <si>
    <t>Calumet County</t>
  </si>
  <si>
    <t>G040</t>
  </si>
  <si>
    <t>G167</t>
  </si>
  <si>
    <t>Kenosha County</t>
  </si>
  <si>
    <t>G170</t>
  </si>
  <si>
    <t>Washington County</t>
  </si>
  <si>
    <t>King Substation</t>
  </si>
  <si>
    <t>G171</t>
  </si>
  <si>
    <t>Dodge Center Substation</t>
  </si>
  <si>
    <t>G172</t>
  </si>
  <si>
    <t>G173</t>
  </si>
  <si>
    <t>Lake Marion - West Faribault 115kV</t>
  </si>
  <si>
    <t>G048</t>
  </si>
  <si>
    <t>Fond du Lac County</t>
  </si>
  <si>
    <t>G357</t>
  </si>
  <si>
    <t>Sibley County</t>
  </si>
  <si>
    <t>G176</t>
  </si>
  <si>
    <t>Yankee Substation</t>
  </si>
  <si>
    <t>G177</t>
  </si>
  <si>
    <t>Lyon County</t>
  </si>
  <si>
    <t>G378</t>
  </si>
  <si>
    <t>G379</t>
  </si>
  <si>
    <t>G317</t>
  </si>
  <si>
    <t>CBPC</t>
  </si>
  <si>
    <t>Palo Alto County</t>
  </si>
  <si>
    <t>G377</t>
  </si>
  <si>
    <t>St. Louis County</t>
  </si>
  <si>
    <t>G331</t>
  </si>
  <si>
    <t>Adams - Lime Creek 161kV</t>
  </si>
  <si>
    <t>G404</t>
  </si>
  <si>
    <t>G337</t>
  </si>
  <si>
    <t>Waseca County</t>
  </si>
  <si>
    <t>G185</t>
  </si>
  <si>
    <t>Pipestone - Dell Rapids 69 kV</t>
  </si>
  <si>
    <t>G186</t>
  </si>
  <si>
    <t>Emery Substation</t>
  </si>
  <si>
    <t>G335</t>
  </si>
  <si>
    <t>Forest Junction - Arcadian 345kV</t>
  </si>
  <si>
    <t>G188</t>
  </si>
  <si>
    <t>Henry County</t>
  </si>
  <si>
    <t>New London Substation</t>
  </si>
  <si>
    <t>G373</t>
  </si>
  <si>
    <t>G415</t>
  </si>
  <si>
    <t>Waupaca County</t>
  </si>
  <si>
    <t>G372</t>
  </si>
  <si>
    <t>Pope County</t>
  </si>
  <si>
    <t>G425</t>
  </si>
  <si>
    <t>G419</t>
  </si>
  <si>
    <t>G095</t>
  </si>
  <si>
    <t>G400</t>
  </si>
  <si>
    <t>McLeod County</t>
  </si>
  <si>
    <t>G402</t>
  </si>
  <si>
    <t>G218</t>
  </si>
  <si>
    <t>Trimble Substation</t>
  </si>
  <si>
    <t>G429</t>
  </si>
  <si>
    <t>Lakefield Gen Station 345kV</t>
  </si>
  <si>
    <t>G104</t>
  </si>
  <si>
    <t>Dairyland Power Cooperative</t>
  </si>
  <si>
    <t>Winnebago County</t>
  </si>
  <si>
    <t>G121</t>
  </si>
  <si>
    <t>G387</t>
  </si>
  <si>
    <t>G411</t>
  </si>
  <si>
    <t>Watonwan County</t>
  </si>
  <si>
    <t>G097</t>
  </si>
  <si>
    <t>G225</t>
  </si>
  <si>
    <t>Kaukauna Central Substation</t>
  </si>
  <si>
    <t>G226</t>
  </si>
  <si>
    <t>G414</t>
  </si>
  <si>
    <t>G394</t>
  </si>
  <si>
    <t>G395</t>
  </si>
  <si>
    <t>G364</t>
  </si>
  <si>
    <t>Manistee County</t>
  </si>
  <si>
    <t>G230</t>
  </si>
  <si>
    <t>Linn County</t>
  </si>
  <si>
    <t>Coggon Municipal Substations</t>
  </si>
  <si>
    <t>G262</t>
  </si>
  <si>
    <t>G232</t>
  </si>
  <si>
    <t>Dickinson County</t>
  </si>
  <si>
    <t>G423</t>
  </si>
  <si>
    <t>G234</t>
  </si>
  <si>
    <t>G450</t>
  </si>
  <si>
    <t>Rolette County</t>
  </si>
  <si>
    <t>G371</t>
  </si>
  <si>
    <t>Friesland 138kV</t>
  </si>
  <si>
    <t>G237</t>
  </si>
  <si>
    <t>Highbridge Substation</t>
  </si>
  <si>
    <t>G238</t>
  </si>
  <si>
    <t>Hennepin County</t>
  </si>
  <si>
    <t>G239</t>
  </si>
  <si>
    <t>Kasson - Dodge Center 69 kV</t>
  </si>
  <si>
    <t>G240</t>
  </si>
  <si>
    <t>Lakefront Substation</t>
  </si>
  <si>
    <t>G241</t>
  </si>
  <si>
    <t>Buffalo Ridge - Bravo 34.5kV</t>
  </si>
  <si>
    <t>G242</t>
  </si>
  <si>
    <t>G449</t>
  </si>
  <si>
    <t>Ameren Missouri</t>
  </si>
  <si>
    <t>Nodaway County</t>
  </si>
  <si>
    <t>MO</t>
  </si>
  <si>
    <t>Maryville - Creston 161kV</t>
  </si>
  <si>
    <t>G435</t>
  </si>
  <si>
    <t>Ameren E. West Frankfort</t>
  </si>
  <si>
    <t>IP05</t>
  </si>
  <si>
    <t>Randolph County</t>
  </si>
  <si>
    <t>IP11</t>
  </si>
  <si>
    <t>G248</t>
  </si>
  <si>
    <t>Wishek - Ashley - Ellendale 41.6 kV</t>
  </si>
  <si>
    <t>IP12</t>
  </si>
  <si>
    <t>Piatt County</t>
  </si>
  <si>
    <t>G420</t>
  </si>
  <si>
    <t>Wien 115kV</t>
  </si>
  <si>
    <t>G251</t>
  </si>
  <si>
    <t>Heron Lake - Fox Lake 69kV</t>
  </si>
  <si>
    <t>G252</t>
  </si>
  <si>
    <t>GRE Rock River - Chandler Tap 69 kV</t>
  </si>
  <si>
    <t>G253</t>
  </si>
  <si>
    <t>Split Rock - Magnolia 161kV</t>
  </si>
  <si>
    <t>G281</t>
  </si>
  <si>
    <t>Green County</t>
  </si>
  <si>
    <t>G255</t>
  </si>
  <si>
    <t>Brookings County</t>
  </si>
  <si>
    <t>G256</t>
  </si>
  <si>
    <t>Dawson County</t>
  </si>
  <si>
    <t>MT</t>
  </si>
  <si>
    <t>Glendive Turbine Jct Substation</t>
  </si>
  <si>
    <t>G421</t>
  </si>
  <si>
    <t>Wesmark - Finger Road 69kV</t>
  </si>
  <si>
    <t>G258</t>
  </si>
  <si>
    <t>Lee County</t>
  </si>
  <si>
    <t>Roquette Substation</t>
  </si>
  <si>
    <t>G267</t>
  </si>
  <si>
    <t>G293</t>
  </si>
  <si>
    <t>Buffalo County</t>
  </si>
  <si>
    <t>G261</t>
  </si>
  <si>
    <t>Blue Earth County</t>
  </si>
  <si>
    <t>Mankato Substation</t>
  </si>
  <si>
    <t>G485</t>
  </si>
  <si>
    <t>S. Fond du Lac - Butternut</t>
  </si>
  <si>
    <t>G263</t>
  </si>
  <si>
    <t>Lakefield Generating Substation</t>
  </si>
  <si>
    <t>G410</t>
  </si>
  <si>
    <t>Kewaunee - East Krok 138kV</t>
  </si>
  <si>
    <t>G367</t>
  </si>
  <si>
    <t>Fulton County</t>
  </si>
  <si>
    <t>AEGR Duck Creek Gen Plant</t>
  </si>
  <si>
    <t>G416</t>
  </si>
  <si>
    <t>Feasibility</t>
  </si>
  <si>
    <t>G445</t>
  </si>
  <si>
    <t>Howard County</t>
  </si>
  <si>
    <t>G501</t>
  </si>
  <si>
    <t>McLean County</t>
  </si>
  <si>
    <t>IP02</t>
  </si>
  <si>
    <t>McLean County #7 Line 1582</t>
  </si>
  <si>
    <t>G270</t>
  </si>
  <si>
    <t>Adrian Municipal Utilities Station</t>
  </si>
  <si>
    <t>G511</t>
  </si>
  <si>
    <t>Huron County</t>
  </si>
  <si>
    <t>G272</t>
  </si>
  <si>
    <t>Chandler Switching Station - Chandler Tap 69kV</t>
  </si>
  <si>
    <t>G499</t>
  </si>
  <si>
    <t>Story County</t>
  </si>
  <si>
    <t>Fernald - Marshalltown 115kV</t>
  </si>
  <si>
    <t>G441</t>
  </si>
  <si>
    <t>Sarnia</t>
  </si>
  <si>
    <t>Bunce Creek Substation</t>
  </si>
  <si>
    <t>CT Combined-Cycle Combustion ? Turbine Part</t>
  </si>
  <si>
    <t>G516</t>
  </si>
  <si>
    <t>G494</t>
  </si>
  <si>
    <t>G446</t>
  </si>
  <si>
    <t>LaMoure County</t>
  </si>
  <si>
    <t>G278</t>
  </si>
  <si>
    <t>Pipestone - Dell Rapids 69kV</t>
  </si>
  <si>
    <t>G413</t>
  </si>
  <si>
    <t>G476</t>
  </si>
  <si>
    <t>East/West Frankfort 345 kV Substation</t>
  </si>
  <si>
    <t>G500</t>
  </si>
  <si>
    <t>Shelby County</t>
  </si>
  <si>
    <t>Holland Plant</t>
  </si>
  <si>
    <t>G282</t>
  </si>
  <si>
    <t>Lafayette County</t>
  </si>
  <si>
    <t>Hillman 138 kV</t>
  </si>
  <si>
    <t>G505</t>
  </si>
  <si>
    <t>East/West Frankfort Substation</t>
  </si>
  <si>
    <t>G329</t>
  </si>
  <si>
    <t>LTV Steel Hoyt Lakes 138 kV</t>
  </si>
  <si>
    <t>G285</t>
  </si>
  <si>
    <t>Pipestone - Lake Wilson 69kV</t>
  </si>
  <si>
    <t>G286</t>
  </si>
  <si>
    <t>Tama County</t>
  </si>
  <si>
    <t>Traer - Dysart 34.5kV</t>
  </si>
  <si>
    <t>G287</t>
  </si>
  <si>
    <t>Nobles County Substation</t>
  </si>
  <si>
    <t>G365</t>
  </si>
  <si>
    <t>Williams Substation</t>
  </si>
  <si>
    <t>G430</t>
  </si>
  <si>
    <t>G493</t>
  </si>
  <si>
    <t>Van Buren County</t>
  </si>
  <si>
    <t>G291</t>
  </si>
  <si>
    <t>Jamestown - Oakes 41.6kV</t>
  </si>
  <si>
    <t>G496</t>
  </si>
  <si>
    <t>G447</t>
  </si>
  <si>
    <t>Kokomo - Thorntown 230kV</t>
  </si>
  <si>
    <t>G448</t>
  </si>
  <si>
    <t>Schuyler County</t>
  </si>
  <si>
    <t>Adair - Appanoose 161 kV</t>
  </si>
  <si>
    <t>G297</t>
  </si>
  <si>
    <t>Edmunds County</t>
  </si>
  <si>
    <t>Glenham Jct substation</t>
  </si>
  <si>
    <t>G298</t>
  </si>
  <si>
    <t>Optional</t>
  </si>
  <si>
    <t>Wisdom - Triboji 161 kV</t>
  </si>
  <si>
    <t>G299</t>
  </si>
  <si>
    <t>Cinergy Walton Substation</t>
  </si>
  <si>
    <t>G300</t>
  </si>
  <si>
    <t>Maquoketa Municipal 34.5kV</t>
  </si>
  <si>
    <t>G301</t>
  </si>
  <si>
    <t>Osceola County</t>
  </si>
  <si>
    <t>Sibley - Triboji 69kV</t>
  </si>
  <si>
    <t>G529</t>
  </si>
  <si>
    <t>East-West Frankfort Substation</t>
  </si>
  <si>
    <t>G534</t>
  </si>
  <si>
    <t>G508</t>
  </si>
  <si>
    <t>Ballard County</t>
  </si>
  <si>
    <t>G539</t>
  </si>
  <si>
    <t>Bracken County</t>
  </si>
  <si>
    <t>2 miles south of Meldahl Dam at existing 138 kV KU line.</t>
  </si>
  <si>
    <t>G399</t>
  </si>
  <si>
    <t>Wabash River</t>
  </si>
  <si>
    <t>G480</t>
  </si>
  <si>
    <t>FirstEnergy Solutions Corp.</t>
  </si>
  <si>
    <t>Madison County</t>
  </si>
  <si>
    <t>East Springfield - Tangy 138 kV</t>
  </si>
  <si>
    <t>G506</t>
  </si>
  <si>
    <t>Sparta - Oakdale 138kV</t>
  </si>
  <si>
    <t>G310</t>
  </si>
  <si>
    <t>Cerro Gordo Substation</t>
  </si>
  <si>
    <t>G311</t>
  </si>
  <si>
    <t>Bowman County</t>
  </si>
  <si>
    <t>Gascoyne Jct. 34.5 kV substation</t>
  </si>
  <si>
    <t>G524</t>
  </si>
  <si>
    <t>Pulliam Generating Station</t>
  </si>
  <si>
    <t>G488</t>
  </si>
  <si>
    <t>Cottonwood County</t>
  </si>
  <si>
    <t>G391</t>
  </si>
  <si>
    <t>G554</t>
  </si>
  <si>
    <t>TBD (likely ALTW line)</t>
  </si>
  <si>
    <t>G582</t>
  </si>
  <si>
    <t>Eau Claire County</t>
  </si>
  <si>
    <t>G407</t>
  </si>
  <si>
    <t>G570</t>
  </si>
  <si>
    <t>G319</t>
  </si>
  <si>
    <t>Truman Muni  69kV Substation</t>
  </si>
  <si>
    <t>G482</t>
  </si>
  <si>
    <t>Ashtabula County</t>
  </si>
  <si>
    <t>ATSI Perry - Ashtabula</t>
  </si>
  <si>
    <t>G561</t>
  </si>
  <si>
    <t>Bureau County</t>
  </si>
  <si>
    <t>Princeton 138 kV Substation</t>
  </si>
  <si>
    <t>G322</t>
  </si>
  <si>
    <t>James St. Substation</t>
  </si>
  <si>
    <t>Retired</t>
  </si>
  <si>
    <t>G323</t>
  </si>
  <si>
    <t>Oneida County</t>
  </si>
  <si>
    <t>Piehl 115kV</t>
  </si>
  <si>
    <t>G324</t>
  </si>
  <si>
    <t>G325</t>
  </si>
  <si>
    <t>Venus 115kV</t>
  </si>
  <si>
    <t>G326</t>
  </si>
  <si>
    <t>Crivitz 138kV</t>
  </si>
  <si>
    <t>G327</t>
  </si>
  <si>
    <t>G585</t>
  </si>
  <si>
    <t>Redwood County</t>
  </si>
  <si>
    <t>G596</t>
  </si>
  <si>
    <t>Morrison County</t>
  </si>
  <si>
    <t>G330</t>
  </si>
  <si>
    <t>Adams - St. Angsgar 69kV</t>
  </si>
  <si>
    <t>G522</t>
  </si>
  <si>
    <t>G523</t>
  </si>
  <si>
    <t>Weston Generating Station</t>
  </si>
  <si>
    <t>G600</t>
  </si>
  <si>
    <t>Viking Substation connecting to unnamed 115 kV OTP line</t>
  </si>
  <si>
    <t>G627</t>
  </si>
  <si>
    <t>G528</t>
  </si>
  <si>
    <t>Columbia Energy Center Substation</t>
  </si>
  <si>
    <t>G509</t>
  </si>
  <si>
    <t>MP's #34 (115kV) line, approx 2-4 miles NW of Project Site</t>
  </si>
  <si>
    <t>G498</t>
  </si>
  <si>
    <t>Richland County</t>
  </si>
  <si>
    <t>G338</t>
  </si>
  <si>
    <t>Rubicon - Hartford 138kV</t>
  </si>
  <si>
    <t>G504</t>
  </si>
  <si>
    <t>Sanilac County</t>
  </si>
  <si>
    <t>ITCT  Sandusky - Lee 120kV</t>
  </si>
  <si>
    <t>G340</t>
  </si>
  <si>
    <t>Toronto 41.6kV</t>
  </si>
  <si>
    <t>G341</t>
  </si>
  <si>
    <t>G342</t>
  </si>
  <si>
    <t>Upper Peninsula Power Company</t>
  </si>
  <si>
    <t>Baraga County</t>
  </si>
  <si>
    <t>Warden Gen Station</t>
  </si>
  <si>
    <t>G343</t>
  </si>
  <si>
    <t>G344</t>
  </si>
  <si>
    <t>Plains Substation</t>
  </si>
  <si>
    <t>G345</t>
  </si>
  <si>
    <t>Schoolcraft County</t>
  </si>
  <si>
    <t>Manistique Substation</t>
  </si>
  <si>
    <t>G346</t>
  </si>
  <si>
    <t>Glen Jenks Substation</t>
  </si>
  <si>
    <t>G347</t>
  </si>
  <si>
    <t>Armory Substation</t>
  </si>
  <si>
    <t>G348</t>
  </si>
  <si>
    <t>ITC Midwest Anita 34.5 kV</t>
  </si>
  <si>
    <t>G349</t>
  </si>
  <si>
    <t>Brookings County Substation</t>
  </si>
  <si>
    <t>G350</t>
  </si>
  <si>
    <t>Fermi 345 kV substation</t>
  </si>
  <si>
    <t>G351</t>
  </si>
  <si>
    <t>Dakota County 345 kV Substation</t>
  </si>
  <si>
    <t>G352</t>
  </si>
  <si>
    <t>G353</t>
  </si>
  <si>
    <t>Acadian - Forest Junction 345kV</t>
  </si>
  <si>
    <t>G354</t>
  </si>
  <si>
    <t>G355</t>
  </si>
  <si>
    <t>Muscatine County</t>
  </si>
  <si>
    <t>West Liberty Muni Sub 69kV</t>
  </si>
  <si>
    <t>G639</t>
  </si>
  <si>
    <t>GRE Ferh Line 2miles south of G536</t>
  </si>
  <si>
    <t>G358</t>
  </si>
  <si>
    <t>Faribault County</t>
  </si>
  <si>
    <t>Winco - Winnebago 161kV</t>
  </si>
  <si>
    <t>G647</t>
  </si>
  <si>
    <t>Allegan County</t>
  </si>
  <si>
    <t>Argenta - Tallmadge 345 kV</t>
  </si>
  <si>
    <t>G359R</t>
  </si>
  <si>
    <t>DPP-2016-FEB</t>
  </si>
  <si>
    <t>West</t>
  </si>
  <si>
    <t>GIA</t>
  </si>
  <si>
    <t>Merricourt Substation</t>
  </si>
  <si>
    <t>G361</t>
  </si>
  <si>
    <t>Isanti County</t>
  </si>
  <si>
    <t>Cambridge 69kV</t>
  </si>
  <si>
    <t>G362</t>
  </si>
  <si>
    <t>Pleasant Valley Substation</t>
  </si>
  <si>
    <t>G669</t>
  </si>
  <si>
    <t>Adams - Rochester 161 kV</t>
  </si>
  <si>
    <t>G512</t>
  </si>
  <si>
    <t>Ford County</t>
  </si>
  <si>
    <t>Gibson City South 138 kV Substation</t>
  </si>
  <si>
    <t>G366</t>
  </si>
  <si>
    <t>Friesland substation</t>
  </si>
  <si>
    <t>G484</t>
  </si>
  <si>
    <t>Egypt Bottom 345 kV Substation</t>
  </si>
  <si>
    <t>G368</t>
  </si>
  <si>
    <t>South Fond du Lac - Butternut 138kV</t>
  </si>
  <si>
    <t>G369</t>
  </si>
  <si>
    <t>Blue Lake 115 kV</t>
  </si>
  <si>
    <t>G370</t>
  </si>
  <si>
    <t>Minnehaha County</t>
  </si>
  <si>
    <t>Anson 4</t>
  </si>
  <si>
    <t>G565</t>
  </si>
  <si>
    <t>Existing 120 kV line near Rapson Rd and Minden Rd.</t>
  </si>
  <si>
    <t>G679</t>
  </si>
  <si>
    <t>Ameren 34.5 kV line near Lexington, IL</t>
  </si>
  <si>
    <t>G537</t>
  </si>
  <si>
    <t>Iroquois County</t>
  </si>
  <si>
    <t>Watseka - Goodland 138 kV</t>
  </si>
  <si>
    <t>G374</t>
  </si>
  <si>
    <t>Rushmore 69kV Substation</t>
  </si>
  <si>
    <t>G375</t>
  </si>
  <si>
    <t>Bat Lake - Mt. Lake 69kV</t>
  </si>
  <si>
    <t>G376</t>
  </si>
  <si>
    <t>Green Lake - North Fond du Lac 138 kV</t>
  </si>
  <si>
    <t>G605</t>
  </si>
  <si>
    <t>Montgomery County</t>
  </si>
  <si>
    <t>Crawfordsville - Lafayette SE Switching Station 138 kV</t>
  </si>
  <si>
    <t>G603</t>
  </si>
  <si>
    <t>#321 Xcel 34.5 kV line, 12-15 miles from Buffalo Ridge Sub</t>
  </si>
  <si>
    <t>G678</t>
  </si>
  <si>
    <t>North Madison Substation 138 kV</t>
  </si>
  <si>
    <t>G380</t>
  </si>
  <si>
    <t>Pierce County</t>
  </si>
  <si>
    <t>Rugby 115kV Substation</t>
  </si>
  <si>
    <t>G382</t>
  </si>
  <si>
    <t>Chanarambie 115kV</t>
  </si>
  <si>
    <t>G383</t>
  </si>
  <si>
    <t>G384</t>
  </si>
  <si>
    <t>Mishicot 138 kV substation</t>
  </si>
  <si>
    <t>G385</t>
  </si>
  <si>
    <t>Larkin 24kV</t>
  </si>
  <si>
    <t>G386</t>
  </si>
  <si>
    <t>Lakefield Substation 345kV</t>
  </si>
  <si>
    <t>G684</t>
  </si>
  <si>
    <t>Mt. Lake - Bat Lake 69 kV</t>
  </si>
  <si>
    <t>G389</t>
  </si>
  <si>
    <t>Elk River 230 kV substation</t>
  </si>
  <si>
    <t>G688</t>
  </si>
  <si>
    <t>G702</t>
  </si>
  <si>
    <t>161 kV NIW Substation</t>
  </si>
  <si>
    <t>G718</t>
  </si>
  <si>
    <t>Wapello County</t>
  </si>
  <si>
    <t>Ottumwa Generating Station</t>
  </si>
  <si>
    <t>G719</t>
  </si>
  <si>
    <t>G623</t>
  </si>
  <si>
    <t>Mattoon West - Shelbyville</t>
  </si>
  <si>
    <t>G396</t>
  </si>
  <si>
    <t>Milbank 41.6kV</t>
  </si>
  <si>
    <t>G397</t>
  </si>
  <si>
    <t>G398</t>
  </si>
  <si>
    <t>G732</t>
  </si>
  <si>
    <t>13.2 kV feeding into existing Roquette America electrical infrastructure</t>
  </si>
  <si>
    <t>G728</t>
  </si>
  <si>
    <t>Steele County</t>
  </si>
  <si>
    <t>Byron - W. Owatonna 161 kV</t>
  </si>
  <si>
    <t>G739</t>
  </si>
  <si>
    <t>Northern Indiana Public Service Company</t>
  </si>
  <si>
    <t>White County</t>
  </si>
  <si>
    <t>Olive - Dequine 345 kV</t>
  </si>
  <si>
    <t>G567</t>
  </si>
  <si>
    <t>Delta County</t>
  </si>
  <si>
    <t>Escanaba Generating 138 kV substation</t>
  </si>
  <si>
    <t>G405</t>
  </si>
  <si>
    <t>Cannon Falls Sub</t>
  </si>
  <si>
    <t>G568</t>
  </si>
  <si>
    <t>Escanaba Generating Station Sub</t>
  </si>
  <si>
    <t>G408</t>
  </si>
  <si>
    <t>McHenry - Souris 115kV</t>
  </si>
  <si>
    <t>G409</t>
  </si>
  <si>
    <t>Glendive</t>
  </si>
  <si>
    <t>G729</t>
  </si>
  <si>
    <t>Pelican Rapids NW Jct 41.6 kV Substation</t>
  </si>
  <si>
    <t>G642</t>
  </si>
  <si>
    <t>Ottawa County</t>
  </si>
  <si>
    <t>FE Davis Besse 345 Substation</t>
  </si>
  <si>
    <t>G412</t>
  </si>
  <si>
    <t>City of Springfield, IL - CWLP</t>
  </si>
  <si>
    <t>Sangamon County</t>
  </si>
  <si>
    <t>Dallman Substation (138 kV)</t>
  </si>
  <si>
    <t>G760</t>
  </si>
  <si>
    <t>KS</t>
  </si>
  <si>
    <t>G671</t>
  </si>
  <si>
    <t>Freeborn County</t>
  </si>
  <si>
    <t>Winnebago - Hayward 161 kV</t>
  </si>
  <si>
    <t>G715</t>
  </si>
  <si>
    <t>Rice - Beaver Creek 115 kV</t>
  </si>
  <si>
    <t>G653d</t>
  </si>
  <si>
    <t>Central Indy Substation (ALTW.INDY) Deliverability</t>
  </si>
  <si>
    <t>G417</t>
  </si>
  <si>
    <t>Shakopee - Scott 69 kV</t>
  </si>
  <si>
    <t>OT - co-gen</t>
  </si>
  <si>
    <t>G756</t>
  </si>
  <si>
    <t>Logan County</t>
  </si>
  <si>
    <t>Blue Jacket - East Liberty Coop 138 kV</t>
  </si>
  <si>
    <t>G629</t>
  </si>
  <si>
    <t>69 kV line at Geneseo Sub</t>
  </si>
  <si>
    <t>G730</t>
  </si>
  <si>
    <t>Emmet County</t>
  </si>
  <si>
    <t>Maple Swtich Station</t>
  </si>
  <si>
    <t>G795</t>
  </si>
  <si>
    <t>Jasper County</t>
  </si>
  <si>
    <t>AEG Newton Plant</t>
  </si>
  <si>
    <t>G583</t>
  </si>
  <si>
    <t>Ontonagon County</t>
  </si>
  <si>
    <t>White Pine 69 kV Substation</t>
  </si>
  <si>
    <t>G424</t>
  </si>
  <si>
    <t>Minntac Substation</t>
  </si>
  <si>
    <t>G716</t>
  </si>
  <si>
    <t>ITC Midwest Adams - Top Deck Holstein 345kV</t>
  </si>
  <si>
    <t>G426</t>
  </si>
  <si>
    <t>Lakefield Junction - Triboji 161kV</t>
  </si>
  <si>
    <t>G427</t>
  </si>
  <si>
    <t>G428</t>
  </si>
  <si>
    <t>Wright County</t>
  </si>
  <si>
    <t>Monticello Nuclear Generating Station</t>
  </si>
  <si>
    <t>G659</t>
  </si>
  <si>
    <t>Oliver County</t>
  </si>
  <si>
    <t>Center 230 kV Substation</t>
  </si>
  <si>
    <t>G571</t>
  </si>
  <si>
    <t>Kokomo - Thorntown 230 kV</t>
  </si>
  <si>
    <t>G431</t>
  </si>
  <si>
    <t>Knox County</t>
  </si>
  <si>
    <t>Edwardsport Gen Station</t>
  </si>
  <si>
    <t>G616</t>
  </si>
  <si>
    <t>Benton County</t>
  </si>
  <si>
    <t>Goodland - Watseka 138 kV</t>
  </si>
  <si>
    <t>G433</t>
  </si>
  <si>
    <t>Prairie Island Nuclear Generating Plant Unit #1</t>
  </si>
  <si>
    <t>G434</t>
  </si>
  <si>
    <t>Prairie Island Nuclear Generating Plant Unit #2</t>
  </si>
  <si>
    <t>G700</t>
  </si>
  <si>
    <t>GS6</t>
  </si>
  <si>
    <t>Kenyon - Dodge Center 69 kV</t>
  </si>
  <si>
    <t>G436</t>
  </si>
  <si>
    <t>Newton 345kV</t>
  </si>
  <si>
    <t>G701</t>
  </si>
  <si>
    <t>East Kewanee</t>
  </si>
  <si>
    <t>G439</t>
  </si>
  <si>
    <t>Morrison Ditch 138 kV</t>
  </si>
  <si>
    <t>G613</t>
  </si>
  <si>
    <t>CS5</t>
  </si>
  <si>
    <t>Redwood Electric Substation 6 69 kV</t>
  </si>
  <si>
    <t>G442</t>
  </si>
  <si>
    <t>Storden 69 KV</t>
  </si>
  <si>
    <t>G443</t>
  </si>
  <si>
    <t>Buffalo Ridge 115kV</t>
  </si>
  <si>
    <t>G444</t>
  </si>
  <si>
    <t>G651</t>
  </si>
  <si>
    <t>OTP Hank's Corner - Walhalla 69 kV</t>
  </si>
  <si>
    <t>G591</t>
  </si>
  <si>
    <t>Minntac 230 kV Substation</t>
  </si>
  <si>
    <t>G969</t>
  </si>
  <si>
    <t>NIPSCO 69 kV transmission line, intersect 300N, 100W</t>
  </si>
  <si>
    <t>G993</t>
  </si>
  <si>
    <t>Kidder County</t>
  </si>
  <si>
    <t>Proposed new sbstn or upgrded KEM 41.6 kV sbstn at N46 50 06/W104 14 22</t>
  </si>
  <si>
    <t>G799</t>
  </si>
  <si>
    <t>Houghton County</t>
  </si>
  <si>
    <t>Atlantic 69kV Substation</t>
  </si>
  <si>
    <t>H023</t>
  </si>
  <si>
    <t>Lucas County</t>
  </si>
  <si>
    <t>Ironville Substation</t>
  </si>
  <si>
    <t>Co-Gen</t>
  </si>
  <si>
    <t>G474</t>
  </si>
  <si>
    <t>OTP Cyrus - Hoffman 41.6kV</t>
  </si>
  <si>
    <t>G475</t>
  </si>
  <si>
    <t>Callaway County</t>
  </si>
  <si>
    <t>Callaway Nuclear Station</t>
  </si>
  <si>
    <t>H010</t>
  </si>
  <si>
    <t>Winterset Jct. - Creston 161 kV</t>
  </si>
  <si>
    <t>G477</t>
  </si>
  <si>
    <t>Forbes Substation</t>
  </si>
  <si>
    <t>G478</t>
  </si>
  <si>
    <t>Venice Switchyard at breaker position 32H</t>
  </si>
  <si>
    <t>G479</t>
  </si>
  <si>
    <t>Campbell 345kV Substation</t>
  </si>
  <si>
    <t>G897</t>
  </si>
  <si>
    <t>Benton County 345 kV Substation</t>
  </si>
  <si>
    <t>G481</t>
  </si>
  <si>
    <t>Belcourt 69kV Substation</t>
  </si>
  <si>
    <t>G898</t>
  </si>
  <si>
    <t>Benton County 345 kV substation</t>
  </si>
  <si>
    <t>G483</t>
  </si>
  <si>
    <t>69kV line S.E. of Monroe</t>
  </si>
  <si>
    <t>G899</t>
  </si>
  <si>
    <t>Monticello 345 kV Substation</t>
  </si>
  <si>
    <t>G900</t>
  </si>
  <si>
    <t>Monticello 345 kV substation</t>
  </si>
  <si>
    <t>G850</t>
  </si>
  <si>
    <t>GS11</t>
  </si>
  <si>
    <t>Lake Sarah Tap Substation</t>
  </si>
  <si>
    <t>G851</t>
  </si>
  <si>
    <t>GRE Lake Sarah 115 kV Substation</t>
  </si>
  <si>
    <t>G581</t>
  </si>
  <si>
    <t>Center 345 kV bus at the Milton R. Young Plant</t>
  </si>
  <si>
    <t>G492</t>
  </si>
  <si>
    <t>Southridge Substation - SRD 211</t>
  </si>
  <si>
    <t>H035</t>
  </si>
  <si>
    <t>41.6 k v line near Gascoyne Junct Sbstn, Section 34-131-99</t>
  </si>
  <si>
    <t>H072</t>
  </si>
  <si>
    <t>Glencoe Municipal substation 115 kV</t>
  </si>
  <si>
    <t>G495</t>
  </si>
  <si>
    <t>Prairie State</t>
  </si>
  <si>
    <t>G584</t>
  </si>
  <si>
    <t>Chanarambie - Buffalo Ridge 34.5 kV</t>
  </si>
  <si>
    <t>H040</t>
  </si>
  <si>
    <t>Primghar Substation</t>
  </si>
  <si>
    <t>G902</t>
  </si>
  <si>
    <t>Paddtown 345 kV Substation</t>
  </si>
  <si>
    <t>H032</t>
  </si>
  <si>
    <t>Polk County</t>
  </si>
  <si>
    <t>Winger - Maple River 230 kV</t>
  </si>
  <si>
    <t>G845</t>
  </si>
  <si>
    <t>Langdon 115 kV Substation</t>
  </si>
  <si>
    <t>G502</t>
  </si>
  <si>
    <t>Milton S Young Station #2 Switchyard Center Bus Substation</t>
  </si>
  <si>
    <t>G503</t>
  </si>
  <si>
    <t>Sanduskey - Wyatt 120 kV</t>
  </si>
  <si>
    <t>G578</t>
  </si>
  <si>
    <t>Adair County</t>
  </si>
  <si>
    <t>Adair  161kV Substation</t>
  </si>
  <si>
    <t>H039</t>
  </si>
  <si>
    <t>Toledo - Marshalltown 115 kV</t>
  </si>
  <si>
    <t>G832</t>
  </si>
  <si>
    <t>Chippewa County</t>
  </si>
  <si>
    <t>Jim Falls - Holcombe 115 kV</t>
  </si>
  <si>
    <t>G507</t>
  </si>
  <si>
    <t>Near intersection of 138kV line X-2 (OHM-MUR), 345kV line W-1 (SFL-EDG), and 345kV line 971L51 (FJT-ADN)</t>
  </si>
  <si>
    <t>G507b</t>
  </si>
  <si>
    <t>Ohmstead - Kettle Moraine 138kV</t>
  </si>
  <si>
    <t>H080</t>
  </si>
  <si>
    <t>Carroll County</t>
  </si>
  <si>
    <t>161 kV line, approx 4 miles south of Savanna</t>
  </si>
  <si>
    <t>G995</t>
  </si>
  <si>
    <t>Hillman - Darlington 138 kV</t>
  </si>
  <si>
    <t>G510</t>
  </si>
  <si>
    <t>Port Washington, WI</t>
  </si>
  <si>
    <t>H063</t>
  </si>
  <si>
    <t>GRE Glenco - Helen 69 kV</t>
  </si>
  <si>
    <t>H064</t>
  </si>
  <si>
    <t>Crystal Foods Substation 69 kV</t>
  </si>
  <si>
    <t>G513</t>
  </si>
  <si>
    <t>METC White Lake 138kV Substation</t>
  </si>
  <si>
    <t>G514</t>
  </si>
  <si>
    <t>Lakefield Station via Trimont G263 Interconnect</t>
  </si>
  <si>
    <t>G515</t>
  </si>
  <si>
    <t>Tazewell County</t>
  </si>
  <si>
    <t>Ameren Mason - Tazewell 138kV</t>
  </si>
  <si>
    <t>H066</t>
  </si>
  <si>
    <t>Montgomery - Waseca Junction 69 kV</t>
  </si>
  <si>
    <t>G914</t>
  </si>
  <si>
    <t>Hennepin Tap - Richland 138 kV</t>
  </si>
  <si>
    <t>G518</t>
  </si>
  <si>
    <t>GS4</t>
  </si>
  <si>
    <t>Miloma - Round Lake 69 kV</t>
  </si>
  <si>
    <t>G915</t>
  </si>
  <si>
    <t>North Pana - Coffeen 345kV</t>
  </si>
  <si>
    <t>G932</t>
  </si>
  <si>
    <t>GS20</t>
  </si>
  <si>
    <t>GRE transmission line at the 69 kV rating</t>
  </si>
  <si>
    <t>G521</t>
  </si>
  <si>
    <t>G891</t>
  </si>
  <si>
    <t>Fallon County</t>
  </si>
  <si>
    <t>Baker Junction 115 KV Substation</t>
  </si>
  <si>
    <t>H091</t>
  </si>
  <si>
    <t>Trumbull County</t>
  </si>
  <si>
    <t>Ohio Edison 138kV Cortland Substation</t>
  </si>
  <si>
    <t>G745</t>
  </si>
  <si>
    <t>NIPSCO Westwood - S. Prairie 138kV</t>
  </si>
  <si>
    <t>G526</t>
  </si>
  <si>
    <t>Cosmo Tap - Bad Axe - Arrowhead 120kV</t>
  </si>
  <si>
    <t>G527</t>
  </si>
  <si>
    <t>Nelson-Dewey Generating Station Sub</t>
  </si>
  <si>
    <t>G986</t>
  </si>
  <si>
    <t>Woodford County</t>
  </si>
  <si>
    <t>Minonk - El Paso Substations 138kV</t>
  </si>
  <si>
    <t>G987</t>
  </si>
  <si>
    <t>Kewaunee - North Appleton 345kV</t>
  </si>
  <si>
    <t>G530</t>
  </si>
  <si>
    <t>Jefferson - Grand Junction 34.5 kV</t>
  </si>
  <si>
    <t>G738</t>
  </si>
  <si>
    <t>Xcel Zulu Substation</t>
  </si>
  <si>
    <t>G532</t>
  </si>
  <si>
    <t>Odin 69 kV</t>
  </si>
  <si>
    <t>G998</t>
  </si>
  <si>
    <t>Lafayette-New London 230 kV</t>
  </si>
  <si>
    <t>G535</t>
  </si>
  <si>
    <t>Duck Creek Power Station</t>
  </si>
  <si>
    <t>G536</t>
  </si>
  <si>
    <t>W. Lakefield Tap 69 kV bus</t>
  </si>
  <si>
    <t>G999</t>
  </si>
  <si>
    <t>Cayuga - New London 230 kV</t>
  </si>
  <si>
    <t>G538</t>
  </si>
  <si>
    <t>H013</t>
  </si>
  <si>
    <t>New Castle - Batesville 138 kV</t>
  </si>
  <si>
    <t>G540</t>
  </si>
  <si>
    <t>Adams - Lime Creek 161 kV</t>
  </si>
  <si>
    <t>G541</t>
  </si>
  <si>
    <t>Beaver County</t>
  </si>
  <si>
    <t>PA</t>
  </si>
  <si>
    <t>FE Mansfield Unit One</t>
  </si>
  <si>
    <t>ST Steam Turbine (including nuclear, geothermal and solar steam,</t>
  </si>
  <si>
    <t>G542</t>
  </si>
  <si>
    <t>FE Mansfield Two</t>
  </si>
  <si>
    <t>G543</t>
  </si>
  <si>
    <t>FE Mansfield Three</t>
  </si>
  <si>
    <t>H014</t>
  </si>
  <si>
    <t>Rush County</t>
  </si>
  <si>
    <t>Five Points - Batesville 138 kV</t>
  </si>
  <si>
    <t>G545</t>
  </si>
  <si>
    <t>Pre-Transition SIS</t>
  </si>
  <si>
    <t>CIGS II</t>
  </si>
  <si>
    <t>East Kewanee 138 kV Substation</t>
  </si>
  <si>
    <t>G546</t>
  </si>
  <si>
    <t>Sugar Creek 138 kV Substation</t>
  </si>
  <si>
    <t>G547</t>
  </si>
  <si>
    <t>Miller County</t>
  </si>
  <si>
    <t>Osage Switchyard</t>
  </si>
  <si>
    <t>HY Hydraulic Turbine (including turnbines associated with delive</t>
  </si>
  <si>
    <t>G548</t>
  </si>
  <si>
    <t>Barton 161kV Substation</t>
  </si>
  <si>
    <t>H015</t>
  </si>
  <si>
    <t>Boone County</t>
  </si>
  <si>
    <t>Whitestown - Nucor 345 kV</t>
  </si>
  <si>
    <t>G550</t>
  </si>
  <si>
    <t>Jefferson County</t>
  </si>
  <si>
    <t>Concord Generating Station</t>
  </si>
  <si>
    <t>G551</t>
  </si>
  <si>
    <t>Rice 161 kV</t>
  </si>
  <si>
    <t>G712</t>
  </si>
  <si>
    <t>existing unnamed 230 kV transmission line 2 miles south of plant</t>
  </si>
  <si>
    <t>G553</t>
  </si>
  <si>
    <t>Columbia Energy Center sub</t>
  </si>
  <si>
    <t>G895</t>
  </si>
  <si>
    <t>GS16</t>
  </si>
  <si>
    <t>Scott Junction 345/115 kV substation</t>
  </si>
  <si>
    <t>G896</t>
  </si>
  <si>
    <t>Scott Junction 345 kV Substation</t>
  </si>
  <si>
    <t>H079</t>
  </si>
  <si>
    <t>Adams County</t>
  </si>
  <si>
    <t>138kV line approx. 4 miles sw of Liberty, IL</t>
  </si>
  <si>
    <t>G562</t>
  </si>
  <si>
    <t>Dells Hydro Plant</t>
  </si>
  <si>
    <t>G563</t>
  </si>
  <si>
    <t>G564</t>
  </si>
  <si>
    <t>H089</t>
  </si>
  <si>
    <t>161 kVline approx. 9 miles south of Savanna</t>
  </si>
  <si>
    <t>G566</t>
  </si>
  <si>
    <t>Missaukee County</t>
  </si>
  <si>
    <t>Cadillac - Leroy 69 kV</t>
  </si>
  <si>
    <t>G566d</t>
  </si>
  <si>
    <t>G754</t>
  </si>
  <si>
    <t>138 kV transmission line that serves City of Toledo pump station</t>
  </si>
  <si>
    <t>G758</t>
  </si>
  <si>
    <t>Lake County</t>
  </si>
  <si>
    <t>#1-Marktown 138 kV Sub or #2-Sheffield 345 kV sub</t>
  </si>
  <si>
    <t>G569</t>
  </si>
  <si>
    <t>Galesburg Substation (Knox County)</t>
  </si>
  <si>
    <t>G630</t>
  </si>
  <si>
    <t>Big Stone County</t>
  </si>
  <si>
    <t>OTP Artichoke 41.6 kV Substation</t>
  </si>
  <si>
    <t>G755</t>
  </si>
  <si>
    <t>WPSC LeRoy - Cadillac 69 kV</t>
  </si>
  <si>
    <t>G573</t>
  </si>
  <si>
    <t>Franklin County</t>
  </si>
  <si>
    <t>Franklin 161 kV Substation</t>
  </si>
  <si>
    <t>G574</t>
  </si>
  <si>
    <t>G575</t>
  </si>
  <si>
    <t>G901</t>
  </si>
  <si>
    <t>G577</t>
  </si>
  <si>
    <t>ITC Midwest Liberty Avenue 69 kV Substation</t>
  </si>
  <si>
    <t>H036</t>
  </si>
  <si>
    <t>Friesland Substation 138kV bus</t>
  </si>
  <si>
    <t>G579</t>
  </si>
  <si>
    <t>WH Sammis Unit 6</t>
  </si>
  <si>
    <t>G580</t>
  </si>
  <si>
    <t>WH Sammis Plant Unit 7</t>
  </si>
  <si>
    <t>G992</t>
  </si>
  <si>
    <t>AEG Newton Plant 345kV</t>
  </si>
  <si>
    <t>G589</t>
  </si>
  <si>
    <t>Black Hawk County</t>
  </si>
  <si>
    <t>Hazelton 345 kV Substation</t>
  </si>
  <si>
    <t>G710</t>
  </si>
  <si>
    <t>Near Wishek Sub</t>
  </si>
  <si>
    <t>Waste Heat Recovery</t>
  </si>
  <si>
    <t>H060</t>
  </si>
  <si>
    <t>Missouri River Energy Services (MRES)</t>
  </si>
  <si>
    <t>Jackson - Minowa 161 kV</t>
  </si>
  <si>
    <t>G683</t>
  </si>
  <si>
    <t>near Southtown Substation (13.8 kV)</t>
  </si>
  <si>
    <t>G586</t>
  </si>
  <si>
    <t>Xcel New Yankee Sub 34.5 kV</t>
  </si>
  <si>
    <t>G587</t>
  </si>
  <si>
    <t>69 kV to Winthrop Sub</t>
  </si>
  <si>
    <t>G588</t>
  </si>
  <si>
    <t>Hume - Arpin 115kV</t>
  </si>
  <si>
    <t>G660</t>
  </si>
  <si>
    <t>Minntac 115 kV Substation</t>
  </si>
  <si>
    <t>G590</t>
  </si>
  <si>
    <t>Tecumseh Road 138 kV Subsation</t>
  </si>
  <si>
    <t>G950</t>
  </si>
  <si>
    <t>Existing substation at the Laskin Site</t>
  </si>
  <si>
    <t>G953</t>
  </si>
  <si>
    <t>Platteville - Cuba City 69kV</t>
  </si>
  <si>
    <t>G954</t>
  </si>
  <si>
    <t>G595</t>
  </si>
  <si>
    <t>Lime Creek 161 kV Substation</t>
  </si>
  <si>
    <t>G955</t>
  </si>
  <si>
    <t>Colley Rd - Brick Church 138kV</t>
  </si>
  <si>
    <t>G956</t>
  </si>
  <si>
    <t>Scot Forge - Brick Church 69kV</t>
  </si>
  <si>
    <t>G598</t>
  </si>
  <si>
    <t>Quincy Area</t>
  </si>
  <si>
    <t>120 kV sub at E. Quincy-Clayton-Meredosia 115-138 kV line</t>
  </si>
  <si>
    <t>G766</t>
  </si>
  <si>
    <t>Hillsdale County</t>
  </si>
  <si>
    <t>Moore - Dowling 138 kV</t>
  </si>
  <si>
    <t>G750</t>
  </si>
  <si>
    <t>Marquette County</t>
  </si>
  <si>
    <t>Presque Isle - National 138 kV</t>
  </si>
  <si>
    <t>G602</t>
  </si>
  <si>
    <t>Nobles County 115 kV Substation</t>
  </si>
  <si>
    <t>G720</t>
  </si>
  <si>
    <t>Sutherland Generating Station</t>
  </si>
  <si>
    <t>G604</t>
  </si>
  <si>
    <t>Owatonna - County Line 69 kV</t>
  </si>
  <si>
    <t>G869</t>
  </si>
  <si>
    <t>Allamakee County</t>
  </si>
  <si>
    <t>ITC Midwest Decorah - Lansing 161 kV</t>
  </si>
  <si>
    <t>G606</t>
  </si>
  <si>
    <t>Benton County Wind Farm POI</t>
  </si>
  <si>
    <t>G835</t>
  </si>
  <si>
    <t>Wabash River - Kokomo 230 kV</t>
  </si>
  <si>
    <t>G836</t>
  </si>
  <si>
    <t>G609</t>
  </si>
  <si>
    <t>Price County</t>
  </si>
  <si>
    <t>Flambolt Hydro Park Falls plant</t>
  </si>
  <si>
    <t>G611</t>
  </si>
  <si>
    <t>Forest Junction - Elkhart Lake 138kV</t>
  </si>
  <si>
    <t>G612</t>
  </si>
  <si>
    <t>ITC Midwest Fernald 115 kV Substation</t>
  </si>
  <si>
    <t>G940</t>
  </si>
  <si>
    <t>Near Intersection of County Roads 550E and 450N</t>
  </si>
  <si>
    <t>G744</t>
  </si>
  <si>
    <t>Adair - Appanoose 161kV</t>
  </si>
  <si>
    <t>G883</t>
  </si>
  <si>
    <t>Olmsted County</t>
  </si>
  <si>
    <t>Hampton Corner 345 kV Substation</t>
  </si>
  <si>
    <t>G724</t>
  </si>
  <si>
    <t>North Madison - West Middleton 138 kV</t>
  </si>
  <si>
    <t>G793</t>
  </si>
  <si>
    <t>Rock River - SW Delavan 138 kV</t>
  </si>
  <si>
    <t>G619</t>
  </si>
  <si>
    <t>GRE Tamarac 41 kV Substation</t>
  </si>
  <si>
    <t>J004</t>
  </si>
  <si>
    <t>230kV line, approx 3 miles south of Whitesville</t>
  </si>
  <si>
    <t>G621</t>
  </si>
  <si>
    <t>Golf - Wookstock 34.5 kV</t>
  </si>
  <si>
    <t>G747</t>
  </si>
  <si>
    <t>Town Line Rd - North Monroe 138kV</t>
  </si>
  <si>
    <t>G544</t>
  </si>
  <si>
    <t>G687</t>
  </si>
  <si>
    <t>Midland County</t>
  </si>
  <si>
    <t>Tittabawassee 345 kV Substation</t>
  </si>
  <si>
    <t>G626</t>
  </si>
  <si>
    <t>Morgan - Sleepy Eye 69 kV</t>
  </si>
  <si>
    <t>H004</t>
  </si>
  <si>
    <t>Eau Claire 345 kV Substation</t>
  </si>
  <si>
    <t>CC(2), GT(1)</t>
  </si>
  <si>
    <t>G854</t>
  </si>
  <si>
    <t>Mason County</t>
  </si>
  <si>
    <t>Pere Marquette - Stronach 138kV</t>
  </si>
  <si>
    <t>G923</t>
  </si>
  <si>
    <t>Tipton County</t>
  </si>
  <si>
    <t>Kokomo - Nobelsville 230 kV</t>
  </si>
  <si>
    <t>G884</t>
  </si>
  <si>
    <t>Roberts County</t>
  </si>
  <si>
    <t>Monticello Substation</t>
  </si>
  <si>
    <t>J010</t>
  </si>
  <si>
    <t>Oakland County</t>
  </si>
  <si>
    <t>Montcalm Substation</t>
  </si>
  <si>
    <t>G656</t>
  </si>
  <si>
    <t>DEM Dequine - Westwood 345 kV</t>
  </si>
  <si>
    <t>G666</t>
  </si>
  <si>
    <t>Dequine to Westwood 345 kV</t>
  </si>
  <si>
    <t>H098</t>
  </si>
  <si>
    <t>ITC Midwest Dubuque - Quad Cities 345kV</t>
  </si>
  <si>
    <t>G648</t>
  </si>
  <si>
    <t>Edgar County</t>
  </si>
  <si>
    <t>Ameren Kansas Substation</t>
  </si>
  <si>
    <t>G649</t>
  </si>
  <si>
    <t>J015</t>
  </si>
  <si>
    <t>Xcel Energy Zumbrota 69 kV substation</t>
  </si>
  <si>
    <t>J016</t>
  </si>
  <si>
    <t>SMMPA</t>
  </si>
  <si>
    <t>SMMPA W. Faribault - Owatonna 115kV</t>
  </si>
  <si>
    <t>J017</t>
  </si>
  <si>
    <t>Stearns County</t>
  </si>
  <si>
    <t>Xcel Wakefield 115 kV Substation</t>
  </si>
  <si>
    <t>J018</t>
  </si>
  <si>
    <t>MDU Rhame - Bowman 230 kV</t>
  </si>
  <si>
    <t>G641</t>
  </si>
  <si>
    <t>Cook County</t>
  </si>
  <si>
    <t>Colville Sub</t>
  </si>
  <si>
    <t>J019</t>
  </si>
  <si>
    <t>OTP 115 kV Douglas Co. substation</t>
  </si>
  <si>
    <t>G438</t>
  </si>
  <si>
    <t>41.6 kV line served out of Browns Valley 230 kV source</t>
  </si>
  <si>
    <t>G937</t>
  </si>
  <si>
    <t>Indian Lake - Perkins 138kV</t>
  </si>
  <si>
    <t>G645</t>
  </si>
  <si>
    <t>Ladish 115 kV Substation</t>
  </si>
  <si>
    <t>IGCC</t>
  </si>
  <si>
    <t>G646</t>
  </si>
  <si>
    <t>Petersburg Generation Plant</t>
  </si>
  <si>
    <t>G918</t>
  </si>
  <si>
    <t>Gratiot County</t>
  </si>
  <si>
    <t>Begole - Tittabawassee 138 kV</t>
  </si>
  <si>
    <t>G694</t>
  </si>
  <si>
    <t>Galesburg - Kewaunee 138 kV</t>
  </si>
  <si>
    <t>G489</t>
  </si>
  <si>
    <t>Lake Yankton - Lyon County 115kV</t>
  </si>
  <si>
    <t>J047</t>
  </si>
  <si>
    <t>Perry County</t>
  </si>
  <si>
    <t>Citizens Electric Coop 138 kV 1/2 mile east of Seminary Sub</t>
  </si>
  <si>
    <t>Wood</t>
  </si>
  <si>
    <t>G924</t>
  </si>
  <si>
    <t>Faribault Energy Park</t>
  </si>
  <si>
    <t>G652</t>
  </si>
  <si>
    <t>Erie County</t>
  </si>
  <si>
    <t>Bellevue - Castalia 69 kV</t>
  </si>
  <si>
    <t>H005</t>
  </si>
  <si>
    <t>Xel Lakefield Gen Substation</t>
  </si>
  <si>
    <t>G882</t>
  </si>
  <si>
    <t>N. Rochester 345 kV Substation</t>
  </si>
  <si>
    <t>J055</t>
  </si>
  <si>
    <t>J049</t>
  </si>
  <si>
    <t>Lime Creek Substation</t>
  </si>
  <si>
    <t>G392</t>
  </si>
  <si>
    <t>Bigstone 230kV Substation</t>
  </si>
  <si>
    <t>H034</t>
  </si>
  <si>
    <t>Kalkaska County</t>
  </si>
  <si>
    <t>Clearwater 138 kV Substation</t>
  </si>
  <si>
    <t>R47</t>
  </si>
  <si>
    <t>Cherokee County</t>
  </si>
  <si>
    <t>Lakefield - Raun 345 kV</t>
  </si>
  <si>
    <t>R48</t>
  </si>
  <si>
    <t>J037</t>
  </si>
  <si>
    <t>Black River - Scott Lake 138 kV</t>
  </si>
  <si>
    <t>G691</t>
  </si>
  <si>
    <t>Vernon County</t>
  </si>
  <si>
    <t>Westby - Cashton Tap 69 kV</t>
  </si>
  <si>
    <t>G943</t>
  </si>
  <si>
    <t>Kenowa  345kV Substation</t>
  </si>
  <si>
    <t>G667</t>
  </si>
  <si>
    <t>DPP-2008-NOV</t>
  </si>
  <si>
    <t>Round Lake Tap 69 kV Substation</t>
  </si>
  <si>
    <t>G944</t>
  </si>
  <si>
    <t>Kenowa 345kV Substation</t>
  </si>
  <si>
    <t>G977</t>
  </si>
  <si>
    <t>Forest Junction 138kV Substation</t>
  </si>
  <si>
    <t>H076</t>
  </si>
  <si>
    <t>near Consumers 138 kV sub 20 mi. west of Agrenta sub on 138 kV line</t>
  </si>
  <si>
    <t>J063</t>
  </si>
  <si>
    <t>Clearwater County</t>
  </si>
  <si>
    <t>Shevlin Jct. Substation</t>
  </si>
  <si>
    <t>G674</t>
  </si>
  <si>
    <t>Wheatland - AMO 345 kV</t>
  </si>
  <si>
    <t>G675</t>
  </si>
  <si>
    <t>J064</t>
  </si>
  <si>
    <t>Solway 115 kV Substation</t>
  </si>
  <si>
    <t>J050</t>
  </si>
  <si>
    <t>Stark County</t>
  </si>
  <si>
    <t>MDU Dickinson - Beulah 115 kV</t>
  </si>
  <si>
    <t>H087</t>
  </si>
  <si>
    <t>Porter County</t>
  </si>
  <si>
    <t>Schafer Gen  - Tower Rd 345kV</t>
  </si>
  <si>
    <t>G607</t>
  </si>
  <si>
    <t>NORDAGS</t>
  </si>
  <si>
    <t>Coyote Station</t>
  </si>
  <si>
    <t>G597</t>
  </si>
  <si>
    <t>Itasca County</t>
  </si>
  <si>
    <t>MP Blackberry 230/115 kV Sub</t>
  </si>
  <si>
    <t>J024</t>
  </si>
  <si>
    <t>ITC Midwest Hayward substation</t>
  </si>
  <si>
    <t>H090</t>
  </si>
  <si>
    <t>Forest Junction - Tecumseh Rd 138 kV</t>
  </si>
  <si>
    <t>G685</t>
  </si>
  <si>
    <t>Meeker County</t>
  </si>
  <si>
    <t>Lake Lillian - Atwater 69 kV</t>
  </si>
  <si>
    <t>H024</t>
  </si>
  <si>
    <t>DPP-2009-MAR</t>
  </si>
  <si>
    <t>Individual</t>
  </si>
  <si>
    <t>Poynette - Deforest 69kV</t>
  </si>
  <si>
    <t>H038</t>
  </si>
  <si>
    <t>Approx. 20 miles N of Adair Sbstn on Ameren's 161 kV transm. System in Schuyler Cty, MO</t>
  </si>
  <si>
    <t>G689</t>
  </si>
  <si>
    <t>Columbiana County</t>
  </si>
  <si>
    <t>345 kV line near Sammis Plant near Wellsville, OH</t>
  </si>
  <si>
    <t>J104</t>
  </si>
  <si>
    <t>Alger County</t>
  </si>
  <si>
    <t>ATC Munising 69kV Substation</t>
  </si>
  <si>
    <t>G782</t>
  </si>
  <si>
    <t>GRE Willmar 115 kV Substation</t>
  </si>
  <si>
    <t>H068</t>
  </si>
  <si>
    <t>French Lake substation Shieldsville Twp</t>
  </si>
  <si>
    <t>J008</t>
  </si>
  <si>
    <t>Ameren Galesburg Substation</t>
  </si>
  <si>
    <t>G698</t>
  </si>
  <si>
    <t>G698/G744</t>
  </si>
  <si>
    <t>G980</t>
  </si>
  <si>
    <t>Hettinger County</t>
  </si>
  <si>
    <t>New substation tapped into MDU 115 kV line at N46 36 53/W102 46 12</t>
  </si>
  <si>
    <t>J039</t>
  </si>
  <si>
    <t>DPP-2009-JUL</t>
  </si>
  <si>
    <t>Mead SS - 69kV</t>
  </si>
  <si>
    <t>H043</t>
  </si>
  <si>
    <t>ITC Midwest Truman 69 kV Substation</t>
  </si>
  <si>
    <t>H053</t>
  </si>
  <si>
    <t>SMMPA 69kV Loon Lake Substation</t>
  </si>
  <si>
    <t>H054</t>
  </si>
  <si>
    <t>Xcel Morgan 69 kV Substation</t>
  </si>
  <si>
    <t>J011</t>
  </si>
  <si>
    <t>LaPorte County</t>
  </si>
  <si>
    <t>NIPSCO Burr Oak - Schahfer 345 kV</t>
  </si>
  <si>
    <t>J012</t>
  </si>
  <si>
    <t>Crawford County</t>
  </si>
  <si>
    <t>Crawford Co, NW qtr of Sect 10, Tnsp 2 So, Rng 2 W</t>
  </si>
  <si>
    <t>G847</t>
  </si>
  <si>
    <t>Audrain County</t>
  </si>
  <si>
    <t>Spencer Creek 345kV substation</t>
  </si>
  <si>
    <t>G860</t>
  </si>
  <si>
    <t>Burleigh County</t>
  </si>
  <si>
    <t>Milton Young</t>
  </si>
  <si>
    <t>G706</t>
  </si>
  <si>
    <t>Hamilton St. - N. Randolph 138 kV</t>
  </si>
  <si>
    <t>G552</t>
  </si>
  <si>
    <t>Maple Hill Substation 69 kV</t>
  </si>
  <si>
    <t>G774</t>
  </si>
  <si>
    <t>Pere Marquette - Stronach 138 kV</t>
  </si>
  <si>
    <t>J031</t>
  </si>
  <si>
    <t>OTP  Jamestown 345 kV Substation</t>
  </si>
  <si>
    <t>G800</t>
  </si>
  <si>
    <t>MN Steel 230 kV Substation</t>
  </si>
  <si>
    <t>G576</t>
  </si>
  <si>
    <t>Split Rock - Magnolia 161 kV</t>
  </si>
  <si>
    <t>G654</t>
  </si>
  <si>
    <t>Hull 138 kV Substation</t>
  </si>
  <si>
    <t>G727</t>
  </si>
  <si>
    <t>Turner County</t>
  </si>
  <si>
    <t>Grant Substation 115 kV</t>
  </si>
  <si>
    <t>G878</t>
  </si>
  <si>
    <t>Xcel Grant 115 kV substation</t>
  </si>
  <si>
    <t>G872</t>
  </si>
  <si>
    <t>Bay County</t>
  </si>
  <si>
    <t>DPP-2009-NOV</t>
  </si>
  <si>
    <t>Hampton 345 kV Substation</t>
  </si>
  <si>
    <t>J079</t>
  </si>
  <si>
    <t>DPP-2010-APR</t>
  </si>
  <si>
    <t>substation 138 kV line adjacent to UWGP ethanol plant</t>
  </si>
  <si>
    <t>G723</t>
  </si>
  <si>
    <t>Morton County</t>
  </si>
  <si>
    <t>Glen Ullin</t>
  </si>
  <si>
    <t>G661</t>
  </si>
  <si>
    <t>Coles County</t>
  </si>
  <si>
    <t>NE Taylorville 138 kV Substation</t>
  </si>
  <si>
    <t>G725</t>
  </si>
  <si>
    <t>G726</t>
  </si>
  <si>
    <t>Duane Arnold Energy Center</t>
  </si>
  <si>
    <t>G942</t>
  </si>
  <si>
    <t>Lorain County</t>
  </si>
  <si>
    <t>Avon Lake 345 kV Substation</t>
  </si>
  <si>
    <t>J148</t>
  </si>
  <si>
    <t>DPC 69kV line east side of NW Quarter of Sec. 3, Havehill Township</t>
  </si>
  <si>
    <t>G973</t>
  </si>
  <si>
    <t>Hills - Sub T 345 kV</t>
  </si>
  <si>
    <t>G770</t>
  </si>
  <si>
    <t>Lakefield Junction - Fox Lake 161 kV</t>
  </si>
  <si>
    <t>G958</t>
  </si>
  <si>
    <t>G662</t>
  </si>
  <si>
    <t>Corson County</t>
  </si>
  <si>
    <t>McLaughlin 115 kV Substation</t>
  </si>
  <si>
    <t>G796</t>
  </si>
  <si>
    <t>SMMPA Byron 345/161 kV Substation</t>
  </si>
  <si>
    <t>G841</t>
  </si>
  <si>
    <t>North Tracy Substation</t>
  </si>
  <si>
    <t>G735</t>
  </si>
  <si>
    <t>DPP-2012-AUG</t>
  </si>
  <si>
    <t>WEST</t>
  </si>
  <si>
    <t>G736</t>
  </si>
  <si>
    <t>DPP-2015-FEB</t>
  </si>
  <si>
    <t>Big Stone South 230kV Substation</t>
  </si>
  <si>
    <t>G842</t>
  </si>
  <si>
    <t>Lake Yankton - Ellsboro 115 kV</t>
  </si>
  <si>
    <t>H088</t>
  </si>
  <si>
    <t>Sargent County</t>
  </si>
  <si>
    <t>OTP Forman 230kV Substation</t>
  </si>
  <si>
    <t>G677</t>
  </si>
  <si>
    <t>Moultrie County</t>
  </si>
  <si>
    <t>Mattoon West 138 kV Substation</t>
  </si>
  <si>
    <t>G731</t>
  </si>
  <si>
    <t>Jerauld County</t>
  </si>
  <si>
    <t>Split Rock Substation</t>
  </si>
  <si>
    <t>G741</t>
  </si>
  <si>
    <t>Near Alliant 69kV line</t>
  </si>
  <si>
    <t>BT Turbines Used in a Binary Cycle (such as used for geothermal</t>
  </si>
  <si>
    <t>J067</t>
  </si>
  <si>
    <t>Byron Substation</t>
  </si>
  <si>
    <t>G743</t>
  </si>
  <si>
    <t>Wolverine Power Supply Cooperative, Inc.</t>
  </si>
  <si>
    <t>WPSC Cadillac - Leroy 69kV</t>
  </si>
  <si>
    <t>J135</t>
  </si>
  <si>
    <t>Alma - Tremval 161 kV</t>
  </si>
  <si>
    <t>J136</t>
  </si>
  <si>
    <t>Fillmore County</t>
  </si>
  <si>
    <t>Harmony 69 kV line</t>
  </si>
  <si>
    <t>G746</t>
  </si>
  <si>
    <t>SE MN IA</t>
  </si>
  <si>
    <t>NRIS Only</t>
  </si>
  <si>
    <t>ITC Midwest Lansing - Harmony 161 kV</t>
  </si>
  <si>
    <t>J137</t>
  </si>
  <si>
    <t>East Austin Switching Station</t>
  </si>
  <si>
    <t>G749</t>
  </si>
  <si>
    <t>Hillman - Eden 69kV</t>
  </si>
  <si>
    <t>J140</t>
  </si>
  <si>
    <t>Adams - Harmony 161 kV</t>
  </si>
  <si>
    <t>J117</t>
  </si>
  <si>
    <t>substation at 625 E Lincoln Street, Springfield, MN</t>
  </si>
  <si>
    <t>G752</t>
  </si>
  <si>
    <t>MT-ND</t>
  </si>
  <si>
    <t>Bison - Hettinger 230 kV</t>
  </si>
  <si>
    <t>G814</t>
  </si>
  <si>
    <t>Antrim County</t>
  </si>
  <si>
    <t>WPSC Westwood - Mancelona 69 kV</t>
  </si>
  <si>
    <t>J169</t>
  </si>
  <si>
    <t>Jersey County</t>
  </si>
  <si>
    <t>Ameren Jerseyville N.W. 138kV Substation</t>
  </si>
  <si>
    <t>Solar</t>
  </si>
  <si>
    <t>PV Photovoltaic</t>
  </si>
  <si>
    <t>J160</t>
  </si>
  <si>
    <t>Macon County</t>
  </si>
  <si>
    <t>Ameren Latham - Decatur North 138 kV</t>
  </si>
  <si>
    <t>J059</t>
  </si>
  <si>
    <t>ITC Beals Rd - Hazelwood 138kV</t>
  </si>
  <si>
    <t>J159</t>
  </si>
  <si>
    <t>G907</t>
  </si>
  <si>
    <t>Pleasant Valley peaking plant</t>
  </si>
  <si>
    <t>G922</t>
  </si>
  <si>
    <t>Savana -York 161kV</t>
  </si>
  <si>
    <t>J029</t>
  </si>
  <si>
    <t>G761</t>
  </si>
  <si>
    <t>ITC Midwest Keokuk West - Keokuk Hydro 69kV</t>
  </si>
  <si>
    <t>G643</t>
  </si>
  <si>
    <t>Mitchell County</t>
  </si>
  <si>
    <t>Osage Switch Station (69 kV)</t>
  </si>
  <si>
    <t>H030</t>
  </si>
  <si>
    <t>Tuscola County</t>
  </si>
  <si>
    <t>Atlanta 120kV Substation</t>
  </si>
  <si>
    <t>G418</t>
  </si>
  <si>
    <t>Donaldson Creek 138 kV Substation</t>
  </si>
  <si>
    <t>G797</t>
  </si>
  <si>
    <t>N 43, 34.851'; W 094, 48.876'</t>
  </si>
  <si>
    <t>H029</t>
  </si>
  <si>
    <t>Summit County</t>
  </si>
  <si>
    <t>Norton, OH in vicinity of FE Martin 69 kV substation</t>
  </si>
  <si>
    <t>G767</t>
  </si>
  <si>
    <t>existing 57 kV line</t>
  </si>
  <si>
    <t>J002</t>
  </si>
  <si>
    <t>T23N R7E approximately two Miles EAST of the Gibson City South Substation on the Gibson City ?Paxton 138 kV line</t>
  </si>
  <si>
    <t>G753</t>
  </si>
  <si>
    <t>Baker 230 kV Substation</t>
  </si>
  <si>
    <t>G733</t>
  </si>
  <si>
    <t>Callaway Plant Switchyard</t>
  </si>
  <si>
    <t>G790</t>
  </si>
  <si>
    <t>ITC Midwest Franklin Substation</t>
  </si>
  <si>
    <t>G801</t>
  </si>
  <si>
    <t>161 kV GRE line in southwest 1/4 of section 26 Waltham Twp</t>
  </si>
  <si>
    <t>G773</t>
  </si>
  <si>
    <t>Forest Junction - Lost Dauphin 138kV</t>
  </si>
  <si>
    <t>G888</t>
  </si>
  <si>
    <t>G893</t>
  </si>
  <si>
    <t>Split Rock-Magnolia 161 kV</t>
  </si>
  <si>
    <t>G952</t>
  </si>
  <si>
    <t>Kokomo - Noblesville 230 kV</t>
  </si>
  <si>
    <t>G985</t>
  </si>
  <si>
    <t>Fayette County</t>
  </si>
  <si>
    <t>Hazelton - Windsor 161 kV</t>
  </si>
  <si>
    <t>J138</t>
  </si>
  <si>
    <t>Dairyland 69 kV line</t>
  </si>
  <si>
    <t>G824</t>
  </si>
  <si>
    <t>T-103-N, R-16-W</t>
  </si>
  <si>
    <t>G780</t>
  </si>
  <si>
    <t>Sugar Creek Substation</t>
  </si>
  <si>
    <t>G828</t>
  </si>
  <si>
    <t>345 kV line near Wilmarth substation</t>
  </si>
  <si>
    <t>H019</t>
  </si>
  <si>
    <t>1.5 miles north connected on the high side of the Watonwan Switching Station</t>
  </si>
  <si>
    <t>H044</t>
  </si>
  <si>
    <t>ITC Midwest Madelia 69 kV Subsation</t>
  </si>
  <si>
    <t>H046</t>
  </si>
  <si>
    <t>Heron Lake, MN 161 kV substation</t>
  </si>
  <si>
    <t>G788</t>
  </si>
  <si>
    <t>DPP-2010-AUG</t>
  </si>
  <si>
    <t>Ladish 115 kV substation</t>
  </si>
  <si>
    <t>H051</t>
  </si>
  <si>
    <t>ITC Midwest Lamberton 69kV Substation</t>
  </si>
  <si>
    <t>H056</t>
  </si>
  <si>
    <t>Walcott 69 kV Substation</t>
  </si>
  <si>
    <t>H070</t>
  </si>
  <si>
    <t>Renville County</t>
  </si>
  <si>
    <t>Xcel Bird Island 69 kV Substation</t>
  </si>
  <si>
    <t>J014</t>
  </si>
  <si>
    <t>Xcel Energy's Paynesville 115 kV substation</t>
  </si>
  <si>
    <t>G794</t>
  </si>
  <si>
    <t>J144</t>
  </si>
  <si>
    <t>ATC 69 kV Munising substation</t>
  </si>
  <si>
    <t>R66</t>
  </si>
  <si>
    <t>Creston - Clarinda 161 kV</t>
  </si>
  <si>
    <t>G975</t>
  </si>
  <si>
    <t>Chisago Cty Sbstn 345 kV owned by NSP</t>
  </si>
  <si>
    <t>G798</t>
  </si>
  <si>
    <t>ITC Midwest Fernald 115kV Substation</t>
  </si>
  <si>
    <t>J121</t>
  </si>
  <si>
    <t>Ameren Gibson City South Substation</t>
  </si>
  <si>
    <t>G887</t>
  </si>
  <si>
    <t>Indiana</t>
  </si>
  <si>
    <t>J083</t>
  </si>
  <si>
    <t>Warren County</t>
  </si>
  <si>
    <t>South Prairie - Westwood 138kV</t>
  </si>
  <si>
    <t>G846</t>
  </si>
  <si>
    <t>GRE Pelican Lake - Tansem 41.6 kV</t>
  </si>
  <si>
    <t>J065</t>
  </si>
  <si>
    <t>Duke Indiana's 69 kV between Scottsburg &amp; Speed</t>
  </si>
  <si>
    <t>J076</t>
  </si>
  <si>
    <t>DEM Greentown - Mier 138 kV</t>
  </si>
  <si>
    <t>J006</t>
  </si>
  <si>
    <t>Nicollet County</t>
  </si>
  <si>
    <t>Ft. Ridgely - Lafayette 69kV</t>
  </si>
  <si>
    <t>G806</t>
  </si>
  <si>
    <t>Ameren Coffeen Unit #2</t>
  </si>
  <si>
    <t>G807</t>
  </si>
  <si>
    <t>Ameren Labadie Plant</t>
  </si>
  <si>
    <t>G809</t>
  </si>
  <si>
    <t>Tittabawassee 345kV Substation</t>
  </si>
  <si>
    <t>CC  (cogen)</t>
  </si>
  <si>
    <t>G885</t>
  </si>
  <si>
    <t>Barnes County</t>
  </si>
  <si>
    <t>Buffalo 345kV</t>
  </si>
  <si>
    <t>J141</t>
  </si>
  <si>
    <t>J099</t>
  </si>
  <si>
    <t>METC Batavia - Beecher 138 kV</t>
  </si>
  <si>
    <t>J038</t>
  </si>
  <si>
    <t>N. Jacksonville - N. Auburn 138 kV</t>
  </si>
  <si>
    <t>G805</t>
  </si>
  <si>
    <t>Stevens County</t>
  </si>
  <si>
    <t>Johnson Junction - Morris 115 kV</t>
  </si>
  <si>
    <t>J168</t>
  </si>
  <si>
    <t>DeKalb County</t>
  </si>
  <si>
    <t>Ameren Excelsior Springs Substation</t>
  </si>
  <si>
    <t>G827</t>
  </si>
  <si>
    <t>115 kV line near Grant substation</t>
  </si>
  <si>
    <t>J129</t>
  </si>
  <si>
    <t>Apple River Stubstation</t>
  </si>
  <si>
    <t>J130</t>
  </si>
  <si>
    <t>Hancock Substation</t>
  </si>
  <si>
    <t>G965</t>
  </si>
  <si>
    <t>Mitchell County Substation</t>
  </si>
  <si>
    <t>G857</t>
  </si>
  <si>
    <t>Adams 345 kV Substation</t>
  </si>
  <si>
    <t>G826</t>
  </si>
  <si>
    <t>Xcel Lakefield Generation SW - Lakefield Junction 345kV</t>
  </si>
  <si>
    <t>J078</t>
  </si>
  <si>
    <t>UP Michigan</t>
  </si>
  <si>
    <t>ATC 69 kV Sawyer Line near UPPCO/Sawyer substation</t>
  </si>
  <si>
    <t>G650</t>
  </si>
  <si>
    <t>Mountrail County</t>
  </si>
  <si>
    <t>Tioga - Kenmyer 115 kV</t>
  </si>
  <si>
    <t>G713</t>
  </si>
  <si>
    <t>Wishek - Foreman 230 kV</t>
  </si>
  <si>
    <t>G830</t>
  </si>
  <si>
    <t>GRE McHenry substation</t>
  </si>
  <si>
    <t>G734</t>
  </si>
  <si>
    <t>Xcel Brookings County 115kV Substation</t>
  </si>
  <si>
    <t>G737</t>
  </si>
  <si>
    <t>GRE Johnson Jnct - Morris 115 kV</t>
  </si>
  <si>
    <t>G833</t>
  </si>
  <si>
    <t>Point Beach Unit 2</t>
  </si>
  <si>
    <t>G834</t>
  </si>
  <si>
    <t>Point Beach Unit 1</t>
  </si>
  <si>
    <t>G751</t>
  </si>
  <si>
    <t>G772</t>
  </si>
  <si>
    <t>Xel Split Rock - Lakefield 345 kV</t>
  </si>
  <si>
    <t>G837</t>
  </si>
  <si>
    <t>601 N B Street existing co-generation systems</t>
  </si>
  <si>
    <t>G776</t>
  </si>
  <si>
    <t>Xcel Brookings County 115 kV</t>
  </si>
  <si>
    <t>G777</t>
  </si>
  <si>
    <t>Sec9-T123n-R43w</t>
  </si>
  <si>
    <t>G781</t>
  </si>
  <si>
    <t>Hettinger 115 kV Substation</t>
  </si>
  <si>
    <t>G783</t>
  </si>
  <si>
    <t>Ward County</t>
  </si>
  <si>
    <t>Just north and west of the town of Ruso</t>
  </si>
  <si>
    <t>G784</t>
  </si>
  <si>
    <t>G802</t>
  </si>
  <si>
    <t>Big Stone Bus</t>
  </si>
  <si>
    <t>G803</t>
  </si>
  <si>
    <t>Toronto 115 kV</t>
  </si>
  <si>
    <t>G848</t>
  </si>
  <si>
    <t>Big Rivers Electric Corporation</t>
  </si>
  <si>
    <t>Livingston County</t>
  </si>
  <si>
    <t>Renshaw - Livingston 161 kV</t>
  </si>
  <si>
    <t>G849</t>
  </si>
  <si>
    <t>Cloverport 138 kV Substation</t>
  </si>
  <si>
    <t>G804</t>
  </si>
  <si>
    <t>Blair - Big Stone 230 kV</t>
  </si>
  <si>
    <t>G810</t>
  </si>
  <si>
    <t>Hettinger 115 kV substation</t>
  </si>
  <si>
    <t>G853</t>
  </si>
  <si>
    <t>Oakes - Ellendale 230 kV</t>
  </si>
  <si>
    <t>G861</t>
  </si>
  <si>
    <t>near Bismarck ND</t>
  </si>
  <si>
    <t>G890</t>
  </si>
  <si>
    <t>G910</t>
  </si>
  <si>
    <t>Pleasant Valley 345 kV Substation</t>
  </si>
  <si>
    <t>G911</t>
  </si>
  <si>
    <t>G858</t>
  </si>
  <si>
    <t>DPP-2013-FEB</t>
  </si>
  <si>
    <t>XEL Black Oak 69 kV Substation</t>
  </si>
  <si>
    <t>G912</t>
  </si>
  <si>
    <t>G913</t>
  </si>
  <si>
    <t>Wilkin County</t>
  </si>
  <si>
    <t>230 kV OTP line</t>
  </si>
  <si>
    <t>G970</t>
  </si>
  <si>
    <t>ITC Midwest Hazleton - Adams 345 kV</t>
  </si>
  <si>
    <t>H077</t>
  </si>
  <si>
    <t>Kossuth County</t>
  </si>
  <si>
    <t>Winnebago - Winco 161 kV</t>
  </si>
  <si>
    <t>H082</t>
  </si>
  <si>
    <t>OTP Center 345 kV Substation</t>
  </si>
  <si>
    <t>H084</t>
  </si>
  <si>
    <t>GRE McHenry - Stanton Line 230 kV</t>
  </si>
  <si>
    <t>G868</t>
  </si>
  <si>
    <t>Ameren AERG Duck Creek Plant</t>
  </si>
  <si>
    <t>H095</t>
  </si>
  <si>
    <t>Invenergy's Hurricane Lake Wind Energy Center (MISO G699) proposed substation which will tap Big Stone-Hankinson 230kV</t>
  </si>
  <si>
    <t>G870</t>
  </si>
  <si>
    <t>Hayward - Winnebago 161 kV</t>
  </si>
  <si>
    <t>J051</t>
  </si>
  <si>
    <t>Lakefield 345 kV Substation</t>
  </si>
  <si>
    <t>J146</t>
  </si>
  <si>
    <t>ATC Green Lake - N. Fond du Lac 138 kV</t>
  </si>
  <si>
    <t>R50</t>
  </si>
  <si>
    <t>MEC Sub T 345kV</t>
  </si>
  <si>
    <t>R51</t>
  </si>
  <si>
    <t>Poweshiek County</t>
  </si>
  <si>
    <t>Montezuma 345kV</t>
  </si>
  <si>
    <t>G876</t>
  </si>
  <si>
    <t>GRE Coal Creek 230 kV Substation</t>
  </si>
  <si>
    <t>G877</t>
  </si>
  <si>
    <t>J166</t>
  </si>
  <si>
    <t>FE Allen Junction Substation 138kV</t>
  </si>
  <si>
    <t>J111</t>
  </si>
  <si>
    <t>Pleasant valley 345 kV Substation</t>
  </si>
  <si>
    <t>G871</t>
  </si>
  <si>
    <t>ITC Midwest Hayward Substation</t>
  </si>
  <si>
    <t>J057</t>
  </si>
  <si>
    <t>Morrow County</t>
  </si>
  <si>
    <t>Galion 138 kV</t>
  </si>
  <si>
    <t>J124</t>
  </si>
  <si>
    <t>Ashtabula 138 kV Substation</t>
  </si>
  <si>
    <t>J127</t>
  </si>
  <si>
    <t>ATSI Lemoyne Substation</t>
  </si>
  <si>
    <t>J164</t>
  </si>
  <si>
    <t>FE Beaver - Greenfield 138kV</t>
  </si>
  <si>
    <t>J165</t>
  </si>
  <si>
    <t>FE Allen Junction - Lyons 138kV</t>
  </si>
  <si>
    <t>G889</t>
  </si>
  <si>
    <t>ITC Cosmo Tap (Bad Axe - Arrowhead) 120 kV</t>
  </si>
  <si>
    <t>J172</t>
  </si>
  <si>
    <t>Mahoning County</t>
  </si>
  <si>
    <t>ATSI Loweville 69kV</t>
  </si>
  <si>
    <t>Landfill Gas</t>
  </si>
  <si>
    <t>J173</t>
  </si>
  <si>
    <t>Oberlin Road 69 kV</t>
  </si>
  <si>
    <t>J181</t>
  </si>
  <si>
    <t>Perry 345kV Substation</t>
  </si>
  <si>
    <t>J208</t>
  </si>
  <si>
    <t>FeS-2011-APR</t>
  </si>
  <si>
    <t>FE Davis Besse - Beaver 345 kV</t>
  </si>
  <si>
    <t>J211</t>
  </si>
  <si>
    <t>FE Martin 69 kV Substation</t>
  </si>
  <si>
    <t>G979</t>
  </si>
  <si>
    <t>Sydney - Kansas 345 kV</t>
  </si>
  <si>
    <t>H006</t>
  </si>
  <si>
    <t>J162</t>
  </si>
  <si>
    <t>Dallas County</t>
  </si>
  <si>
    <t>Grimes 161 kV substation</t>
  </si>
  <si>
    <t>Compressed Air Energy Storage</t>
  </si>
  <si>
    <t>J194</t>
  </si>
  <si>
    <t>FeS-2011-FEB</t>
  </si>
  <si>
    <t>Keystone - Ludington 345kV</t>
  </si>
  <si>
    <t>J071</t>
  </si>
  <si>
    <t>DEM Zimmer - Silver Grove 345 kV</t>
  </si>
  <si>
    <t>J152</t>
  </si>
  <si>
    <t>NIPSCO Monticello - Honey Creek 69kV</t>
  </si>
  <si>
    <t>G608</t>
  </si>
  <si>
    <t>GRE Lake Johanna - Brooten 69 kV</t>
  </si>
  <si>
    <t>J116</t>
  </si>
  <si>
    <t>West Middleton 345 kV Substation</t>
  </si>
  <si>
    <t>G903</t>
  </si>
  <si>
    <t>Xel Crow River Substation</t>
  </si>
  <si>
    <t>G905</t>
  </si>
  <si>
    <t>Begole - Tittabawassee 138kV</t>
  </si>
  <si>
    <t>J179</t>
  </si>
  <si>
    <t>Xcel Goodhue 69kV Substation</t>
  </si>
  <si>
    <t>J180</t>
  </si>
  <si>
    <t>J204</t>
  </si>
  <si>
    <t>Calhoun County</t>
  </si>
  <si>
    <t>ITC Rice Creek - Denso 138 kV</t>
  </si>
  <si>
    <t>J175</t>
  </si>
  <si>
    <t>MP Virginia 115kV Substation</t>
  </si>
  <si>
    <t>G742</t>
  </si>
  <si>
    <t>METC  Wexford - Keystone 138kV</t>
  </si>
  <si>
    <t>H031</t>
  </si>
  <si>
    <t>OTP Fergus Fall - Wahpeton 230 kV</t>
  </si>
  <si>
    <t>J048</t>
  </si>
  <si>
    <t>Nelson County</t>
  </si>
  <si>
    <t>GRE Ramsey - Prairie 230 kV</t>
  </si>
  <si>
    <t>J080</t>
  </si>
  <si>
    <t>Brookings County 345 kV substation</t>
  </si>
  <si>
    <t>J081</t>
  </si>
  <si>
    <t>Coyote - Green River 100-161 kV</t>
  </si>
  <si>
    <t>J082</t>
  </si>
  <si>
    <t>G959</t>
  </si>
  <si>
    <t>Twin Cities - LaCrosse 345 kV</t>
  </si>
  <si>
    <t>G960</t>
  </si>
  <si>
    <t>Twin Cities - LaCross 345kV</t>
  </si>
  <si>
    <t>G920</t>
  </si>
  <si>
    <t>Saint Charles County</t>
  </si>
  <si>
    <t>Sioux - Maline 138kV</t>
  </si>
  <si>
    <t>G921</t>
  </si>
  <si>
    <t>Ameren Coffeen Plant 345 kV</t>
  </si>
  <si>
    <t>G961</t>
  </si>
  <si>
    <t>Twin Cities - LaCrosse 345kV</t>
  </si>
  <si>
    <t>H025</t>
  </si>
  <si>
    <t>Anson Substation</t>
  </si>
  <si>
    <t>G670</t>
  </si>
  <si>
    <t>G852</t>
  </si>
  <si>
    <t>Pleasant Valley - Byron 161 kV</t>
  </si>
  <si>
    <t>G927</t>
  </si>
  <si>
    <t>G929</t>
  </si>
  <si>
    <t>G930</t>
  </si>
  <si>
    <t>Sherco Substation</t>
  </si>
  <si>
    <t>G931</t>
  </si>
  <si>
    <t>Watseka - Goodland 138kV</t>
  </si>
  <si>
    <t>H042</t>
  </si>
  <si>
    <t>St. Olaf Lake 69 kV 3 way junction</t>
  </si>
  <si>
    <t>G934</t>
  </si>
  <si>
    <t>DPP-2015-AUG</t>
  </si>
  <si>
    <t>East (ITC)</t>
  </si>
  <si>
    <t>METC Nelson Road 345kV substation</t>
  </si>
  <si>
    <t>H045</t>
  </si>
  <si>
    <t>ITC Midwest Mountain Lake 69 kV Substation</t>
  </si>
  <si>
    <t>H052</t>
  </si>
  <si>
    <t>Dotson, MN 69 kV substation</t>
  </si>
  <si>
    <t>G938</t>
  </si>
  <si>
    <t>Newaygo County</t>
  </si>
  <si>
    <t>Hardy - Croton 138kV</t>
  </si>
  <si>
    <t>H055</t>
  </si>
  <si>
    <t>Sheridan 69 kV Substation</t>
  </si>
  <si>
    <t>J001</t>
  </si>
  <si>
    <t>Sheyenne - Audubon 230 kV</t>
  </si>
  <si>
    <t>G941</t>
  </si>
  <si>
    <t>Todhunter 69 kV</t>
  </si>
  <si>
    <t>G618</t>
  </si>
  <si>
    <t>Yellow Medicine County</t>
  </si>
  <si>
    <t>Burr Jct - Toronto 115 kV</t>
  </si>
  <si>
    <t>G690</t>
  </si>
  <si>
    <t>Tatakana 230 kV</t>
  </si>
  <si>
    <t>R52</t>
  </si>
  <si>
    <t>MEC Council Bluffs - Madison 345 kV</t>
  </si>
  <si>
    <t>G947</t>
  </si>
  <si>
    <t>ITCM Whispering Wilows 161kV Substation</t>
  </si>
  <si>
    <t>R53</t>
  </si>
  <si>
    <t>Atlantic - Earlham 161 kV</t>
  </si>
  <si>
    <t>H027</t>
  </si>
  <si>
    <t>Cayuga - Nucor 345 kV</t>
  </si>
  <si>
    <t>G757</t>
  </si>
  <si>
    <t>Gascoyne Generating Station Substation</t>
  </si>
  <si>
    <t>G981</t>
  </si>
  <si>
    <t>New IC owned sbstn tapping into a 69kV MDU line at N46? 19' 8" / W101? 54' 45"</t>
  </si>
  <si>
    <t>G994</t>
  </si>
  <si>
    <t>Wibaux County</t>
  </si>
  <si>
    <t>Proposed new 57kV wind farm substation at N47 0 05/W 104 14 22</t>
  </si>
  <si>
    <t>G432</t>
  </si>
  <si>
    <t>CIGS</t>
  </si>
  <si>
    <t>Gibson City</t>
  </si>
  <si>
    <t>G624</t>
  </si>
  <si>
    <t>DPP-2010-Aug</t>
  </si>
  <si>
    <t>Wishek Substation 115 kV</t>
  </si>
  <si>
    <t>J205</t>
  </si>
  <si>
    <t>Pana - Midway 138kV</t>
  </si>
  <si>
    <t>J195</t>
  </si>
  <si>
    <t>Bell Road - North Corunna 138 kV</t>
  </si>
  <si>
    <t>H097</t>
  </si>
  <si>
    <t>NE Ankeny - Perry 161kV</t>
  </si>
  <si>
    <t>G908</t>
  </si>
  <si>
    <t>Morgan County</t>
  </si>
  <si>
    <t>Havana - E Springfield 138 kV</t>
  </si>
  <si>
    <t>G909</t>
  </si>
  <si>
    <t>Jacksonville - Auburn 138kV</t>
  </si>
  <si>
    <t>G789</t>
  </si>
  <si>
    <t>T-126-N, R-36-W</t>
  </si>
  <si>
    <t>J149</t>
  </si>
  <si>
    <t>Visteon 120 kV</t>
  </si>
  <si>
    <t>J120</t>
  </si>
  <si>
    <t>AK Steel Middletown - AK Steel 1C Substation 138kV</t>
  </si>
  <si>
    <t>G599</t>
  </si>
  <si>
    <t>S. Quincy - Meredosia 120 kV</t>
  </si>
  <si>
    <t>G622</t>
  </si>
  <si>
    <t>MDU Ellendale - Wishek 230 kV</t>
  </si>
  <si>
    <t>G820</t>
  </si>
  <si>
    <t>Presque Isle County</t>
  </si>
  <si>
    <t>Port Calcite - Rockport 138kV</t>
  </si>
  <si>
    <t>G988</t>
  </si>
  <si>
    <t>MDU Wishek - Tatakana 230 kV</t>
  </si>
  <si>
    <t>G967</t>
  </si>
  <si>
    <t>Newton County</t>
  </si>
  <si>
    <t>Thayer - Schahfer 138 kV</t>
  </si>
  <si>
    <t>J197</t>
  </si>
  <si>
    <t>Lenawee County</t>
  </si>
  <si>
    <t>DPP-2011-JUN</t>
  </si>
  <si>
    <t>METC Moore Rd - Beecher 138 kV</t>
  </si>
  <si>
    <t>G763</t>
  </si>
  <si>
    <t>Anson 115 kV station</t>
  </si>
  <si>
    <t>J178</t>
  </si>
  <si>
    <t>MDU Bismarck - Linton 115kV</t>
  </si>
  <si>
    <t>G971</t>
  </si>
  <si>
    <t>69 kV line in SE 1/4 of Sec 17 in Cosmos Twp</t>
  </si>
  <si>
    <t>J223</t>
  </si>
  <si>
    <t>Austin Northeast Plant 69kV</t>
  </si>
  <si>
    <t>J198</t>
  </si>
  <si>
    <t>Buffalo Ridge - Lake Yankton 115kV</t>
  </si>
  <si>
    <t>J237</t>
  </si>
  <si>
    <t>Reid 345 kV Substation</t>
  </si>
  <si>
    <t>G963</t>
  </si>
  <si>
    <t>H028</t>
  </si>
  <si>
    <t>Eyota Twp, MN, Section 106, Range 12</t>
  </si>
  <si>
    <t>J009</t>
  </si>
  <si>
    <t>Rock Creek - Salem 345 kV</t>
  </si>
  <si>
    <t>J072</t>
  </si>
  <si>
    <t>ITC Midwest Lakefield Junction - Raun 345 kV</t>
  </si>
  <si>
    <t>J100</t>
  </si>
  <si>
    <t>MEC Barstow - Louisa 345 kV</t>
  </si>
  <si>
    <t>J101</t>
  </si>
  <si>
    <t>J103</t>
  </si>
  <si>
    <t>ITC 161 kV Story County Energy Center</t>
  </si>
  <si>
    <t>G983</t>
  </si>
  <si>
    <t>AEG Newton Unit 2 345kV</t>
  </si>
  <si>
    <t>G984</t>
  </si>
  <si>
    <t>AEG Newton Unit 1 345kV</t>
  </si>
  <si>
    <t>J108</t>
  </si>
  <si>
    <t>Paxton East 138kV Substation</t>
  </si>
  <si>
    <t>J113</t>
  </si>
  <si>
    <t>Atchison County</t>
  </si>
  <si>
    <t>MEC Cooper - Atchison 345 kV</t>
  </si>
  <si>
    <t>J114</t>
  </si>
  <si>
    <t>ITC Midwest Traer Substation</t>
  </si>
  <si>
    <t>R61</t>
  </si>
  <si>
    <t>Carroll-Grand Junction 161 kV</t>
  </si>
  <si>
    <t>G989</t>
  </si>
  <si>
    <t>Clermont County</t>
  </si>
  <si>
    <t>Zimmer 345 kV Station</t>
  </si>
  <si>
    <t>G990</t>
  </si>
  <si>
    <t>Pierce 345 kV Substation</t>
  </si>
  <si>
    <t>R63</t>
  </si>
  <si>
    <t>Raun - Lehigh 345 kV</t>
  </si>
  <si>
    <t>H033</t>
  </si>
  <si>
    <t>Kandiyohi County</t>
  </si>
  <si>
    <t>Wilmar - Paynesville 230 kV</t>
  </si>
  <si>
    <t>J210</t>
  </si>
  <si>
    <t>Todd Hunter 69 kV Substation</t>
  </si>
  <si>
    <t>J218</t>
  </si>
  <si>
    <t>Hettinger 230kV</t>
  </si>
  <si>
    <t>G906</t>
  </si>
  <si>
    <t>Duke 230 kV line</t>
  </si>
  <si>
    <t>G996</t>
  </si>
  <si>
    <t>G997</t>
  </si>
  <si>
    <t>DPP-2013-AUG</t>
  </si>
  <si>
    <t>ITCT Minden Substation</t>
  </si>
  <si>
    <t>G949</t>
  </si>
  <si>
    <t>DEM Tippicanoe Junction - Crawfordsville 138 kV</t>
  </si>
  <si>
    <t>G555</t>
  </si>
  <si>
    <t>Morris - Grand County 115 kV</t>
  </si>
  <si>
    <t>J074</t>
  </si>
  <si>
    <t>Harbor Beach - Wyatt 120 kV</t>
  </si>
  <si>
    <t>G779</t>
  </si>
  <si>
    <t>Byron - Alcorns 161kV</t>
  </si>
  <si>
    <t>J044</t>
  </si>
  <si>
    <t>Kansas substation 138 kV</t>
  </si>
  <si>
    <t>J157</t>
  </si>
  <si>
    <t>230 kV line near Ramsey substation</t>
  </si>
  <si>
    <t>G978</t>
  </si>
  <si>
    <t>Sydney - Murdock 138 kV</t>
  </si>
  <si>
    <t>H001</t>
  </si>
  <si>
    <t>Wabash - Kokomo 230 kV</t>
  </si>
  <si>
    <t>H007</t>
  </si>
  <si>
    <t>Delaware County</t>
  </si>
  <si>
    <t>Edgewood 69 kV Substation</t>
  </si>
  <si>
    <t>H008</t>
  </si>
  <si>
    <t>ITC Midwest Richfield 69 kV Substation</t>
  </si>
  <si>
    <t>H009</t>
  </si>
  <si>
    <t>ITC Midwest Traer - Marshalltown 161 kV</t>
  </si>
  <si>
    <t>H002</t>
  </si>
  <si>
    <t>Carmel - Kokomo 230 kV</t>
  </si>
  <si>
    <t>J216</t>
  </si>
  <si>
    <t>Austin Northeast 69 kV Substation</t>
  </si>
  <si>
    <t>H012</t>
  </si>
  <si>
    <t>G703</t>
  </si>
  <si>
    <t>Hand County</t>
  </si>
  <si>
    <t>Sioux Falls or Brookings Substation</t>
  </si>
  <si>
    <t>G704</t>
  </si>
  <si>
    <t>Sioux Falls or Brookings Sub</t>
  </si>
  <si>
    <t>G705</t>
  </si>
  <si>
    <t>J088</t>
  </si>
  <si>
    <t>ITC Beach - Samaria - Whiting 138kV</t>
  </si>
  <si>
    <t>G894</t>
  </si>
  <si>
    <t>Ortonville and Johnson Junction 115kV</t>
  </si>
  <si>
    <t>G982</t>
  </si>
  <si>
    <t>Browns Valley - Big Stone 230 kV</t>
  </si>
  <si>
    <t>H065</t>
  </si>
  <si>
    <t>Xel Bird Island 69kV Substation</t>
  </si>
  <si>
    <t>J125</t>
  </si>
  <si>
    <t>Latham - Maroa West 345 kV</t>
  </si>
  <si>
    <t>H021</t>
  </si>
  <si>
    <t>Grundy County</t>
  </si>
  <si>
    <t>Wellsburg 115kV Substation</t>
  </si>
  <si>
    <t>J134</t>
  </si>
  <si>
    <t>Cardinal - North Madison 138 kV</t>
  </si>
  <si>
    <t>J154</t>
  </si>
  <si>
    <t>J192</t>
  </si>
  <si>
    <t>G721</t>
  </si>
  <si>
    <t>Bison - Alexandria S.S. 345kV</t>
  </si>
  <si>
    <t>J070</t>
  </si>
  <si>
    <t>METC Bingham - David 138 kV</t>
  </si>
  <si>
    <t>G823</t>
  </si>
  <si>
    <t>Burr - Toronto 115 kV</t>
  </si>
  <si>
    <t>G765</t>
  </si>
  <si>
    <t>Brookings County 345 kV Substation</t>
  </si>
  <si>
    <t>G844</t>
  </si>
  <si>
    <t>G768</t>
  </si>
  <si>
    <t>Watonwan 69 kV</t>
  </si>
  <si>
    <t>G769</t>
  </si>
  <si>
    <t>Storden - Heron Lake 161kV</t>
  </si>
  <si>
    <t>G825</t>
  </si>
  <si>
    <t>Toronto - Bruce 115kV</t>
  </si>
  <si>
    <t>H017</t>
  </si>
  <si>
    <t>Lakefield Junction 345kV Substation</t>
  </si>
  <si>
    <t>H018</t>
  </si>
  <si>
    <t>H047</t>
  </si>
  <si>
    <t>ITC Midwest Medford Junction 69 kV Substation</t>
  </si>
  <si>
    <t>H049</t>
  </si>
  <si>
    <t>GRE Albany 69 kV Substation</t>
  </si>
  <si>
    <t>H037</t>
  </si>
  <si>
    <t>Millard Road and Tiffin Drive, Ironville Substation</t>
  </si>
  <si>
    <t>H050</t>
  </si>
  <si>
    <t>GRE Big Swan 115 kV Substation</t>
  </si>
  <si>
    <t>H057</t>
  </si>
  <si>
    <t>ITC Midwest Wilder Junction 69kV Substation</t>
  </si>
  <si>
    <t>H059</t>
  </si>
  <si>
    <t>69kV 3 way switch at the Worthington, 2.5 miles South of Elk substation</t>
  </si>
  <si>
    <t>H069</t>
  </si>
  <si>
    <t>Waseca 69 kV sub</t>
  </si>
  <si>
    <t>H073</t>
  </si>
  <si>
    <t>Alexandria 115 kV Substation</t>
  </si>
  <si>
    <t>H074</t>
  </si>
  <si>
    <t>Goodhue 69kV Substation</t>
  </si>
  <si>
    <t>J013</t>
  </si>
  <si>
    <t>OTP Jamestown 115 kV Substation</t>
  </si>
  <si>
    <t>J131</t>
  </si>
  <si>
    <t>Lake Yankton substation</t>
  </si>
  <si>
    <t>J115</t>
  </si>
  <si>
    <t>Saint Francois County</t>
  </si>
  <si>
    <t>Palmyra Tap 345kV Substation</t>
  </si>
  <si>
    <t>J206</t>
  </si>
  <si>
    <t>Dayton 120 kV Substation</t>
  </si>
  <si>
    <t>J207</t>
  </si>
  <si>
    <t>Luzon - Kentucky 120 kV</t>
  </si>
  <si>
    <t>J220</t>
  </si>
  <si>
    <t>Beecher - Whiting 138 kV</t>
  </si>
  <si>
    <t>G813</t>
  </si>
  <si>
    <t>Dodge Twp., north central section of Boone Co., IA</t>
  </si>
  <si>
    <t>H086</t>
  </si>
  <si>
    <t>Missouri</t>
  </si>
  <si>
    <t>10 miles N of Spencer Creek sub</t>
  </si>
  <si>
    <t>G764</t>
  </si>
  <si>
    <t>G976</t>
  </si>
  <si>
    <t>Tap on 34.5 kV line, approximately 2 miles north of Alliant sub (West Branch 115 kV), along Oasis Rd</t>
  </si>
  <si>
    <t>J153</t>
  </si>
  <si>
    <t>Bertram - Hills 161kV</t>
  </si>
  <si>
    <t>J213</t>
  </si>
  <si>
    <t>N. Auburn 138kV</t>
  </si>
  <si>
    <t>J188</t>
  </si>
  <si>
    <t>Moore Rd - Beecher 138 kV line</t>
  </si>
  <si>
    <t>H099</t>
  </si>
  <si>
    <t>OTP Sheyenne - Audubon 230 kV</t>
  </si>
  <si>
    <t>J189</t>
  </si>
  <si>
    <t>G699</t>
  </si>
  <si>
    <t>Big Stone - Hankinson 230 kV</t>
  </si>
  <si>
    <t>G855</t>
  </si>
  <si>
    <t>Hayward 161 kV Substation</t>
  </si>
  <si>
    <t>H061</t>
  </si>
  <si>
    <t>Vasa 69 kV substation</t>
  </si>
  <si>
    <t>H062</t>
  </si>
  <si>
    <t>Goodhue 69 kV Substation</t>
  </si>
  <si>
    <t>G972</t>
  </si>
  <si>
    <t>J085</t>
  </si>
  <si>
    <t>Moore Road - Dowling 138 kV substation</t>
  </si>
  <si>
    <t>J170</t>
  </si>
  <si>
    <t>Karn - Manning 138kV</t>
  </si>
  <si>
    <t>H083</t>
  </si>
  <si>
    <t>Buffalo Ridge</t>
  </si>
  <si>
    <t>Lyon County 345kV Substation</t>
  </si>
  <si>
    <t>H067</t>
  </si>
  <si>
    <t>GRE Atwater 69 kV Substation</t>
  </si>
  <si>
    <t>J126</t>
  </si>
  <si>
    <t>Winona County</t>
  </si>
  <si>
    <t>ITC Midwest Rushford - Wilson 69kV</t>
  </si>
  <si>
    <t>G668</t>
  </si>
  <si>
    <t>Graceville/Johnson facilities in Big Stone County, MN</t>
  </si>
  <si>
    <t>G792</t>
  </si>
  <si>
    <t>Johnson Station facilities</t>
  </si>
  <si>
    <t>H071</t>
  </si>
  <si>
    <t>Xcel Black Oak 69 kV Substation</t>
  </si>
  <si>
    <t>J007</t>
  </si>
  <si>
    <t>J062</t>
  </si>
  <si>
    <t>Winger Substation 115 kV facility</t>
  </si>
  <si>
    <t>J133</t>
  </si>
  <si>
    <t>Codington County</t>
  </si>
  <si>
    <t>Big Stone Substation 230 kV</t>
  </si>
  <si>
    <t>H075</t>
  </si>
  <si>
    <t>METC Redwood Substation</t>
  </si>
  <si>
    <t>G617</t>
  </si>
  <si>
    <t>GS5</t>
  </si>
  <si>
    <t>GRE Amboy - Willow 69 kV</t>
  </si>
  <si>
    <t>G957</t>
  </si>
  <si>
    <t>Winnco Corner 161 Substation</t>
  </si>
  <si>
    <t>H078</t>
  </si>
  <si>
    <t>new 161 kV substation near Laurel, IA approx b/t Marshalltown &amp; Jasper</t>
  </si>
  <si>
    <t>G695</t>
  </si>
  <si>
    <t>Winco - Winnebago 161 kV</t>
  </si>
  <si>
    <t>G722</t>
  </si>
  <si>
    <t>Big Stone 230 kV Substation</t>
  </si>
  <si>
    <t>H081</t>
  </si>
  <si>
    <t>Brookings County - Lyon County 345kV</t>
  </si>
  <si>
    <t>H003</t>
  </si>
  <si>
    <t>McDonough County</t>
  </si>
  <si>
    <t>138 kV line, 5 miles North of Macomb</t>
  </si>
  <si>
    <t>J222</t>
  </si>
  <si>
    <t>METC Nelson Road - Goss 345 kV</t>
  </si>
  <si>
    <t>J139</t>
  </si>
  <si>
    <t>Gran Grea - Nelson Dewey 161 kV</t>
  </si>
  <si>
    <t>J176</t>
  </si>
  <si>
    <t>METC Nelson - Goss 345kV</t>
  </si>
  <si>
    <t>J163</t>
  </si>
  <si>
    <t>Tippecanoe County</t>
  </si>
  <si>
    <t>Klondike 138 kV Substation</t>
  </si>
  <si>
    <t>H020</t>
  </si>
  <si>
    <t>Webster County</t>
  </si>
  <si>
    <t>Boone Substation</t>
  </si>
  <si>
    <t>H085</t>
  </si>
  <si>
    <t>ITC 161kV approx 8 miles south of Marshalltown Sub</t>
  </si>
  <si>
    <t>J005</t>
  </si>
  <si>
    <t>Todd County</t>
  </si>
  <si>
    <t>R34WT133N, Section 7, Bartlett Twp</t>
  </si>
  <si>
    <t>J073</t>
  </si>
  <si>
    <t>Mankato Energy Center substation</t>
  </si>
  <si>
    <t>J090</t>
  </si>
  <si>
    <t>GRE Stanton 230 kV Substation</t>
  </si>
  <si>
    <t>H092</t>
  </si>
  <si>
    <t>MP Boswell Substation</t>
  </si>
  <si>
    <t>H093</t>
  </si>
  <si>
    <t>Boardman - Columbia 69kV</t>
  </si>
  <si>
    <t>H094</t>
  </si>
  <si>
    <t>Vermilion County</t>
  </si>
  <si>
    <t>22 N Range: 12 West/1/50 miles west of Rossville, IL/138kV line</t>
  </si>
  <si>
    <t>J096</t>
  </si>
  <si>
    <t>Toledo 115kV substation</t>
  </si>
  <si>
    <t>H096</t>
  </si>
  <si>
    <t>Grand Junction - Perry 161 kV</t>
  </si>
  <si>
    <t>G966</t>
  </si>
  <si>
    <t>East Paxton 138kV substation</t>
  </si>
  <si>
    <t>J128</t>
  </si>
  <si>
    <t>Oglesby - El Paso 138kV</t>
  </si>
  <si>
    <t>J187</t>
  </si>
  <si>
    <t>St. Johns - Cornell 138 kV</t>
  </si>
  <si>
    <t>H100</t>
  </si>
  <si>
    <t>Vermillion 138kV substation</t>
  </si>
  <si>
    <t>G864</t>
  </si>
  <si>
    <t>Reynolds Substation</t>
  </si>
  <si>
    <t>IP01</t>
  </si>
  <si>
    <t>McLean County #6, 69 kV, Line 6612</t>
  </si>
  <si>
    <t>G865</t>
  </si>
  <si>
    <t>Goodland Sub</t>
  </si>
  <si>
    <t>IP03</t>
  </si>
  <si>
    <t>McLean County #8 Line 1376</t>
  </si>
  <si>
    <t>IP04</t>
  </si>
  <si>
    <t>Mcean County #9 , 138 kV, Line 1382</t>
  </si>
  <si>
    <t>G991</t>
  </si>
  <si>
    <t>Harmony - Lansing 161kV</t>
  </si>
  <si>
    <t>IP08</t>
  </si>
  <si>
    <t>IP line 1382, 138 kV</t>
  </si>
  <si>
    <t>H026</t>
  </si>
  <si>
    <t>Cayuga - Frankfort 230kV</t>
  </si>
  <si>
    <t>J098</t>
  </si>
  <si>
    <t>MDU Ellendale-Tatanka 230 kV</t>
  </si>
  <si>
    <t>IP14</t>
  </si>
  <si>
    <t>IP17</t>
  </si>
  <si>
    <t>J119</t>
  </si>
  <si>
    <t>Pine River 69 kV Substation</t>
  </si>
  <si>
    <t>G951</t>
  </si>
  <si>
    <t>Sheridan County</t>
  </si>
  <si>
    <t>OTP Coal Creek - Harvey 230 kV</t>
  </si>
  <si>
    <t>J003</t>
  </si>
  <si>
    <t>132N, 105W, Section 23 NE 1/4</t>
  </si>
  <si>
    <t>G593</t>
  </si>
  <si>
    <t>Lakefield Junction - Triboji 161 kV</t>
  </si>
  <si>
    <t>J209</t>
  </si>
  <si>
    <t>Wishek - Tatanka 230 kV</t>
  </si>
  <si>
    <t>J243</t>
  </si>
  <si>
    <t>Lakefield - Triboji 161 kV</t>
  </si>
  <si>
    <t>J234</t>
  </si>
  <si>
    <t>Tittabawassee Substation</t>
  </si>
  <si>
    <t>G935</t>
  </si>
  <si>
    <t>DEM New London - Frankfort 230 kV</t>
  </si>
  <si>
    <t>J105</t>
  </si>
  <si>
    <t>East Paxton 138kV Substation</t>
  </si>
  <si>
    <t>G925</t>
  </si>
  <si>
    <t>DeWitt County</t>
  </si>
  <si>
    <t>Clinton - Brokaw 345kV</t>
  </si>
  <si>
    <t>G831</t>
  </si>
  <si>
    <t>Ellsboro - Lake Yankton 115 kV</t>
  </si>
  <si>
    <t>G879</t>
  </si>
  <si>
    <t>Lake Yankton - Ellsborough 115 kV</t>
  </si>
  <si>
    <t>H022</t>
  </si>
  <si>
    <t>OTP Sanborn 41.6 kV Substation</t>
  </si>
  <si>
    <t>J248</t>
  </si>
  <si>
    <t>East (ATC)</t>
  </si>
  <si>
    <t>Fox Plant 345kV Substation</t>
  </si>
  <si>
    <t>R56</t>
  </si>
  <si>
    <t>Audubon County</t>
  </si>
  <si>
    <t>Council Bluffs - Grimes 345 kV</t>
  </si>
  <si>
    <t>G594</t>
  </si>
  <si>
    <t>J214</t>
  </si>
  <si>
    <t>Plmouth - Lessburg 138kV</t>
  </si>
  <si>
    <t>G634</t>
  </si>
  <si>
    <t>Brookings Substation 115 kV</t>
  </si>
  <si>
    <t>G635</t>
  </si>
  <si>
    <t>OTP Toronto Substation</t>
  </si>
  <si>
    <t>J020</t>
  </si>
  <si>
    <t>SE corner of Hwy 12 &amp; CR 17 E of Crow River</t>
  </si>
  <si>
    <t>J021</t>
  </si>
  <si>
    <t>305 11th St. E. &amp; 1019 Armstrongs Ave. N.</t>
  </si>
  <si>
    <t>J022</t>
  </si>
  <si>
    <t>Point Beach Nuclear Plant Unit 1</t>
  </si>
  <si>
    <t>J023</t>
  </si>
  <si>
    <t>Point Beach Nuclear Plant Unit 2</t>
  </si>
  <si>
    <t>G964</t>
  </si>
  <si>
    <t>J025</t>
  </si>
  <si>
    <t>Macomb County</t>
  </si>
  <si>
    <t>Jewell - Spokane - St. Claire 120 kV</t>
  </si>
  <si>
    <t>H011</t>
  </si>
  <si>
    <t>Frankfort Corner 161kV Substation</t>
  </si>
  <si>
    <t>J045</t>
  </si>
  <si>
    <t>RockRiver - South Ridge 69 kV</t>
  </si>
  <si>
    <t>J028</t>
  </si>
  <si>
    <t>Attica - Lafayette 230 kV</t>
  </si>
  <si>
    <t>J095</t>
  </si>
  <si>
    <t>Hancock - Emery 161 kV</t>
  </si>
  <si>
    <t>J030</t>
  </si>
  <si>
    <t>J151</t>
  </si>
  <si>
    <t>Moody County</t>
  </si>
  <si>
    <t>J219</t>
  </si>
  <si>
    <t>Dayton - Judd 120kV</t>
  </si>
  <si>
    <t>J033</t>
  </si>
  <si>
    <t>1 pole north of sub, Alliant 69 kV line</t>
  </si>
  <si>
    <t>G778</t>
  </si>
  <si>
    <t>OTP Nashua Tintah - Wendell 41.6kV</t>
  </si>
  <si>
    <t>J035</t>
  </si>
  <si>
    <t>OTP Wahpeton 41.6 kV</t>
  </si>
  <si>
    <t>J086</t>
  </si>
  <si>
    <t>Willmar - Kerkhoven 115 kV</t>
  </si>
  <si>
    <t>J087</t>
  </si>
  <si>
    <t>Kandiyohi 69 kV substation</t>
  </si>
  <si>
    <t>G859</t>
  </si>
  <si>
    <t>Maple River 345 kV</t>
  </si>
  <si>
    <t>J027</t>
  </si>
  <si>
    <t>Willmar - Sunburg 69 kV</t>
  </si>
  <si>
    <t>J040</t>
  </si>
  <si>
    <t>115 kV T-line west of I39, south of S Hwy 29</t>
  </si>
  <si>
    <t>J041</t>
  </si>
  <si>
    <t>Wellsburg 161 kV Substation</t>
  </si>
  <si>
    <t>J042</t>
  </si>
  <si>
    <t>GRE Benton - Brainerd 230kV</t>
  </si>
  <si>
    <t>J043</t>
  </si>
  <si>
    <t>Carbon Tap 120 kV - Connecting to ITC at Jewel, St. Clair &amp; Spokane substations</t>
  </si>
  <si>
    <t>J077</t>
  </si>
  <si>
    <t>Big Stone Area</t>
  </si>
  <si>
    <t>OTP Winger 115kV Substation</t>
  </si>
  <si>
    <t>G875</t>
  </si>
  <si>
    <t>Kittson County</t>
  </si>
  <si>
    <t>Donaldson - Warsaw 115 kV</t>
  </si>
  <si>
    <t>J046</t>
  </si>
  <si>
    <t>AERG Duck Creek Plant</t>
  </si>
  <si>
    <t>J107</t>
  </si>
  <si>
    <t>CWLP Interstate Substation</t>
  </si>
  <si>
    <t>J123</t>
  </si>
  <si>
    <t>Prairie Island 345kV</t>
  </si>
  <si>
    <t>J147</t>
  </si>
  <si>
    <t>ATC 9-mile switching</t>
  </si>
  <si>
    <t>G614</t>
  </si>
  <si>
    <t>G640</t>
  </si>
  <si>
    <t>MP Long Prairie - Wing Rive 115kV</t>
  </si>
  <si>
    <t>J052</t>
  </si>
  <si>
    <t>Manning substation 138kV</t>
  </si>
  <si>
    <t>J053</t>
  </si>
  <si>
    <t>345kV/230kV near Whitestown Substation</t>
  </si>
  <si>
    <t>J224</t>
  </si>
  <si>
    <t>Stauton - Keller 69kV</t>
  </si>
  <si>
    <t>G873</t>
  </si>
  <si>
    <t>Kennedy - Donaldson 41.6 kV</t>
  </si>
  <si>
    <t>J269</t>
  </si>
  <si>
    <t>ATC Columbia 345 kV Substation</t>
  </si>
  <si>
    <t>G631</t>
  </si>
  <si>
    <t>Adrian - Adrian Tap 69 kV</t>
  </si>
  <si>
    <t>G632</t>
  </si>
  <si>
    <t>Magnolia - Worthington 69 kV</t>
  </si>
  <si>
    <t>G633</t>
  </si>
  <si>
    <t>ITC Midwest Elk - Magnolia 161 kV</t>
  </si>
  <si>
    <t>J060</t>
  </si>
  <si>
    <t>ATC line west of Indian lake</t>
  </si>
  <si>
    <t>G519</t>
  </si>
  <si>
    <t>Blackberry 230/115kV Substation</t>
  </si>
  <si>
    <t>J257</t>
  </si>
  <si>
    <t>NIPSCO Thayer - Schafer 138kV line</t>
  </si>
  <si>
    <t>G968</t>
  </si>
  <si>
    <t>Strandquist - Viking 115 kV</t>
  </si>
  <si>
    <t>J185</t>
  </si>
  <si>
    <t>Bauer - Rapson 345 kV</t>
  </si>
  <si>
    <t>J094</t>
  </si>
  <si>
    <t>Kewaunee - Shoto 138 kV</t>
  </si>
  <si>
    <t>J066</t>
  </si>
  <si>
    <t>Pine River 69kV Substation</t>
  </si>
  <si>
    <t>G680</t>
  </si>
  <si>
    <t>OTP Burr Jct - Toronto 115 kV</t>
  </si>
  <si>
    <t>J056</t>
  </si>
  <si>
    <t>Litchfield - Coldwater 138kV</t>
  </si>
  <si>
    <t>J069</t>
  </si>
  <si>
    <t>Tell City - Cloverpoint 138 kV</t>
  </si>
  <si>
    <t>J212</t>
  </si>
  <si>
    <t>GRE Coal Creek 230kV Substation</t>
  </si>
  <si>
    <t>J244</t>
  </si>
  <si>
    <t>Christian County</t>
  </si>
  <si>
    <t>AMIL Pawnee 345 kV Substation</t>
  </si>
  <si>
    <t>J182</t>
  </si>
  <si>
    <t>G681</t>
  </si>
  <si>
    <t>Walters - Albert Lea 69 kV</t>
  </si>
  <si>
    <t>J225</t>
  </si>
  <si>
    <t>Eaton County</t>
  </si>
  <si>
    <t>Charlotte - Delhi 115 kV</t>
  </si>
  <si>
    <t>J075</t>
  </si>
  <si>
    <t>Int FaS</t>
  </si>
  <si>
    <t>R64</t>
  </si>
  <si>
    <t>Victory Substation</t>
  </si>
  <si>
    <t>G962</t>
  </si>
  <si>
    <t>J193</t>
  </si>
  <si>
    <t>Tamarac 115 kV sub</t>
  </si>
  <si>
    <t>G904</t>
  </si>
  <si>
    <t>Rugby - Glenboro 230kV</t>
  </si>
  <si>
    <t>G771</t>
  </si>
  <si>
    <t>ITCM Adams - Hazleton 345 kV</t>
  </si>
  <si>
    <t>H041</t>
  </si>
  <si>
    <t>Buffalo Ridge 115 kV Substation</t>
  </si>
  <si>
    <t>G762</t>
  </si>
  <si>
    <t>G740</t>
  </si>
  <si>
    <t>Adams - Hazleton 345 kV</t>
  </si>
  <si>
    <t>J084</t>
  </si>
  <si>
    <t>Bloomington 69 kV Substation</t>
  </si>
  <si>
    <t>J109</t>
  </si>
  <si>
    <t>ATC Darlington - Hillman 138 kV</t>
  </si>
  <si>
    <t>J158</t>
  </si>
  <si>
    <t>Ameren Brokaw - Champaign 138kV</t>
  </si>
  <si>
    <t>J177</t>
  </si>
  <si>
    <t>Saint Croix County</t>
  </si>
  <si>
    <t>Pine Lake - Apple River 161kV</t>
  </si>
  <si>
    <t>G663</t>
  </si>
  <si>
    <t>Yankee 34.5kV Substation</t>
  </si>
  <si>
    <t>J089</t>
  </si>
  <si>
    <t>Warrick County</t>
  </si>
  <si>
    <t>Vectren Culley 138 kV substation</t>
  </si>
  <si>
    <t>G658</t>
  </si>
  <si>
    <t>Xel Westport 69 kV Substation</t>
  </si>
  <si>
    <t>J091</t>
  </si>
  <si>
    <t>ITCM Lime Creek 161 kV Substation</t>
  </si>
  <si>
    <t>G657</t>
  </si>
  <si>
    <t>Glenwood 69 kV sub</t>
  </si>
  <si>
    <t>J217</t>
  </si>
  <si>
    <t>North Randolph 69 kV Substation</t>
  </si>
  <si>
    <t>G638</t>
  </si>
  <si>
    <t>OTP Graceville - Morris 41 kV</t>
  </si>
  <si>
    <t>G843</t>
  </si>
  <si>
    <t>GRE Elmo - Miltona 115kV</t>
  </si>
  <si>
    <t>H101</t>
  </si>
  <si>
    <t>OTP Solway 115kV Substation</t>
  </si>
  <si>
    <t>J287</t>
  </si>
  <si>
    <t>FES-2013-JUL</t>
  </si>
  <si>
    <t>approx 12 east of ITC Midwest 161 kV Magnolia Substation</t>
  </si>
  <si>
    <t>J167</t>
  </si>
  <si>
    <t>Black Dog 115kV</t>
  </si>
  <si>
    <t>J240</t>
  </si>
  <si>
    <t>Vermillion County</t>
  </si>
  <si>
    <t>DEM Clinton - Cayuga 230 kV</t>
  </si>
  <si>
    <t>J311</t>
  </si>
  <si>
    <t>161 kV Maryville-Creston</t>
  </si>
  <si>
    <t>J1000</t>
  </si>
  <si>
    <t>Active</t>
  </si>
  <si>
    <t>DPP-2018-APR</t>
  </si>
  <si>
    <t>PHASE 3</t>
  </si>
  <si>
    <t>Nelson Dewey - Lancaster 138kV Line</t>
  </si>
  <si>
    <t>J215</t>
  </si>
  <si>
    <t>St. Joseph County</t>
  </si>
  <si>
    <t>Stillwell 345 kV</t>
  </si>
  <si>
    <t>J1002</t>
  </si>
  <si>
    <t>Waushara County</t>
  </si>
  <si>
    <t>Wautoma 138kV Switchyard</t>
  </si>
  <si>
    <t>J1003</t>
  </si>
  <si>
    <t>North Beaver Dam 69 kV Substation</t>
  </si>
  <si>
    <t>G491</t>
  </si>
  <si>
    <t>J247</t>
  </si>
  <si>
    <t>Sandusky 120 kV Substation</t>
  </si>
  <si>
    <t>J199</t>
  </si>
  <si>
    <t>Slate Substation via J132 Interconnection Facilities</t>
  </si>
  <si>
    <t>J1007</t>
  </si>
  <si>
    <t>Entergy Arkansas, LLC</t>
  </si>
  <si>
    <t>Crittenden County</t>
  </si>
  <si>
    <t>AR</t>
  </si>
  <si>
    <t>South</t>
  </si>
  <si>
    <t>Marion - Marked Tree 161kV Line Tap</t>
  </si>
  <si>
    <t>R57</t>
  </si>
  <si>
    <t>Victory 161 kV Substation</t>
  </si>
  <si>
    <t>J245</t>
  </si>
  <si>
    <t>ITC Thumb Loop</t>
  </si>
  <si>
    <t>J221</t>
  </si>
  <si>
    <t>Pine Lake - Apple River 161 kV</t>
  </si>
  <si>
    <t>J314</t>
  </si>
  <si>
    <t>FES-2013-DEC</t>
  </si>
  <si>
    <t>J315</t>
  </si>
  <si>
    <t>FES-20113-DEC</t>
  </si>
  <si>
    <t>ATC 138 kV Sunrise-Lakehead Tap</t>
  </si>
  <si>
    <t>J186</t>
  </si>
  <si>
    <t>Baker - Rapson 345kV Substation near Slate</t>
  </si>
  <si>
    <t>H048</t>
  </si>
  <si>
    <t>Xcel Paynesville 69 kV Substation</t>
  </si>
  <si>
    <t>H058</t>
  </si>
  <si>
    <t>Xcel Paynesville 69kV Substation</t>
  </si>
  <si>
    <t>J250</t>
  </si>
  <si>
    <t>FES-2012-SEP</t>
  </si>
  <si>
    <t>Prescott 345 kV Substation</t>
  </si>
  <si>
    <t>J155</t>
  </si>
  <si>
    <t>Xcel Milroy - Yellow Medicine 69kV</t>
  </si>
  <si>
    <t>J036</t>
  </si>
  <si>
    <t>Windom - Heron Lake 69 kV</t>
  </si>
  <si>
    <t>J254</t>
  </si>
  <si>
    <t>Brookings County - Lyon County 345 kV</t>
  </si>
  <si>
    <t>J318</t>
  </si>
  <si>
    <t>Prairie Power, Inc.</t>
  </si>
  <si>
    <t>Morgan County, Sangamon County</t>
  </si>
  <si>
    <t>SW corner of Berlin Tower Rd &amp; Huff Road</t>
  </si>
  <si>
    <t>J102</t>
  </si>
  <si>
    <t>Palisades Nuclear Power Plant switchyard</t>
  </si>
  <si>
    <t>G916</t>
  </si>
  <si>
    <t>OTP Harvey 230kV Substation</t>
  </si>
  <si>
    <t>J349</t>
  </si>
  <si>
    <t>Xcel Energy</t>
  </si>
  <si>
    <t>SE Corner of 137th ST &amp; 140th AV, Becker, MN</t>
  </si>
  <si>
    <t>J1022</t>
  </si>
  <si>
    <t>Central</t>
  </si>
  <si>
    <t>Weedman Substation 138kV Bus</t>
  </si>
  <si>
    <t>J054</t>
  </si>
  <si>
    <t>DEM Kokomo - Noblesville 230kV</t>
  </si>
  <si>
    <t>J268</t>
  </si>
  <si>
    <t>Genesee County</t>
  </si>
  <si>
    <t>FES-2013-JAN</t>
  </si>
  <si>
    <t>Thelford 345kV Substation</t>
  </si>
  <si>
    <t>J1025</t>
  </si>
  <si>
    <t>Ameren Transmission Company of Illinois</t>
  </si>
  <si>
    <t>Zachary - Maywood 345 kV Line Tap</t>
  </si>
  <si>
    <t>J1026</t>
  </si>
  <si>
    <t>Audrain County,Ralls County</t>
  </si>
  <si>
    <t>Maywood - Spencer Creek 345 kV Line Tap</t>
  </si>
  <si>
    <t>J1027</t>
  </si>
  <si>
    <t>Hoosier Energy</t>
  </si>
  <si>
    <t>Ratts 161 kV Substation</t>
  </si>
  <si>
    <t>J1028</t>
  </si>
  <si>
    <t>Ratts - Victory 161 kV Line Tap</t>
  </si>
  <si>
    <t>J355</t>
  </si>
  <si>
    <t>FES-2014-JUN</t>
  </si>
  <si>
    <t>Cooper-Atchison Co-Booneville 345 kV crosses Pony Creek-Rolling Hills 345 kV</t>
  </si>
  <si>
    <t>J357</t>
  </si>
  <si>
    <t>Woodbury County</t>
  </si>
  <si>
    <t>Neal North Plant</t>
  </si>
  <si>
    <t>J1030</t>
  </si>
  <si>
    <t>Entergy Texas, Inc.</t>
  </si>
  <si>
    <t>Poco - Menard 138kV Line Tao</t>
  </si>
  <si>
    <t>J358</t>
  </si>
  <si>
    <t>FES_2014-JUN</t>
  </si>
  <si>
    <t>J359</t>
  </si>
  <si>
    <t>J362</t>
  </si>
  <si>
    <t>DPS 161 kV bus</t>
  </si>
  <si>
    <t>J1034</t>
  </si>
  <si>
    <t>Stoddard County</t>
  </si>
  <si>
    <t>Stoddard - Morley 161kV Line Tap</t>
  </si>
  <si>
    <t>J363</t>
  </si>
  <si>
    <t>Pottawattamie County</t>
  </si>
  <si>
    <t>CBPS-Fallow Ave 345 kV line near Pony Creek 345 kV station</t>
  </si>
  <si>
    <t>J364</t>
  </si>
  <si>
    <t>Cooper-Atchison Co-Booneville 345 kV crosses CBPS Pony Creek-Rolling Hills-Madison Co 345 kV line</t>
  </si>
  <si>
    <t>J365</t>
  </si>
  <si>
    <t>CBPS-Fallow Av 345 kV near Pony Creek 345 kV Switching Station</t>
  </si>
  <si>
    <t>J366</t>
  </si>
  <si>
    <t>Overland Trail 161 kV bus</t>
  </si>
  <si>
    <t>J259</t>
  </si>
  <si>
    <t>Gwynneville 345 kV Substation</t>
  </si>
  <si>
    <t>J266</t>
  </si>
  <si>
    <t>OTP Big Stone Substation 345 kV</t>
  </si>
  <si>
    <t>J1040</t>
  </si>
  <si>
    <t>Montana-Dakota Utilities Co.</t>
  </si>
  <si>
    <t>Wishek Junction 230 kV Substation</t>
  </si>
  <si>
    <t>J092</t>
  </si>
  <si>
    <t>Scranton substation</t>
  </si>
  <si>
    <t>J1042</t>
  </si>
  <si>
    <t>North Lake Geneva 138kV Substation</t>
  </si>
  <si>
    <t>J1043</t>
  </si>
  <si>
    <t>Montcalm County</t>
  </si>
  <si>
    <t>Vergennes - Nelson Rd 345 kV Line Tap</t>
  </si>
  <si>
    <t>J118</t>
  </si>
  <si>
    <t>MEC Drager - Grand Junction 161 kV</t>
  </si>
  <si>
    <t>J1045</t>
  </si>
  <si>
    <t>Fenton - Chanarambie 115kV Line Tap</t>
  </si>
  <si>
    <t>Battery Storage</t>
  </si>
  <si>
    <t>BS Battery Storage</t>
  </si>
  <si>
    <t>G644</t>
  </si>
  <si>
    <t>GRE Morris Tap - Walden 115 kV</t>
  </si>
  <si>
    <t>J342</t>
  </si>
  <si>
    <t>345 kV substioin on Hazleton - Arnold line</t>
  </si>
  <si>
    <t>J267</t>
  </si>
  <si>
    <t>Karn - Garfield 138 kV line</t>
  </si>
  <si>
    <t>J322</t>
  </si>
  <si>
    <t>69 kV bus at Sacred Heart substation</t>
  </si>
  <si>
    <t>J345</t>
  </si>
  <si>
    <t>69 kV bus at Meriden Substation</t>
  </si>
  <si>
    <t>J1050</t>
  </si>
  <si>
    <t>Boone County,Hamilton County</t>
  </si>
  <si>
    <t>Doud Tap 161 kV Substation</t>
  </si>
  <si>
    <t>J367</t>
  </si>
  <si>
    <t>3 mi to 69 kV line ( XCEL switing and Vasa sub)</t>
  </si>
  <si>
    <t>R68</t>
  </si>
  <si>
    <t>MEC Webster 345 kV Substation</t>
  </si>
  <si>
    <t>G697</t>
  </si>
  <si>
    <t>OTP Pelican Rapid - Edge Tap 115 kV</t>
  </si>
  <si>
    <t>J294</t>
  </si>
  <si>
    <t>FES-2013-SEP</t>
  </si>
  <si>
    <t>Pulliam 138kV substation</t>
  </si>
  <si>
    <t>J1055</t>
  </si>
  <si>
    <t>Mason Substation 138 kV Bus</t>
  </si>
  <si>
    <t>J381</t>
  </si>
  <si>
    <t>DeSoto County</t>
  </si>
  <si>
    <t>MS</t>
  </si>
  <si>
    <t>FES-2014-AUG</t>
  </si>
  <si>
    <t>G948</t>
  </si>
  <si>
    <t>Sheldon (Obrien County sub) 345kV</t>
  </si>
  <si>
    <t>J1058</t>
  </si>
  <si>
    <t>Schahfer-St. John 345kV Line Tap</t>
  </si>
  <si>
    <t>R67</t>
  </si>
  <si>
    <t>Sheldon (Obrien county sub) 345 kV</t>
  </si>
  <si>
    <t>J106</t>
  </si>
  <si>
    <t>Sandusky County</t>
  </si>
  <si>
    <t>J057/J106</t>
  </si>
  <si>
    <t>Freemont 138kV Substation</t>
  </si>
  <si>
    <t>J1060</t>
  </si>
  <si>
    <t>St. Francis County</t>
  </si>
  <si>
    <t>West Memphis - Keo 500 kV Line Tap</t>
  </si>
  <si>
    <t>G829</t>
  </si>
  <si>
    <t>Split Rock 115kV Substation</t>
  </si>
  <si>
    <t>J1062</t>
  </si>
  <si>
    <t>Majestic - Lemoyne 345 kV Line Tap</t>
  </si>
  <si>
    <t>J1063</t>
  </si>
  <si>
    <t>Duke Energy</t>
  </si>
  <si>
    <t>New London - Frankfort 230kV Line Tap</t>
  </si>
  <si>
    <t>H016</t>
  </si>
  <si>
    <t>J184</t>
  </si>
  <si>
    <t>Split Rock Substation 115kV</t>
  </si>
  <si>
    <t>J326</t>
  </si>
  <si>
    <t>FES-2014-MAR</t>
  </si>
  <si>
    <t>J1067</t>
  </si>
  <si>
    <t>Jasper County,Pulaski County</t>
  </si>
  <si>
    <t>Reynolds - Burr Oak 345kV Line</t>
  </si>
  <si>
    <t>G636</t>
  </si>
  <si>
    <t>GRE Benson - Swift Falls 69kV</t>
  </si>
  <si>
    <t>J1069</t>
  </si>
  <si>
    <t>Reynolds 345kV Substation</t>
  </si>
  <si>
    <t>J379</t>
  </si>
  <si>
    <t>115 kV line tap in Lee County</t>
  </si>
  <si>
    <t>J380</t>
  </si>
  <si>
    <t>J1071</t>
  </si>
  <si>
    <t>Donaldson 138 kV Substation</t>
  </si>
  <si>
    <t>J1072</t>
  </si>
  <si>
    <t>J272</t>
  </si>
  <si>
    <t>Parnell - Poweshiek 161 kV</t>
  </si>
  <si>
    <t>J1074</t>
  </si>
  <si>
    <t>Francisco 138 kV sub</t>
  </si>
  <si>
    <t>J273</t>
  </si>
  <si>
    <t>FES-2013-APR</t>
  </si>
  <si>
    <t>Bloomington - Decatur 138 kV line</t>
  </si>
  <si>
    <t>J1076</t>
  </si>
  <si>
    <t>Entergy Louisiana, LLC</t>
  </si>
  <si>
    <t>St. James Parish</t>
  </si>
  <si>
    <t>Vacherie Sub 230 kV Substation</t>
  </si>
  <si>
    <t>J393</t>
  </si>
  <si>
    <t>Arkansas County</t>
  </si>
  <si>
    <t>FES-2014-SEP</t>
  </si>
  <si>
    <t>J283</t>
  </si>
  <si>
    <t>FES-2013-JUN</t>
  </si>
  <si>
    <t>Heron Lake - Storden 69kV</t>
  </si>
  <si>
    <t>J356</t>
  </si>
  <si>
    <t>DPP-2014-AUG</t>
  </si>
  <si>
    <t>Bondurant 161 kV bus</t>
  </si>
  <si>
    <t>J360</t>
  </si>
  <si>
    <t>Riverside Generating Station 69 kV bus</t>
  </si>
  <si>
    <t>J361</t>
  </si>
  <si>
    <t>CBPS 69 kV bus</t>
  </si>
  <si>
    <t>J280</t>
  </si>
  <si>
    <t>J398</t>
  </si>
  <si>
    <t>National 138 kV Substation</t>
  </si>
  <si>
    <t>J253</t>
  </si>
  <si>
    <t>SPA Parked</t>
  </si>
  <si>
    <t>J4 - Sioux City 69 kV</t>
  </si>
  <si>
    <t>J1084</t>
  </si>
  <si>
    <t>Rock Creek 345 kV Substation</t>
  </si>
  <si>
    <t>G821</t>
  </si>
  <si>
    <t>J156</t>
  </si>
  <si>
    <t>NIPSCO Burr Oak 138kV Substation</t>
  </si>
  <si>
    <t>J1087</t>
  </si>
  <si>
    <t>Miner - Kelso 161 kV Line Tap</t>
  </si>
  <si>
    <t>J284</t>
  </si>
  <si>
    <t>Proposed Hampton Corner 345kV substation</t>
  </si>
  <si>
    <t>J286</t>
  </si>
  <si>
    <t>Audubon County, Guthrie County</t>
  </si>
  <si>
    <t>MEC Eclipse 345 kV Substation</t>
  </si>
  <si>
    <t>J305</t>
  </si>
  <si>
    <t>J427</t>
  </si>
  <si>
    <t>155 Town Line Road, Gaylord, MI</t>
  </si>
  <si>
    <t>CT Combined-Combustion ? Turbine Part</t>
  </si>
  <si>
    <t>G939</t>
  </si>
  <si>
    <t>OTP Big Stone 230 kV Substation</t>
  </si>
  <si>
    <t>J1092</t>
  </si>
  <si>
    <t>Three Lakes 115 kV Substation</t>
  </si>
  <si>
    <t>J377</t>
  </si>
  <si>
    <t>Bradley County</t>
  </si>
  <si>
    <t>MISO 115kV line in Zone 8 serving EAI Arkansas</t>
  </si>
  <si>
    <t>J1094</t>
  </si>
  <si>
    <t>Prest 138kV Switching Station</t>
  </si>
  <si>
    <t>J271</t>
  </si>
  <si>
    <t>Renaissance Energy Facility</t>
  </si>
  <si>
    <t>J1096</t>
  </si>
  <si>
    <t>Saline County</t>
  </si>
  <si>
    <t>Norris City North - Muddy 138 kV Line</t>
  </si>
  <si>
    <t>G775</t>
  </si>
  <si>
    <t>Niota - Macomb 138 kV</t>
  </si>
  <si>
    <t>G759</t>
  </si>
  <si>
    <t>Dotson 69kV Substation</t>
  </si>
  <si>
    <t>J097</t>
  </si>
  <si>
    <t>Des Moines County</t>
  </si>
  <si>
    <t>ITC Midwest Denmark - Newport 161kV</t>
  </si>
  <si>
    <t>J110</t>
  </si>
  <si>
    <t>MDU 41.6 kV transmission line at Glen Ullin between switches 6315 and 6071</t>
  </si>
  <si>
    <t>G812</t>
  </si>
  <si>
    <t>SPA-2013-AUG</t>
  </si>
  <si>
    <t>GRE Swift Falls - Gilchrest 69kV</t>
  </si>
  <si>
    <t>J1101</t>
  </si>
  <si>
    <t>Kewaunee 138kV Substation</t>
  </si>
  <si>
    <t>J1102</t>
  </si>
  <si>
    <t>Fogarty 138 kV Substation</t>
  </si>
  <si>
    <t>J433</t>
  </si>
  <si>
    <t>Union County</t>
  </si>
  <si>
    <t>500 kV bus at El Dorado substation</t>
  </si>
  <si>
    <t>J295</t>
  </si>
  <si>
    <t>Xcel's 69kV Lyon County Substation</t>
  </si>
  <si>
    <t>J281</t>
  </si>
  <si>
    <t>Cosmo-Harvest Wind 120 kV circuit near Cosmo subst</t>
  </si>
  <si>
    <t>J282</t>
  </si>
  <si>
    <t>Cosmo-Harvest Wind 120kV circuit near Cosmo sub</t>
  </si>
  <si>
    <t>J1107</t>
  </si>
  <si>
    <t>Cape Girardeau County</t>
  </si>
  <si>
    <t>Kelso - Lutesville 345 kV Line Tap</t>
  </si>
  <si>
    <t>J068</t>
  </si>
  <si>
    <t>ITCM Triboji - Wisdom 161kV</t>
  </si>
  <si>
    <t>J026</t>
  </si>
  <si>
    <t>Adams 161 kV Substation</t>
  </si>
  <si>
    <t>J350</t>
  </si>
  <si>
    <t>Chicot County</t>
  </si>
  <si>
    <t>Lake Village Bagby 115 kV Substation</t>
  </si>
  <si>
    <t>J1110</t>
  </si>
  <si>
    <t>North Austin 161 kV Substation</t>
  </si>
  <si>
    <t>G520</t>
  </si>
  <si>
    <t>J386</t>
  </si>
  <si>
    <t>Lonoke County</t>
  </si>
  <si>
    <t>115 kV England Substation</t>
  </si>
  <si>
    <t>J389</t>
  </si>
  <si>
    <t>CA Combined-Cycle - Steam Part</t>
  </si>
  <si>
    <t>J317</t>
  </si>
  <si>
    <t>Empire substation</t>
  </si>
  <si>
    <t>J1115</t>
  </si>
  <si>
    <t>Latham - Oreana 345kV Line</t>
  </si>
  <si>
    <t>J307</t>
  </si>
  <si>
    <t>J265</t>
  </si>
  <si>
    <t>3 miles SE of Toluca, IL</t>
  </si>
  <si>
    <t>J423</t>
  </si>
  <si>
    <t>Trenton Channel Power Plant</t>
  </si>
  <si>
    <t>J424</t>
  </si>
  <si>
    <t>J112</t>
  </si>
  <si>
    <t>Utica - Lewiston 69 kV</t>
  </si>
  <si>
    <t>J300</t>
  </si>
  <si>
    <t>Mackinac County</t>
  </si>
  <si>
    <t>Existing Pine River Substation</t>
  </si>
  <si>
    <t>G390</t>
  </si>
  <si>
    <t>G531</t>
  </si>
  <si>
    <t>GRE Stanton Station</t>
  </si>
  <si>
    <t>J370</t>
  </si>
  <si>
    <t>Cash-Newport AB 161 kV line</t>
  </si>
  <si>
    <t>J1124</t>
  </si>
  <si>
    <t>Byron 345kV Substation</t>
  </si>
  <si>
    <t>J1125</t>
  </si>
  <si>
    <t>Cross County</t>
  </si>
  <si>
    <t>Wynne South - Wynne East AECC 161 kV Line Tap</t>
  </si>
  <si>
    <t>J297</t>
  </si>
  <si>
    <t>on 345kV O'Brien to Webster Line</t>
  </si>
  <si>
    <t>J409</t>
  </si>
  <si>
    <t>Hazelton to Windsor 161 kV line</t>
  </si>
  <si>
    <t>J252</t>
  </si>
  <si>
    <t>Audobon 69 kV Substation</t>
  </si>
  <si>
    <t>J332</t>
  </si>
  <si>
    <t>Point Substation</t>
  </si>
  <si>
    <t>J150</t>
  </si>
  <si>
    <t>MDU Stanely 115 kV</t>
  </si>
  <si>
    <t>J261</t>
  </si>
  <si>
    <t>Linden - Crawfordsville 138 kV</t>
  </si>
  <si>
    <t>J1131</t>
  </si>
  <si>
    <t>Sub 56 Davenport 161 kV Substation</t>
  </si>
  <si>
    <t>J1132</t>
  </si>
  <si>
    <t>Creston East 69 kV Substation</t>
  </si>
  <si>
    <t>J323</t>
  </si>
  <si>
    <t>CLECO Corporation</t>
  </si>
  <si>
    <t>St. Mary</t>
  </si>
  <si>
    <t>Ivanhoe Substation</t>
  </si>
  <si>
    <t>J260</t>
  </si>
  <si>
    <t>J1135</t>
  </si>
  <si>
    <t>Huntwoods 69 kV substation</t>
  </si>
  <si>
    <t>J296</t>
  </si>
  <si>
    <t>J335</t>
  </si>
  <si>
    <t>WPS Forest Junction 345 kV substation</t>
  </si>
  <si>
    <t>J336</t>
  </si>
  <si>
    <t>WPS Forest Junciton 345 kV substation</t>
  </si>
  <si>
    <t>J1139</t>
  </si>
  <si>
    <t>Champaign County</t>
  </si>
  <si>
    <t>Sidney Substation 138 kV Bus</t>
  </si>
  <si>
    <t>J337</t>
  </si>
  <si>
    <t>North Appleton - Fitzgerald 345 kV line</t>
  </si>
  <si>
    <t>J338</t>
  </si>
  <si>
    <t>North Appleton - Fitzgerald 345 kV lin e</t>
  </si>
  <si>
    <t>G817</t>
  </si>
  <si>
    <t>SPA-2012-AUG</t>
  </si>
  <si>
    <t>MRES Elbow Lake - Brandon 115kV</t>
  </si>
  <si>
    <t>J1142</t>
  </si>
  <si>
    <t>Vacherie 230kV Substation</t>
  </si>
  <si>
    <t>J425</t>
  </si>
  <si>
    <t>St. Charles Parish</t>
  </si>
  <si>
    <t>FES-2014-DEC</t>
  </si>
  <si>
    <t>Waterford 230 kV substation</t>
  </si>
  <si>
    <t>J1144</t>
  </si>
  <si>
    <t>Cooperative Energy</t>
  </si>
  <si>
    <t>Covington County,Lamar County</t>
  </si>
  <si>
    <t>Moselle - Columbia 161kV Line Tap</t>
  </si>
  <si>
    <t>J1145</t>
  </si>
  <si>
    <t>Overton - (McCrede) - Montgomery 345 kV Line Tap</t>
  </si>
  <si>
    <t>J1146</t>
  </si>
  <si>
    <t>Mississippi County</t>
  </si>
  <si>
    <t>San Souci 500 kV Substation</t>
  </si>
  <si>
    <t>J452</t>
  </si>
  <si>
    <t>J293</t>
  </si>
  <si>
    <t>DPP-2014-FEB</t>
  </si>
  <si>
    <t>Fox River 345 kV substation</t>
  </si>
  <si>
    <t>J480</t>
  </si>
  <si>
    <t>FES-2015-SEP</t>
  </si>
  <si>
    <t>Entergy Grimes 345 kV Substation (BUSNUMBER 334028)</t>
  </si>
  <si>
    <t>G818</t>
  </si>
  <si>
    <t>MRES Grant Co. - Morris 115 kV</t>
  </si>
  <si>
    <t>J251</t>
  </si>
  <si>
    <t>OTP 41.6 kV Oberon Substation</t>
  </si>
  <si>
    <t>J417</t>
  </si>
  <si>
    <t>Calcasieu</t>
  </si>
  <si>
    <t>Entergy 230 kV Graywood substation Big Lake Road</t>
  </si>
  <si>
    <t>J1152</t>
  </si>
  <si>
    <t>Hancock County,Shelby County</t>
  </si>
  <si>
    <t>Gwynneville - Sunnyside 345 kV Line Tap</t>
  </si>
  <si>
    <t>J1153</t>
  </si>
  <si>
    <t>Holland 138 kV Substation</t>
  </si>
  <si>
    <t>J1154</t>
  </si>
  <si>
    <t>Jefferson 138 kV Substation</t>
  </si>
  <si>
    <t>J1155</t>
  </si>
  <si>
    <t>Driver 230 kV Substation</t>
  </si>
  <si>
    <t>J309</t>
  </si>
  <si>
    <t>Xcel Yellow Medicine - Minnesota Valley 69 kV line</t>
  </si>
  <si>
    <t>J346</t>
  </si>
  <si>
    <t>161 Maryville-Clarinda line</t>
  </si>
  <si>
    <t>J1158</t>
  </si>
  <si>
    <t>Vacherie 230 kV Substation</t>
  </si>
  <si>
    <t>J347</t>
  </si>
  <si>
    <t>Craighead County</t>
  </si>
  <si>
    <t>J303</t>
  </si>
  <si>
    <t>Xcel Hadley 69 kV Substation</t>
  </si>
  <si>
    <t>J421</t>
  </si>
  <si>
    <t>Enrico Fermi Energy Center</t>
  </si>
  <si>
    <t>J422</t>
  </si>
  <si>
    <t>Greenwood Energy Center</t>
  </si>
  <si>
    <t>J509</t>
  </si>
  <si>
    <t>FES-2015-NOV</t>
  </si>
  <si>
    <t>Ellendale Township 129N, Range 63W</t>
  </si>
  <si>
    <t>J331</t>
  </si>
  <si>
    <t>New Entergy Michigan Substation</t>
  </si>
  <si>
    <t>J1164</t>
  </si>
  <si>
    <t>Magnolia 161 kV Substation</t>
  </si>
  <si>
    <t>J341</t>
  </si>
  <si>
    <t>J352</t>
  </si>
  <si>
    <t>J353</t>
  </si>
  <si>
    <t>J378</t>
  </si>
  <si>
    <t>SPA-2014-NOV</t>
  </si>
  <si>
    <t>Lonoke East 115 kV substation</t>
  </si>
  <si>
    <t>J1169</t>
  </si>
  <si>
    <t>McCook County</t>
  </si>
  <si>
    <t>Grant 115 kV Substation</t>
  </si>
  <si>
    <t>J288</t>
  </si>
  <si>
    <t>Kandiyohi County, Meeker County</t>
  </si>
  <si>
    <t>Atwater-Grove City 69kV line 0.8 miles no of GRE Atwater Sub</t>
  </si>
  <si>
    <t>J532</t>
  </si>
  <si>
    <t>Cass County,Montgomery County</t>
  </si>
  <si>
    <t>Red Oak â€“ Coburg 69kV Line</t>
  </si>
  <si>
    <t>J1171</t>
  </si>
  <si>
    <t>Butternut 138 kV Substation</t>
  </si>
  <si>
    <t>J1172</t>
  </si>
  <si>
    <t>Dort - Garfield 138 kV Line Tap</t>
  </si>
  <si>
    <t>J383</t>
  </si>
  <si>
    <t>CS Combined-Cycle Single Shaft - Combustion turbine and steam turbine share a single generator</t>
  </si>
  <si>
    <t>J1174</t>
  </si>
  <si>
    <t>Ledyard - Colby 345 kV Line Tap</t>
  </si>
  <si>
    <t>J1175</t>
  </si>
  <si>
    <t>Ledyard - Colby 345kV Line Tap</t>
  </si>
  <si>
    <t>J404</t>
  </si>
  <si>
    <t>Jefferson Parish</t>
  </si>
  <si>
    <t>One miles south of EES Nine Mile Point substation in Bridge City</t>
  </si>
  <si>
    <t>G359</t>
  </si>
  <si>
    <t>MDU 230 kV system near Ellendale</t>
  </si>
  <si>
    <t>J1178</t>
  </si>
  <si>
    <t>Oneida 138 kV Substation</t>
  </si>
  <si>
    <t>G867</t>
  </si>
  <si>
    <t>Fermi Nuclear Plant</t>
  </si>
  <si>
    <t>J430</t>
  </si>
  <si>
    <t>FES-2015-JAN</t>
  </si>
  <si>
    <t>ATC 69kV Sawyer line</t>
  </si>
  <si>
    <t>J1180</t>
  </si>
  <si>
    <t>Clark County</t>
  </si>
  <si>
    <t>Casey West - Sullivan 345 kV Line</t>
  </si>
  <si>
    <t>J1181</t>
  </si>
  <si>
    <t>Chickasaw County</t>
  </si>
  <si>
    <t>Hazleton - Mitchell county 345 kV line</t>
  </si>
  <si>
    <t>J1182</t>
  </si>
  <si>
    <t>Zachary Substation 345 kV Bus</t>
  </si>
  <si>
    <t>J1183</t>
  </si>
  <si>
    <t>Heritage Garden substation</t>
  </si>
  <si>
    <t>J1184</t>
  </si>
  <si>
    <t>Washington Parish</t>
  </si>
  <si>
    <t>Lagen Holton-Franklinton 115kV Line Tap</t>
  </si>
  <si>
    <t>J330</t>
  </si>
  <si>
    <t>Tracy - Walnut Grove 69 kV</t>
  </si>
  <si>
    <t>J402</t>
  </si>
  <si>
    <t>Orleans Parish</t>
  </si>
  <si>
    <t>J462</t>
  </si>
  <si>
    <t>FES-JUN-2015</t>
  </si>
  <si>
    <t>J1188</t>
  </si>
  <si>
    <t>Sheepskin 69 kV Substation</t>
  </si>
  <si>
    <t>J1189</t>
  </si>
  <si>
    <t>Duke Energy Indiana</t>
  </si>
  <si>
    <t>Brown County,Martin County</t>
  </si>
  <si>
    <t>Crane Solar 69kV Substation</t>
  </si>
  <si>
    <t>J463</t>
  </si>
  <si>
    <t>FES-2015-JUN</t>
  </si>
  <si>
    <t>J1190</t>
  </si>
  <si>
    <t>DPP-2019-Cycle</t>
  </si>
  <si>
    <t>PHASE 1</t>
  </si>
  <si>
    <t>Calamus East 161 kV Substation</t>
  </si>
  <si>
    <t>J1191</t>
  </si>
  <si>
    <t>City of Columbia, MO</t>
  </si>
  <si>
    <t>Bolstad 69 kV Substation</t>
  </si>
  <si>
    <t>J1192</t>
  </si>
  <si>
    <t>PHASE 2</t>
  </si>
  <si>
    <t>Oneida 138kV Substation</t>
  </si>
  <si>
    <t>J464</t>
  </si>
  <si>
    <t>St. Tammany Parish</t>
  </si>
  <si>
    <t>J1194</t>
  </si>
  <si>
    <t>Midland County,Saginaw County</t>
  </si>
  <si>
    <t>Murphy 138 kV Substation</t>
  </si>
  <si>
    <t>J465</t>
  </si>
  <si>
    <t>St. Mary Parish</t>
  </si>
  <si>
    <t>North Bend 138 kV Substation</t>
  </si>
  <si>
    <t>J1196</t>
  </si>
  <si>
    <t>Greenwood - Rapson (Banner) 345 kV Line Tap</t>
  </si>
  <si>
    <t>J1197</t>
  </si>
  <si>
    <t>LaSalle County</t>
  </si>
  <si>
    <t>Oglesby 138kV Substation</t>
  </si>
  <si>
    <t>J1198</t>
  </si>
  <si>
    <t>Newton 345kV Substation</t>
  </si>
  <si>
    <t>Hybrid</t>
  </si>
  <si>
    <t>Solar/Battery</t>
  </si>
  <si>
    <t>J1199</t>
  </si>
  <si>
    <t>Duck Creek 345kV Substation</t>
  </si>
  <si>
    <t>J277</t>
  </si>
  <si>
    <t>Schaffer Substation</t>
  </si>
  <si>
    <t>J1200</t>
  </si>
  <si>
    <t>Hennepin 138kV Substation</t>
  </si>
  <si>
    <t>J1201</t>
  </si>
  <si>
    <t>Coffeen 345kV Substation</t>
  </si>
  <si>
    <t>J1202</t>
  </si>
  <si>
    <t>Baldwin Plant 345kV Switchyard - Baldwin Unit 2</t>
  </si>
  <si>
    <t>J1203</t>
  </si>
  <si>
    <t>Thetford 345kV Substation</t>
  </si>
  <si>
    <t>J1204</t>
  </si>
  <si>
    <t>Cumberland County</t>
  </si>
  <si>
    <t>Casey West 345kV Substation</t>
  </si>
  <si>
    <t>J1205</t>
  </si>
  <si>
    <t>Allen Parish,Assumption Parish</t>
  </si>
  <si>
    <t>Centennial - West Bay 138kV Line</t>
  </si>
  <si>
    <t>J408</t>
  </si>
  <si>
    <t>Banner 345 kV substation</t>
  </si>
  <si>
    <t>J1207</t>
  </si>
  <si>
    <t>Branch County</t>
  </si>
  <si>
    <t>Newton 138kV Substation</t>
  </si>
  <si>
    <t>J1208</t>
  </si>
  <si>
    <t>Muddy - Crab Orchard 138 kV line</t>
  </si>
  <si>
    <t>J1209</t>
  </si>
  <si>
    <t>Muddy - Crab Orchard 138kV Line</t>
  </si>
  <si>
    <t>J236</t>
  </si>
  <si>
    <t>NIPSCO Reynolds 345/765 kV Substation</t>
  </si>
  <si>
    <t>High Voltage DC</t>
  </si>
  <si>
    <t>J1210</t>
  </si>
  <si>
    <t>Iosco County</t>
  </si>
  <si>
    <t>Whittemore - Twining 138kV Line</t>
  </si>
  <si>
    <t>J471</t>
  </si>
  <si>
    <t>ITC 120 kV Dayton substation</t>
  </si>
  <si>
    <t>J1212</t>
  </si>
  <si>
    <t>Chanarambie-Ellsborough 115kV Line</t>
  </si>
  <si>
    <t>J1213</t>
  </si>
  <si>
    <t>Iron County</t>
  </si>
  <si>
    <t>Taum Sauk 138kV Switchyard, Bus 1 &amp; 2</t>
  </si>
  <si>
    <t>Hydroelectric</t>
  </si>
  <si>
    <t>J1214</t>
  </si>
  <si>
    <t>Rockdale 345 kV Substation</t>
  </si>
  <si>
    <t>J1215</t>
  </si>
  <si>
    <t>Stuttgart Ricuskey - Woodward 230 kV</t>
  </si>
  <si>
    <t>J1216</t>
  </si>
  <si>
    <t>Ashley 138 kV Substation</t>
  </si>
  <si>
    <t>J1217</t>
  </si>
  <si>
    <t>St. Landry Parish</t>
  </si>
  <si>
    <t>Ville Platte - West Fork 230 kV Line Tap</t>
  </si>
  <si>
    <t>J1218</t>
  </si>
  <si>
    <t>Sub 92 345 kV</t>
  </si>
  <si>
    <t>J1219</t>
  </si>
  <si>
    <t>Tangipahoa Parish</t>
  </si>
  <si>
    <t>Chicken Farm - Amite 115 kV Line</t>
  </si>
  <si>
    <t>J122</t>
  </si>
  <si>
    <t>adjacent to Rapson Rd, N. Finkel Rd and Lection Line Rd</t>
  </si>
  <si>
    <t>G628</t>
  </si>
  <si>
    <t>SPA-2013-MAR</t>
  </si>
  <si>
    <t>ITC Midwest Comfrey - Mountain Lake 69 kV</t>
  </si>
  <si>
    <t>J1221</t>
  </si>
  <si>
    <t>Wadena County</t>
  </si>
  <si>
    <t>Wing River- Riverton 230kV line</t>
  </si>
  <si>
    <t>J1222</t>
  </si>
  <si>
    <t>Ralls County</t>
  </si>
  <si>
    <t>Spencer Creek 345 kV Substation</t>
  </si>
  <si>
    <t>J1223</t>
  </si>
  <si>
    <t>Entergy Mississippi, LLC</t>
  </si>
  <si>
    <t>Colonial Pipeline  - Kentwood 115 kV Line</t>
  </si>
  <si>
    <t>J1224</t>
  </si>
  <si>
    <t>Majestic - Milan 345 kV Line Tap</t>
  </si>
  <si>
    <t>J1225</t>
  </si>
  <si>
    <t>Ashley-Turkey Hill Line 1482, between the Okawville and North Nashville substations</t>
  </si>
  <si>
    <t>J1226</t>
  </si>
  <si>
    <t>Morocco 345 kV Substation</t>
  </si>
  <si>
    <t>J1227</t>
  </si>
  <si>
    <t>Spencer County</t>
  </si>
  <si>
    <t>Dubois - FB Culley 138 kV Line Tap</t>
  </si>
  <si>
    <t>J420</t>
  </si>
  <si>
    <t>Eight miles northeast of Ann Arbor, MI</t>
  </si>
  <si>
    <t>J1229</t>
  </si>
  <si>
    <t>Sub 92 345 kV Substation</t>
  </si>
  <si>
    <t>J428</t>
  </si>
  <si>
    <t>Bill Hill 138 kV substation</t>
  </si>
  <si>
    <t>J1230</t>
  </si>
  <si>
    <t>J1231</t>
  </si>
  <si>
    <t>Barkley - Caldwell 161kV Line</t>
  </si>
  <si>
    <t>J1232</t>
  </si>
  <si>
    <t>Chesterville - Mattoon West 138kV Line</t>
  </si>
  <si>
    <t>J1233</t>
  </si>
  <si>
    <t>Cato 138 kV Substation</t>
  </si>
  <si>
    <t>J1234</t>
  </si>
  <si>
    <t>Edwardsport - Washington Mun, Linton 138kV Line</t>
  </si>
  <si>
    <t>J1235</t>
  </si>
  <si>
    <t>J692</t>
  </si>
  <si>
    <t>Allen Parish</t>
  </si>
  <si>
    <t>FES-2016-JULY</t>
  </si>
  <si>
    <t>J693</t>
  </si>
  <si>
    <t>Jefferson Davis Parish</t>
  </si>
  <si>
    <t>J694</t>
  </si>
  <si>
    <t>Iberia Parish</t>
  </si>
  <si>
    <t>J1239</t>
  </si>
  <si>
    <t>Ouachita Parish</t>
  </si>
  <si>
    <t>Rilla 115 kV Substation</t>
  </si>
  <si>
    <t>J487</t>
  </si>
  <si>
    <t>San Jacinto County</t>
  </si>
  <si>
    <t>San Jacinto 230kV Substation</t>
  </si>
  <si>
    <t>J413</t>
  </si>
  <si>
    <t>J1241</t>
  </si>
  <si>
    <t>West Mt Vernon - Xenia 345kV Line</t>
  </si>
  <si>
    <t>J1242</t>
  </si>
  <si>
    <t>External NRIS</t>
  </si>
  <si>
    <t>Hamilton Line 796 Tap to Audrian 69kV Line</t>
  </si>
  <si>
    <t>J1243</t>
  </si>
  <si>
    <t>Macomb West #2 - Blandlnsville Tap 69kV Line</t>
  </si>
  <si>
    <t>J1244</t>
  </si>
  <si>
    <t>Winona - Toivola - Portage Tap - Atlantic Mine 69kV Line</t>
  </si>
  <si>
    <t>J470</t>
  </si>
  <si>
    <t>FES-2015-JUL</t>
  </si>
  <si>
    <t>J1246</t>
  </si>
  <si>
    <t>Iberville Parish</t>
  </si>
  <si>
    <t>Bayou Labutte 500kV Substation</t>
  </si>
  <si>
    <t>J1247</t>
  </si>
  <si>
    <t>St. Mary,St. Mary Parish</t>
  </si>
  <si>
    <t>Ivanhoe 138kV Substation</t>
  </si>
  <si>
    <t>J1248</t>
  </si>
  <si>
    <t>Marshall - Black Stone 138 kV line</t>
  </si>
  <si>
    <t>J1249</t>
  </si>
  <si>
    <t>Lamar County</t>
  </si>
  <si>
    <t>Morrow 161 kV Substation</t>
  </si>
  <si>
    <t>J403</t>
  </si>
  <si>
    <t>J410</t>
  </si>
  <si>
    <t>Hazelton 345 kV substation</t>
  </si>
  <si>
    <t>J1251</t>
  </si>
  <si>
    <t>Arnold - Perkins 138 kV Line Tap</t>
  </si>
  <si>
    <t>J565</t>
  </si>
  <si>
    <t>Concordia Parish</t>
  </si>
  <si>
    <t>J1253</t>
  </si>
  <si>
    <t>South Fond Du Lac to Fitzgerald 345 kV line</t>
  </si>
  <si>
    <t>J1254</t>
  </si>
  <si>
    <t>Merom - Gibson - Wheatland 345kV Line</t>
  </si>
  <si>
    <t>J1255</t>
  </si>
  <si>
    <t>Ionia County</t>
  </si>
  <si>
    <t>Marquette - Vergennes 138 kV Line Tap</t>
  </si>
  <si>
    <t>J568</t>
  </si>
  <si>
    <t>Calcasieu Parish</t>
  </si>
  <si>
    <t>J1257</t>
  </si>
  <si>
    <t>J1258</t>
  </si>
  <si>
    <t>KEO EHV 500 kV Substation</t>
  </si>
  <si>
    <t>J388</t>
  </si>
  <si>
    <t>345 kV Ameren line at Vermilion Power Plant</t>
  </si>
  <si>
    <t>J368</t>
  </si>
  <si>
    <t>J369</t>
  </si>
  <si>
    <t>J375</t>
  </si>
  <si>
    <t>Gibson City South Substation 138 kV</t>
  </si>
  <si>
    <t>J1262</t>
  </si>
  <si>
    <t>Waterman 120kV Substation</t>
  </si>
  <si>
    <t>J1263</t>
  </si>
  <si>
    <t>Casey  - Kansas West 345kV Line</t>
  </si>
  <si>
    <t>J664</t>
  </si>
  <si>
    <t>Avoyelles Parish</t>
  </si>
  <si>
    <t>J1265</t>
  </si>
  <si>
    <t>LaGrange County</t>
  </si>
  <si>
    <t>Wolcottville - South Milford 69kV Line</t>
  </si>
  <si>
    <t>J1266</t>
  </si>
  <si>
    <t>Kinmundy - Salem 138kV Line</t>
  </si>
  <si>
    <t>J684</t>
  </si>
  <si>
    <t>Pulaski County</t>
  </si>
  <si>
    <t>J1268</t>
  </si>
  <si>
    <t>Pike - Troy 161kV Line</t>
  </si>
  <si>
    <t>J1269</t>
  </si>
  <si>
    <t>Elliott 69kV Substation</t>
  </si>
  <si>
    <t>J461</t>
  </si>
  <si>
    <t>J1270</t>
  </si>
  <si>
    <t>Kossuth - O'Brien 345 kV Line Tap</t>
  </si>
  <si>
    <t>J1271</t>
  </si>
  <si>
    <t>Vanderburgh County</t>
  </si>
  <si>
    <t>Oak Grove 138kV Substation</t>
  </si>
  <si>
    <t>J1272</t>
  </si>
  <si>
    <t>Angel Mound 138kV Substation</t>
  </si>
  <si>
    <t>J672</t>
  </si>
  <si>
    <t>J1274</t>
  </si>
  <si>
    <t>Point 69kV Substation</t>
  </si>
  <si>
    <t>J1275</t>
  </si>
  <si>
    <t>Henderson 161 kV Substation</t>
  </si>
  <si>
    <t>J1276</t>
  </si>
  <si>
    <t>J675</t>
  </si>
  <si>
    <t>Acadia Parish</t>
  </si>
  <si>
    <t>J497</t>
  </si>
  <si>
    <t>ITC 161 kV Dysart substation</t>
  </si>
  <si>
    <t>J1279</t>
  </si>
  <si>
    <t>Hardin County</t>
  </si>
  <si>
    <t>Rye - Cypress 138kV Line</t>
  </si>
  <si>
    <t>J394</t>
  </si>
  <si>
    <t>J574</t>
  </si>
  <si>
    <t>J1281</t>
  </si>
  <si>
    <t>Ashley County</t>
  </si>
  <si>
    <t>Crossett - Monticello East 115kV Line</t>
  </si>
  <si>
    <t>J1282</t>
  </si>
  <si>
    <t>Beauregard Parish</t>
  </si>
  <si>
    <t>Cooper - Penton Road 230kV Line</t>
  </si>
  <si>
    <t>G637</t>
  </si>
  <si>
    <t>Traverse County</t>
  </si>
  <si>
    <t>SPA-2013-NOV</t>
  </si>
  <si>
    <t>OTP Graceville - Wapton 115 kV</t>
  </si>
  <si>
    <t>J1284</t>
  </si>
  <si>
    <t>Duane Arnold - Tiffin (MEC) 345 kV Line Tap</t>
  </si>
  <si>
    <t>J1285</t>
  </si>
  <si>
    <t>J1286</t>
  </si>
  <si>
    <t>Evangeline Parish</t>
  </si>
  <si>
    <t>Manuel 138 kV Substation</t>
  </si>
  <si>
    <t>J617</t>
  </si>
  <si>
    <t>J654</t>
  </si>
  <si>
    <t>Arkansas County, Clark County</t>
  </si>
  <si>
    <t>J1289</t>
  </si>
  <si>
    <t>Turner 345kV Switching Station</t>
  </si>
  <si>
    <t>J695</t>
  </si>
  <si>
    <t>Prairie County</t>
  </si>
  <si>
    <t>J093</t>
  </si>
  <si>
    <t>SPA-2015-MAY</t>
  </si>
  <si>
    <t>R58</t>
  </si>
  <si>
    <t>MEC Teakwood (Walnut) 161kV Substation</t>
  </si>
  <si>
    <t>J1292</t>
  </si>
  <si>
    <t>Thompson Road 138kV Substation</t>
  </si>
  <si>
    <t>R59</t>
  </si>
  <si>
    <t>Wall Lake (Century) - expansion</t>
  </si>
  <si>
    <t>J1294</t>
  </si>
  <si>
    <t>Sunflower County</t>
  </si>
  <si>
    <t>Indianola - Cleveland 115kV Line</t>
  </si>
  <si>
    <t>J1295</t>
  </si>
  <si>
    <t>Gibson - Francisco 345kV Line</t>
  </si>
  <si>
    <t>J1296</t>
  </si>
  <si>
    <t>Francisco 138kV Substation</t>
  </si>
  <si>
    <t>J1297</t>
  </si>
  <si>
    <t>Cornell - Bell Road 138 kV Line</t>
  </si>
  <si>
    <t>J1298</t>
  </si>
  <si>
    <t>Hayward - Murphy Creek 161kV Line</t>
  </si>
  <si>
    <t>J1299</t>
  </si>
  <si>
    <t>Miner - Kelso 161kV Line</t>
  </si>
  <si>
    <t>R60</t>
  </si>
  <si>
    <t>Sac County</t>
  </si>
  <si>
    <t>Clipper (Intrepid) - expansion</t>
  </si>
  <si>
    <t>J1300</t>
  </si>
  <si>
    <t>Brewster - Elk 161kV Line</t>
  </si>
  <si>
    <t>J1301</t>
  </si>
  <si>
    <t>J1302</t>
  </si>
  <si>
    <t>Muddy - Norris City 138kV Line</t>
  </si>
  <si>
    <t>J1303</t>
  </si>
  <si>
    <t>Southern Illinois Power Cooperative</t>
  </si>
  <si>
    <t>Campbell Hill - Jackson 161kV Line</t>
  </si>
  <si>
    <t>J1304</t>
  </si>
  <si>
    <t>Paddock - Townline Road 138kV Line</t>
  </si>
  <si>
    <t>J1305</t>
  </si>
  <si>
    <t>Albany - Bass Creek 138kV Line</t>
  </si>
  <si>
    <t>J1306</t>
  </si>
  <si>
    <t>Pickneyville - St John 230kV Line</t>
  </si>
  <si>
    <t>J1307</t>
  </si>
  <si>
    <t>Oneida - Battle Creek 345kV Line</t>
  </si>
  <si>
    <t>J1308</t>
  </si>
  <si>
    <t>AB Brown - Gibson 345kV Line</t>
  </si>
  <si>
    <t>R62</t>
  </si>
  <si>
    <t>Grimes - Lehigh 345 kV</t>
  </si>
  <si>
    <t>J454</t>
  </si>
  <si>
    <t>MMU Southwest Substation</t>
  </si>
  <si>
    <t>J1310</t>
  </si>
  <si>
    <t>Blackstone - Marshall 138 kV Line</t>
  </si>
  <si>
    <t>J1311</t>
  </si>
  <si>
    <t>Fayetteville Bee Hollow Road 138 kV Substation</t>
  </si>
  <si>
    <t>J1312</t>
  </si>
  <si>
    <t>J1313</t>
  </si>
  <si>
    <t>161kV bus at Karma substation</t>
  </si>
  <si>
    <t>J1314</t>
  </si>
  <si>
    <t>Apple River 161 kV Substation</t>
  </si>
  <si>
    <t>J1315</t>
  </si>
  <si>
    <t>Cottonwood County,Murray County,Redwood County</t>
  </si>
  <si>
    <t>Lyon County - Cedar Mountain 345 kV Line Tap</t>
  </si>
  <si>
    <t>J1316</t>
  </si>
  <si>
    <t>Paris 138 kV Substation</t>
  </si>
  <si>
    <t>J562</t>
  </si>
  <si>
    <t>DPP-2016-AUG</t>
  </si>
  <si>
    <t>Laurel 161kV switching station's 161kV bus</t>
  </si>
  <si>
    <t>J1318</t>
  </si>
  <si>
    <t>Rushville 69kV Substation</t>
  </si>
  <si>
    <t>J1319</t>
  </si>
  <si>
    <t>Rapson 120kV Substation</t>
  </si>
  <si>
    <t>J132</t>
  </si>
  <si>
    <t>J1320</t>
  </si>
  <si>
    <t>Coldwater - Batavia 138kV Line</t>
  </si>
  <si>
    <t>J1321</t>
  </si>
  <si>
    <t>O'Brien - Kossuth 345 kV Line Tap</t>
  </si>
  <si>
    <t>J563</t>
  </si>
  <si>
    <t>Marshall County,Tama County</t>
  </si>
  <si>
    <t>Abbott switching stationâ€™s 161 kV straight bus</t>
  </si>
  <si>
    <t>J1323</t>
  </si>
  <si>
    <t>Lagrange 138 kV Substation</t>
  </si>
  <si>
    <t>J650</t>
  </si>
  <si>
    <t>Grant County,Roberts County</t>
  </si>
  <si>
    <t>345kV interconnect at new Tap on proposed MVP Big Stone to Ellendale line</t>
  </si>
  <si>
    <t>J1325</t>
  </si>
  <si>
    <t>Magnolia 161 kV substation</t>
  </si>
  <si>
    <t>J1326</t>
  </si>
  <si>
    <t>J651</t>
  </si>
  <si>
    <t>345 kV interconnect at new Tap on proposed MVP Big Stone to Ellendale line</t>
  </si>
  <si>
    <t>J1328</t>
  </si>
  <si>
    <t>Big Stone South 345kV Sub</t>
  </si>
  <si>
    <t>J1329</t>
  </si>
  <si>
    <t>J034</t>
  </si>
  <si>
    <t>J1330</t>
  </si>
  <si>
    <t>Baldwin 345kV Substation</t>
  </si>
  <si>
    <t>J1331</t>
  </si>
  <si>
    <t>Greenwood 120 kV Substation</t>
  </si>
  <si>
    <t>J1332</t>
  </si>
  <si>
    <t>Schahfer 345kV Substation</t>
  </si>
  <si>
    <t>J1333</t>
  </si>
  <si>
    <t>Jasper County,Starke County</t>
  </si>
  <si>
    <t>Schahfer - Burr Oak 345kV Line</t>
  </si>
  <si>
    <t>J1334</t>
  </si>
  <si>
    <t>J1335</t>
  </si>
  <si>
    <t>J1336</t>
  </si>
  <si>
    <t>Schahfer 345 kV Substation</t>
  </si>
  <si>
    <t>J1337</t>
  </si>
  <si>
    <t>Sherburne County 345 kV substation</t>
  </si>
  <si>
    <t>J1338</t>
  </si>
  <si>
    <t>Spencer Creek - Montgomery 345 kV Line Tap</t>
  </si>
  <si>
    <t>J1339</t>
  </si>
  <si>
    <t>J649</t>
  </si>
  <si>
    <t>Metropolitan Edison Company</t>
  </si>
  <si>
    <t>Dauphin County</t>
  </si>
  <si>
    <t>Exisiting interconnection in TMI Switchyard at 220kV</t>
  </si>
  <si>
    <t>J1340</t>
  </si>
  <si>
    <t>J1341</t>
  </si>
  <si>
    <t>Hazleton 345kV Substation</t>
  </si>
  <si>
    <t>J1342</t>
  </si>
  <si>
    <t>Starke County</t>
  </si>
  <si>
    <t>Starke 138kV Substation</t>
  </si>
  <si>
    <t>J445</t>
  </si>
  <si>
    <t>Nelson Road - Goss 345kV</t>
  </si>
  <si>
    <t>J687</t>
  </si>
  <si>
    <t>DPP-2017-FEB</t>
  </si>
  <si>
    <t>Nasa 115kV Substation</t>
  </si>
  <si>
    <t>J1345</t>
  </si>
  <si>
    <t>North Beaver Dam 69kV Substation</t>
  </si>
  <si>
    <t>J451</t>
  </si>
  <si>
    <t>J1347</t>
  </si>
  <si>
    <t>Pelahatchie - Scott 115 kV Line Tap</t>
  </si>
  <si>
    <t>J1348</t>
  </si>
  <si>
    <t>Cayuga - Sugar Creek 345kV Line</t>
  </si>
  <si>
    <t>J1349</t>
  </si>
  <si>
    <t>Crandall 345 kV Substation</t>
  </si>
  <si>
    <t>Solar/Wind</t>
  </si>
  <si>
    <t>J536</t>
  </si>
  <si>
    <t>J1350</t>
  </si>
  <si>
    <t>Milan â€“ Monroe â€“ Morocco 345 kV Point</t>
  </si>
  <si>
    <t>J539</t>
  </si>
  <si>
    <t>J1352</t>
  </si>
  <si>
    <t>Spencer Creek - Montgomery 345kV Line</t>
  </si>
  <si>
    <t>J1353</t>
  </si>
  <si>
    <t>Green Acres138kV Subtation</t>
  </si>
  <si>
    <t>J1354</t>
  </si>
  <si>
    <t>Decatur County</t>
  </si>
  <si>
    <t>Decatur  County 138kV Switching Station</t>
  </si>
  <si>
    <t>J1355</t>
  </si>
  <si>
    <t>Stillwell 138kV Subtation</t>
  </si>
  <si>
    <t>J1356</t>
  </si>
  <si>
    <t>Whitfield 138kV Substation</t>
  </si>
  <si>
    <t>J1357</t>
  </si>
  <si>
    <t>Madison 138 KV SUBSTATION</t>
  </si>
  <si>
    <t>J1358</t>
  </si>
  <si>
    <t>Luchtman 138kV Substation</t>
  </si>
  <si>
    <t>J1359</t>
  </si>
  <si>
    <t>Oakridge 69 kV Substation</t>
  </si>
  <si>
    <t>J372</t>
  </si>
  <si>
    <t>Commonwealth Edison Company</t>
  </si>
  <si>
    <t>Rock Island County</t>
  </si>
  <si>
    <t>Quad Cities Substation</t>
  </si>
  <si>
    <t>J1360</t>
  </si>
  <si>
    <t>Goose Creek 345kV Switchyard</t>
  </si>
  <si>
    <t>J1361</t>
  </si>
  <si>
    <t>Lagen Holton - Franklinton 115kV Line (J1184)</t>
  </si>
  <si>
    <t>J032</t>
  </si>
  <si>
    <t>Sveadahl - Butterfield 69kV</t>
  </si>
  <si>
    <t>J1363</t>
  </si>
  <si>
    <t>J058</t>
  </si>
  <si>
    <t>SPA-2012-NOV</t>
  </si>
  <si>
    <t>Bingham Lake - Moutain Lake 69kV</t>
  </si>
  <si>
    <t>J1365</t>
  </si>
  <si>
    <t>Traer 161-kV Substation</t>
  </si>
  <si>
    <t>J494</t>
  </si>
  <si>
    <t>Xcel's Bison 345 kV substation</t>
  </si>
  <si>
    <t>J1367</t>
  </si>
  <si>
    <t>Caneland 230kV Substation</t>
  </si>
  <si>
    <t>J1368</t>
  </si>
  <si>
    <t>Pointe Coupee,Pointe Coupee Parish</t>
  </si>
  <si>
    <t>Fancy Point - Waterloo 230 kV Line</t>
  </si>
  <si>
    <t>J1369</t>
  </si>
  <si>
    <t>Dubois County</t>
  </si>
  <si>
    <t>Dubois - Culley 138 kV Line</t>
  </si>
  <si>
    <t>J518</t>
  </si>
  <si>
    <t>Calcasieu,Calcasieu Parish,Jefferson Davis Parish</t>
  </si>
  <si>
    <t>tapping on Lake Charles -Jennings 138 kV line</t>
  </si>
  <si>
    <t>J1370</t>
  </si>
  <si>
    <t>9 Mile SW STA - Dafter 69kV Line</t>
  </si>
  <si>
    <t>J1371</t>
  </si>
  <si>
    <t>Astoria 345kV Substation</t>
  </si>
  <si>
    <t>J1372</t>
  </si>
  <si>
    <t>Fancy Point - Waterloo 230 kV Line (J1368 POI)</t>
  </si>
  <si>
    <t>J1373</t>
  </si>
  <si>
    <t>Griffithville - Searcy Price 115 kV Line Tap</t>
  </si>
  <si>
    <t>J1374</t>
  </si>
  <si>
    <t>ATC Ebenezer Sub on Lancaster-Eden 138kv line</t>
  </si>
  <si>
    <t>J1375</t>
  </si>
  <si>
    <t>Muskegon County</t>
  </si>
  <si>
    <t>Du Pont - Cobb  -White Lake 138kv</t>
  </si>
  <si>
    <t>J1376</t>
  </si>
  <si>
    <t>Cooper County</t>
  </si>
  <si>
    <t>Barnett - Georgetown Overton 161 kV Line Tap</t>
  </si>
  <si>
    <t>J1377</t>
  </si>
  <si>
    <t>Wempletown - Rockdale 345kV Line Tap</t>
  </si>
  <si>
    <t>J1378</t>
  </si>
  <si>
    <t>Fountain County</t>
  </si>
  <si>
    <t>Veedersburg West 230 kV Substation</t>
  </si>
  <si>
    <t>J1379</t>
  </si>
  <si>
    <t>Eureka - Vestaburg 138 kV Line Tap</t>
  </si>
  <si>
    <t>J551</t>
  </si>
  <si>
    <t>J429</t>
  </si>
  <si>
    <t>tap on Big Hill â€“Bayou farm 138 kV line</t>
  </si>
  <si>
    <t>J1381</t>
  </si>
  <si>
    <t>Greentown 230 kV substation</t>
  </si>
  <si>
    <t>J1382</t>
  </si>
  <si>
    <t>Hutsonville - Neoga 138 kV Line tap</t>
  </si>
  <si>
    <t>J1383</t>
  </si>
  <si>
    <t>Ipava 138 kV Substation</t>
  </si>
  <si>
    <t>J549</t>
  </si>
  <si>
    <t>J1385</t>
  </si>
  <si>
    <t>Hendricks County</t>
  </si>
  <si>
    <t>Stilesville 138 kV Substation</t>
  </si>
  <si>
    <t>J1386</t>
  </si>
  <si>
    <t>Green Acres 138 kV Substation</t>
  </si>
  <si>
    <t>J1387</t>
  </si>
  <si>
    <t>Circuit 6958 69 kV Line Tap</t>
  </si>
  <si>
    <t>J1388</t>
  </si>
  <si>
    <t>Oakland City - Old Ben Coal 138 kV Line Tap</t>
  </si>
  <si>
    <t>J1389</t>
  </si>
  <si>
    <t>Saginaw County</t>
  </si>
  <si>
    <t>Murphy Station - Nelson Road 345 kV Line tap</t>
  </si>
  <si>
    <t>J550</t>
  </si>
  <si>
    <t>J1390</t>
  </si>
  <si>
    <t>Bartholomew County</t>
  </si>
  <si>
    <t>Gallagher Station - Columbus 230 kV Line Tap</t>
  </si>
  <si>
    <t>J1391</t>
  </si>
  <si>
    <t>Duff 138 kV Substation</t>
  </si>
  <si>
    <t>J1392</t>
  </si>
  <si>
    <t>J1393</t>
  </si>
  <si>
    <t>J606</t>
  </si>
  <si>
    <t>La Crosse to North Madison 345kV Line Tap (ATC)</t>
  </si>
  <si>
    <t>J1395</t>
  </si>
  <si>
    <t>Nest Lake - Lyon County 345 kV Line Tap</t>
  </si>
  <si>
    <t>J1396</t>
  </si>
  <si>
    <t>Ratts-Victory 161kV Line</t>
  </si>
  <si>
    <t>G696</t>
  </si>
  <si>
    <t>OTP Buffalo 115 kV Substation</t>
  </si>
  <si>
    <t>J1398</t>
  </si>
  <si>
    <t>Ratts 161kV Substation</t>
  </si>
  <si>
    <t>J1399</t>
  </si>
  <si>
    <t>Delhi - Churchill - Tompkins  138kV Line</t>
  </si>
  <si>
    <t>J744</t>
  </si>
  <si>
    <t>FeS-2016-NOV</t>
  </si>
  <si>
    <t>J061</t>
  </si>
  <si>
    <t>East (UP)</t>
  </si>
  <si>
    <t>ATC Line west of Indian Lake</t>
  </si>
  <si>
    <t>J1401</t>
  </si>
  <si>
    <t>Batavia - Wagner 138kV Line</t>
  </si>
  <si>
    <t>J1402</t>
  </si>
  <si>
    <t>Cash  - Newport AB161kV Line</t>
  </si>
  <si>
    <t>J1403</t>
  </si>
  <si>
    <t>Marquette 138 kV Substation</t>
  </si>
  <si>
    <t>J435</t>
  </si>
  <si>
    <t>FES-2015-MAR</t>
  </si>
  <si>
    <t>Eau Clair substation at Arpin-Eau Clair 345 line</t>
  </si>
  <si>
    <t>J1405</t>
  </si>
  <si>
    <t>Sanborn - Linton 138 kV Line Tap</t>
  </si>
  <si>
    <t>J560</t>
  </si>
  <si>
    <t>J1407</t>
  </si>
  <si>
    <t>South Valparaiso 138 kV Substation</t>
  </si>
  <si>
    <t>J1408</t>
  </si>
  <si>
    <t>Macoupin County</t>
  </si>
  <si>
    <t>Virden South 138kV Substation</t>
  </si>
  <si>
    <t>Solar/Wind/Battery</t>
  </si>
  <si>
    <t>J1409</t>
  </si>
  <si>
    <t>J546</t>
  </si>
  <si>
    <t>J1410</t>
  </si>
  <si>
    <t>N. Madison 345 kV Substation</t>
  </si>
  <si>
    <t>J1411</t>
  </si>
  <si>
    <t>J618</t>
  </si>
  <si>
    <t>Franklin Parish</t>
  </si>
  <si>
    <t>SPA-2016-NOV</t>
  </si>
  <si>
    <t>J1413</t>
  </si>
  <si>
    <t>Howard County,Mitchell County</t>
  </si>
  <si>
    <t>Hazleton - Mitchell County 345 kV Line tap</t>
  </si>
  <si>
    <t>J645</t>
  </si>
  <si>
    <t>Lafayette Parish</t>
  </si>
  <si>
    <t>J1415</t>
  </si>
  <si>
    <t>J1416</t>
  </si>
  <si>
    <t>Worth County - Glenworth 161 kV Line tap</t>
  </si>
  <si>
    <t>J1417</t>
  </si>
  <si>
    <t>J324</t>
  </si>
  <si>
    <t>Grant Parish</t>
  </si>
  <si>
    <t>SPA-2015-NOV</t>
  </si>
  <si>
    <t>Central LA Electric Co 230 kV line</t>
  </si>
  <si>
    <t>J1419</t>
  </si>
  <si>
    <t>Edwardsport - Amo 345 kV Line Tap</t>
  </si>
  <si>
    <t>J142</t>
  </si>
  <si>
    <t>Arpin - Hume 115kV</t>
  </si>
  <si>
    <t>J516</t>
  </si>
  <si>
    <t>Vacherie Substation 230kV</t>
  </si>
  <si>
    <t>J1421</t>
  </si>
  <si>
    <t>East Feliciana Parish</t>
  </si>
  <si>
    <t>Moler 230 kV Substation</t>
  </si>
  <si>
    <t>J1422</t>
  </si>
  <si>
    <t>Edwards County</t>
  </si>
  <si>
    <t>Albion - Olney 138 kV Line Tap</t>
  </si>
  <si>
    <t>J553</t>
  </si>
  <si>
    <t>Sandy Creek - Jackson 69kV Line (Entergy)</t>
  </si>
  <si>
    <t>J1424</t>
  </si>
  <si>
    <t>J1425</t>
  </si>
  <si>
    <t>Pine Bluff International Paper 115 kV substation</t>
  </si>
  <si>
    <t>J1426</t>
  </si>
  <si>
    <t>Benton County 115kV Substation</t>
  </si>
  <si>
    <t>J1427</t>
  </si>
  <si>
    <t>Duane Arnold 345kV Substation</t>
  </si>
  <si>
    <t>J1428</t>
  </si>
  <si>
    <t>Buffalo 345kV Substation</t>
  </si>
  <si>
    <t>J559</t>
  </si>
  <si>
    <t>EEL Holton - Franklinton 115kV</t>
  </si>
  <si>
    <t>J143</t>
  </si>
  <si>
    <t>ATC White Pine 69 kV Substation</t>
  </si>
  <si>
    <t>J1430</t>
  </si>
  <si>
    <t>Verona - Foundary 138kV Line</t>
  </si>
  <si>
    <t>J1431</t>
  </si>
  <si>
    <t>J1432</t>
  </si>
  <si>
    <t>Salem  - Rock Creek 345kV Line</t>
  </si>
  <si>
    <t>J588</t>
  </si>
  <si>
    <t>Panola County,Quitman County,Tunica County</t>
  </si>
  <si>
    <t>Tapping on Tunica to Crenshaw 115kV line</t>
  </si>
  <si>
    <t>J1434</t>
  </si>
  <si>
    <t>J907 230kV Sub, Brinkley East - Aubrey 230 kV Line</t>
  </si>
  <si>
    <t>J1435</t>
  </si>
  <si>
    <t>Dubuque County</t>
  </si>
  <si>
    <t>Center Grove 161kV Substation</t>
  </si>
  <si>
    <t>J1436</t>
  </si>
  <si>
    <t>Morehouse Parish</t>
  </si>
  <si>
    <t>Oak Ridge 115 kV Substation</t>
  </si>
  <si>
    <t>J1437</t>
  </si>
  <si>
    <t>Arkansas Electric Coop Corp</t>
  </si>
  <si>
    <t>AECC Dry Creek 161kV Switchyard Station</t>
  </si>
  <si>
    <t>J1438</t>
  </si>
  <si>
    <t>Windsor - Hazelton 161kV Line</t>
  </si>
  <si>
    <t>J622</t>
  </si>
  <si>
    <t>tap on Remington - Lonoke East 115 kV line</t>
  </si>
  <si>
    <t>J270</t>
  </si>
  <si>
    <t>NIPSCO Thayer - Schafer 138 kV</t>
  </si>
  <si>
    <t>J1440</t>
  </si>
  <si>
    <t>Tunica County</t>
  </si>
  <si>
    <t>Lula - Tunica 115 kV Line</t>
  </si>
  <si>
    <t>J1441</t>
  </si>
  <si>
    <t>Terrebonne Parish</t>
  </si>
  <si>
    <t>Schriever 230 kV Substation</t>
  </si>
  <si>
    <t>J1442</t>
  </si>
  <si>
    <t>Rich (SHECO) - Livingston 138 kV Line Tap</t>
  </si>
  <si>
    <t>J691</t>
  </si>
  <si>
    <t>Boone County, Hamilton County</t>
  </si>
  <si>
    <t>J1444</t>
  </si>
  <si>
    <t>J1445</t>
  </si>
  <si>
    <t>Mayhew Lake 115kV Substation</t>
  </si>
  <si>
    <t>J1446</t>
  </si>
  <si>
    <t>Lake Pulaski 115kV Substation</t>
  </si>
  <si>
    <t>J1447</t>
  </si>
  <si>
    <t>Schahfer - Green Acres 345kV Line</t>
  </si>
  <si>
    <t>J1448</t>
  </si>
  <si>
    <t>Caldwell County</t>
  </si>
  <si>
    <t>Hopkins - Caldwell County - Barkely 161kV Line</t>
  </si>
  <si>
    <t>J719</t>
  </si>
  <si>
    <t>Codington County, Grant County</t>
  </si>
  <si>
    <t>FES-2016-NOV</t>
  </si>
  <si>
    <t>J145</t>
  </si>
  <si>
    <t>IL-MO</t>
  </si>
  <si>
    <t>Osage Power Plant</t>
  </si>
  <si>
    <t>J1450</t>
  </si>
  <si>
    <t>Hopkins - Reid161kV Line</t>
  </si>
  <si>
    <t>J275</t>
  </si>
  <si>
    <t>METC Tittabawasse 345kV Substation</t>
  </si>
  <si>
    <t>J1452</t>
  </si>
  <si>
    <t>Red River Parish</t>
  </si>
  <si>
    <t>Carroll - Mansfield 138 kV Line Tap</t>
  </si>
  <si>
    <t>J1453</t>
  </si>
  <si>
    <t>Havana - Shockey 138 kV Line Tap</t>
  </si>
  <si>
    <t>J1454</t>
  </si>
  <si>
    <t>Mason 138 kV Substation</t>
  </si>
  <si>
    <t>J1455</t>
  </si>
  <si>
    <t>Teche - Morbihan 138kV Line</t>
  </si>
  <si>
    <t>J1456</t>
  </si>
  <si>
    <t>Harvey - Underwood 230 kV Line Tap</t>
  </si>
  <si>
    <t>J1457</t>
  </si>
  <si>
    <t>Sugar Creek - Cayuga 345 kV Line Tap</t>
  </si>
  <si>
    <t>J1458</t>
  </si>
  <si>
    <t>Ray Braswell - Tinnin - Gerald Andrus 230kV Line</t>
  </si>
  <si>
    <t>J479</t>
  </si>
  <si>
    <t>Grimes County</t>
  </si>
  <si>
    <t>Grimes substation, 345 kV bus</t>
  </si>
  <si>
    <t>J751</t>
  </si>
  <si>
    <t>J1460</t>
  </si>
  <si>
    <t>Sunrise 138 kV Substation</t>
  </si>
  <si>
    <t>J1461</t>
  </si>
  <si>
    <t>Carver County</t>
  </si>
  <si>
    <t>McLeod - Blue Lake 230kV Line</t>
  </si>
  <si>
    <t>J434</t>
  </si>
  <si>
    <t>Cayuga 345 substation 345 kv bus</t>
  </si>
  <si>
    <t>J1463</t>
  </si>
  <si>
    <t>West Baton Rouge Parish</t>
  </si>
  <si>
    <t>Addis - Big Cajun 230 kV Line Tap (J639)</t>
  </si>
  <si>
    <t>J1464</t>
  </si>
  <si>
    <t>Macoupin County,Morgan County,Sangamon County</t>
  </si>
  <si>
    <t>Meredosia - Austin 345 kV Line tap</t>
  </si>
  <si>
    <t>J1465</t>
  </si>
  <si>
    <t>Pointe Coupee Parish</t>
  </si>
  <si>
    <t>Livonia 138 kV Substation</t>
  </si>
  <si>
    <t>J1466</t>
  </si>
  <si>
    <t>Reid 161 kV Substation</t>
  </si>
  <si>
    <t>J1467</t>
  </si>
  <si>
    <t>ITC 161kV Windsor - Hazleton 161kV Line</t>
  </si>
  <si>
    <t>J1468</t>
  </si>
  <si>
    <t>West Hastings 115kV Substation</t>
  </si>
  <si>
    <t>J600</t>
  </si>
  <si>
    <t>Rock County, Walworth County</t>
  </si>
  <si>
    <t>J605</t>
  </si>
  <si>
    <t>J1470</t>
  </si>
  <si>
    <t>Benton County,Warren County</t>
  </si>
  <si>
    <t>Cayuga CT 345kV Substation</t>
  </si>
  <si>
    <t>J1471</t>
  </si>
  <si>
    <t>ITC 161kV Wever Substation</t>
  </si>
  <si>
    <t>J1472</t>
  </si>
  <si>
    <t>Leoni - Parr Raod 138kV line</t>
  </si>
  <si>
    <t>J1473</t>
  </si>
  <si>
    <t>Lawrence Creek - Shafer 115kV Line</t>
  </si>
  <si>
    <t>J1474</t>
  </si>
  <si>
    <t>Pine Lake - Eagle Point 115kV Line</t>
  </si>
  <si>
    <t>J1475</t>
  </si>
  <si>
    <t>Casey West - Sullivan 345 kV Line Tap</t>
  </si>
  <si>
    <t>J1476</t>
  </si>
  <si>
    <t>Creston East 69 kV Substation (J1132)</t>
  </si>
  <si>
    <t>J1477</t>
  </si>
  <si>
    <t>Sub 56 161 kV Substation (J1131)</t>
  </si>
  <si>
    <t>J1478</t>
  </si>
  <si>
    <t>Huntwoods 69 kV substation (J1135)</t>
  </si>
  <si>
    <t>J1479</t>
  </si>
  <si>
    <t>Burlington 161 kV Substation</t>
  </si>
  <si>
    <t>J610</t>
  </si>
  <si>
    <t>J612</t>
  </si>
  <si>
    <t>Kittson County, Marshall County</t>
  </si>
  <si>
    <t>J1481</t>
  </si>
  <si>
    <t>J1482</t>
  </si>
  <si>
    <t>Monticello - Springboro 138 kV Line Tap</t>
  </si>
  <si>
    <t>J1483</t>
  </si>
  <si>
    <t>Iowa County</t>
  </si>
  <si>
    <t>Hill Valley 345 kV Substation</t>
  </si>
  <si>
    <t>J653</t>
  </si>
  <si>
    <t>J1485</t>
  </si>
  <si>
    <t>Astoria 345 kV Substation (J493/J510)</t>
  </si>
  <si>
    <t>J699</t>
  </si>
  <si>
    <t>J1487</t>
  </si>
  <si>
    <t>Freeborn 161kV substation</t>
  </si>
  <si>
    <t>J1488</t>
  </si>
  <si>
    <t>McCredie - Montgomery 345 kV Line Tap</t>
  </si>
  <si>
    <t>HVDC</t>
  </si>
  <si>
    <t>J635</t>
  </si>
  <si>
    <t>Tap - Entergy 115kV T-line Natchez/South Plantation (ID:668) 1mile from Plantation Sub</t>
  </si>
  <si>
    <t>J700</t>
  </si>
  <si>
    <t>FeS-2016-SEP</t>
  </si>
  <si>
    <t>J1490</t>
  </si>
  <si>
    <t>J784</t>
  </si>
  <si>
    <t>J1492</t>
  </si>
  <si>
    <t>Michigan Electric Tranmission Company LLC</t>
  </si>
  <si>
    <t>Kent</t>
  </si>
  <si>
    <t>DPP-2020-Cycle</t>
  </si>
  <si>
    <t>Gaines 138kV</t>
  </si>
  <si>
    <t>J507</t>
  </si>
  <si>
    <t>J1494</t>
  </si>
  <si>
    <t>Chisago</t>
  </si>
  <si>
    <t>Chisago 115kV</t>
  </si>
  <si>
    <t>J1495</t>
  </si>
  <si>
    <t>Goodhue</t>
  </si>
  <si>
    <t>North Rochester 161kV</t>
  </si>
  <si>
    <t>J1496</t>
  </si>
  <si>
    <t>Southern Minnesota Municipal Power Agency</t>
  </si>
  <si>
    <t>Olmsted</t>
  </si>
  <si>
    <t>Byron 161kV</t>
  </si>
  <si>
    <t>J1497</t>
  </si>
  <si>
    <t>Jefferson</t>
  </si>
  <si>
    <t>Concord 138 kV</t>
  </si>
  <si>
    <t>Photovoltaic</t>
  </si>
  <si>
    <t>J1498</t>
  </si>
  <si>
    <t>Murray</t>
  </si>
  <si>
    <t>Chanarambie 115 kV Substation</t>
  </si>
  <si>
    <t>J1499</t>
  </si>
  <si>
    <t>Entergy Arkansas LLC</t>
  </si>
  <si>
    <t>Union</t>
  </si>
  <si>
    <t>El Dorado East - Sterlington 115 kV</t>
  </si>
  <si>
    <t>J781</t>
  </si>
  <si>
    <t>Willmar - Paynesville 230kV</t>
  </si>
  <si>
    <t>J1500</t>
  </si>
  <si>
    <t>George</t>
  </si>
  <si>
    <t>SE Greene Co 230kV substation</t>
  </si>
  <si>
    <t>J491</t>
  </si>
  <si>
    <t>connection to 69 kV Duke line feeding Flat Rock substation</t>
  </si>
  <si>
    <t>J1502</t>
  </si>
  <si>
    <t>Juneau</t>
  </si>
  <si>
    <t>Briggs Road  -  North Madison 345KV</t>
  </si>
  <si>
    <t>J1503</t>
  </si>
  <si>
    <t>Faribault</t>
  </si>
  <si>
    <t>Huntley 345 kV</t>
  </si>
  <si>
    <t>J1504</t>
  </si>
  <si>
    <t>J492</t>
  </si>
  <si>
    <t>connection to 69 kV Duke line feeding Cherry Grove substation</t>
  </si>
  <si>
    <t>J636</t>
  </si>
  <si>
    <t>Rapides Parish</t>
  </si>
  <si>
    <t>Shady Oaks - Coughlin 138kV Line</t>
  </si>
  <si>
    <t>PS Hydraulic Turbine - Reversible (pumped storage)</t>
  </si>
  <si>
    <t>J755</t>
  </si>
  <si>
    <t>J1508</t>
  </si>
  <si>
    <t>Marathon</t>
  </si>
  <si>
    <t>B-54 Wien to McMillan 115KV</t>
  </si>
  <si>
    <t>Wind Turbine</t>
  </si>
  <si>
    <t>J1509</t>
  </si>
  <si>
    <t>Entergy Mississippi LLC</t>
  </si>
  <si>
    <t>Leflore</t>
  </si>
  <si>
    <t>Greenwood - Pickens 115 kV</t>
  </si>
  <si>
    <t>J658</t>
  </si>
  <si>
    <t>J1510</t>
  </si>
  <si>
    <t>Arpin 345kV</t>
  </si>
  <si>
    <t>J670</t>
  </si>
  <si>
    <t>Panola County</t>
  </si>
  <si>
    <t>J1512</t>
  </si>
  <si>
    <t>Lafayette</t>
  </si>
  <si>
    <t>Darlington 138KV</t>
  </si>
  <si>
    <t>J1513</t>
  </si>
  <si>
    <t>Waupaca</t>
  </si>
  <si>
    <t>Highway 22 B3  345kV</t>
  </si>
  <si>
    <t>J1514</t>
  </si>
  <si>
    <t>Mississippi</t>
  </si>
  <si>
    <t>Driver 230kV</t>
  </si>
  <si>
    <t>J671</t>
  </si>
  <si>
    <t>J1516</t>
  </si>
  <si>
    <t>St. Clair</t>
  </si>
  <si>
    <t>Fitz  120kV</t>
  </si>
  <si>
    <t>J1517</t>
  </si>
  <si>
    <t>Vermillion</t>
  </si>
  <si>
    <t>Hillsdale North 230 kV</t>
  </si>
  <si>
    <t>J1518</t>
  </si>
  <si>
    <t>J1519</t>
  </si>
  <si>
    <t>Bollinger</t>
  </si>
  <si>
    <t>St. Francois to Lutesville 345 kV</t>
  </si>
  <si>
    <t>J682</t>
  </si>
  <si>
    <t>J1520</t>
  </si>
  <si>
    <t>Worth</t>
  </si>
  <si>
    <t>Ledyard - Colby 345 kV</t>
  </si>
  <si>
    <t>J1521</t>
  </si>
  <si>
    <t>Day</t>
  </si>
  <si>
    <t>Big Stone to Ellendale (BS3ELR) 345kV (J933)</t>
  </si>
  <si>
    <t>J686</t>
  </si>
  <si>
    <t>J1523</t>
  </si>
  <si>
    <t>J573</t>
  </si>
  <si>
    <t>Belgrade 161kV</t>
  </si>
  <si>
    <t>J1525</t>
  </si>
  <si>
    <t>Huron</t>
  </si>
  <si>
    <t>Grassmere 345kV</t>
  </si>
  <si>
    <t>J1526</t>
  </si>
  <si>
    <t>Greenwood 345kV</t>
  </si>
  <si>
    <t>J1527</t>
  </si>
  <si>
    <t>Ottawa</t>
  </si>
  <si>
    <t>Kenowa 345kV</t>
  </si>
  <si>
    <t>J1528</t>
  </si>
  <si>
    <t>Dunn</t>
  </si>
  <si>
    <t>EAU CLAIRE (ENDPOINT A) TO AS KING (ENDPOINT B) 345 KV</t>
  </si>
  <si>
    <t>J1529</t>
  </si>
  <si>
    <t>Carroll</t>
  </si>
  <si>
    <t>Tap Carroll (635320) - Auburn (635328) 69 kV line at about midpoint</t>
  </si>
  <si>
    <t>J595</t>
  </si>
  <si>
    <t>Frankfort to New London 230kV Line Tap</t>
  </si>
  <si>
    <t>J1530</t>
  </si>
  <si>
    <t>Mills</t>
  </si>
  <si>
    <t>Tap Hastings (635033) - Macedonia (635069) 69 kV line at about midpoint</t>
  </si>
  <si>
    <t>J642</t>
  </si>
  <si>
    <t>Whitesville Sub 230kV</t>
  </si>
  <si>
    <t>J1532</t>
  </si>
  <si>
    <t>Page</t>
  </si>
  <si>
    <t>Clarinda-Coburg 69 kV</t>
  </si>
  <si>
    <t>J1533</t>
  </si>
  <si>
    <t>Adams</t>
  </si>
  <si>
    <t>Creston-Adams County 161kV</t>
  </si>
  <si>
    <t>J1534</t>
  </si>
  <si>
    <t>Byron 345kV</t>
  </si>
  <si>
    <t>J508</t>
  </si>
  <si>
    <t>tap 115 kV line betwwen W Arkadelphia sub and Delarc sub at 3.85 miles from West Arkadelphia substation</t>
  </si>
  <si>
    <t>J592</t>
  </si>
  <si>
    <t>Garden Corners 138kV Substation</t>
  </si>
  <si>
    <t>J1537</t>
  </si>
  <si>
    <t>Michigan Electric Transmission Company LLC</t>
  </si>
  <si>
    <t>Genesee</t>
  </si>
  <si>
    <t>Thetford #1  - Dort 138kV T-Line</t>
  </si>
  <si>
    <t>J881</t>
  </si>
  <si>
    <t>DPP-2017-AUG</t>
  </si>
  <si>
    <t>Unfavorable location due to high ERIS and NRIS</t>
  </si>
  <si>
    <t>J1539</t>
  </si>
  <si>
    <t>Entergy Louisiana LLC</t>
  </si>
  <si>
    <t>West Baton Rouge</t>
  </si>
  <si>
    <t>J683 POI 138 kV</t>
  </si>
  <si>
    <t>J496</t>
  </si>
  <si>
    <t>J321 substation (new breaker position or the J321 gen-tie)</t>
  </si>
  <si>
    <t>J190</t>
  </si>
  <si>
    <t>J304</t>
  </si>
  <si>
    <t>NSP 69 kV Miesville Tap-Byllesby</t>
  </si>
  <si>
    <t>NEER</t>
  </si>
  <si>
    <t>NEER Project</t>
  </si>
  <si>
    <t>J1542</t>
  </si>
  <si>
    <t>St. James</t>
  </si>
  <si>
    <t>Thibodaux - Vacherie 230kV</t>
  </si>
  <si>
    <t>J306</t>
  </si>
  <si>
    <t>Traverse County, Wexford</t>
  </si>
  <si>
    <t>J1544</t>
  </si>
  <si>
    <t>Morton</t>
  </si>
  <si>
    <t>Mandan BN-Northwest Mandan 115kV Line</t>
  </si>
  <si>
    <t>J312</t>
  </si>
  <si>
    <t>Duke Energy 230 kV Thorntown-Kokomo</t>
  </si>
  <si>
    <t>J313</t>
  </si>
  <si>
    <t>J387</t>
  </si>
  <si>
    <t>Independence County</t>
  </si>
  <si>
    <t>161 kV Independence Substation</t>
  </si>
  <si>
    <t>J397</t>
  </si>
  <si>
    <t>MI-UP</t>
  </si>
  <si>
    <t>Arnold 138 kV Substation</t>
  </si>
  <si>
    <t>J448</t>
  </si>
  <si>
    <t>New substation adjacent to ITC's Barton Wind - Adams 161 kv line</t>
  </si>
  <si>
    <t>J450</t>
  </si>
  <si>
    <t>ITC Rapson-Banner 345 kV line</t>
  </si>
  <si>
    <t>J1550</t>
  </si>
  <si>
    <t>Branch</t>
  </si>
  <si>
    <t>Batavia -  Tap Kinderhook distribution station, 138kV Transmission Line</t>
  </si>
  <si>
    <t>J517</t>
  </si>
  <si>
    <t>Jefferson County, Liberty County</t>
  </si>
  <si>
    <t>J1552</t>
  </si>
  <si>
    <t>Jackson</t>
  </si>
  <si>
    <t>Blackstone to Marshall 138kV (J1310 POI)</t>
  </si>
  <si>
    <t>J1553</t>
  </si>
  <si>
    <t>Clinton</t>
  </si>
  <si>
    <t>Bingham West 138kV</t>
  </si>
  <si>
    <t>J519</t>
  </si>
  <si>
    <t>MEC Atlantic substation, 161 kV bus</t>
  </si>
  <si>
    <t>J520</t>
  </si>
  <si>
    <t>J521</t>
  </si>
  <si>
    <t>Harvest Wind tap on Cosmo-Bad Axe 120 kV line</t>
  </si>
  <si>
    <t>J1557</t>
  </si>
  <si>
    <t>Sanilac</t>
  </si>
  <si>
    <t>Greenwood to Banner 345 kV Line</t>
  </si>
  <si>
    <t>J1558</t>
  </si>
  <si>
    <t>Pope</t>
  </si>
  <si>
    <t>Moreland - St. Vincent 161kV line</t>
  </si>
  <si>
    <t>J1559</t>
  </si>
  <si>
    <t>Conway</t>
  </si>
  <si>
    <t>Morrilton East Substation (161kV bus)</t>
  </si>
  <si>
    <t>J542</t>
  </si>
  <si>
    <t>Relatively high upgrades + land and gen-tie tough + coastal</t>
  </si>
  <si>
    <t>J1560</t>
  </si>
  <si>
    <t>Iberia</t>
  </si>
  <si>
    <t>Patoutville Substation (138kV bus)</t>
  </si>
  <si>
    <t>J1561</t>
  </si>
  <si>
    <t>Acadia</t>
  </si>
  <si>
    <t>Richard 138kV</t>
  </si>
  <si>
    <t>J1562</t>
  </si>
  <si>
    <t>Blytheville I-55 to AECC Blytheville North 161kV</t>
  </si>
  <si>
    <t>J1563</t>
  </si>
  <si>
    <t>Montgomery</t>
  </si>
  <si>
    <t>Wabash River - Whitesville 230kV line</t>
  </si>
  <si>
    <t>J1564</t>
  </si>
  <si>
    <t>Washington</t>
  </si>
  <si>
    <t>Talisheek - Bogalusa 230 kV Line</t>
  </si>
  <si>
    <t>J1565</t>
  </si>
  <si>
    <t>Lawrence</t>
  </si>
  <si>
    <t>Bedford - Columbus 345kV line (Line #34517)</t>
  </si>
  <si>
    <t>J1566</t>
  </si>
  <si>
    <t>Martin</t>
  </si>
  <si>
    <t>Rutland Substation  161kV</t>
  </si>
  <si>
    <t>J1567</t>
  </si>
  <si>
    <t>Outagamie</t>
  </si>
  <si>
    <t>Werner West 138kV</t>
  </si>
  <si>
    <t>J543</t>
  </si>
  <si>
    <t>J547</t>
  </si>
  <si>
    <t>J548</t>
  </si>
  <si>
    <t>J561</t>
  </si>
  <si>
    <t>Consumers Energy Transmission Owner</t>
  </si>
  <si>
    <t>Kalamazoo County</t>
  </si>
  <si>
    <t>J1571</t>
  </si>
  <si>
    <t>Lenawee</t>
  </si>
  <si>
    <t>Morocco to Beecher 138kV (Ckt 1)</t>
  </si>
  <si>
    <t>J1572</t>
  </si>
  <si>
    <t>Huntley to Blue Earth 161kV</t>
  </si>
  <si>
    <t>J1573</t>
  </si>
  <si>
    <t>Portage</t>
  </si>
  <si>
    <t>Plover 115kV</t>
  </si>
  <si>
    <t>J1574</t>
  </si>
  <si>
    <t>West Carroll</t>
  </si>
  <si>
    <t>Darnell 115kV</t>
  </si>
  <si>
    <t>J1575</t>
  </si>
  <si>
    <t>Kittson,Marshall</t>
  </si>
  <si>
    <t>115 kV transmission line from Warsaw to Donaldson owned by Otter Tail Power Company</t>
  </si>
  <si>
    <t>J1576</t>
  </si>
  <si>
    <t>Angie to Adams Creek 230 kV</t>
  </si>
  <si>
    <t>J1577</t>
  </si>
  <si>
    <t>Grant</t>
  </si>
  <si>
    <t>Hardin West SS (Endpoint A) to Sheridan (Endpoint B) 115 kV</t>
  </si>
  <si>
    <t>J1578</t>
  </si>
  <si>
    <t>Johnson</t>
  </si>
  <si>
    <t>Columbus -Greenwood Clark Twp 230kV line (Circuit ID 23019)</t>
  </si>
  <si>
    <t>J1579</t>
  </si>
  <si>
    <t>Edwards</t>
  </si>
  <si>
    <t>Albion-Crossville 138kV Line</t>
  </si>
  <si>
    <t>J564</t>
  </si>
  <si>
    <t>Fayette County, Shelby County</t>
  </si>
  <si>
    <t>J566</t>
  </si>
  <si>
    <t>J1581</t>
  </si>
  <si>
    <t>Nobles</t>
  </si>
  <si>
    <t>Nobles County 345 kV Substation</t>
  </si>
  <si>
    <t>J1582</t>
  </si>
  <si>
    <t>St. Croix</t>
  </si>
  <si>
    <t>Pine Lake to Three Lakes 115 kV</t>
  </si>
  <si>
    <t>J1583</t>
  </si>
  <si>
    <t>Iberville</t>
  </si>
  <si>
    <t>Donaldsonville - Evergreen 230kV</t>
  </si>
  <si>
    <t>J567</t>
  </si>
  <si>
    <t>J1585</t>
  </si>
  <si>
    <t>Moniteau</t>
  </si>
  <si>
    <t>Apache Tap - Barnett 161kV line</t>
  </si>
  <si>
    <t>J1586</t>
  </si>
  <si>
    <t>Calhoun</t>
  </si>
  <si>
    <t>Argenta to Tompkins 345kV line</t>
  </si>
  <si>
    <t>J1587</t>
  </si>
  <si>
    <t>Muskegon</t>
  </si>
  <si>
    <t>Du Pont to Cobb 138 KV (J1375 POI)</t>
  </si>
  <si>
    <t>J1588</t>
  </si>
  <si>
    <t>Cass</t>
  </si>
  <si>
    <t>Bison 345kV</t>
  </si>
  <si>
    <t>J1589</t>
  </si>
  <si>
    <t>Hubbardston - Tech Drive 138kV</t>
  </si>
  <si>
    <t>J576</t>
  </si>
  <si>
    <t>J1590</t>
  </si>
  <si>
    <t>Plymouth</t>
  </si>
  <si>
    <t>O'Brien - Raun 345 kV</t>
  </si>
  <si>
    <t>J1591</t>
  </si>
  <si>
    <t>Clay</t>
  </si>
  <si>
    <t>Staunton 138kV</t>
  </si>
  <si>
    <t>J1592</t>
  </si>
  <si>
    <t>MORRILTON EAST - Atkins 161 kV</t>
  </si>
  <si>
    <t>J1593</t>
  </si>
  <si>
    <t>Rush</t>
  </si>
  <si>
    <t>Greensboro-Gwynneville 345kV</t>
  </si>
  <si>
    <t>J1594</t>
  </si>
  <si>
    <t>Clark</t>
  </si>
  <si>
    <t>Big Stone to Ellendale 345 kV</t>
  </si>
  <si>
    <t>J578</t>
  </si>
  <si>
    <t>J582</t>
  </si>
  <si>
    <t>Madison Parish</t>
  </si>
  <si>
    <t>J1597</t>
  </si>
  <si>
    <t>Wadena</t>
  </si>
  <si>
    <t>Wing River Substation 230kV</t>
  </si>
  <si>
    <t xml:space="preserve">Entergy wants projects in this parish. Developer will determine if they keep this. </t>
  </si>
  <si>
    <t>J1598</t>
  </si>
  <si>
    <t>Solac - Chalkley 230kV</t>
  </si>
  <si>
    <t>J1599</t>
  </si>
  <si>
    <t>Morbihan - Hopkins 138kV</t>
  </si>
  <si>
    <t>J585</t>
  </si>
  <si>
    <t>J1600</t>
  </si>
  <si>
    <t>Meade</t>
  </si>
  <si>
    <t>Flaherty Tap to Custer 69kV</t>
  </si>
  <si>
    <t>J616</t>
  </si>
  <si>
    <t>J1602</t>
  </si>
  <si>
    <t>Ouachita</t>
  </si>
  <si>
    <t>Rilla 115kV substation (Same as J1239)</t>
  </si>
  <si>
    <t>J1603</t>
  </si>
  <si>
    <t>Otsego</t>
  </si>
  <si>
    <t>Vantyle 138kV</t>
  </si>
  <si>
    <t>J1604</t>
  </si>
  <si>
    <t>Henderson Municipal Power &amp; Light</t>
  </si>
  <si>
    <t>Henderson</t>
  </si>
  <si>
    <t>HMPL Substation #7 69kV</t>
  </si>
  <si>
    <t>J1605</t>
  </si>
  <si>
    <t>Sherburne</t>
  </si>
  <si>
    <t>Sherburne 345kV</t>
  </si>
  <si>
    <t>J621</t>
  </si>
  <si>
    <t>J1607</t>
  </si>
  <si>
    <t>Hardin West SS to Sheridan 115 kV</t>
  </si>
  <si>
    <t>J623</t>
  </si>
  <si>
    <t>J1609</t>
  </si>
  <si>
    <t>Consumers Energy Company</t>
  </si>
  <si>
    <t>St. Joseph</t>
  </si>
  <si>
    <t>Simpson 138kV</t>
  </si>
  <si>
    <t>J161</t>
  </si>
  <si>
    <t>J1610</t>
  </si>
  <si>
    <t>Sangamon</t>
  </si>
  <si>
    <t>Auburn North to Chatham Main 138kV</t>
  </si>
  <si>
    <t>J1611</t>
  </si>
  <si>
    <t>Minnesota Power (Allete Inc)</t>
  </si>
  <si>
    <t>Morrison</t>
  </si>
  <si>
    <t>Langola 115kV Tap</t>
  </si>
  <si>
    <t>J1612</t>
  </si>
  <si>
    <t>J1613</t>
  </si>
  <si>
    <t>Bison Substation 345 kV</t>
  </si>
  <si>
    <t>J1614</t>
  </si>
  <si>
    <t>White Road - Four Mile 138kV line</t>
  </si>
  <si>
    <t>J1615</t>
  </si>
  <si>
    <t>Oconto</t>
  </si>
  <si>
    <t>Morgan 138kV</t>
  </si>
  <si>
    <t>J1616</t>
  </si>
  <si>
    <t>Knox</t>
  </si>
  <si>
    <t>Amo to Edwardsport 345KV</t>
  </si>
  <si>
    <t>J624</t>
  </si>
  <si>
    <t>J1618</t>
  </si>
  <si>
    <t>Ascension</t>
  </si>
  <si>
    <t>ST. JAMES - WELCOME 230KV</t>
  </si>
  <si>
    <t>J1619</t>
  </si>
  <si>
    <t>Henderson,Webster</t>
  </si>
  <si>
    <t>Reid Switchyard 161kV</t>
  </si>
  <si>
    <t>J626</t>
  </si>
  <si>
    <t>Meeker County, Renville County</t>
  </si>
  <si>
    <t>J1620</t>
  </si>
  <si>
    <t>Pipestone</t>
  </si>
  <si>
    <t>Pipestone to Split Rock 115kV</t>
  </si>
  <si>
    <t>J1621</t>
  </si>
  <si>
    <t>McPherson</t>
  </si>
  <si>
    <t>Big Stone South to Ellendale 345kV</t>
  </si>
  <si>
    <t>J1622</t>
  </si>
  <si>
    <t>Sheridan</t>
  </si>
  <si>
    <t>Harvey-Underwood 230kV</t>
  </si>
  <si>
    <t>J627</t>
  </si>
  <si>
    <t>J1624</t>
  </si>
  <si>
    <t>Bartholomew</t>
  </si>
  <si>
    <t>Columbus Denois Cr - Columbus 345 230 kV Transmission Line</t>
  </si>
  <si>
    <t>J1625</t>
  </si>
  <si>
    <t>Tipton</t>
  </si>
  <si>
    <t>Kokomo - Tipton 230kV Transmission line</t>
  </si>
  <si>
    <t>J1626</t>
  </si>
  <si>
    <t>Fayette</t>
  </si>
  <si>
    <t>Ramsey East 138kV bus</t>
  </si>
  <si>
    <t>J629</t>
  </si>
  <si>
    <t>J630</t>
  </si>
  <si>
    <t>J1629</t>
  </si>
  <si>
    <t>Columbia</t>
  </si>
  <si>
    <t>Columbia SW YD(ALTE) - South Fond Du Lac  SW YD 345 KV T-Line</t>
  </si>
  <si>
    <t>J631</t>
  </si>
  <si>
    <t>J1630</t>
  </si>
  <si>
    <t>Madison</t>
  </si>
  <si>
    <t>Gerald Andrus-Tinnin Road 230 kV</t>
  </si>
  <si>
    <t>J633</t>
  </si>
  <si>
    <t>J1632</t>
  </si>
  <si>
    <t>Caldwell</t>
  </si>
  <si>
    <t>Caldwell County -  Barkley 161kV</t>
  </si>
  <si>
    <t>J1633</t>
  </si>
  <si>
    <t>Beauregard</t>
  </si>
  <si>
    <t>Cooper Switching - Penton Road 230 kV</t>
  </si>
  <si>
    <t>J1634</t>
  </si>
  <si>
    <t>Cooper - Penton Road 230kV (J1282)</t>
  </si>
  <si>
    <t>J1635</t>
  </si>
  <si>
    <t>138kV Michigan Ave to Newton</t>
  </si>
  <si>
    <t>J1636</t>
  </si>
  <si>
    <t>Pike</t>
  </si>
  <si>
    <t>Peno Creek Substation 161kV</t>
  </si>
  <si>
    <t>J1637</t>
  </si>
  <si>
    <t>Wheatland Substation 345kV</t>
  </si>
  <si>
    <t>J1638</t>
  </si>
  <si>
    <t>Hancock</t>
  </si>
  <si>
    <t>Skillman Substation 161kV</t>
  </si>
  <si>
    <t>J1639</t>
  </si>
  <si>
    <t>345kV Allen Junction to Morocco</t>
  </si>
  <si>
    <t>J655</t>
  </si>
  <si>
    <t>J656</t>
  </si>
  <si>
    <t>Craighead County, Monroe County</t>
  </si>
  <si>
    <t>J1641</t>
  </si>
  <si>
    <t>Hoosier Energy REC Inc</t>
  </si>
  <si>
    <t>Greene</t>
  </si>
  <si>
    <t>Worthington Substation 138kV</t>
  </si>
  <si>
    <t>J1642</t>
  </si>
  <si>
    <t>Southern Indiana Gas &amp; Electric Company d/b/a Vectren Energy Delivery of Indiana Inc.</t>
  </si>
  <si>
    <t>Spencer</t>
  </si>
  <si>
    <t>North East (Castle) - Culley 138kV</t>
  </si>
  <si>
    <t>J660</t>
  </si>
  <si>
    <t>Richland Parish</t>
  </si>
  <si>
    <t>J1644</t>
  </si>
  <si>
    <t>St. Landry</t>
  </si>
  <si>
    <t>Champagne 138kV</t>
  </si>
  <si>
    <t>J661</t>
  </si>
  <si>
    <t>J1646</t>
  </si>
  <si>
    <t>Newton</t>
  </si>
  <si>
    <t>Morrison Ditch  138kV</t>
  </si>
  <si>
    <t>J665</t>
  </si>
  <si>
    <t>J666</t>
  </si>
  <si>
    <t>J1649</t>
  </si>
  <si>
    <t>McCracken</t>
  </si>
  <si>
    <t>McCracken County to Shell 69kV</t>
  </si>
  <si>
    <t>J667</t>
  </si>
  <si>
    <t>Massac County</t>
  </si>
  <si>
    <t>J668</t>
  </si>
  <si>
    <t>J1651</t>
  </si>
  <si>
    <t>Logan</t>
  </si>
  <si>
    <t>Howlett 138 kV Substation</t>
  </si>
  <si>
    <t>J1652</t>
  </si>
  <si>
    <t>Champaign</t>
  </si>
  <si>
    <t>Sidney 138kV</t>
  </si>
  <si>
    <t>J1653</t>
  </si>
  <si>
    <t>Tazewell</t>
  </si>
  <si>
    <t>San Jose Rail 138kV</t>
  </si>
  <si>
    <t>J1654</t>
  </si>
  <si>
    <t>Goss-Thetford 345kV Line</t>
  </si>
  <si>
    <t>J1655</t>
  </si>
  <si>
    <t>West Mt Vernon - Xenia 345kV Line (J1241)</t>
  </si>
  <si>
    <t>J1656</t>
  </si>
  <si>
    <t>Vermilion</t>
  </si>
  <si>
    <t>Sydney to Bunsonville 345kV Line</t>
  </si>
  <si>
    <t>J1657</t>
  </si>
  <si>
    <t>Pine Lake to Apple River 161 kV</t>
  </si>
  <si>
    <t>J1658</t>
  </si>
  <si>
    <t>Hillsdale</t>
  </si>
  <si>
    <t>Coldwater to Moore Road 138kV Line</t>
  </si>
  <si>
    <t>J1659</t>
  </si>
  <si>
    <t>Washtenaw</t>
  </si>
  <si>
    <t>120 kV Dorset</t>
  </si>
  <si>
    <t>J669</t>
  </si>
  <si>
    <t>J1660</t>
  </si>
  <si>
    <t>J673</t>
  </si>
  <si>
    <t>J674</t>
  </si>
  <si>
    <t>J1663</t>
  </si>
  <si>
    <t>Argenta to Tallmadge 345kV</t>
  </si>
  <si>
    <t>J1664</t>
  </si>
  <si>
    <t>Carrigan 120kV Substation</t>
  </si>
  <si>
    <t>J1665</t>
  </si>
  <si>
    <t>J1666</t>
  </si>
  <si>
    <t>Ingham</t>
  </si>
  <si>
    <t>Oneida - Majestic 345 kV</t>
  </si>
  <si>
    <t>J1667</t>
  </si>
  <si>
    <t>Isabella,Midland</t>
  </si>
  <si>
    <t>Bard Rd to Clare Junction 138 kV</t>
  </si>
  <si>
    <t>J1668</t>
  </si>
  <si>
    <t>Donaldsonville - Evergreen 230 kV</t>
  </si>
  <si>
    <t xml:space="preserve">Drop, Jefferson Davis was impacted with the hurricanes impacting the transmission system. On a standoff on repairs. </t>
  </si>
  <si>
    <t>J1669</t>
  </si>
  <si>
    <t>Jefferson Davis</t>
  </si>
  <si>
    <t>LC Bulk to Henning 138kV Line (Circuit 28)</t>
  </si>
  <si>
    <t>J676</t>
  </si>
  <si>
    <t>J1670</t>
  </si>
  <si>
    <t>Crooked Lake 161kV at J586 POI</t>
  </si>
  <si>
    <t>J1671</t>
  </si>
  <si>
    <t>Entergy Texas Inc</t>
  </si>
  <si>
    <t>Walker</t>
  </si>
  <si>
    <t>Rocky Creek to Lewis Creek 230kV</t>
  </si>
  <si>
    <t>J1672</t>
  </si>
  <si>
    <t>Hinds</t>
  </si>
  <si>
    <t>Tinnin Road 230kV</t>
  </si>
  <si>
    <t>J1673</t>
  </si>
  <si>
    <t>Sabine</t>
  </si>
  <si>
    <t>Fisher to Mansfield Compressor 230 kV</t>
  </si>
  <si>
    <t>J677</t>
  </si>
  <si>
    <t>J678</t>
  </si>
  <si>
    <t>J1676</t>
  </si>
  <si>
    <t>McLean</t>
  </si>
  <si>
    <t>Brokaw - Clinton 345 kV line</t>
  </si>
  <si>
    <t>J1677</t>
  </si>
  <si>
    <t>Macon</t>
  </si>
  <si>
    <t>Leghorn 345 kV</t>
  </si>
  <si>
    <t>J1678</t>
  </si>
  <si>
    <t>Miami</t>
  </si>
  <si>
    <t>Deedsville 345 kV</t>
  </si>
  <si>
    <t>J1679</t>
  </si>
  <si>
    <t>Xenia - West Mt Vernon 345 kV</t>
  </si>
  <si>
    <t>J681</t>
  </si>
  <si>
    <t>J1680</t>
  </si>
  <si>
    <t>345 kV Walton Substation</t>
  </si>
  <si>
    <t>J1681</t>
  </si>
  <si>
    <t>Maries</t>
  </si>
  <si>
    <t>Bland to Franks 345kV line</t>
  </si>
  <si>
    <t>J685</t>
  </si>
  <si>
    <t>J688</t>
  </si>
  <si>
    <t>J1684</t>
  </si>
  <si>
    <t>Starke</t>
  </si>
  <si>
    <t>ROLLIN SCHAFER -BURR OAK  345KV LINE</t>
  </si>
  <si>
    <t>J689</t>
  </si>
  <si>
    <t>J1686</t>
  </si>
  <si>
    <t>Evangeline</t>
  </si>
  <si>
    <t>Coughlin - Plaisance 138 kV</t>
  </si>
  <si>
    <t>J1687</t>
  </si>
  <si>
    <t>Decatur</t>
  </si>
  <si>
    <t>Decatur Switching Station 161kv</t>
  </si>
  <si>
    <t>J690</t>
  </si>
  <si>
    <t>J696</t>
  </si>
  <si>
    <t>J702</t>
  </si>
  <si>
    <t>Fes-2016-SEP</t>
  </si>
  <si>
    <t>J716</t>
  </si>
  <si>
    <t>FES-2016-SEP</t>
  </si>
  <si>
    <t>J1691</t>
  </si>
  <si>
    <t>Sullivan</t>
  </si>
  <si>
    <t>Merom 345kV Substation</t>
  </si>
  <si>
    <t>J723</t>
  </si>
  <si>
    <t>J724</t>
  </si>
  <si>
    <t>J727</t>
  </si>
  <si>
    <t>Barnes County, Stutsman County</t>
  </si>
  <si>
    <t>J1695</t>
  </si>
  <si>
    <t>Perry</t>
  </si>
  <si>
    <t>Aster 138kV Substation (Rebuild of North Coulterville 138kV)</t>
  </si>
  <si>
    <t>J1696</t>
  </si>
  <si>
    <t>Reid 161kV</t>
  </si>
  <si>
    <t>J1697</t>
  </si>
  <si>
    <t>Bedford - Seymour 138kV line (Line#13829)</t>
  </si>
  <si>
    <t>J729</t>
  </si>
  <si>
    <t>J1699</t>
  </si>
  <si>
    <t>Shelby</t>
  </si>
  <si>
    <t>HE Lewis Creek 69 kV</t>
  </si>
  <si>
    <t>J730</t>
  </si>
  <si>
    <t>J735</t>
  </si>
  <si>
    <t>J1701</t>
  </si>
  <si>
    <t>McDonough</t>
  </si>
  <si>
    <t>Macomb to Ipava 138kV line</t>
  </si>
  <si>
    <t>J736</t>
  </si>
  <si>
    <t>J1703</t>
  </si>
  <si>
    <t>Webster</t>
  </si>
  <si>
    <t>Reid to Hopkins County 161kV</t>
  </si>
  <si>
    <t>J1704</t>
  </si>
  <si>
    <t>Gwynneville 345kV Substation</t>
  </si>
  <si>
    <t>J737</t>
  </si>
  <si>
    <t>J1706</t>
  </si>
  <si>
    <t>Green</t>
  </si>
  <si>
    <t>North Monroe 138 kV</t>
  </si>
  <si>
    <t>J1707</t>
  </si>
  <si>
    <t>Dubois</t>
  </si>
  <si>
    <t>DUFF 345KV</t>
  </si>
  <si>
    <t>J1708</t>
  </si>
  <si>
    <t>J947 Interconnection Substation</t>
  </si>
  <si>
    <t>J1709</t>
  </si>
  <si>
    <t>Grimes</t>
  </si>
  <si>
    <t>138 kV Grimes</t>
  </si>
  <si>
    <t>J171</t>
  </si>
  <si>
    <t>Benson 115kV Substation</t>
  </si>
  <si>
    <t>J1710</t>
  </si>
  <si>
    <t>Lee</t>
  </si>
  <si>
    <t>Entergy Keo-Memphis 500kV Line Tap</t>
  </si>
  <si>
    <t>J738</t>
  </si>
  <si>
    <t>J1712</t>
  </si>
  <si>
    <t>North Coulterville - COMM 345kV</t>
  </si>
  <si>
    <t>J742</t>
  </si>
  <si>
    <t>Cottonwood County, Murray County</t>
  </si>
  <si>
    <t>J1714</t>
  </si>
  <si>
    <t>Ramsey East 138kV Substation</t>
  </si>
  <si>
    <t>J763</t>
  </si>
  <si>
    <t>Hancock County, Winnebago County</t>
  </si>
  <si>
    <t>J1716</t>
  </si>
  <si>
    <t>Fond du Lac</t>
  </si>
  <si>
    <t>Fitzgerald to South Fond Du Lac 345 kV</t>
  </si>
  <si>
    <t>J764</t>
  </si>
  <si>
    <t>J765</t>
  </si>
  <si>
    <t>J1719</t>
  </si>
  <si>
    <t>Waushara</t>
  </si>
  <si>
    <t>Sand Lake 138kV Substation</t>
  </si>
  <si>
    <t>J772</t>
  </si>
  <si>
    <t>Cerro Gordo County, Hancock County</t>
  </si>
  <si>
    <t>J1720</t>
  </si>
  <si>
    <t>Fountain Prairie -North Randolph   138kV Transmission Line</t>
  </si>
  <si>
    <t>J1721</t>
  </si>
  <si>
    <t>Vigo</t>
  </si>
  <si>
    <t>Vigo-Worthington 138kV</t>
  </si>
  <si>
    <t>J1722</t>
  </si>
  <si>
    <t>Lonoke</t>
  </si>
  <si>
    <t>Galloway - Remigton 115kV  Transmission Line</t>
  </si>
  <si>
    <t>J1723</t>
  </si>
  <si>
    <t>Cross</t>
  </si>
  <si>
    <t>Wynne East to Wynne South 161kV line (J1125 sub)</t>
  </si>
  <si>
    <t>J1724</t>
  </si>
  <si>
    <t>LaPorte</t>
  </si>
  <si>
    <t>LNG - STILLWELL 138kV line</t>
  </si>
  <si>
    <t>J1725</t>
  </si>
  <si>
    <t>San Jose Rail Switching Station 138KV</t>
  </si>
  <si>
    <t>J1726</t>
  </si>
  <si>
    <t>Pulaski</t>
  </si>
  <si>
    <t>Reynolds - Burr 345kV</t>
  </si>
  <si>
    <t>J773</t>
  </si>
  <si>
    <t>Codington County, Deuel County</t>
  </si>
  <si>
    <t>J774</t>
  </si>
  <si>
    <t>J775</t>
  </si>
  <si>
    <t>J778</t>
  </si>
  <si>
    <t>J1730</t>
  </si>
  <si>
    <t>Eau Claire to AS King 345 kV</t>
  </si>
  <si>
    <t>J786</t>
  </si>
  <si>
    <t>J1732</t>
  </si>
  <si>
    <t>LEWISTON ACEC A03-TRIENDA (138KV )</t>
  </si>
  <si>
    <t>J1733</t>
  </si>
  <si>
    <t>Allamakee</t>
  </si>
  <si>
    <t>Lansing 161 kV</t>
  </si>
  <si>
    <t>J1734</t>
  </si>
  <si>
    <t>Wever 161 kV</t>
  </si>
  <si>
    <t>J1735</t>
  </si>
  <si>
    <t>Rock</t>
  </si>
  <si>
    <t>J1304 POI 138 kV Substation</t>
  </si>
  <si>
    <t>J1736</t>
  </si>
  <si>
    <t>Duff 138kV</t>
  </si>
  <si>
    <t>J1737</t>
  </si>
  <si>
    <t>Gwynville 345 kV</t>
  </si>
  <si>
    <t>J537</t>
  </si>
  <si>
    <t>1.5 miles south of Banner 345 kV substation</t>
  </si>
  <si>
    <t>J820</t>
  </si>
  <si>
    <t>Oneida 345kV Substation</t>
  </si>
  <si>
    <t>J174</t>
  </si>
  <si>
    <t>ATC University Substation</t>
  </si>
  <si>
    <t>J1740</t>
  </si>
  <si>
    <t>Walworth</t>
  </si>
  <si>
    <t>University to Mukwanago 138kV Line</t>
  </si>
  <si>
    <t>J854</t>
  </si>
  <si>
    <t>Baldwin 138KV Substation</t>
  </si>
  <si>
    <t>J882</t>
  </si>
  <si>
    <t>Coffeen North 138kV Substation</t>
  </si>
  <si>
    <t>J1743</t>
  </si>
  <si>
    <t>Deedsville 345 kV Substation</t>
  </si>
  <si>
    <t>J1744</t>
  </si>
  <si>
    <t>Cumberland</t>
  </si>
  <si>
    <t>Hutsonville - Neoga 138 kV</t>
  </si>
  <si>
    <t>J1745</t>
  </si>
  <si>
    <t>Winnebago</t>
  </si>
  <si>
    <t>Fitzgerald 138 kV</t>
  </si>
  <si>
    <t>J1746</t>
  </si>
  <si>
    <t>Columbia 138 kV</t>
  </si>
  <si>
    <t>J1747</t>
  </si>
  <si>
    <t>J830 POI</t>
  </si>
  <si>
    <t>J1748</t>
  </si>
  <si>
    <t>DeSoto</t>
  </si>
  <si>
    <t>Twinkletown 230 kV</t>
  </si>
  <si>
    <t>J1749</t>
  </si>
  <si>
    <t>Addis - Big Cajun 230kV</t>
  </si>
  <si>
    <t>J609</t>
  </si>
  <si>
    <t>White Road 115kV Substation</t>
  </si>
  <si>
    <t>J1750</t>
  </si>
  <si>
    <t>Marquette</t>
  </si>
  <si>
    <t>Huron - Empire 138kV line</t>
  </si>
  <si>
    <t>J1751</t>
  </si>
  <si>
    <t>ACEC Badger West - Saratoga 138 kV</t>
  </si>
  <si>
    <t>J1752</t>
  </si>
  <si>
    <t>Golden Sands 138 kV Substation</t>
  </si>
  <si>
    <t>J920</t>
  </si>
  <si>
    <t>Joppa 161 kV Substation</t>
  </si>
  <si>
    <t>J1754</t>
  </si>
  <si>
    <t>McHenry</t>
  </si>
  <si>
    <t>McHenry ND</t>
  </si>
  <si>
    <t>J490</t>
  </si>
  <si>
    <t>The McIntosh Substation located 0.5 miles due North of the intersection of Route 31 and Route 12, located just off Route 31.  The referenced intersection is 0.73 miles NE of the city center of McIntosh, SD.</t>
  </si>
  <si>
    <t>J1756</t>
  </si>
  <si>
    <t>Indianapolis Power Light Company</t>
  </si>
  <si>
    <t>Gwynneville to Sunnyside 345kV</t>
  </si>
  <si>
    <t>J501</t>
  </si>
  <si>
    <t>Hancock County,Kossuth County</t>
  </si>
  <si>
    <t>MEC 345 kV Kossuth County substation</t>
  </si>
  <si>
    <t>J531</t>
  </si>
  <si>
    <t>Hazleton-Adams 345kV Line</t>
  </si>
  <si>
    <t>J1759</t>
  </si>
  <si>
    <t>J858</t>
  </si>
  <si>
    <t>Hilo 115 kV Switch</t>
  </si>
  <si>
    <t>J1760</t>
  </si>
  <si>
    <t>Liberty</t>
  </si>
  <si>
    <t>Timberland 230kV</t>
  </si>
  <si>
    <t>PQ0001</t>
  </si>
  <si>
    <t>SPA-2014-MAY</t>
  </si>
  <si>
    <t>Maywood - Spencer Creek 345kV Substation</t>
  </si>
  <si>
    <t>J264</t>
  </si>
  <si>
    <t>Bingham - Cornell 138 kV</t>
  </si>
  <si>
    <t>J938</t>
  </si>
  <si>
    <t>Emmestburg - Freedom 69kV Line</t>
  </si>
  <si>
    <t>J298</t>
  </si>
  <si>
    <t>ITCM Dysart 161 kV Substation</t>
  </si>
  <si>
    <t>J1765</t>
  </si>
  <si>
    <t>Tipton Substation 230kV</t>
  </si>
  <si>
    <t>J1766</t>
  </si>
  <si>
    <t>Fallon</t>
  </si>
  <si>
    <t>Keystone XL (Pumping station - 14) - 115kV</t>
  </si>
  <si>
    <t>J812</t>
  </si>
  <si>
    <t>Covert - Palisades 345kV Line</t>
  </si>
  <si>
    <t>J930</t>
  </si>
  <si>
    <t>Boyden - Sheldon 69kV line</t>
  </si>
  <si>
    <t>J1769</t>
  </si>
  <si>
    <t>Howard</t>
  </si>
  <si>
    <t>Beaver Creek to Rice 161 kV line tap (same POI as J898)</t>
  </si>
  <si>
    <t>J319</t>
  </si>
  <si>
    <t>Entergy AR ANO-Pleasant Hill 500 kV line</t>
  </si>
  <si>
    <t>J1770</t>
  </si>
  <si>
    <t>Hoopston 138kV</t>
  </si>
  <si>
    <t>J601</t>
  </si>
  <si>
    <t>Lapeer County,Tuscola County</t>
  </si>
  <si>
    <t>Kilgore - Micah 120kV with the line distance 1 mile from Kilgore</t>
  </si>
  <si>
    <t>J1772</t>
  </si>
  <si>
    <t>White</t>
  </si>
  <si>
    <t>Reynolds 345KV</t>
  </si>
  <si>
    <t>J1773</t>
  </si>
  <si>
    <t>Iowa,Lafayette</t>
  </si>
  <si>
    <t>Hill Valley to Cardinal 345kV</t>
  </si>
  <si>
    <t>J1774</t>
  </si>
  <si>
    <t>Warren</t>
  </si>
  <si>
    <t>Cayuga 345kV</t>
  </si>
  <si>
    <t>J608</t>
  </si>
  <si>
    <t>Deja 138kV Substation</t>
  </si>
  <si>
    <t>J710</t>
  </si>
  <si>
    <t>Duson - Scott line 69kV</t>
  </si>
  <si>
    <t>J1777</t>
  </si>
  <si>
    <t>Aster 138kV Substation</t>
  </si>
  <si>
    <t>J1778</t>
  </si>
  <si>
    <t>Kenosha</t>
  </si>
  <si>
    <t>Paris 138 kV</t>
  </si>
  <si>
    <t>J1779</t>
  </si>
  <si>
    <t>Dane</t>
  </si>
  <si>
    <t>Rockdale 345kV substation</t>
  </si>
  <si>
    <t>J828</t>
  </si>
  <si>
    <t>Crawfordsville - Linden Tap 138kV Line</t>
  </si>
  <si>
    <t>J1780</t>
  </si>
  <si>
    <t>Linden Tap - Crawfordsville 138kV Line</t>
  </si>
  <si>
    <t>J1781</t>
  </si>
  <si>
    <t>Hill Valley 345kV</t>
  </si>
  <si>
    <t>J1782</t>
  </si>
  <si>
    <t>WABASH RIVER GEN. STA. TO WHITESVILLE SOUTH SUB 230kV</t>
  </si>
  <si>
    <t>J1783</t>
  </si>
  <si>
    <t>WABASH RIVER GEN. STA. TO WHITESVILLE SOUTH SUB 230 kV</t>
  </si>
  <si>
    <t>J1784</t>
  </si>
  <si>
    <t>Henry</t>
  </si>
  <si>
    <t>New Castle to Hagerstown 69 kV</t>
  </si>
  <si>
    <t>J1785</t>
  </si>
  <si>
    <t>Maple 69 kV</t>
  </si>
  <si>
    <t>J1786</t>
  </si>
  <si>
    <t>J892</t>
  </si>
  <si>
    <t>Bluff Creek (Tap) to Sugar Creek 138 kV line tap</t>
  </si>
  <si>
    <t>J489</t>
  </si>
  <si>
    <t>345 kV at new Tap on proposed MVP Big Stone to Ellendale line</t>
  </si>
  <si>
    <t>J1789</t>
  </si>
  <si>
    <t>Monroe</t>
  </si>
  <si>
    <t>Brinkley East to Clarendon 115 kV</t>
  </si>
  <si>
    <t>J525</t>
  </si>
  <si>
    <t>Lake Wilson - Hadley 69 kV line</t>
  </si>
  <si>
    <t>J1790</t>
  </si>
  <si>
    <t>Ashley</t>
  </si>
  <si>
    <t>Crossett - Monticello East 115 kV Line</t>
  </si>
  <si>
    <t>J1791</t>
  </si>
  <si>
    <t>J657</t>
  </si>
  <si>
    <t>Kewaunee - Shoto 138kV Line (at the existing Mishicot Tap)</t>
  </si>
  <si>
    <t>J1793</t>
  </si>
  <si>
    <t>Sheboygan</t>
  </si>
  <si>
    <t>Holland 138 kV</t>
  </si>
  <si>
    <t>J1794</t>
  </si>
  <si>
    <t>Richard to Scott 138kV line</t>
  </si>
  <si>
    <t>J1795</t>
  </si>
  <si>
    <t>Bayou Cove to Richard 138kV (Circuit 258)</t>
  </si>
  <si>
    <t>J1796</t>
  </si>
  <si>
    <t>Pine Prairie to Coughlin 138 kV</t>
  </si>
  <si>
    <t>J1797</t>
  </si>
  <si>
    <t>St. John the Baptist</t>
  </si>
  <si>
    <t>Waterford 230kV</t>
  </si>
  <si>
    <t>J1798</t>
  </si>
  <si>
    <t>Wayne</t>
  </si>
  <si>
    <t>Waterman 120kV</t>
  </si>
  <si>
    <t>J712</t>
  </si>
  <si>
    <t>Hill Valley 138kV Substation</t>
  </si>
  <si>
    <t>J444</t>
  </si>
  <si>
    <t>Waterman/Navarre 230kV</t>
  </si>
  <si>
    <t>J804</t>
  </si>
  <si>
    <t>Decatur 138kV Substation</t>
  </si>
  <si>
    <t>J1801</t>
  </si>
  <si>
    <t>Story</t>
  </si>
  <si>
    <t>Story County Substation 161kV</t>
  </si>
  <si>
    <t>J1802</t>
  </si>
  <si>
    <t>Marshall</t>
  </si>
  <si>
    <t>Burr Oak 138kV</t>
  </si>
  <si>
    <t>J1803</t>
  </si>
  <si>
    <t>Houghton</t>
  </si>
  <si>
    <t>Winona-Atlantic 69 kV</t>
  </si>
  <si>
    <t>J1804</t>
  </si>
  <si>
    <t>PINE LAKE TO THREE LAKES 115 KV</t>
  </si>
  <si>
    <t>J1805</t>
  </si>
  <si>
    <t>J1806</t>
  </si>
  <si>
    <t>Greensboro Substation 345kV</t>
  </si>
  <si>
    <t>G620</t>
  </si>
  <si>
    <t>Kenyon - Dodge 69 kV</t>
  </si>
  <si>
    <t>J1808</t>
  </si>
  <si>
    <t>Barron</t>
  </si>
  <si>
    <t>Barron 161 kV</t>
  </si>
  <si>
    <t>J925</t>
  </si>
  <si>
    <t>North Cournna - Bell Road 138 kV line</t>
  </si>
  <si>
    <t>J749</t>
  </si>
  <si>
    <t>Redstone 138 kV Substation</t>
  </si>
  <si>
    <t>J1810</t>
  </si>
  <si>
    <t>Reynolds 345kV to Burr Oaks 345kV</t>
  </si>
  <si>
    <t>J1811</t>
  </si>
  <si>
    <t>Independence</t>
  </si>
  <si>
    <t>Independence 161 kV</t>
  </si>
  <si>
    <t>J1812</t>
  </si>
  <si>
    <t>Chambers</t>
  </si>
  <si>
    <t>Stowell 230 kV</t>
  </si>
  <si>
    <t>J1813</t>
  </si>
  <si>
    <t>Entergy Freeport 230 kV Substation</t>
  </si>
  <si>
    <t>J1814</t>
  </si>
  <si>
    <t>Dickinson</t>
  </si>
  <si>
    <t>Nordic</t>
  </si>
  <si>
    <t>J1815</t>
  </si>
  <si>
    <t>Linden Junction - Crawfordsville 138 kV</t>
  </si>
  <si>
    <t>J1816</t>
  </si>
  <si>
    <t>Fisher (Endpoint A) to Cherry Valley (Endpoint B) 161 kV line</t>
  </si>
  <si>
    <t>J1817</t>
  </si>
  <si>
    <t>ATC WInona-Atlantic Minw 69 kV tap (J1244)</t>
  </si>
  <si>
    <t>J1818</t>
  </si>
  <si>
    <t>Lafayette Utilities System</t>
  </si>
  <si>
    <t>Northeast (Moss) 69kV</t>
  </si>
  <si>
    <t>J1819</t>
  </si>
  <si>
    <t>Entergy Keo - West Memphis 500kV Line Tap</t>
  </si>
  <si>
    <t>J879</t>
  </si>
  <si>
    <t>North Lake 138 kV Substation</t>
  </si>
  <si>
    <t>J1820</t>
  </si>
  <si>
    <t>Entergy Keo-West Memphis 500kV Line Tap</t>
  </si>
  <si>
    <t>J1821</t>
  </si>
  <si>
    <t>Entergy Keo -West Memphis 500kV Line tap</t>
  </si>
  <si>
    <t>J1066</t>
  </si>
  <si>
    <t>El Dara Junction - Pittsfield 69 kV Line Tap</t>
  </si>
  <si>
    <t>J802</t>
  </si>
  <si>
    <t>Cayuga 345 kV Substation</t>
  </si>
  <si>
    <t>J1824</t>
  </si>
  <si>
    <t>Academy 138KV</t>
  </si>
  <si>
    <t>J861</t>
  </si>
  <si>
    <t>Dead River - Arnold 345 kV Line</t>
  </si>
  <si>
    <t>J1826</t>
  </si>
  <si>
    <t>Dakota</t>
  </si>
  <si>
    <t>Cannon Falls Transmission 69 kV</t>
  </si>
  <si>
    <t xml:space="preserve">Drop </t>
  </si>
  <si>
    <t>J1827</t>
  </si>
  <si>
    <t>Morehouse</t>
  </si>
  <si>
    <t>Bastrop tap point</t>
  </si>
  <si>
    <t>J797</t>
  </si>
  <si>
    <t>J1829</t>
  </si>
  <si>
    <t>DEI's Columbus to Clark Twp. 230 kV (one of the two 230 kV circuits going from Columbus to Five Points)</t>
  </si>
  <si>
    <t>J183</t>
  </si>
  <si>
    <t>NZIS</t>
  </si>
  <si>
    <t>J1830</t>
  </si>
  <si>
    <t>Kelso - Joppa (Massac) 345 kV line</t>
  </si>
  <si>
    <t>J1831</t>
  </si>
  <si>
    <t>Logan,Menard</t>
  </si>
  <si>
    <t>Shockey 138kV</t>
  </si>
  <si>
    <t>Don't drop because in St. Landry</t>
  </si>
  <si>
    <t>J1832</t>
  </si>
  <si>
    <t>Plaisance 138kV</t>
  </si>
  <si>
    <t>J1833</t>
  </si>
  <si>
    <t>Lafourche</t>
  </si>
  <si>
    <t>Leeville 115kV</t>
  </si>
  <si>
    <t>piston) Engine</t>
  </si>
  <si>
    <t>J1834</t>
  </si>
  <si>
    <t>Orange</t>
  </si>
  <si>
    <t>Sabine 138/230 kV Substation</t>
  </si>
  <si>
    <t>J1835</t>
  </si>
  <si>
    <t>Southern Indiana Gas Electric Company d/b/a Vectren Energy Delivery of Indiana Inc</t>
  </si>
  <si>
    <t>Rockport Substation 69 KV</t>
  </si>
  <si>
    <t>J1836</t>
  </si>
  <si>
    <t>Callaway Plant-345 kV</t>
  </si>
  <si>
    <t>J782</t>
  </si>
  <si>
    <t>Stoddart sub 161kV</t>
  </si>
  <si>
    <t>J1134</t>
  </si>
  <si>
    <t>J1839</t>
  </si>
  <si>
    <t>Decatur ADM North 138 kV</t>
  </si>
  <si>
    <t>Combustion Turbine (Simple Cycle)</t>
  </si>
  <si>
    <t>J1136</t>
  </si>
  <si>
    <t>Hinds County</t>
  </si>
  <si>
    <t>Tinnin Road 230kV Substation</t>
  </si>
  <si>
    <t>J1840</t>
  </si>
  <si>
    <t>De Witt</t>
  </si>
  <si>
    <t>Clinton to Goose Creek-4545 345kV line</t>
  </si>
  <si>
    <t>J1841</t>
  </si>
  <si>
    <t>Forrest City to Wynne S 161 KV Line</t>
  </si>
  <si>
    <t>J1842</t>
  </si>
  <si>
    <t>Forrest City to Wynne S 161 KV</t>
  </si>
  <si>
    <t>J1843</t>
  </si>
  <si>
    <t>Christiana 138 kV</t>
  </si>
  <si>
    <t>J1844</t>
  </si>
  <si>
    <t>DPP-2021-Cycle</t>
  </si>
  <si>
    <t>Study Not Started</t>
  </si>
  <si>
    <t>19CVTRY</t>
  </si>
  <si>
    <t>J1845</t>
  </si>
  <si>
    <t>18BATTLC</t>
  </si>
  <si>
    <t>J896</t>
  </si>
  <si>
    <t>G549</t>
  </si>
  <si>
    <t>Next to Williams Substation (69 kV)</t>
  </si>
  <si>
    <t>J634</t>
  </si>
  <si>
    <t>Calcasieu,Calcasieu Parish</t>
  </si>
  <si>
    <t>Mossvile-Toomey 138kV Line</t>
  </si>
  <si>
    <t>J1150</t>
  </si>
  <si>
    <t>Miami County</t>
  </si>
  <si>
    <t>J810</t>
  </si>
  <si>
    <t>Atlantic to Adair 161 kV line</t>
  </si>
  <si>
    <t>J647</t>
  </si>
  <si>
    <t>BC Cobb - Four Mile 138kV Line</t>
  </si>
  <si>
    <t>J191</t>
  </si>
  <si>
    <t>Rolling Hills 345 kV Substation</t>
  </si>
  <si>
    <t>J1141</t>
  </si>
  <si>
    <t>Filer - BoxbdJ - Stronach 138kV Line Tap</t>
  </si>
  <si>
    <t>J1133</t>
  </si>
  <si>
    <t>Dunn - Oakridge 115kV Line Tap</t>
  </si>
  <si>
    <t>J1017</t>
  </si>
  <si>
    <t>Carroll County,White County</t>
  </si>
  <si>
    <t>Springboro 138 kV Substation</t>
  </si>
  <si>
    <t>J1018</t>
  </si>
  <si>
    <t>Peru South East - Greentown 230 kV Line Tap</t>
  </si>
  <si>
    <t>J196</t>
  </si>
  <si>
    <t>Vermillion 138 kV Substation</t>
  </si>
  <si>
    <t>J1019</t>
  </si>
  <si>
    <t>Overton - McCredie 345 kV Line Tap</t>
  </si>
  <si>
    <t>J1116</t>
  </si>
  <si>
    <t>Greensboro - Greenfield 138 kV Line Tap</t>
  </si>
  <si>
    <t>J1118</t>
  </si>
  <si>
    <t>Mahomet - Weedman 138 kV Line Tap</t>
  </si>
  <si>
    <t>J200</t>
  </si>
  <si>
    <t>RM Heskett Station 115 kV &amp; 41.6 kV</t>
  </si>
  <si>
    <t>J201</t>
  </si>
  <si>
    <t>METC Manning 138kV Substation</t>
  </si>
  <si>
    <t>J202</t>
  </si>
  <si>
    <t>ITC Atlanta - Tuscola 115 kV</t>
  </si>
  <si>
    <t>J572</t>
  </si>
  <si>
    <t>Filler City JCT 138kV</t>
  </si>
  <si>
    <t>J414</t>
  </si>
  <si>
    <t>Freeborn 161kV Substation on the Hayword - Freeborn - Winnebago 161kV line</t>
  </si>
  <si>
    <t>J415</t>
  </si>
  <si>
    <t>New 345 kV Switchyard on the ROW of the proposed 345 kV Emery - Blackhawk line (MVP4)</t>
  </si>
  <si>
    <t>J439</t>
  </si>
  <si>
    <t>Dickens, IA 51333 at O'Brien to Kossuth 345 kV</t>
  </si>
  <si>
    <t>J459</t>
  </si>
  <si>
    <t>Big Stone Brookings 345kV</t>
  </si>
  <si>
    <t>J511</t>
  </si>
  <si>
    <t>GRE Stanton Substation 230 kV bus, Stanton ND</t>
  </si>
  <si>
    <t>J575</t>
  </si>
  <si>
    <t>Brookings County Substation 345 kV</t>
  </si>
  <si>
    <t>J577</t>
  </si>
  <si>
    <t>345kV Brookings County Sub</t>
  </si>
  <si>
    <t>J593</t>
  </si>
  <si>
    <t>Williams County</t>
  </si>
  <si>
    <t>Tioga 4 230kV Substation (MDU)</t>
  </si>
  <si>
    <t>J594</t>
  </si>
  <si>
    <t>Jackson County,Martin County</t>
  </si>
  <si>
    <t>Jackson North 161kV (ITCM)</t>
  </si>
  <si>
    <t>J596</t>
  </si>
  <si>
    <t>Big Stone County,Stevens County</t>
  </si>
  <si>
    <t>Morris -Moro 115kV Tap</t>
  </si>
  <si>
    <t>J597</t>
  </si>
  <si>
    <t>Deuel County,Hamlin County</t>
  </si>
  <si>
    <t>Brookings County Substation 345</t>
  </si>
  <si>
    <t>J599</t>
  </si>
  <si>
    <t>Glenham 230kV Substation</t>
  </si>
  <si>
    <t>J607</t>
  </si>
  <si>
    <t>Wishek - Heskett 230kV line</t>
  </si>
  <si>
    <t>J613</t>
  </si>
  <si>
    <t>Jamestown Substation 115kV</t>
  </si>
  <si>
    <t>J615</t>
  </si>
  <si>
    <t>Electric Farms- Shaulis 161kV</t>
  </si>
  <si>
    <t>J638</t>
  </si>
  <si>
    <t>Big Stone - Brookings 345 kV</t>
  </si>
  <si>
    <t>J939</t>
  </si>
  <si>
    <t>Clarion-Eagle Grove 69kV line</t>
  </si>
  <si>
    <t>J1035</t>
  </si>
  <si>
    <t>Fayetteville - Marigold 138 kV Line Tap</t>
  </si>
  <si>
    <t>J970</t>
  </si>
  <si>
    <t>Oscoda County</t>
  </si>
  <si>
    <t>Mio Dam - Gaylord 138 kV Line Tap</t>
  </si>
  <si>
    <t>J1004</t>
  </si>
  <si>
    <t>Mecosta County,Montcalm County</t>
  </si>
  <si>
    <t>Kenowa - Nelson Road 345kV Line Tap</t>
  </si>
  <si>
    <t>J1075</t>
  </si>
  <si>
    <t>Argenta - Weeds Lake - Hiple 345kV Line Tap</t>
  </si>
  <si>
    <t>J1077</t>
  </si>
  <si>
    <t>J226</t>
  </si>
  <si>
    <t>Ludington Substation</t>
  </si>
  <si>
    <t>J227</t>
  </si>
  <si>
    <t>J228</t>
  </si>
  <si>
    <t>J229</t>
  </si>
  <si>
    <t>J230</t>
  </si>
  <si>
    <t>J231</t>
  </si>
  <si>
    <t>J232</t>
  </si>
  <si>
    <t>Baldwin Station</t>
  </si>
  <si>
    <t>J233</t>
  </si>
  <si>
    <t>ITC Midwest Marshalltown 161 (Sutherland) Substation</t>
  </si>
  <si>
    <t>J1126</t>
  </si>
  <si>
    <t>ITC Bauer - Grassmere - Rapson (Kirk Sub) 345kV Substation</t>
  </si>
  <si>
    <t>J235</t>
  </si>
  <si>
    <t>J941</t>
  </si>
  <si>
    <t>Big Stone-Brookings County 345KV Line</t>
  </si>
  <si>
    <t>J969</t>
  </si>
  <si>
    <t>Kirk 345kV Substation</t>
  </si>
  <si>
    <t>J238</t>
  </si>
  <si>
    <t>Eagle Valley 138kV Substation</t>
  </si>
  <si>
    <t>J239</t>
  </si>
  <si>
    <t>Merdosia Unit 4</t>
  </si>
  <si>
    <t>J983</t>
  </si>
  <si>
    <t>Brown County,LaSalle County</t>
  </si>
  <si>
    <t>Oglesby - Minonk Tap 138kV Line Tap</t>
  </si>
  <si>
    <t>J241</t>
  </si>
  <si>
    <t>Florence County</t>
  </si>
  <si>
    <t>Twin Falls Substation</t>
  </si>
  <si>
    <t>J242</t>
  </si>
  <si>
    <t>J726</t>
  </si>
  <si>
    <t>Cedar Mountain 345kV Substation</t>
  </si>
  <si>
    <t>J965</t>
  </si>
  <si>
    <t>Lakefield Generation SW 345kV Substation</t>
  </si>
  <si>
    <t>J1138</t>
  </si>
  <si>
    <t>M38 138 kV Substation</t>
  </si>
  <si>
    <t>J246</t>
  </si>
  <si>
    <t>Nelson Road - Goss 345 kV</t>
  </si>
  <si>
    <t>J711</t>
  </si>
  <si>
    <t>DPP-2016-AUG/DPP-2017-FEB</t>
  </si>
  <si>
    <t>Silver River 138kV</t>
  </si>
  <si>
    <t>PQ0002</t>
  </si>
  <si>
    <t>Killdeer 345 kV Substation</t>
  </si>
  <si>
    <t>J249</t>
  </si>
  <si>
    <t>MDU Tatanka Substation</t>
  </si>
  <si>
    <t>J863</t>
  </si>
  <si>
    <t>Rosemount  - Nininger 115kV Line</t>
  </si>
  <si>
    <t>J662</t>
  </si>
  <si>
    <t>Marked Tree - Marion 161kV Line</t>
  </si>
  <si>
    <t>J418</t>
  </si>
  <si>
    <t>Rich - Livingston 138kV Line</t>
  </si>
  <si>
    <t>J502</t>
  </si>
  <si>
    <t>Orange County</t>
  </si>
  <si>
    <t>McLewis 230 kV Substation</t>
  </si>
  <si>
    <t>J640</t>
  </si>
  <si>
    <t>St. Helena Parish</t>
  </si>
  <si>
    <t>Amite - Liberty 115kV Line</t>
  </si>
  <si>
    <t>J256</t>
  </si>
  <si>
    <t>NIPSCO Plymouth 69kV</t>
  </si>
  <si>
    <t>J659</t>
  </si>
  <si>
    <t>Winnsboro to Gilbert 115 kV line</t>
  </si>
  <si>
    <t>J258</t>
  </si>
  <si>
    <t>Melrose East 69kV Substation</t>
  </si>
  <si>
    <t>J698</t>
  </si>
  <si>
    <t>J852</t>
  </si>
  <si>
    <t>Rilla - Riverton 115kV Line Tap</t>
  </si>
  <si>
    <t>J860</t>
  </si>
  <si>
    <t>New Jefferson Davis 138 kV Substation</t>
  </si>
  <si>
    <t>J262</t>
  </si>
  <si>
    <t>OTP Jamestown 345/115 kV substation</t>
  </si>
  <si>
    <t>J263</t>
  </si>
  <si>
    <t>OTP Jamestown 345/115 kV Substation</t>
  </si>
  <si>
    <t>J867</t>
  </si>
  <si>
    <t>Gulf Livingston - SHECO Menard</t>
  </si>
  <si>
    <t>J894</t>
  </si>
  <si>
    <t>Woodruff County</t>
  </si>
  <si>
    <t>McCrory - Moses 161kV Substation</t>
  </si>
  <si>
    <t>J895</t>
  </si>
  <si>
    <t>Carlisle - Lonoke East 115kV Line Tap</t>
  </si>
  <si>
    <t>J900</t>
  </si>
  <si>
    <t>Livingston Parish</t>
  </si>
  <si>
    <t>Coly - Vignes 230kV Line</t>
  </si>
  <si>
    <t>J902</t>
  </si>
  <si>
    <t>AECC Mist to Montrose 115 kV line</t>
  </si>
  <si>
    <t>J904</t>
  </si>
  <si>
    <t>Hamburg - Mist 115kV Line</t>
  </si>
  <si>
    <t>J910</t>
  </si>
  <si>
    <t>Clinton Industrial 230kV Substation</t>
  </si>
  <si>
    <t>J911</t>
  </si>
  <si>
    <t>Porter 230kV Substation</t>
  </si>
  <si>
    <t>J915</t>
  </si>
  <si>
    <t>Liberty County</t>
  </si>
  <si>
    <t>Parkway - East Gate 138kV line</t>
  </si>
  <si>
    <t>J917</t>
  </si>
  <si>
    <t>Tarkington - New Long John 138kV line tap</t>
  </si>
  <si>
    <t>J274</t>
  </si>
  <si>
    <t>Winterset. - Creston 161 kV</t>
  </si>
  <si>
    <t>J922</t>
  </si>
  <si>
    <t>Lake Village Bagby - Chicot 115kV Line</t>
  </si>
  <si>
    <t>J276</t>
  </si>
  <si>
    <t>Sheldon South</t>
  </si>
  <si>
    <t>J932</t>
  </si>
  <si>
    <t>Porter - China 230 kV Line</t>
  </si>
  <si>
    <t>J278</t>
  </si>
  <si>
    <t>161 kV bus at the Pleasant Valley Station</t>
  </si>
  <si>
    <t>J279</t>
  </si>
  <si>
    <t>Raun 345 kV Substation</t>
  </si>
  <si>
    <t>J945</t>
  </si>
  <si>
    <t>Gerald Andrus - Clinton Industrial 230 kV Line</t>
  </si>
  <si>
    <t>J948</t>
  </si>
  <si>
    <t>Poinsett County</t>
  </si>
  <si>
    <t>Harrisburg Tap - Harrisburg 161kV Line</t>
  </si>
  <si>
    <t>J467</t>
  </si>
  <si>
    <t>Sidnay-Kansas 345kV Line</t>
  </si>
  <si>
    <t>J795</t>
  </si>
  <si>
    <t>Gallatin County</t>
  </si>
  <si>
    <t>Gallatin Junction 161 kV Substation</t>
  </si>
  <si>
    <t>J798</t>
  </si>
  <si>
    <t>University - Mukwanago UNIG52 Line Tap</t>
  </si>
  <si>
    <t>J285</t>
  </si>
  <si>
    <t>Proposed O'Brien County 345kV substation</t>
  </si>
  <si>
    <t>J822</t>
  </si>
  <si>
    <t>Lynch SES Switchyard - Carlisle 115kV Line</t>
  </si>
  <si>
    <t>J825</t>
  </si>
  <si>
    <t>North Monroe - Albany 138kV Line</t>
  </si>
  <si>
    <t>J827</t>
  </si>
  <si>
    <t>Fountain County,Montgomery County,Tippecanoe County</t>
  </si>
  <si>
    <t>Lafayette - Veedsburg West - Attica 230kV Line</t>
  </si>
  <si>
    <t>J289</t>
  </si>
  <si>
    <t>161 kV sybstation on Winterset Junction to Creston 161 kV Line</t>
  </si>
  <si>
    <t>J290</t>
  </si>
  <si>
    <t>230 kV Rugby to Glenboro</t>
  </si>
  <si>
    <t>J291</t>
  </si>
  <si>
    <t>PPI Alsey 138kV Substation</t>
  </si>
  <si>
    <t>J292</t>
  </si>
  <si>
    <t>Manitoba Hydro</t>
  </si>
  <si>
    <t>Churchill</t>
  </si>
  <si>
    <t>Limestone, Long Spruce and Kettle Generating Statiosn</t>
  </si>
  <si>
    <t>J851</t>
  </si>
  <si>
    <t>Fall Creek - New Castle 138kV Line</t>
  </si>
  <si>
    <t>J872</t>
  </si>
  <si>
    <t>Blue Mount tap on the Pana-Route 51D-1462 138kV line</t>
  </si>
  <si>
    <t>J887</t>
  </si>
  <si>
    <t>G545 138kV Substation</t>
  </si>
  <si>
    <t>J923</t>
  </si>
  <si>
    <t>J924</t>
  </si>
  <si>
    <t>Brinkley East - Aubrey 230 kV line</t>
  </si>
  <si>
    <t>J203</t>
  </si>
  <si>
    <t>Greenwood - Banner 345kV Line Tap</t>
  </si>
  <si>
    <t>J299</t>
  </si>
  <si>
    <t>Wilmarth Substation</t>
  </si>
  <si>
    <t>J579</t>
  </si>
  <si>
    <t>Argenta 345kV Substation</t>
  </si>
  <si>
    <t>J301</t>
  </si>
  <si>
    <t>ITCs Bauer-Rapson 345kV line</t>
  </si>
  <si>
    <t>J302</t>
  </si>
  <si>
    <t>Emmons County,Logan County</t>
  </si>
  <si>
    <t>230kV Heskett-Wishek</t>
  </si>
  <si>
    <t>J632</t>
  </si>
  <si>
    <t>Berrien County,Van Buren County</t>
  </si>
  <si>
    <t>Argenta - Plaisades 345kV Line</t>
  </si>
  <si>
    <t>J809</t>
  </si>
  <si>
    <t>Bass Creek - Black River 138 kV Line Tap</t>
  </si>
  <si>
    <t>J846</t>
  </si>
  <si>
    <t>Moore Roadtyd - Coldwater Creek 138 kV Line Tap</t>
  </si>
  <si>
    <t>J865</t>
  </si>
  <si>
    <t>Lee - Menlo 120kV Line</t>
  </si>
  <si>
    <t>J890</t>
  </si>
  <si>
    <t>Port Calcite - Riggsville 138kV Line</t>
  </si>
  <si>
    <t>J914</t>
  </si>
  <si>
    <t>Filer City 138 kV Substation</t>
  </si>
  <si>
    <t>J936</t>
  </si>
  <si>
    <t>Argenta - Tompkins 345kV Line Tap</t>
  </si>
  <si>
    <t>J709</t>
  </si>
  <si>
    <t>South Mississippi Electric Power Association</t>
  </si>
  <si>
    <t>Green Substation 230kV</t>
  </si>
  <si>
    <t>J1167</t>
  </si>
  <si>
    <t>AECC Forrest City West 161 kV Substation</t>
  </si>
  <si>
    <t>J457</t>
  </si>
  <si>
    <t>J637</t>
  </si>
  <si>
    <t>J619</t>
  </si>
  <si>
    <t>Champagne 69kV Substation</t>
  </si>
  <si>
    <t>J648</t>
  </si>
  <si>
    <t>Exisiting Interconnection in SCEP switchyard at 138kV</t>
  </si>
  <si>
    <t>J316</t>
  </si>
  <si>
    <t>MDU 230 kV Tatanka-Ellendale line</t>
  </si>
  <si>
    <t>J1160</t>
  </si>
  <si>
    <t>Adams County,Wood County</t>
  </si>
  <si>
    <t>Sand Lake - Port Edwards 138 kV Line Tap</t>
  </si>
  <si>
    <t>J625</t>
  </si>
  <si>
    <t>Meeker County,Renville County</t>
  </si>
  <si>
    <t>Blue Lake 345kV Substation</t>
  </si>
  <si>
    <t>J814</t>
  </si>
  <si>
    <t>Eau Claire - Arpin 345kV Line</t>
  </si>
  <si>
    <t>J320</t>
  </si>
  <si>
    <t>Xcel's existing High Bridge 115 kV substation</t>
  </si>
  <si>
    <t>J935</t>
  </si>
  <si>
    <t>Hubbard County</t>
  </si>
  <si>
    <t>Hubbard - Badoura 230kV Line</t>
  </si>
  <si>
    <t>J823</t>
  </si>
  <si>
    <t>Twin Rivers - Twin Rivers Tap - Palmyra 161kV Line</t>
  </si>
  <si>
    <t>J940</t>
  </si>
  <si>
    <t>Jamestown - Center 345kV Line</t>
  </si>
  <si>
    <t>J310</t>
  </si>
  <si>
    <t>Dodge County,Steele County</t>
  </si>
  <si>
    <t>West Owatonna-AL Corn Dist-Byron 161kV Line</t>
  </si>
  <si>
    <t>J325</t>
  </si>
  <si>
    <t>ITC Minden Station</t>
  </si>
  <si>
    <t>J1036</t>
  </si>
  <si>
    <t>J327</t>
  </si>
  <si>
    <t>Raphson 120kV substation</t>
  </si>
  <si>
    <t>J328</t>
  </si>
  <si>
    <t>5301 Fairfield Rd, Pine Bluff, AR</t>
  </si>
  <si>
    <t>J329</t>
  </si>
  <si>
    <t>Cedar Falls Utilities</t>
  </si>
  <si>
    <t>Pella West Substation</t>
  </si>
  <si>
    <t>J725</t>
  </si>
  <si>
    <t>Cedar Mountain 345 kV Substation</t>
  </si>
  <si>
    <t>J990</t>
  </si>
  <si>
    <t>Salem 345kV Substation</t>
  </si>
  <si>
    <t>J943</t>
  </si>
  <si>
    <t>J460 substation on the Brookings - H081 345kV Line</t>
  </si>
  <si>
    <t>J333</t>
  </si>
  <si>
    <t>Wabash River 230 kV Bus</t>
  </si>
  <si>
    <t>J334</t>
  </si>
  <si>
    <t>Wabash River 138 kV Bus</t>
  </si>
  <si>
    <t>J1029</t>
  </si>
  <si>
    <t>Fancy Point 230 kV Substation</t>
  </si>
  <si>
    <t>J957</t>
  </si>
  <si>
    <t>Mercer County,Putnam County,Sullivan County</t>
  </si>
  <si>
    <t>Maywood 345kV Substation</t>
  </si>
  <si>
    <t>J973</t>
  </si>
  <si>
    <t>Coles County,Edgar County</t>
  </si>
  <si>
    <t>Kansas West 345kV Substation</t>
  </si>
  <si>
    <t>J960</t>
  </si>
  <si>
    <t>Livingston 345kV Substation</t>
  </si>
  <si>
    <t>J339</t>
  </si>
  <si>
    <t>Gibson City South Substation</t>
  </si>
  <si>
    <t>J340</t>
  </si>
  <si>
    <t>Harvest Wind Tap on Cosmo-Bad Axe 120 kv line</t>
  </si>
  <si>
    <t>J1080</t>
  </si>
  <si>
    <t>DeWitt County,McLean County</t>
  </si>
  <si>
    <t>Brokaw - Clinton 345kV Line Tap</t>
  </si>
  <si>
    <t>J862</t>
  </si>
  <si>
    <t>NASA-Michoud 115 kV Line</t>
  </si>
  <si>
    <t>J343</t>
  </si>
  <si>
    <t>161 kv substation on Creston-Clarinda line</t>
  </si>
  <si>
    <t>J344</t>
  </si>
  <si>
    <t>Mahaska County</t>
  </si>
  <si>
    <t>161 kV substation on Poweshiek-Oskaloosa line</t>
  </si>
  <si>
    <t>J899</t>
  </si>
  <si>
    <t>Green Forest South - Harrison West 161kV</t>
  </si>
  <si>
    <t>J919A - Error</t>
  </si>
  <si>
    <t>Oak Ridge - Dunn 115kV Line</t>
  </si>
  <si>
    <t>J942</t>
  </si>
  <si>
    <t>Cash - Newport AB 161kV Line Tap</t>
  </si>
  <si>
    <t>J348</t>
  </si>
  <si>
    <t>Entergy  Stuttgart Rcuskey-Almyra115 kv  line</t>
  </si>
  <si>
    <t>J1015</t>
  </si>
  <si>
    <t>Otsego County</t>
  </si>
  <si>
    <t>Gaylord 138kV Substation</t>
  </si>
  <si>
    <t>J1052</t>
  </si>
  <si>
    <t>Beecher - Seamless East 138kV Line Tap</t>
  </si>
  <si>
    <t>J351</t>
  </si>
  <si>
    <t>J1012</t>
  </si>
  <si>
    <t>Jacksonville Ind. Park - Winchester 138kV Line Tap</t>
  </si>
  <si>
    <t>J1048</t>
  </si>
  <si>
    <t>Vergennes - Nelson Road 345kV Line Tap</t>
  </si>
  <si>
    <t>J354</t>
  </si>
  <si>
    <t>ITC Grassmere</t>
  </si>
  <si>
    <t>J1081</t>
  </si>
  <si>
    <t>Winger 115kV Substation</t>
  </si>
  <si>
    <t>J1082</t>
  </si>
  <si>
    <t>Grundy County,Mercer County</t>
  </si>
  <si>
    <t>Zachary 345 kV Substation</t>
  </si>
  <si>
    <t>J458</t>
  </si>
  <si>
    <t>On proposed Big Stone-Ellendale 345 kV line approx. 76 miles west of Big Stone</t>
  </si>
  <si>
    <t>J522</t>
  </si>
  <si>
    <t>Adams substation at 69 kV</t>
  </si>
  <si>
    <t>J556</t>
  </si>
  <si>
    <t>Panther 230kV Substation</t>
  </si>
  <si>
    <t>J707</t>
  </si>
  <si>
    <t>J731</t>
  </si>
  <si>
    <t>Kossuth-O'Brien 345kV</t>
  </si>
  <si>
    <t>J733</t>
  </si>
  <si>
    <t>J416 345 kV Interconnection Facilitities to be Owned by ITCM</t>
  </si>
  <si>
    <t>J745</t>
  </si>
  <si>
    <t>Nobles-Fenton 115kV</t>
  </si>
  <si>
    <t>J747</t>
  </si>
  <si>
    <t>Brooking County - Big Stone South (J510 Tap - J630 Tap) 345kV Line</t>
  </si>
  <si>
    <t>J761</t>
  </si>
  <si>
    <t>Huntley 345 kV sub</t>
  </si>
  <si>
    <t>J766</t>
  </si>
  <si>
    <t>Square Butte 230kV Substation</t>
  </si>
  <si>
    <t>J769</t>
  </si>
  <si>
    <t>Kingman Run-Bird Island 69kV</t>
  </si>
  <si>
    <t>J770</t>
  </si>
  <si>
    <t>Bird Island to Henryville Tap 69kV Line</t>
  </si>
  <si>
    <t>J771</t>
  </si>
  <si>
    <t>Lake Koronis-Paynesville 69kV</t>
  </si>
  <si>
    <t>J776</t>
  </si>
  <si>
    <t>Black Hawk-Killdeer 345kV</t>
  </si>
  <si>
    <t>J371</t>
  </si>
  <si>
    <t>Ogle County</t>
  </si>
  <si>
    <t>J780</t>
  </si>
  <si>
    <t>Harvey - Underwood 230kV Line</t>
  </si>
  <si>
    <t>J373</t>
  </si>
  <si>
    <t>Near Morgan City Substation on 138 kV side</t>
  </si>
  <si>
    <t>J374</t>
  </si>
  <si>
    <t>PECO Energy Company</t>
  </si>
  <si>
    <t>Bucks County</t>
  </si>
  <si>
    <t>Fairless Hills Power Plant</t>
  </si>
  <si>
    <t>J478</t>
  </si>
  <si>
    <t>Thorntown - New London - Kokomo 230kV Line</t>
  </si>
  <si>
    <t>J376</t>
  </si>
  <si>
    <t>El Dorado substation</t>
  </si>
  <si>
    <t>J714</t>
  </si>
  <si>
    <t>Frankfurt - Cayuga 230kV line</t>
  </si>
  <si>
    <t>J824</t>
  </si>
  <si>
    <t>Sullivan County,Vigo County</t>
  </si>
  <si>
    <t>Vigo-Farmersburg Junction 138kV Line</t>
  </si>
  <si>
    <t>J835</t>
  </si>
  <si>
    <t>Meredosia - Austin 345kV Line</t>
  </si>
  <si>
    <t>J921</t>
  </si>
  <si>
    <t>Thompson Road 138 kV Substation</t>
  </si>
  <si>
    <t>J931</t>
  </si>
  <si>
    <t>J382</t>
  </si>
  <si>
    <t>Cambridge</t>
  </si>
  <si>
    <t>2346 Clearview Road, Cambridge, WI</t>
  </si>
  <si>
    <t>J1185</t>
  </si>
  <si>
    <t>Adair - Appanoose 161 kV Line Tap</t>
  </si>
  <si>
    <t>J384</t>
  </si>
  <si>
    <t>J385</t>
  </si>
  <si>
    <t>Chisago 115 kV Substation</t>
  </si>
  <si>
    <t>J708</t>
  </si>
  <si>
    <t>AB Brown 138 kV sub</t>
  </si>
  <si>
    <t>J1117</t>
  </si>
  <si>
    <t>Green 138kV Substation</t>
  </si>
  <si>
    <t>J1119</t>
  </si>
  <si>
    <t>Tompkins 345 kV Substation</t>
  </si>
  <si>
    <t>J876</t>
  </si>
  <si>
    <t>Huntley 345kV sub</t>
  </si>
  <si>
    <t>J390</t>
  </si>
  <si>
    <t>Paddock - Rockdale 345 kV line</t>
  </si>
  <si>
    <t>J891</t>
  </si>
  <si>
    <t>Buffalo Ridge - Pipestone 115kV Line Tap</t>
  </si>
  <si>
    <t>J392</t>
  </si>
  <si>
    <t>ITC/METC 138 kV Livingston to Stover line</t>
  </si>
  <si>
    <t>J570</t>
  </si>
  <si>
    <t>Cooper - Atchison 345kV Line</t>
  </si>
  <si>
    <t>J441</t>
  </si>
  <si>
    <t>Byron 345 kV Substation</t>
  </si>
  <si>
    <t>J395</t>
  </si>
  <si>
    <t>Hillman - Darlington 138 kV line</t>
  </si>
  <si>
    <t>J396</t>
  </si>
  <si>
    <t>Entergy Little Gypsy Power Station</t>
  </si>
  <si>
    <t>J721</t>
  </si>
  <si>
    <t>Codington County,Deuel County</t>
  </si>
  <si>
    <t>Big Stone South substation, Big Stone City</t>
  </si>
  <si>
    <t>J739</t>
  </si>
  <si>
    <t>J399</t>
  </si>
  <si>
    <t>Black Dog 115 kV substation</t>
  </si>
  <si>
    <t>J400</t>
  </si>
  <si>
    <t>Lyon County 115kV Substation</t>
  </si>
  <si>
    <t>J401</t>
  </si>
  <si>
    <t>Stout South Substation 138</t>
  </si>
  <si>
    <t>J741</t>
  </si>
  <si>
    <t>Wishek - Linton 115kV</t>
  </si>
  <si>
    <t>J746</t>
  </si>
  <si>
    <t>McHenry County,McLean County,Ward County</t>
  </si>
  <si>
    <t>Stanton-McHenry 230kV</t>
  </si>
  <si>
    <t>J767</t>
  </si>
  <si>
    <t>Lime Creek 161 kV substation</t>
  </si>
  <si>
    <t>J405</t>
  </si>
  <si>
    <t>MDUs existing Lewis &amp; Clark Jct substation</t>
  </si>
  <si>
    <t>J406</t>
  </si>
  <si>
    <t>Wexford County</t>
  </si>
  <si>
    <t>Wexford Substation</t>
  </si>
  <si>
    <t>J407</t>
  </si>
  <si>
    <t>Glenworth 161 kV</t>
  </si>
  <si>
    <t>J768</t>
  </si>
  <si>
    <t>Story County Substation</t>
  </si>
  <si>
    <t>J777</t>
  </si>
  <si>
    <t>Whispering Willow 161kV substation</t>
  </si>
  <si>
    <t>J779</t>
  </si>
  <si>
    <t>Bismarck-Linton 115kV</t>
  </si>
  <si>
    <t>J411</t>
  </si>
  <si>
    <t>Ida County</t>
  </si>
  <si>
    <t>LeHigh - Raun 345 kV Line</t>
  </si>
  <si>
    <t>J412</t>
  </si>
  <si>
    <t>LeHigh - Raun 345 kV line</t>
  </si>
  <si>
    <t>J1037</t>
  </si>
  <si>
    <t>Moon Lake 69kV Substation</t>
  </si>
  <si>
    <t>J1176</t>
  </si>
  <si>
    <t>Cerro Gordo County,Worth County</t>
  </si>
  <si>
    <t>J1120</t>
  </si>
  <si>
    <t>Big Hill CO - Bayou Farms CO 138 kV Line Tap</t>
  </si>
  <si>
    <t>J416</t>
  </si>
  <si>
    <t>Emery - Blackhawk 345 kV (Section of MVP4)</t>
  </si>
  <si>
    <t>J1137</t>
  </si>
  <si>
    <t>Swifton - Hoxie South 161 kV Line Tap</t>
  </si>
  <si>
    <t>J1156</t>
  </si>
  <si>
    <t>Kuhn Rd. - Parkin 161 kV line tap</t>
  </si>
  <si>
    <t>J419</t>
  </si>
  <si>
    <t>Milan 120kV Substation</t>
  </si>
  <si>
    <t>J1157</t>
  </si>
  <si>
    <t>Tinnin Road 230 kV Substation</t>
  </si>
  <si>
    <t>J1159</t>
  </si>
  <si>
    <t>Walker County</t>
  </si>
  <si>
    <t>Mount Zion 138 kV Substation</t>
  </si>
  <si>
    <t>J1162</t>
  </si>
  <si>
    <t>Jacinto - China 230 kV Line Tap</t>
  </si>
  <si>
    <t>J1163</t>
  </si>
  <si>
    <t>Quitman County,Tunica County</t>
  </si>
  <si>
    <t>Crenshaw - Tunica 115kv Line Tap</t>
  </si>
  <si>
    <t>J1165</t>
  </si>
  <si>
    <t>LC Bulk - Henning 138 kV Line Tap</t>
  </si>
  <si>
    <t>J1166</t>
  </si>
  <si>
    <t>Bayou Cove - Richard 138 kV Line Tap</t>
  </si>
  <si>
    <t>J426</t>
  </si>
  <si>
    <t>Chanarambie substation 35.4 kV</t>
  </si>
  <si>
    <t>J1168</t>
  </si>
  <si>
    <t>Pintail 138 kV Substation</t>
  </si>
  <si>
    <t>J1186</t>
  </si>
  <si>
    <t>Pelican Road - Shepard 138 kV Line Tap</t>
  </si>
  <si>
    <t>J1023</t>
  </si>
  <si>
    <t>Osceola - Wilson 161 kV Line Tap</t>
  </si>
  <si>
    <t>J1049</t>
  </si>
  <si>
    <t>Forrest County</t>
  </si>
  <si>
    <t>Purvis 161 kV Substation</t>
  </si>
  <si>
    <t>J431</t>
  </si>
  <si>
    <t>Goodland 138 / 69 kV substation</t>
  </si>
  <si>
    <t>J432</t>
  </si>
  <si>
    <t>Brookings 345 kV substation</t>
  </si>
  <si>
    <t>J1070</t>
  </si>
  <si>
    <t>SE Greenville 115kV Substation</t>
  </si>
  <si>
    <t>J1073</t>
  </si>
  <si>
    <t>Webre 500 kV Substation</t>
  </si>
  <si>
    <t>J1078</t>
  </si>
  <si>
    <t>J436</t>
  </si>
  <si>
    <t>Codington County,Grant County</t>
  </si>
  <si>
    <t>Big Stone South - Ellendale 345 kV line</t>
  </si>
  <si>
    <t>J437</t>
  </si>
  <si>
    <t>J438</t>
  </si>
  <si>
    <t>Poweshiek-Parnell 161 kV line</t>
  </si>
  <si>
    <t>J1079</t>
  </si>
  <si>
    <t>Waterford 1&amp;2 230 kV Substation</t>
  </si>
  <si>
    <t>J440</t>
  </si>
  <si>
    <t>Consumers DIGG 230 kV substation</t>
  </si>
  <si>
    <t>J1091</t>
  </si>
  <si>
    <t>Power Line Road 161 kV Substation</t>
  </si>
  <si>
    <t>J442</t>
  </si>
  <si>
    <t>Big Stone substation via a radial 230 kV line</t>
  </si>
  <si>
    <t>J443</t>
  </si>
  <si>
    <t>Greely Tap</t>
  </si>
  <si>
    <t>J1093</t>
  </si>
  <si>
    <t>Desha County,Drew County</t>
  </si>
  <si>
    <t>Reed Switch 115kV Substation</t>
  </si>
  <si>
    <t>J1095</t>
  </si>
  <si>
    <t>Twinkletown 230kV Substation</t>
  </si>
  <si>
    <t>J446</t>
  </si>
  <si>
    <t>Frankfort-New London 230 kV</t>
  </si>
  <si>
    <t>J1097</t>
  </si>
  <si>
    <t>Lonoke County,Pulaski County</t>
  </si>
  <si>
    <t>J1099</t>
  </si>
  <si>
    <t>Derrick 230 kV Substation</t>
  </si>
  <si>
    <t>J449</t>
  </si>
  <si>
    <t>Pioneer Prairie I substation</t>
  </si>
  <si>
    <t>J1100</t>
  </si>
  <si>
    <t>Grimes 345 kV Substation</t>
  </si>
  <si>
    <t>J1113</t>
  </si>
  <si>
    <t>Delta - Ruleville 115kV Line Tap</t>
  </si>
  <si>
    <t>J1130</t>
  </si>
  <si>
    <t>Baxter Wilson SES 115/500 kV Sw YD</t>
  </si>
  <si>
    <t>J453</t>
  </si>
  <si>
    <t>Duke Crane South â€“ Crane Junction 69kV</t>
  </si>
  <si>
    <t>J1151</t>
  </si>
  <si>
    <t>Ascension Parish</t>
  </si>
  <si>
    <t>Brittany 230kV Substation</t>
  </si>
  <si>
    <t>J455</t>
  </si>
  <si>
    <t>Kossuth â€“ Obrien 345 kV line</t>
  </si>
  <si>
    <t>J456</t>
  </si>
  <si>
    <t>138 kV Niota-Macomb Northeast Line just south of Sciota, IL</t>
  </si>
  <si>
    <t>J961</t>
  </si>
  <si>
    <t>Livonia - Wilbert 138 kV Line Tap</t>
  </si>
  <si>
    <t>J964</t>
  </si>
  <si>
    <t>Edwards - Bolton 115kV Line Tap</t>
  </si>
  <si>
    <t>J972</t>
  </si>
  <si>
    <t>Hughes-Forest City South 161kv line</t>
  </si>
  <si>
    <t>J460</t>
  </si>
  <si>
    <t>on Brookings - H081 345 kV line approx. 10 miles west of proposed substation</t>
  </si>
  <si>
    <t>J988</t>
  </si>
  <si>
    <t>W Waynesboro 230kV Substation</t>
  </si>
  <si>
    <t>J1283</t>
  </si>
  <si>
    <t>White Bluff - Arsenal C and White Bluff - Arsenal D 115kV Line</t>
  </si>
  <si>
    <t>J1309</t>
  </si>
  <si>
    <t>Gillett 115 kV Substation</t>
  </si>
  <si>
    <t>J1433</t>
  </si>
  <si>
    <t>Lagen Holton-Franklinton 115kV (J1184)</t>
  </si>
  <si>
    <t>G517</t>
  </si>
  <si>
    <t>Summit Switch Station - South Storden 69 kV line</t>
  </si>
  <si>
    <t>J466</t>
  </si>
  <si>
    <t>Stein 345 kV Substation</t>
  </si>
  <si>
    <t>J1044</t>
  </si>
  <si>
    <t>North Lake Geneva - Sugar Creek - Burlington 138kV Line Tap</t>
  </si>
  <si>
    <t>J468</t>
  </si>
  <si>
    <t>Along existing Sidney-Kansas West 345 kV line</t>
  </si>
  <si>
    <t>J469</t>
  </si>
  <si>
    <t>Consumers Grayling Generation 46 kV Substation</t>
  </si>
  <si>
    <t>J1047</t>
  </si>
  <si>
    <t>J1104</t>
  </si>
  <si>
    <t>Washington County,Waukesha County</t>
  </si>
  <si>
    <t>Germantown - Bark River 138kV Line</t>
  </si>
  <si>
    <t>J472</t>
  </si>
  <si>
    <t>Entergyâ€™s 138 kV and 230kV Lewis Creek Substations</t>
  </si>
  <si>
    <t>J473</t>
  </si>
  <si>
    <t>Sumrall II substation</t>
  </si>
  <si>
    <t>J474</t>
  </si>
  <si>
    <t>New 138 kV Tabor substation</t>
  </si>
  <si>
    <t>J475</t>
  </si>
  <si>
    <t>Existing 345 kV Montezuma Substation</t>
  </si>
  <si>
    <t>J476</t>
  </si>
  <si>
    <t>Atchison County to Booneville 345 kV Line Tap</t>
  </si>
  <si>
    <t>J477</t>
  </si>
  <si>
    <t>Close to Entergy Hinds Power Station</t>
  </si>
  <si>
    <t>J447</t>
  </si>
  <si>
    <t>Emery 161 kV Substation</t>
  </si>
  <si>
    <t>J743</t>
  </si>
  <si>
    <t>Bison 345kV Substation</t>
  </si>
  <si>
    <t>J869</t>
  </si>
  <si>
    <t>Cable - Cable Tap 69kV Substation</t>
  </si>
  <si>
    <t>J481</t>
  </si>
  <si>
    <t>Existing Michoud Power Station</t>
  </si>
  <si>
    <t>J482</t>
  </si>
  <si>
    <t>Little Gypsy Power Station</t>
  </si>
  <si>
    <t>J483</t>
  </si>
  <si>
    <t>Line tap at 138 kV line approximately 6,000 ft SW of Gordon Sub</t>
  </si>
  <si>
    <t>J484</t>
  </si>
  <si>
    <t>Existing Entergy Nelson Power Station</t>
  </si>
  <si>
    <t>J485</t>
  </si>
  <si>
    <t>Rochester Public Utilities</t>
  </si>
  <si>
    <t>West Side Substation - 5846 19th Street NW, Rochester, MN</t>
  </si>
  <si>
    <t>J486</t>
  </si>
  <si>
    <t>Grimes 345kV Substation</t>
  </si>
  <si>
    <t>J880</t>
  </si>
  <si>
    <t>Magic City 230kV sub</t>
  </si>
  <si>
    <t>J488</t>
  </si>
  <si>
    <t>J889</t>
  </si>
  <si>
    <t>Ramsey - Prairie 230KV Line Tap</t>
  </si>
  <si>
    <t>J929</t>
  </si>
  <si>
    <t>Wishek 41.6 kV Substation</t>
  </si>
  <si>
    <t>J1127</t>
  </si>
  <si>
    <t>Albany - Bass Creek 138 kV Line Tap</t>
  </si>
  <si>
    <t>J1129</t>
  </si>
  <si>
    <t>Paddock - Townline Rd 138 kV Line Tap</t>
  </si>
  <si>
    <t>J493</t>
  </si>
  <si>
    <t>Big Stone - Brookings 345 kV Substation</t>
  </si>
  <si>
    <t>J1240</t>
  </si>
  <si>
    <t>Spencer Creek 345kV Substation</t>
  </si>
  <si>
    <t>J495</t>
  </si>
  <si>
    <t>Ledyard-Colby 345kV line</t>
  </si>
  <si>
    <t>J1228</t>
  </si>
  <si>
    <t>Huntley 161 kV Substation</t>
  </si>
  <si>
    <t>J1273</t>
  </si>
  <si>
    <t>Marshall County,Starke County</t>
  </si>
  <si>
    <t>Burr Oak - East Winnamac 138 kV Line Tap</t>
  </si>
  <si>
    <t>J498</t>
  </si>
  <si>
    <t>Boone County,Greene County</t>
  </si>
  <si>
    <t>MEC 345 kV Grimes-Lehigh line (18 miles south of Leigh substation)</t>
  </si>
  <si>
    <t>J499</t>
  </si>
  <si>
    <t>Adair County,Madison County</t>
  </si>
  <si>
    <t>MEC 345 kV Fallow-Grimes line (18 miles east of Fallow substation)</t>
  </si>
  <si>
    <t>J500</t>
  </si>
  <si>
    <t>New substation at intersection of MEC 345 kV Boone-Atchison and MEC 345 kV Rolling Hills-Madison County substation</t>
  </si>
  <si>
    <t>J308</t>
  </si>
  <si>
    <t>ITC Rapson-Banner 345kV Line</t>
  </si>
  <si>
    <t>J1046</t>
  </si>
  <si>
    <t>J503</t>
  </si>
  <si>
    <t>230 kV Heskett-Wishek, 20 miles NW of Wishek</t>
  </si>
  <si>
    <t>J504</t>
  </si>
  <si>
    <t>161 kV Bertram-Duane Arnold line</t>
  </si>
  <si>
    <t>J505</t>
  </si>
  <si>
    <t>Apollo 138kV Substation Mishicot-Kewaunee line</t>
  </si>
  <si>
    <t>J506</t>
  </si>
  <si>
    <t>Plymouth County</t>
  </si>
  <si>
    <t>Raun-Lakefield Jct 345 kV line tap (T-19N, R-43W)</t>
  </si>
  <si>
    <t>J1056</t>
  </si>
  <si>
    <t>Lulu - Monroe 345 kV Line Tap</t>
  </si>
  <si>
    <t>J1064</t>
  </si>
  <si>
    <t>J1065</t>
  </si>
  <si>
    <t>Alma - Vestaburg 138kV Line Tap</t>
  </si>
  <si>
    <t>J510</t>
  </si>
  <si>
    <t>Scandinavia Township 113N, Range 48W</t>
  </si>
  <si>
    <t>J1068</t>
  </si>
  <si>
    <t>Dorset 120 kV Substation</t>
  </si>
  <si>
    <t>J512</t>
  </si>
  <si>
    <t>Nobles - Fenton 115kV line</t>
  </si>
  <si>
    <t>J513</t>
  </si>
  <si>
    <t>255173(17REYNOLDS)</t>
  </si>
  <si>
    <t>J514</t>
  </si>
  <si>
    <t>Existing ITC Midwest Marshalltown substation</t>
  </si>
  <si>
    <t>J515</t>
  </si>
  <si>
    <t>345 kV bus in Cayuga substation on north side of plant</t>
  </si>
  <si>
    <t>J978</t>
  </si>
  <si>
    <t>Eureka - Vestaburg 138kV Line Tap</t>
  </si>
  <si>
    <t>J1013</t>
  </si>
  <si>
    <t>Batavia 138kV Substation</t>
  </si>
  <si>
    <t>J1014</t>
  </si>
  <si>
    <t>Tompkins - Blackstone 138kV Line</t>
  </si>
  <si>
    <t>J1083</t>
  </si>
  <si>
    <t>Oneida138kV Substation</t>
  </si>
  <si>
    <t>J884</t>
  </si>
  <si>
    <t>Brokaw - Gibson City South 138 kV Line</t>
  </si>
  <si>
    <t>J1021</t>
  </si>
  <si>
    <t>J1123</t>
  </si>
  <si>
    <t>J523</t>
  </si>
  <si>
    <t>ITCM Adams 161 kV Substation</t>
  </si>
  <si>
    <t>J524</t>
  </si>
  <si>
    <t>Webster substation 161 kV bus</t>
  </si>
  <si>
    <t>J1418</t>
  </si>
  <si>
    <t>Joppa-Joppa North Bus 161kV Substation</t>
  </si>
  <si>
    <t>J526</t>
  </si>
  <si>
    <t>Brooking County to Big Stone South 345 kV line</t>
  </si>
  <si>
    <t>J527</t>
  </si>
  <si>
    <t>Booneville Cooper 345kV line</t>
  </si>
  <si>
    <t>J1195</t>
  </si>
  <si>
    <t>Wagner 138 kV Substation</t>
  </si>
  <si>
    <t>J529</t>
  </si>
  <si>
    <t>Obrien - Kossuth 345 kV line</t>
  </si>
  <si>
    <t>J530</t>
  </si>
  <si>
    <t>Montezuma - Hills 345kV Line</t>
  </si>
  <si>
    <t>J1237</t>
  </si>
  <si>
    <t>Majestic - Milan 345kV Line</t>
  </si>
  <si>
    <t>J1317</t>
  </si>
  <si>
    <t>Bennet 120kV Substation</t>
  </si>
  <si>
    <t>J533</t>
  </si>
  <si>
    <t>Slate 345kV Substation</t>
  </si>
  <si>
    <t>J534</t>
  </si>
  <si>
    <t>Humboldt County,Kossuth County</t>
  </si>
  <si>
    <t>Kossuth â€“ Webster 345kV Line</t>
  </si>
  <si>
    <t>J535</t>
  </si>
  <si>
    <t>J411 â€“ Lehigh 345kV Line</t>
  </si>
  <si>
    <t>J1016</t>
  </si>
  <si>
    <t>Francisco - Toyota Z75 138kV Line Tap</t>
  </si>
  <si>
    <t>J980</t>
  </si>
  <si>
    <t>Pana Substation 345kV Bus</t>
  </si>
  <si>
    <t>J538</t>
  </si>
  <si>
    <t>Moore Rd to Dowling 138kV line</t>
  </si>
  <si>
    <t>J985</t>
  </si>
  <si>
    <t>Miner - Kelso 161kV Line Tap</t>
  </si>
  <si>
    <t>J540</t>
  </si>
  <si>
    <t>Kalkaska County, MI - CP Node : CONS.KALK</t>
  </si>
  <si>
    <t>J541</t>
  </si>
  <si>
    <t>Zachary-Ottumwa 345 kV line</t>
  </si>
  <si>
    <t>J995</t>
  </si>
  <si>
    <t>Brown County,Jersey County</t>
  </si>
  <si>
    <t>NW Jerseyville Northwest Substation 138kV Bus</t>
  </si>
  <si>
    <t>J1031</t>
  </si>
  <si>
    <t>Fall Creek - New Castle 138 kV Line Tap</t>
  </si>
  <si>
    <t>J544</t>
  </si>
  <si>
    <t>Galion 115kV Substation</t>
  </si>
  <si>
    <t>J545</t>
  </si>
  <si>
    <t>Buffalo 115kV Substation</t>
  </si>
  <si>
    <t>J1059</t>
  </si>
  <si>
    <t>J1148</t>
  </si>
  <si>
    <t>AB Brown 138 kV Substation</t>
  </si>
  <si>
    <t>J1161</t>
  </si>
  <si>
    <t>J1291</t>
  </si>
  <si>
    <t>Catahoula Parish</t>
  </si>
  <si>
    <t>Standard - Red Gum 115 kV Line Tap</t>
  </si>
  <si>
    <t>J1443</t>
  </si>
  <si>
    <t>Texas Eastern F SS - Strong SS 115 kV Line Tap</t>
  </si>
  <si>
    <t>J1484</t>
  </si>
  <si>
    <t>J552</t>
  </si>
  <si>
    <t>Brinkley East - Moro 115kV Line</t>
  </si>
  <si>
    <t>J598</t>
  </si>
  <si>
    <t>Adair County,Schuyler County</t>
  </si>
  <si>
    <t>Zachary to Ottumwa 345kV tap</t>
  </si>
  <si>
    <t>J554</t>
  </si>
  <si>
    <t>J555</t>
  </si>
  <si>
    <t>Montezuma, IA 50171 345kV substation</t>
  </si>
  <si>
    <t>J391</t>
  </si>
  <si>
    <t>MMU's N 7th Street substation</t>
  </si>
  <si>
    <t>J557</t>
  </si>
  <si>
    <t>MM-2016-AUG</t>
  </si>
  <si>
    <t>Out of Cycle</t>
  </si>
  <si>
    <t>Garden Corners Substation 138kV</t>
  </si>
  <si>
    <t>J558</t>
  </si>
  <si>
    <t>Woodstock Tap 69 kV</t>
  </si>
  <si>
    <t>J1020</t>
  </si>
  <si>
    <t>Missionary 230kV Substation</t>
  </si>
  <si>
    <t>J1147</t>
  </si>
  <si>
    <t>Moses - McCrory 161 kV Line tap</t>
  </si>
  <si>
    <t>J841</t>
  </si>
  <si>
    <t>Orr RD 138 kV Substation</t>
  </si>
  <si>
    <t>J1459</t>
  </si>
  <si>
    <t>Argenta - Tompkins 345 kV Line Tap</t>
  </si>
  <si>
    <t>J528</t>
  </si>
  <si>
    <t>Rolling Hills - Madison 345kV Line</t>
  </si>
  <si>
    <t>J1406</t>
  </si>
  <si>
    <t>Kenowa - Ludington 345 kV Line Tap</t>
  </si>
  <si>
    <t>J906</t>
  </si>
  <si>
    <t>J842</t>
  </si>
  <si>
    <t>Gibson - Brown 345kV Line</t>
  </si>
  <si>
    <t>J843</t>
  </si>
  <si>
    <t>J1362</t>
  </si>
  <si>
    <t>J569</t>
  </si>
  <si>
    <t>NSP Rock County Substation</t>
  </si>
  <si>
    <t>J1343</t>
  </si>
  <si>
    <t>Emery - Lime Creek 161 kV Line Tap</t>
  </si>
  <si>
    <t>J571</t>
  </si>
  <si>
    <t>Township of Comstock, County of Kalmazoo, Morrow 138kV</t>
  </si>
  <si>
    <t>J1344</t>
  </si>
  <si>
    <t>Mills County</t>
  </si>
  <si>
    <t>Hastings 69 kV Substation</t>
  </si>
  <si>
    <t>J1420</t>
  </si>
  <si>
    <t>Sub #107 69 kV Substation</t>
  </si>
  <si>
    <t>J602</t>
  </si>
  <si>
    <t>Goss 138kV Substation</t>
  </si>
  <si>
    <t>J1486</t>
  </si>
  <si>
    <t>Harrison North 138kV Substation</t>
  </si>
  <si>
    <t>J1006</t>
  </si>
  <si>
    <t>Brookings - Yankee 115kV Line Tap</t>
  </si>
  <si>
    <t>J1008</t>
  </si>
  <si>
    <t>Blue Earth IPL - Blue Earth 69kV Line Tap</t>
  </si>
  <si>
    <t>J1032</t>
  </si>
  <si>
    <t>Wabasha County</t>
  </si>
  <si>
    <t>Briggs Rd. - N. Rochester 345 kV Line Tap</t>
  </si>
  <si>
    <t>J1038</t>
  </si>
  <si>
    <t>Grant Co. - E. Fergus Falls - Hoot Lake 115 kV Line Tap</t>
  </si>
  <si>
    <t>J1041</t>
  </si>
  <si>
    <t>Brewster - Heron Lake 161 kV Line</t>
  </si>
  <si>
    <t>J581</t>
  </si>
  <si>
    <t>Bastrop - Sterlington 115kV Line</t>
  </si>
  <si>
    <t>J1054</t>
  </si>
  <si>
    <t>Cannon Falls 115kV Substation</t>
  </si>
  <si>
    <t>J583</t>
  </si>
  <si>
    <t>Fallow Avenue 345kV Substation.  Zip Code 50002</t>
  </si>
  <si>
    <t>J1057</t>
  </si>
  <si>
    <t>J1061</t>
  </si>
  <si>
    <t>Briggs Rd - N. Rochester 345 kV Line Tap</t>
  </si>
  <si>
    <t>J586</t>
  </si>
  <si>
    <t>EAI Crooked Lake 161kV Substation</t>
  </si>
  <si>
    <t>J587</t>
  </si>
  <si>
    <t>J460 substation on the Brookings-H081 345kV line</t>
  </si>
  <si>
    <t>J1086</t>
  </si>
  <si>
    <t>Elk - Brewster 161 kV Line Tap</t>
  </si>
  <si>
    <t>J589</t>
  </si>
  <si>
    <t>Regal-Summerton 138kV line</t>
  </si>
  <si>
    <t>J590</t>
  </si>
  <si>
    <t>J591</t>
  </si>
  <si>
    <t>Material Modification</t>
  </si>
  <si>
    <t>Cotton Wood</t>
  </si>
  <si>
    <t>J1108</t>
  </si>
  <si>
    <t>Alexandria 345 kV Substation</t>
  </si>
  <si>
    <t>J1109</t>
  </si>
  <si>
    <t>J1114</t>
  </si>
  <si>
    <t>J506 Substation on Raun - Highland 345 kV Line</t>
  </si>
  <si>
    <t>J1143</t>
  </si>
  <si>
    <t>Minnesota Power</t>
  </si>
  <si>
    <t>Blanchard - Little Falls 115 kV Line</t>
  </si>
  <si>
    <t>J1149</t>
  </si>
  <si>
    <t>Hazel Creek 230 kV Substation</t>
  </si>
  <si>
    <t>J1170</t>
  </si>
  <si>
    <t>Bison 345 kV Substation</t>
  </si>
  <si>
    <t>J1177</t>
  </si>
  <si>
    <t>Hughes 345 kV Switching Station (J541 POI)</t>
  </si>
  <si>
    <t>J1179</t>
  </si>
  <si>
    <t>Rush City - Red Rock 230 kV Line Tap</t>
  </si>
  <si>
    <t>J951</t>
  </si>
  <si>
    <t>Donaldson - Warsaw 115 kV Line Tap</t>
  </si>
  <si>
    <t>J958</t>
  </si>
  <si>
    <t>Buffalo Ridge 115kV Substation</t>
  </si>
  <si>
    <t>J966</t>
  </si>
  <si>
    <t>Putnam County,Sullivan County</t>
  </si>
  <si>
    <t>Zachary 345kV Substation</t>
  </si>
  <si>
    <t>J603</t>
  </si>
  <si>
    <t>Tap on Montrose â€“ Mist 115 kV line</t>
  </si>
  <si>
    <t>J604</t>
  </si>
  <si>
    <t>Ruleville 115kV Sub</t>
  </si>
  <si>
    <t>J971</t>
  </si>
  <si>
    <t>Nobles Co - Fenton 115 kV Line Tap</t>
  </si>
  <si>
    <t>J977</t>
  </si>
  <si>
    <t>Jackson North 161kV Substation</t>
  </si>
  <si>
    <t>J997</t>
  </si>
  <si>
    <t>Ellendale 345 kV Sub, 230 kV Bus - 661098</t>
  </si>
  <si>
    <t>J998</t>
  </si>
  <si>
    <t>Adel - Waukee 69kV Line Tap</t>
  </si>
  <si>
    <t>J999</t>
  </si>
  <si>
    <t>Fairfax 161kV Substation</t>
  </si>
  <si>
    <t>J1366</t>
  </si>
  <si>
    <t>Tremval - Seven Mile 161 kV Line Tap</t>
  </si>
  <si>
    <t>J611</t>
  </si>
  <si>
    <t>Clarinda - Merryville 161kV tap</t>
  </si>
  <si>
    <t>J1480</t>
  </si>
  <si>
    <t>Shawlis - Electric Farms 161kV Line</t>
  </si>
  <si>
    <t>J1412</t>
  </si>
  <si>
    <t>Lake George - Schahfer GEN STA 345 kV Line Tap</t>
  </si>
  <si>
    <t>J614</t>
  </si>
  <si>
    <t>Rice 161kV Substation</t>
  </si>
  <si>
    <t>J1288</t>
  </si>
  <si>
    <t>Cayuga - Sugar Creek 345kVLine</t>
  </si>
  <si>
    <t>J1193</t>
  </si>
  <si>
    <t>Heskitt 115 kV Switchyard</t>
  </si>
  <si>
    <t>J1256</t>
  </si>
  <si>
    <t>J1451</t>
  </si>
  <si>
    <t>J1264</t>
  </si>
  <si>
    <t>Blaney Park - Engadine - Hiawatha - Alger - Munising 69kV Line</t>
  </si>
  <si>
    <t>J620</t>
  </si>
  <si>
    <t>Tap 1396 - Tap 1398 115kV</t>
  </si>
  <si>
    <t>J1324</t>
  </si>
  <si>
    <t>Midway 138kV Substation</t>
  </si>
  <si>
    <t>J1397</t>
  </si>
  <si>
    <t>Whistling Wings 69 kV Substation</t>
  </si>
  <si>
    <t>J1429</t>
  </si>
  <si>
    <t>Whistiling Wings 69 kV Substation</t>
  </si>
  <si>
    <t>J1009</t>
  </si>
  <si>
    <t>Kenosha County,Racine County</t>
  </si>
  <si>
    <t>Pleasant Prairie - Racine 345kV Line Tap</t>
  </si>
  <si>
    <t>J1010</t>
  </si>
  <si>
    <t>Arcadian - Zion 345kV Line Tap</t>
  </si>
  <si>
    <t>J1011</t>
  </si>
  <si>
    <t>J1051</t>
  </si>
  <si>
    <t>Concord 138kV Substation</t>
  </si>
  <si>
    <t>J628</t>
  </si>
  <si>
    <t>Grand Forks County,Nelson County</t>
  </si>
  <si>
    <t>Ramsey - Prairie 230kV Line Tap</t>
  </si>
  <si>
    <t>J1053</t>
  </si>
  <si>
    <t>Concord SW YD 138 kV Substation</t>
  </si>
  <si>
    <t>J1085</t>
  </si>
  <si>
    <t>Marathon County,Taylor County,Wood County</t>
  </si>
  <si>
    <t>Gardner Park - J821 POI - Stone Lake 345 kV Line Tap</t>
  </si>
  <si>
    <t>J1121</t>
  </si>
  <si>
    <t>Stone Lake - (Pershing) - Gardner Park 345 kV Line Tap</t>
  </si>
  <si>
    <t>J1489</t>
  </si>
  <si>
    <t>J807</t>
  </si>
  <si>
    <t>Darlington - Hillman 138kV Line (Falcon Substation J395)</t>
  </si>
  <si>
    <t>J819</t>
  </si>
  <si>
    <t>Darlington 138kV Substation</t>
  </si>
  <si>
    <t>J821</t>
  </si>
  <si>
    <t>Wein - Stratford 115 kV Line Tap</t>
  </si>
  <si>
    <t>J839</t>
  </si>
  <si>
    <t>Lapeer County</t>
  </si>
  <si>
    <t>Otsego Tap - Otsego 120 kV Line Tap</t>
  </si>
  <si>
    <t>J1346</t>
  </si>
  <si>
    <t>Brownstown 345kV Substation</t>
  </si>
  <si>
    <t>J1423</t>
  </si>
  <si>
    <t>Campbell - Blendon 138kV Line</t>
  </si>
  <si>
    <t>J639</t>
  </si>
  <si>
    <t>Addis - Big Cajun 230kV Line</t>
  </si>
  <si>
    <t>J1005</t>
  </si>
  <si>
    <t>Murphy 345kV Substation</t>
  </si>
  <si>
    <t>J641</t>
  </si>
  <si>
    <t>Morgan County,Scott County</t>
  </si>
  <si>
    <t>Line tap of Meredoisa sub to Jacksonville Industrial Park 138kv</t>
  </si>
  <si>
    <t>J1103</t>
  </si>
  <si>
    <t>Bauer - (Kirk) - Ringle 345kV Line Tap</t>
  </si>
  <si>
    <t>J643</t>
  </si>
  <si>
    <t>Schahfer Tap (17 SCHAFR_TAP)138kv</t>
  </si>
  <si>
    <t>J644</t>
  </si>
  <si>
    <t>Greene County,Scott County</t>
  </si>
  <si>
    <t>Jerseyville 138kV</t>
  </si>
  <si>
    <t>J1173</t>
  </si>
  <si>
    <t>Raisin - METC Tap 138kV Line Tap</t>
  </si>
  <si>
    <t>J646</t>
  </si>
  <si>
    <t>Carbon - connecting to ITC at Jewel, St-Clair and Spokane substations</t>
  </si>
  <si>
    <t>J989</t>
  </si>
  <si>
    <t>Halsey 138kV Substation</t>
  </si>
  <si>
    <t>J1380</t>
  </si>
  <si>
    <t>Cooper - Penton 230 kV Line</t>
  </si>
  <si>
    <t>J1384</t>
  </si>
  <si>
    <t>Ville Platte - West Fork 230 kV Line</t>
  </si>
  <si>
    <t>J1404</t>
  </si>
  <si>
    <t>Drew 115kV Substation</t>
  </si>
  <si>
    <t>J1400</t>
  </si>
  <si>
    <t>Marked Tree - Marion 161 kV Line Tap</t>
  </si>
  <si>
    <t>J652</t>
  </si>
  <si>
    <t>Darlington - Hillman 138kV</t>
  </si>
  <si>
    <t>J1220</t>
  </si>
  <si>
    <t>Rapides - Rodemacher 230 kV Line Tap</t>
  </si>
  <si>
    <t>J1236</t>
  </si>
  <si>
    <t>Ville Platte - West Form 230 kV Line Tap</t>
  </si>
  <si>
    <t>J1238</t>
  </si>
  <si>
    <t>J1245</t>
  </si>
  <si>
    <t>J1250</t>
  </si>
  <si>
    <t>Datto-Corning North 161 kV line</t>
  </si>
  <si>
    <t>J1259</t>
  </si>
  <si>
    <t>Colonial Pipeline - Kentwood 115 kV Line</t>
  </si>
  <si>
    <t>J1277</t>
  </si>
  <si>
    <t>J1290</t>
  </si>
  <si>
    <t>J1293</t>
  </si>
  <si>
    <t>Brinkley East - Moro 115 kV Line Tap</t>
  </si>
  <si>
    <t>J1414</t>
  </si>
  <si>
    <t>J663</t>
  </si>
  <si>
    <t>Phillips County</t>
  </si>
  <si>
    <t>Robert E Ritchie 230kV Substation</t>
  </si>
  <si>
    <t>J1439</t>
  </si>
  <si>
    <t>J1260</t>
  </si>
  <si>
    <t>Desha County</t>
  </si>
  <si>
    <t>Dumas - Reed 115kV Line</t>
  </si>
  <si>
    <t>J1261</t>
  </si>
  <si>
    <t>Clarendon - Brinkley East 115kV Line</t>
  </si>
  <si>
    <t>J1278</t>
  </si>
  <si>
    <t>Corrigan Bulk - Staley 138kV Line</t>
  </si>
  <si>
    <t>J1280</t>
  </si>
  <si>
    <t>Brinkley East - Clarendon 115kV Line</t>
  </si>
  <si>
    <t>J1287</t>
  </si>
  <si>
    <t>Tunica - Crenshaw 115kV Line</t>
  </si>
  <si>
    <t>J1351</t>
  </si>
  <si>
    <t>Tallulah - Delhi 115kV Line Tap</t>
  </si>
  <si>
    <t>J1364</t>
  </si>
  <si>
    <t>Marked Tree - Marion 161 kV Line tap</t>
  </si>
  <si>
    <t>J1267</t>
  </si>
  <si>
    <t>Fisher  - Cherry Valley 161kV Line</t>
  </si>
  <si>
    <t>J1462</t>
  </si>
  <si>
    <t>Acadia - Scanlan 138kV Line</t>
  </si>
  <si>
    <t>J1469</t>
  </si>
  <si>
    <t>Marion - Marked Tree 161kV Line</t>
  </si>
  <si>
    <t>J740</t>
  </si>
  <si>
    <t>Reynold 345kV substation</t>
  </si>
  <si>
    <t>J1538</t>
  </si>
  <si>
    <t>Livingston</t>
  </si>
  <si>
    <t>Hammond - Coly 230 kV</t>
  </si>
  <si>
    <t>J1541</t>
  </si>
  <si>
    <t>Donaldsonville 230kV</t>
  </si>
  <si>
    <t>J1543</t>
  </si>
  <si>
    <t>Grand Traverse</t>
  </si>
  <si>
    <t>Ludington to Keystone 345kV</t>
  </si>
  <si>
    <t>J679</t>
  </si>
  <si>
    <t>Greenwood - Winona 115kV</t>
  </si>
  <si>
    <t>J680</t>
  </si>
  <si>
    <t>Crosset West 115kV Substation</t>
  </si>
  <si>
    <t>J1584</t>
  </si>
  <si>
    <t>Toomey  138kV</t>
  </si>
  <si>
    <t>J1718</t>
  </si>
  <si>
    <t>Bunsonville 345kV</t>
  </si>
  <si>
    <t>J683</t>
  </si>
  <si>
    <t>Wilbert - Livonia 138kV Substation (~1.5 mi from Wilbert)</t>
  </si>
  <si>
    <t>J1640</t>
  </si>
  <si>
    <t>Beech Grove - Ray Braswell 115 kV</t>
  </si>
  <si>
    <t>J1685</t>
  </si>
  <si>
    <t>Ascension,Assumption</t>
  </si>
  <si>
    <t>Donaldsonville to Evergreen 230kV line</t>
  </si>
  <si>
    <t>J1788</t>
  </si>
  <si>
    <t>Caneland 230 kV</t>
  </si>
  <si>
    <t>J584</t>
  </si>
  <si>
    <t>Blacksmith Tap - Spring Grove 69kV Line</t>
  </si>
  <si>
    <t>J754</t>
  </si>
  <si>
    <t>Cayuga - Nucor 345kV</t>
  </si>
  <si>
    <t>J1547</t>
  </si>
  <si>
    <t>Franklin,Hardin</t>
  </si>
  <si>
    <t>Killdeer to Blackhawk 345kV Line Tap</t>
  </si>
  <si>
    <t>J1688</t>
  </si>
  <si>
    <t>Rising 345kV</t>
  </si>
  <si>
    <t>J1549</t>
  </si>
  <si>
    <t>Rock Creek-DeWitt 161kV line</t>
  </si>
  <si>
    <t>J1570</t>
  </si>
  <si>
    <t>Magnolia 161 kV</t>
  </si>
  <si>
    <t>J1727</t>
  </si>
  <si>
    <t>Lime Creek 161kV</t>
  </si>
  <si>
    <t>J1728</t>
  </si>
  <si>
    <t>J1729</t>
  </si>
  <si>
    <t>J1758</t>
  </si>
  <si>
    <t>Barnes</t>
  </si>
  <si>
    <t>Pillsburry Substation  230kV</t>
  </si>
  <si>
    <t>J697</t>
  </si>
  <si>
    <t>J1761</t>
  </si>
  <si>
    <t>Maple River 230kV</t>
  </si>
  <si>
    <t>J1763</t>
  </si>
  <si>
    <t>Cavalier</t>
  </si>
  <si>
    <t>Langdon Substation 115kV</t>
  </si>
  <si>
    <t>J1767</t>
  </si>
  <si>
    <t>Burt to Emery  161kV</t>
  </si>
  <si>
    <t>J701</t>
  </si>
  <si>
    <t>Rapson - Grasssmere - Bauer 345kV Line Tap (Kirk 345 kV Sub)</t>
  </si>
  <si>
    <t>J1776</t>
  </si>
  <si>
    <t>Osceola</t>
  </si>
  <si>
    <t>Dickinson County Switch Yard 161kV</t>
  </si>
  <si>
    <t>J703</t>
  </si>
  <si>
    <t>Huron 138kV Substation -looping Lines FREG11 (National to Freeman) &amp; Goose Lake (PI to Empire)</t>
  </si>
  <si>
    <t>J704</t>
  </si>
  <si>
    <t>M38 Substation 138kV</t>
  </si>
  <si>
    <t>J1787</t>
  </si>
  <si>
    <t>J1800</t>
  </si>
  <si>
    <t>Mower</t>
  </si>
  <si>
    <t>Adams Switch Yard 161kV</t>
  </si>
  <si>
    <t>J1531</t>
  </si>
  <si>
    <t>Sheroc Substation 345kV</t>
  </si>
  <si>
    <t>J937</t>
  </si>
  <si>
    <t>J1700</t>
  </si>
  <si>
    <t>FRANKLIN 230KV</t>
  </si>
  <si>
    <t>J1524</t>
  </si>
  <si>
    <t>Buffalo Ridge to Pipestone 115kV</t>
  </si>
  <si>
    <t>J1775</t>
  </si>
  <si>
    <t>Calumet</t>
  </si>
  <si>
    <t>Forest Junction Substation 345kV</t>
  </si>
  <si>
    <t>J1645</t>
  </si>
  <si>
    <t>Renville</t>
  </si>
  <si>
    <t>J1647</t>
  </si>
  <si>
    <t>Chippewa</t>
  </si>
  <si>
    <t>Maynard XMSN 115kV Substation</t>
  </si>
  <si>
    <t>J1693</t>
  </si>
  <si>
    <t>J715</t>
  </si>
  <si>
    <t>McLean County-Oglesby 138kV Line 1382</t>
  </si>
  <si>
    <t>J1536</t>
  </si>
  <si>
    <t>Isabella</t>
  </si>
  <si>
    <t>Summerton (1) 138 kV</t>
  </si>
  <si>
    <t>J717</t>
  </si>
  <si>
    <t>Isabella County</t>
  </si>
  <si>
    <t>Edenville Junction to Warren 138 kV Line</t>
  </si>
  <si>
    <t>J718</t>
  </si>
  <si>
    <t>Cherry Grove 69kV Substation</t>
  </si>
  <si>
    <t>J1546</t>
  </si>
  <si>
    <t>Milan - Monroe 345 kV</t>
  </si>
  <si>
    <t>J1554</t>
  </si>
  <si>
    <t>Ionia</t>
  </si>
  <si>
    <t>American Bumper Junction to David Junction 138Kv</t>
  </si>
  <si>
    <t>J1555</t>
  </si>
  <si>
    <t>Moore Road Substation 138kV</t>
  </si>
  <si>
    <t>J722</t>
  </si>
  <si>
    <t>J1608</t>
  </si>
  <si>
    <t>Tihart to Lovejoy Junction  138kv</t>
  </si>
  <si>
    <t>J1631</t>
  </si>
  <si>
    <t>Stonelake  to Gardner Park 345kV</t>
  </si>
  <si>
    <t>J1648</t>
  </si>
  <si>
    <t>Searcy</t>
  </si>
  <si>
    <t>Searcy Price 161kV</t>
  </si>
  <si>
    <t>J1522</t>
  </si>
  <si>
    <t>J1580</t>
  </si>
  <si>
    <t>Cobb - Archer Junction  138kV #2</t>
  </si>
  <si>
    <t>J728</t>
  </si>
  <si>
    <t>J1643</t>
  </si>
  <si>
    <t>Delaney 138kV</t>
  </si>
  <si>
    <t>J1711</t>
  </si>
  <si>
    <t>North Monroe 138kV Substation</t>
  </si>
  <si>
    <t>J1753</t>
  </si>
  <si>
    <t>Columbia-South Fond du Lac 345kV</t>
  </si>
  <si>
    <t>J732</t>
  </si>
  <si>
    <t>Arrowhead - Stone Lake 345kV Line</t>
  </si>
  <si>
    <t>J1764</t>
  </si>
  <si>
    <t>Wabash Valley Power</t>
  </si>
  <si>
    <t>Seminary/Perryville 138kV</t>
  </si>
  <si>
    <t>J734</t>
  </si>
  <si>
    <t>J1738</t>
  </si>
  <si>
    <t>Leola Substation 41.6kV</t>
  </si>
  <si>
    <t>J1692</t>
  </si>
  <si>
    <t>Walton 345 kV  Substation</t>
  </si>
  <si>
    <t>J1741</t>
  </si>
  <si>
    <t>Walton 345kV  Substation</t>
  </si>
  <si>
    <t>J883</t>
  </si>
  <si>
    <t>Monticello-East Winamac</t>
  </si>
  <si>
    <t>J1683</t>
  </si>
  <si>
    <t>Porter</t>
  </si>
  <si>
    <t>Babcock - Lake George 345 kV</t>
  </si>
  <si>
    <t>J1702</t>
  </si>
  <si>
    <t>Macon,Shelby</t>
  </si>
  <si>
    <t>Faraday 345 kV</t>
  </si>
  <si>
    <t>J1742</t>
  </si>
  <si>
    <t>J1757</t>
  </si>
  <si>
    <t>Coles</t>
  </si>
  <si>
    <t>Kansas - Faraday 345 kV</t>
  </si>
  <si>
    <t>J1606</t>
  </si>
  <si>
    <t>Fountain</t>
  </si>
  <si>
    <t>Attica 230kV Substation</t>
  </si>
  <si>
    <t>J1548</t>
  </si>
  <si>
    <t>Putnam</t>
  </si>
  <si>
    <t>Amo-Edwardsport IGCC 345kV</t>
  </si>
  <si>
    <t>J1617</t>
  </si>
  <si>
    <t>Bunsonville 138kV</t>
  </si>
  <si>
    <t>J1623</t>
  </si>
  <si>
    <t>Mitchell Lost River 345kV</t>
  </si>
  <si>
    <t>J1627</t>
  </si>
  <si>
    <t>J748</t>
  </si>
  <si>
    <t>Highland - Raun 345kV Line Tap</t>
  </si>
  <si>
    <t>J1628</t>
  </si>
  <si>
    <t>Goodland to Reynolds 138KV</t>
  </si>
  <si>
    <t>J750</t>
  </si>
  <si>
    <t>Westchester 138kV Substation</t>
  </si>
  <si>
    <t>J1650</t>
  </si>
  <si>
    <t>Latham 345kV</t>
  </si>
  <si>
    <t>J752</t>
  </si>
  <si>
    <t>Ringle 345kV Switchyard</t>
  </si>
  <si>
    <t>J753</t>
  </si>
  <si>
    <t>Breckinridge County</t>
  </si>
  <si>
    <t>Hardinsburg Sub 161kV</t>
  </si>
  <si>
    <t>J1662</t>
  </si>
  <si>
    <t>Goodland Substation 138kV (Bus Name: 17Goodland)</t>
  </si>
  <si>
    <t>J1682</t>
  </si>
  <si>
    <t>Boone</t>
  </si>
  <si>
    <t>Hortonville to Whitestown 345 kV</t>
  </si>
  <si>
    <t>J756</t>
  </si>
  <si>
    <t>Mason City to Fogarty 138kV</t>
  </si>
  <si>
    <t>J757</t>
  </si>
  <si>
    <t>Morgan County,Sangamon County</t>
  </si>
  <si>
    <t>Austin-Meredosia 345kV line</t>
  </si>
  <si>
    <t>J758</t>
  </si>
  <si>
    <t>Verona-Foundry 138kV</t>
  </si>
  <si>
    <t>J759</t>
  </si>
  <si>
    <t>Troy 161kV Sub</t>
  </si>
  <si>
    <t>J760</t>
  </si>
  <si>
    <t>New Kitty Hawk 345kV substation</t>
  </si>
  <si>
    <t>J1689</t>
  </si>
  <si>
    <t>Cadiz 138kV</t>
  </si>
  <si>
    <t>J762</t>
  </si>
  <si>
    <t>Meade County</t>
  </si>
  <si>
    <t>Meade Sub 161kV</t>
  </si>
  <si>
    <t>J1694</t>
  </si>
  <si>
    <t>Lost River 345kV</t>
  </si>
  <si>
    <t>J1715</t>
  </si>
  <si>
    <t>HE Westport 138kV</t>
  </si>
  <si>
    <t>J1717</t>
  </si>
  <si>
    <t>Greensburg 138kV</t>
  </si>
  <si>
    <t>J1768</t>
  </si>
  <si>
    <t>Lost River Substation  345</t>
  </si>
  <si>
    <t>J1807</t>
  </si>
  <si>
    <t>Mount Tabor 138kV</t>
  </si>
  <si>
    <t>J1825</t>
  </si>
  <si>
    <t>Westport</t>
  </si>
  <si>
    <t>J1545</t>
  </si>
  <si>
    <t>Crossett North to North Bastrop 115 kV</t>
  </si>
  <si>
    <t>J1551</t>
  </si>
  <si>
    <t>J1674</t>
  </si>
  <si>
    <t>St. Tammany</t>
  </si>
  <si>
    <t>Talisheek - North Slidell 230kV Line</t>
  </si>
  <si>
    <t>J1698</t>
  </si>
  <si>
    <t>J1505</t>
  </si>
  <si>
    <t>J1506</t>
  </si>
  <si>
    <t>Barkers Corner - Bogalusa 230 kV Line</t>
  </si>
  <si>
    <t>J1507</t>
  </si>
  <si>
    <t>J1822</t>
  </si>
  <si>
    <t>Franklin</t>
  </si>
  <si>
    <t>KILLDEER3 (631199) 345 KV TO BLACKHAWK (636199) 345 kv line Tap</t>
  </si>
  <si>
    <t>J1493</t>
  </si>
  <si>
    <t>Hubbard</t>
  </si>
  <si>
    <t>Hubbard 115kV</t>
  </si>
  <si>
    <t>J1511</t>
  </si>
  <si>
    <t>Scandia to Lawrence Creek 69kV</t>
  </si>
  <si>
    <t>J1568</t>
  </si>
  <si>
    <t>Franklin 115kV</t>
  </si>
  <si>
    <t>J1569</t>
  </si>
  <si>
    <t>Pierce</t>
  </si>
  <si>
    <t>Red Wing to Herbert 69kV (Redwing - Bay City - Esdaile - Herbert)</t>
  </si>
  <si>
    <t>J1595</t>
  </si>
  <si>
    <t>St. Martin</t>
  </si>
  <si>
    <t>Kirk 138kV</t>
  </si>
  <si>
    <t>J1540</t>
  </si>
  <si>
    <t>Bison-Alexandria 345kV</t>
  </si>
  <si>
    <t>J783</t>
  </si>
  <si>
    <t>Grandview Sub</t>
  </si>
  <si>
    <t>J1515</t>
  </si>
  <si>
    <t>Midland</t>
  </si>
  <si>
    <t>Tittabawassee  to Murphy 345kV</t>
  </si>
  <si>
    <t>J1322</t>
  </si>
  <si>
    <t>Battle Creek - Oneida 345kV Tap</t>
  </si>
  <si>
    <t>J580</t>
  </si>
  <si>
    <t>Nepoleon Sub 230kV</t>
  </si>
  <si>
    <t>J787</t>
  </si>
  <si>
    <t>filer city substation</t>
  </si>
  <si>
    <t>J788</t>
  </si>
  <si>
    <t>Brookings County - Lyon County</t>
  </si>
  <si>
    <t>J789</t>
  </si>
  <si>
    <t>J790</t>
  </si>
  <si>
    <t>4 miles north of Holland, MN56139</t>
  </si>
  <si>
    <t>J791</t>
  </si>
  <si>
    <t>Sumrall  II Substation</t>
  </si>
  <si>
    <t>J792</t>
  </si>
  <si>
    <t>230 kV Adams Creek Switchyard</t>
  </si>
  <si>
    <t>J793</t>
  </si>
  <si>
    <t>Belle River - Fitz #2 345 kV Line Tap</t>
  </si>
  <si>
    <t>J794</t>
  </si>
  <si>
    <t>J589 138kV Substation (Regal - Summerton 138kV Line)</t>
  </si>
  <si>
    <t>J705</t>
  </si>
  <si>
    <t>Tri-county 230 kV substation</t>
  </si>
  <si>
    <t>J796</t>
  </si>
  <si>
    <t>J706</t>
  </si>
  <si>
    <t>Tri-county 230kV sub</t>
  </si>
  <si>
    <t>J713</t>
  </si>
  <si>
    <t>Square Butte East 230kV Substation</t>
  </si>
  <si>
    <t>J799</t>
  </si>
  <si>
    <t>Milan - Pioneer 120kV Line Tap</t>
  </si>
  <si>
    <t>J800</t>
  </si>
  <si>
    <t>Crossville West Substation 138kV Bus - Albion South - Norris City 138 kV Line</t>
  </si>
  <si>
    <t>J801</t>
  </si>
  <si>
    <t>Crystal Cave-Rock Elm 161kV line tap</t>
  </si>
  <si>
    <t>J720</t>
  </si>
  <si>
    <t>Lakefield - Raun 345 kV line</t>
  </si>
  <si>
    <t>J803</t>
  </si>
  <si>
    <t>Tracy to Walnut Grove 69 kV line</t>
  </si>
  <si>
    <t>J785</t>
  </si>
  <si>
    <t>Lakefield Junction - Huntley 345 kV line (Tap)</t>
  </si>
  <si>
    <t>J805</t>
  </si>
  <si>
    <t>J806</t>
  </si>
  <si>
    <t>Rice Creek - Vrooman 138kV Line Tap</t>
  </si>
  <si>
    <t>J816</t>
  </si>
  <si>
    <t>J808</t>
  </si>
  <si>
    <t>Aster Substation 138kV Bus</t>
  </si>
  <si>
    <t>J840</t>
  </si>
  <si>
    <t>Humboldt County</t>
  </si>
  <si>
    <t>Kossuth - Webster 345 kV Line</t>
  </si>
  <si>
    <t>J873</t>
  </si>
  <si>
    <t>Killdeer- Blackhawk 345kV Line</t>
  </si>
  <si>
    <t>J811</t>
  </si>
  <si>
    <t>J885</t>
  </si>
  <si>
    <t>J407 Glenworth 161kV Substation</t>
  </si>
  <si>
    <t>J813</t>
  </si>
  <si>
    <t>Louisville South Substation 138kV Line</t>
  </si>
  <si>
    <t>J905</t>
  </si>
  <si>
    <t>J815</t>
  </si>
  <si>
    <t>Taylorville South-Austin (formerly Pawnee)138kV Line</t>
  </si>
  <si>
    <t>J916</t>
  </si>
  <si>
    <t>Mountain Lake 69kV Substation</t>
  </si>
  <si>
    <t>J817</t>
  </si>
  <si>
    <t>Warrenton 161kV Substation</t>
  </si>
  <si>
    <t>J818</t>
  </si>
  <si>
    <t>Jefferson 138kV Substation</t>
  </si>
  <si>
    <t>J927</t>
  </si>
  <si>
    <t>Faribault County,Freeborn County</t>
  </si>
  <si>
    <t>Walters 69 kV Substation</t>
  </si>
  <si>
    <t>J933</t>
  </si>
  <si>
    <t>Day County</t>
  </si>
  <si>
    <t>Ellendale - Big Stone South 345kV Line</t>
  </si>
  <si>
    <t>J1088</t>
  </si>
  <si>
    <t>Cornell - Layton 138 kV Line Tap</t>
  </si>
  <si>
    <t>J1089</t>
  </si>
  <si>
    <t>Cornell - Bell Rd 138 kV Line Tap</t>
  </si>
  <si>
    <t>J1090</t>
  </si>
  <si>
    <t>Tompkins - Churchill Jct 138 kV Line Tap</t>
  </si>
  <si>
    <t>J1252</t>
  </si>
  <si>
    <t>J1327</t>
  </si>
  <si>
    <t>J826</t>
  </si>
  <si>
    <t>J1394</t>
  </si>
  <si>
    <t>Cornell - Layton138kV Line</t>
  </si>
  <si>
    <t>J1206</t>
  </si>
  <si>
    <t>J829</t>
  </si>
  <si>
    <t>Sullivan County</t>
  </si>
  <si>
    <t>Dresser - Merom 345kV Line</t>
  </si>
  <si>
    <t>J830</t>
  </si>
  <si>
    <t>Canton South to Hoy Road 230 kV Line</t>
  </si>
  <si>
    <t>J831</t>
  </si>
  <si>
    <t>Port Washington Generating Switchyard 138 kV</t>
  </si>
  <si>
    <t>J832</t>
  </si>
  <si>
    <t>Cheboygan County</t>
  </si>
  <si>
    <t>J833</t>
  </si>
  <si>
    <t>Milan-Pioneer 120kV line tap</t>
  </si>
  <si>
    <t>J834</t>
  </si>
  <si>
    <t>J1449</t>
  </si>
  <si>
    <t>Morocco 138kV Substation</t>
  </si>
  <si>
    <t>J836</t>
  </si>
  <si>
    <t>Ledyard 345kV Substation</t>
  </si>
  <si>
    <t>J837</t>
  </si>
  <si>
    <t>J838</t>
  </si>
  <si>
    <t>J1211</t>
  </si>
  <si>
    <t>Vernon - METC Tap 138kV Line</t>
  </si>
  <si>
    <t>J1491</t>
  </si>
  <si>
    <t>Marion</t>
  </si>
  <si>
    <t>IPL EW Stout North  Yard 138 kV Substation</t>
  </si>
  <si>
    <t>J1675</t>
  </si>
  <si>
    <t>Edgar</t>
  </si>
  <si>
    <t>Kansas 345kV</t>
  </si>
  <si>
    <t>J1713</t>
  </si>
  <si>
    <t>Faraday (138 kV)</t>
  </si>
  <si>
    <t>J1755</t>
  </si>
  <si>
    <t>Bureau</t>
  </si>
  <si>
    <t>Bureau County 138 kV</t>
  </si>
  <si>
    <t>J844</t>
  </si>
  <si>
    <t>Sandburg Substation 138kV Bus</t>
  </si>
  <si>
    <t>J845</t>
  </si>
  <si>
    <t>Gibson City South - Paxton East 138kV Line</t>
  </si>
  <si>
    <t>J1799</t>
  </si>
  <si>
    <t>Joppa 345 kV</t>
  </si>
  <si>
    <t>J847</t>
  </si>
  <si>
    <t>Schahfer Tap 138kV Substation</t>
  </si>
  <si>
    <t>J848</t>
  </si>
  <si>
    <t>Pana Substation 138kV Bus</t>
  </si>
  <si>
    <t>J849</t>
  </si>
  <si>
    <t>Chandler 138 kV Substation</t>
  </si>
  <si>
    <t>J850</t>
  </si>
  <si>
    <t>RCEC Bradford - W. Darien 138kV Line</t>
  </si>
  <si>
    <t>J1762</t>
  </si>
  <si>
    <t>Iron</t>
  </si>
  <si>
    <t>Crystal Falls - Aspen 69 kV</t>
  </si>
  <si>
    <t>J1792</t>
  </si>
  <si>
    <t>New Tap of the Ontonagan to Rockland Jct 69kV Line approx. 2.2 mi. north of Rockland Jct.</t>
  </si>
  <si>
    <t>J853</t>
  </si>
  <si>
    <t>Norris City North Substation 138kV Bus</t>
  </si>
  <si>
    <t>J1809</t>
  </si>
  <si>
    <t>Atlantic -Silver River 138 kV</t>
  </si>
  <si>
    <t>J855</t>
  </si>
  <si>
    <t>Grant County,Iowa County</t>
  </si>
  <si>
    <t>Lancaster - Eden 138 kV Line Tap</t>
  </si>
  <si>
    <t>J856</t>
  </si>
  <si>
    <t>Scott (TWP 138/69) 138 kV Substation</t>
  </si>
  <si>
    <t>J857</t>
  </si>
  <si>
    <t>Verona - Foundry 138 kV Line Tap</t>
  </si>
  <si>
    <t>J1823</t>
  </si>
  <si>
    <t>Portage (UPPCO) - Atlantic 69 kV</t>
  </si>
  <si>
    <t>J859</t>
  </si>
  <si>
    <t>Frederick North - Meredosia East 138kV Line</t>
  </si>
  <si>
    <t>J1556</t>
  </si>
  <si>
    <t>Northern Fibre 138kV</t>
  </si>
  <si>
    <t>J1661</t>
  </si>
  <si>
    <t>Lapeer</t>
  </si>
  <si>
    <t>Imlay Pump 120kV Substation</t>
  </si>
  <si>
    <t>J1705</t>
  </si>
  <si>
    <t>South Fond du Lac (Endpoint A) to Columbia (Endpoint B)  345 kV</t>
  </si>
  <si>
    <t>J1739</t>
  </si>
  <si>
    <t>J864</t>
  </si>
  <si>
    <t>Lone Rock 69kV Substation</t>
  </si>
  <si>
    <t>J1838</t>
  </si>
  <si>
    <t>Combined-Cycle - Steam Part</t>
  </si>
  <si>
    <t>J866</t>
  </si>
  <si>
    <t>Batesville - Robert E. Ritchie 230 kV line</t>
  </si>
  <si>
    <t>J1596</t>
  </si>
  <si>
    <t>Sand Lake 138kV</t>
  </si>
  <si>
    <t>J868</t>
  </si>
  <si>
    <t>Plantation 115 kV Substation</t>
  </si>
  <si>
    <t>J1001</t>
  </si>
  <si>
    <t>J870</t>
  </si>
  <si>
    <t>Eden - Wyoming Valley 138kV Line Tap</t>
  </si>
  <si>
    <t>J871</t>
  </si>
  <si>
    <t>J1024</t>
  </si>
  <si>
    <t>Maryville - Clarinda 161 kV Line Tap</t>
  </si>
  <si>
    <t>J1098</t>
  </si>
  <si>
    <t>J874</t>
  </si>
  <si>
    <t>Fenton - Chanarambie 115kV Line</t>
  </si>
  <si>
    <t>J875</t>
  </si>
  <si>
    <t>Par - Raisin Road 138kV Line</t>
  </si>
  <si>
    <t>J1105</t>
  </si>
  <si>
    <t>Hampton Corners 345 kV Substation</t>
  </si>
  <si>
    <t>J877</t>
  </si>
  <si>
    <t>Obrien - Kossuth 345kV Line (J529 &amp; J590 New Substation)</t>
  </si>
  <si>
    <t>J878</t>
  </si>
  <si>
    <t>Paris 138kV Substation</t>
  </si>
  <si>
    <t>J1106</t>
  </si>
  <si>
    <t>Lyon County - Cedar Mountain 345 kV Circuit 2 Line</t>
  </si>
  <si>
    <t>J1122</t>
  </si>
  <si>
    <t>Council Bluffs - Fallow Avenue 345 kV Line Tap</t>
  </si>
  <si>
    <t>J1128</t>
  </si>
  <si>
    <t>Hayward - Murphy Creek 161 kV Line Tap</t>
  </si>
  <si>
    <t>J1140</t>
  </si>
  <si>
    <t>Platte River 115 kV Substation</t>
  </si>
  <si>
    <t>J1187</t>
  </si>
  <si>
    <t>Stanton 230 kV Substation</t>
  </si>
  <si>
    <t>J1501</t>
  </si>
  <si>
    <t>Auburn North 138kV</t>
  </si>
  <si>
    <t>J952</t>
  </si>
  <si>
    <t>McLaughlin - McIntosh Junction 115 kV Line Tap</t>
  </si>
  <si>
    <t>J886</t>
  </si>
  <si>
    <t>Kewaunee 138 kV Substation</t>
  </si>
  <si>
    <t>J959</t>
  </si>
  <si>
    <t>Windsor 161kV Substation</t>
  </si>
  <si>
    <t>J888</t>
  </si>
  <si>
    <t>George County</t>
  </si>
  <si>
    <t>Benndale 69kV Substation</t>
  </si>
  <si>
    <t>J981</t>
  </si>
  <si>
    <t>Sub T 345kV Substation</t>
  </si>
  <si>
    <t>J1033</t>
  </si>
  <si>
    <t>Stoddard - Morely 161 kV Line Tap</t>
  </si>
  <si>
    <t>J1039</t>
  </si>
  <si>
    <t>Enon - Montogomery 345kV Line Tap</t>
  </si>
  <si>
    <t>J1111</t>
  </si>
  <si>
    <t>Campbell Hill - Jackson 161 kV Line Tap</t>
  </si>
  <si>
    <t>J893</t>
  </si>
  <si>
    <t>Searcy Price Sub 161kV</t>
  </si>
  <si>
    <t>J1112</t>
  </si>
  <si>
    <t>Kosciusko County</t>
  </si>
  <si>
    <t>Leesburg 138kV Substation</t>
  </si>
  <si>
    <t>J1731</t>
  </si>
  <si>
    <t>Noblesville to Fall Creek 345 kV</t>
  </si>
  <si>
    <t>J1828</t>
  </si>
  <si>
    <t>Austin-1 138 kV substation</t>
  </si>
  <si>
    <t>J897</t>
  </si>
  <si>
    <t>Grand Forks County</t>
  </si>
  <si>
    <t>Prairie - Ramsey 230 kV line</t>
  </si>
  <si>
    <t>J898</t>
  </si>
  <si>
    <t>Rice - Beaver Creek 161kV line tap</t>
  </si>
  <si>
    <t>J1837</t>
  </si>
  <si>
    <t>Pana - Route 51 138kV</t>
  </si>
  <si>
    <t>J1535</t>
  </si>
  <si>
    <t>Edwardsport - Peabody Tap 138 kV Line</t>
  </si>
  <si>
    <t>J901</t>
  </si>
  <si>
    <t>Lyon County - Cedar Mountain Line</t>
  </si>
  <si>
    <t>J1601</t>
  </si>
  <si>
    <t>Merom - Gibson Station Tap 345 kV Line</t>
  </si>
  <si>
    <t>J903</t>
  </si>
  <si>
    <t>Greensboro 138 kV Substation</t>
  </si>
  <si>
    <t>J1690</t>
  </si>
  <si>
    <t>Lewisville 138kV</t>
  </si>
  <si>
    <t>J1771</t>
  </si>
  <si>
    <t>Casey - Sullivan 345 kV</t>
  </si>
  <si>
    <t>G001</t>
  </si>
  <si>
    <t>J907</t>
  </si>
  <si>
    <t>Brinkley East - Aubrey 230 kV Line</t>
  </si>
  <si>
    <t>J908</t>
  </si>
  <si>
    <t>Tallahatchie County</t>
  </si>
  <si>
    <t>Webb 115kV Substation</t>
  </si>
  <si>
    <t>J909</t>
  </si>
  <si>
    <t>Amite 115 kV Substation</t>
  </si>
  <si>
    <t>G013</t>
  </si>
  <si>
    <t>G027</t>
  </si>
  <si>
    <t>J912</t>
  </si>
  <si>
    <t>J913</t>
  </si>
  <si>
    <t>G028</t>
  </si>
  <si>
    <t>G036</t>
  </si>
  <si>
    <t>G039</t>
  </si>
  <si>
    <t>G047</t>
  </si>
  <si>
    <t>J919</t>
  </si>
  <si>
    <t>Cash - Newport AB 161 kV Line Tap</t>
  </si>
  <si>
    <t>G050</t>
  </si>
  <si>
    <t>G052</t>
  </si>
  <si>
    <t>G054</t>
  </si>
  <si>
    <t>Waukesha County</t>
  </si>
  <si>
    <t>G055</t>
  </si>
  <si>
    <t>G061</t>
  </si>
  <si>
    <t>G065</t>
  </si>
  <si>
    <t>G066</t>
  </si>
  <si>
    <t>J926</t>
  </si>
  <si>
    <t>Pine Lake - Apple River 161 kV Line</t>
  </si>
  <si>
    <t>G068</t>
  </si>
  <si>
    <t>Racine County</t>
  </si>
  <si>
    <t>J928</t>
  </si>
  <si>
    <t>Delta County,Schoolcraft County</t>
  </si>
  <si>
    <t>Garden Corners 138 kV Substation</t>
  </si>
  <si>
    <t>G070</t>
  </si>
  <si>
    <t>McCracken County</t>
  </si>
  <si>
    <t>G076</t>
  </si>
  <si>
    <t>G077</t>
  </si>
  <si>
    <t>G078</t>
  </si>
  <si>
    <t>G079</t>
  </si>
  <si>
    <t>J934</t>
  </si>
  <si>
    <t>Kuhn 161kV Substation</t>
  </si>
  <si>
    <t>G080</t>
  </si>
  <si>
    <t>G083</t>
  </si>
  <si>
    <t>G086</t>
  </si>
  <si>
    <t>G088</t>
  </si>
  <si>
    <t>G092</t>
  </si>
  <si>
    <t>Lincoln Electric System</t>
  </si>
  <si>
    <t>Lancaster County</t>
  </si>
  <si>
    <t>NE</t>
  </si>
  <si>
    <t>G098</t>
  </si>
  <si>
    <t>G099</t>
  </si>
  <si>
    <t>G100</t>
  </si>
  <si>
    <t>G101</t>
  </si>
  <si>
    <t>J944</t>
  </si>
  <si>
    <t>New Madrid County</t>
  </si>
  <si>
    <t>Portageville - New Madrid 161kV Line</t>
  </si>
  <si>
    <t>G102</t>
  </si>
  <si>
    <t>J946</t>
  </si>
  <si>
    <t>J947</t>
  </si>
  <si>
    <t>Potosis - Hillman 138kV Line</t>
  </si>
  <si>
    <t>G109</t>
  </si>
  <si>
    <t>J949</t>
  </si>
  <si>
    <t>Kansas Substation 138kV Bus #3</t>
  </si>
  <si>
    <t>J950</t>
  </si>
  <si>
    <t>Murray County, Pipestone County</t>
  </si>
  <si>
    <t>Xcel Chanarambie Substation</t>
  </si>
  <si>
    <t>G110</t>
  </si>
  <si>
    <t>G112</t>
  </si>
  <si>
    <t>J953</t>
  </si>
  <si>
    <t>AMIL.IOW_AFRYT</t>
  </si>
  <si>
    <t>J954</t>
  </si>
  <si>
    <t>J955</t>
  </si>
  <si>
    <t>Austin Substation 345kV Bus</t>
  </si>
  <si>
    <t>J956</t>
  </si>
  <si>
    <t>G114</t>
  </si>
  <si>
    <t>G115</t>
  </si>
  <si>
    <t>G116</t>
  </si>
  <si>
    <t>G119</t>
  </si>
  <si>
    <t>G120</t>
  </si>
  <si>
    <t>J962</t>
  </si>
  <si>
    <t>Twinkletown 230 kV Substation</t>
  </si>
  <si>
    <t>J963</t>
  </si>
  <si>
    <t>Cedar County</t>
  </si>
  <si>
    <t>Bennett (CIPCO) - Graham 69 Kv Line Tap</t>
  </si>
  <si>
    <t>G122</t>
  </si>
  <si>
    <t>G125</t>
  </si>
  <si>
    <t>G126</t>
  </si>
  <si>
    <t>J967</t>
  </si>
  <si>
    <t>Adams 345kV Substation</t>
  </si>
  <si>
    <t>J968</t>
  </si>
  <si>
    <t>Jasper County,White County</t>
  </si>
  <si>
    <t>G127</t>
  </si>
  <si>
    <t>G128</t>
  </si>
  <si>
    <t>G129</t>
  </si>
  <si>
    <t>G130</t>
  </si>
  <si>
    <t>G131</t>
  </si>
  <si>
    <t>J974</t>
  </si>
  <si>
    <t>Fulton County,Peoria County</t>
  </si>
  <si>
    <t>Mapleridge 345kV Switching Station</t>
  </si>
  <si>
    <t>J975</t>
  </si>
  <si>
    <t>J976</t>
  </si>
  <si>
    <t>Montgomery - Enon 345kV Line Tap</t>
  </si>
  <si>
    <t>G133</t>
  </si>
  <si>
    <t>G136</t>
  </si>
  <si>
    <t>J979</t>
  </si>
  <si>
    <t>G138</t>
  </si>
  <si>
    <t>G139</t>
  </si>
  <si>
    <t>J982</t>
  </si>
  <si>
    <t>Dickinson County,Emmet County</t>
  </si>
  <si>
    <t>Obrien County - Kossuth 345 kV Line Tap</t>
  </si>
  <si>
    <t>G143</t>
  </si>
  <si>
    <t>J984</t>
  </si>
  <si>
    <t>Nelson Road â€“ Murphy 345kV line</t>
  </si>
  <si>
    <t>G145</t>
  </si>
  <si>
    <t>J986</t>
  </si>
  <si>
    <t>Port Edwards - Sand Lake 138kV</t>
  </si>
  <si>
    <t>J987</t>
  </si>
  <si>
    <t>Montgomery 161kV Substation</t>
  </si>
  <si>
    <t>G147</t>
  </si>
  <si>
    <t>G151</t>
  </si>
  <si>
    <t>G152</t>
  </si>
  <si>
    <t>J991</t>
  </si>
  <si>
    <t>Xenia 345kV Switching Station</t>
  </si>
  <si>
    <t>J992</t>
  </si>
  <si>
    <t>Walton 230kV Substation</t>
  </si>
  <si>
    <t>J993</t>
  </si>
  <si>
    <t>Hortonville - Whitestown 345kV Line Tap</t>
  </si>
  <si>
    <t>J994</t>
  </si>
  <si>
    <t>Guthrie 161 kV Substation</t>
  </si>
  <si>
    <t>G156</t>
  </si>
  <si>
    <t>J996</t>
  </si>
  <si>
    <t>Beecher - Moraco 138kV Line</t>
  </si>
  <si>
    <t>G157</t>
  </si>
  <si>
    <t>G158</t>
  </si>
  <si>
    <t>G159</t>
  </si>
  <si>
    <t>L002</t>
  </si>
  <si>
    <t>L003</t>
  </si>
  <si>
    <t>L004</t>
  </si>
  <si>
    <t>L006</t>
  </si>
  <si>
    <t>L008</t>
  </si>
  <si>
    <t>L009</t>
  </si>
  <si>
    <t>L010</t>
  </si>
  <si>
    <t>N001</t>
  </si>
  <si>
    <t>Goodland 138 / 69 kV Substation</t>
  </si>
  <si>
    <t>G161</t>
  </si>
  <si>
    <t>G166</t>
  </si>
  <si>
    <t>R101</t>
  </si>
  <si>
    <t>Red Lake County</t>
  </si>
  <si>
    <t>1.5 miles SW of Red Lake Falls, MN</t>
  </si>
  <si>
    <t>R15</t>
  </si>
  <si>
    <t>Pomeroy 161 kV substation</t>
  </si>
  <si>
    <t>R23</t>
  </si>
  <si>
    <t>Monona - Carroll 161 kV</t>
  </si>
  <si>
    <t>R25</t>
  </si>
  <si>
    <t>R26</t>
  </si>
  <si>
    <t>MEC Cooper - Booneville 345 kV</t>
  </si>
  <si>
    <t>R29</t>
  </si>
  <si>
    <t>Schleswig Substation</t>
  </si>
  <si>
    <t>R34</t>
  </si>
  <si>
    <t>Council Bluffs - Madison County 345 kV</t>
  </si>
  <si>
    <t>R35</t>
  </si>
  <si>
    <t>Pomeroy Wind Farm site</t>
  </si>
  <si>
    <t>R38</t>
  </si>
  <si>
    <t>MEC Council Bluffs - Grimes 345 kV</t>
  </si>
  <si>
    <t>R39</t>
  </si>
  <si>
    <t>Raun - Lakefield Junction</t>
  </si>
  <si>
    <t>R41</t>
  </si>
  <si>
    <t>R42</t>
  </si>
  <si>
    <t>Lehigh 345 kV Substation</t>
  </si>
  <si>
    <t>G184</t>
  </si>
  <si>
    <t>G187</t>
  </si>
  <si>
    <t>R49</t>
  </si>
  <si>
    <t>Pomeroy Generating station</t>
  </si>
  <si>
    <t>G194 CONS 7</t>
  </si>
  <si>
    <t>G207 CONS 37</t>
  </si>
  <si>
    <t>G210 CONS 103</t>
  </si>
  <si>
    <t>G212 CONS 105</t>
  </si>
  <si>
    <t>G216 CONS 110</t>
  </si>
  <si>
    <t>G216 CONS 90</t>
  </si>
  <si>
    <t>G217 CONS 94</t>
  </si>
  <si>
    <t>G235</t>
  </si>
  <si>
    <t>G247</t>
  </si>
  <si>
    <t>G259</t>
  </si>
  <si>
    <t>G265</t>
  </si>
  <si>
    <t>Campbell County</t>
  </si>
  <si>
    <t>WY</t>
  </si>
  <si>
    <t>G273</t>
  </si>
  <si>
    <t>G274</t>
  </si>
  <si>
    <t>R65</t>
  </si>
  <si>
    <t>R34 Expansion</t>
  </si>
  <si>
    <t>G290</t>
  </si>
  <si>
    <t>G295</t>
  </si>
  <si>
    <t>J321</t>
  </si>
  <si>
    <t>345 kV Rapson to Banner</t>
  </si>
  <si>
    <t>Temp3257</t>
  </si>
  <si>
    <t>Test 1234</t>
  </si>
  <si>
    <t>sss</t>
  </si>
  <si>
    <t>MTEP</t>
  </si>
  <si>
    <t>test line 1 - test line 2 138 kV</t>
  </si>
  <si>
    <t>Urban Grid</t>
  </si>
  <si>
    <t>Apex</t>
  </si>
  <si>
    <t>RWE</t>
  </si>
  <si>
    <t>Lightsource BP</t>
  </si>
  <si>
    <t>CMS Energy</t>
  </si>
  <si>
    <t>Calpine Energy Solutions</t>
  </si>
  <si>
    <t>Blytheville</t>
  </si>
  <si>
    <t>Bayout Chicot Solar</t>
  </si>
  <si>
    <t>Bayou Chicot Solar?</t>
  </si>
  <si>
    <t>Bayou Teche Solar from 1803 2020 PPAs</t>
  </si>
  <si>
    <t>Bayou Teche Solar</t>
  </si>
  <si>
    <t>Bayou Galion Solar from 1803 2020 PPAs, document reads "project will be connected at existing Entergy Louisiana Galion Substation" at 138 kV</t>
  </si>
  <si>
    <t>Developer Source</t>
  </si>
  <si>
    <t>Project Name Source</t>
  </si>
  <si>
    <t>Scoping Calls, Jacob Pundyk</t>
  </si>
  <si>
    <t>AES</t>
  </si>
  <si>
    <t>Scoping Calls, Tim Kopp EPE</t>
  </si>
  <si>
    <t>EPE Consulting</t>
  </si>
  <si>
    <t>Scoping Calls, Karthik</t>
  </si>
  <si>
    <t>Scoping Calls, Julie Friedberg</t>
  </si>
  <si>
    <t>Kindle Energy</t>
  </si>
  <si>
    <t>Scoping Calls, Carl St. Cin</t>
  </si>
  <si>
    <t>Apex Power</t>
  </si>
  <si>
    <t>Scoping Calls, Bret Hariel</t>
  </si>
  <si>
    <t>Scoping Calls, Jeff Hudson</t>
  </si>
  <si>
    <t>Scoping Calls, Neil Burbure</t>
  </si>
  <si>
    <t>EN Engineering</t>
  </si>
  <si>
    <t>Scoping Calls, Jared hibshman</t>
  </si>
  <si>
    <t>EDP</t>
  </si>
  <si>
    <t>Scoping Calls, Laura Klein</t>
  </si>
  <si>
    <t>1803 2020 PPA Filing &amp; Scoping Call MIGHT be Sudipto Bhowmik from iBV Energy</t>
  </si>
  <si>
    <t xml:space="preserve">PPA w/ 1803 in 2020 </t>
  </si>
  <si>
    <t>Scoping Calls, Jason Ausmus</t>
  </si>
  <si>
    <t>Scoping Calls - Aaron Martin</t>
  </si>
  <si>
    <t>CMS Energy is holding company of Consumers in MI, but may be filing this queue under it's O&amp;M business for developers</t>
  </si>
  <si>
    <t>Oriole Solar (consulting company)</t>
  </si>
  <si>
    <t>file:///C:/Users/omo0g6y/Downloads/Preview.pdf</t>
  </si>
  <si>
    <t>Oriole Solar is a energy consulting company filed in 2019</t>
  </si>
  <si>
    <t>Scoping Calls - Duncan Mitchell</t>
  </si>
  <si>
    <t>https://www.calpinesolutions.com/</t>
  </si>
  <si>
    <t>Retail energy provider, don't seem to developer projects themselves</t>
  </si>
  <si>
    <t>Scoping Calls - Max Blackburn</t>
  </si>
  <si>
    <t>Invenergy</t>
  </si>
  <si>
    <t>Scoping Calls - Aasawari</t>
  </si>
  <si>
    <t>Scoping Calls - Devon Pherson</t>
  </si>
  <si>
    <t>Scoping Calls - Anton Ptak</t>
  </si>
  <si>
    <t>Scoping Calls - Amit Ranjan</t>
  </si>
  <si>
    <t>EDF</t>
  </si>
  <si>
    <t>Alliant</t>
  </si>
  <si>
    <t>Orsted</t>
  </si>
  <si>
    <t>Scoping Calls - Kevin Godly</t>
  </si>
  <si>
    <t>Geronimo</t>
  </si>
  <si>
    <t>M2</t>
  </si>
  <si>
    <t>M3</t>
  </si>
  <si>
    <t>Made it to Phase 2</t>
  </si>
  <si>
    <t>E/N at study</t>
  </si>
  <si>
    <t>N</t>
  </si>
  <si>
    <t>SPP AFS ERIS</t>
  </si>
  <si>
    <t>SPP AFS NRIS</t>
  </si>
  <si>
    <t>OTH AFS</t>
  </si>
  <si>
    <t>MISO NRIS</t>
  </si>
  <si>
    <t>MISO ERIS</t>
  </si>
  <si>
    <t>E</t>
  </si>
  <si>
    <t>Total Network Upgrades</t>
  </si>
  <si>
    <t>Total Security</t>
  </si>
  <si>
    <t>stayed</t>
  </si>
  <si>
    <t>M4</t>
  </si>
  <si>
    <t>Total Security'</t>
  </si>
  <si>
    <t>Study</t>
  </si>
  <si>
    <t>DPP-2018-APREast (ATC)</t>
  </si>
  <si>
    <t>DPP-2018-APRWest</t>
  </si>
  <si>
    <t>DPP-2018-APRCentral</t>
  </si>
  <si>
    <t>DPP-2019-CycleSouth</t>
  </si>
  <si>
    <t>DPP-2016-AUGWest</t>
  </si>
  <si>
    <t>DPP-2017-AUGWest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</si>
</sst>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quot;$&quot;#,##0.00"/>
    <numFmt numFmtId="165" formatCode="_(&quot;$&quot;* #,##0_);_(&quot;$&quot;* \(#,##0\);_(&quot;$&quot;* &quot;-&quot;??_);_(@_)"/>
    <numFmt numFmtId="166" formatCode="_(&quot;$&quot;* #,##0.0_);_(&quot;$&quot;* \(#,##0.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CE4D6"/>
        <bgColor indexed="64"/>
      </patternFill>
    </fill>
    <fill>
      <patternFill patternType="solid">
        <fgColor rgb="FF5B9BD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42">
    <xf numFmtId="0" fontId="0" fillId="0" borderId="0" xfId="0"/>
    <xf numFmtId="0" fontId="0" fillId="0" borderId="0" xfId="0" applyAlignment="1">
      <alignment horizontal="left"/>
    </xf>
    <xf numFmtId="14" fontId="0" fillId="0" borderId="0" xfId="0" applyNumberFormat="1" applyAlignment="1">
      <alignment horizontal="left"/>
    </xf>
    <xf numFmtId="0" fontId="0" fillId="33" borderId="0" xfId="0" applyFill="1" applyAlignment="1">
      <alignment horizontal="left"/>
    </xf>
    <xf numFmtId="0" fontId="0" fillId="0" borderId="10" xfId="0" applyBorder="1" applyAlignment="1">
      <alignment horizontal="left"/>
    </xf>
    <xf numFmtId="0" fontId="0" fillId="0" borderId="0" xfId="0" applyBorder="1" applyAlignment="1">
      <alignment horizontal="left"/>
    </xf>
    <xf numFmtId="0" fontId="0" fillId="0" borderId="11" xfId="0" applyBorder="1" applyAlignment="1">
      <alignment horizontal="left"/>
    </xf>
    <xf numFmtId="0" fontId="0" fillId="33" borderId="10" xfId="0" applyFill="1" applyBorder="1" applyAlignment="1">
      <alignment horizontal="left"/>
    </xf>
    <xf numFmtId="0" fontId="0" fillId="33" borderId="0" xfId="0" applyFill="1" applyBorder="1" applyAlignment="1">
      <alignment horizontal="left"/>
    </xf>
    <xf numFmtId="0" fontId="0" fillId="33" borderId="11" xfId="0" applyFill="1" applyBorder="1" applyAlignment="1">
      <alignment horizontal="left"/>
    </xf>
    <xf numFmtId="0" fontId="18" fillId="0" borderId="12" xfId="0" applyFont="1" applyBorder="1" applyAlignment="1">
      <alignment horizontal="left"/>
    </xf>
    <xf numFmtId="0" fontId="18" fillId="0" borderId="13" xfId="0" applyFont="1" applyBorder="1" applyAlignment="1">
      <alignment horizontal="left"/>
    </xf>
    <xf numFmtId="0" fontId="18" fillId="0" borderId="14" xfId="0" applyFont="1" applyBorder="1" applyAlignment="1">
      <alignment horizontal="left"/>
    </xf>
    <xf numFmtId="0" fontId="18" fillId="0" borderId="15" xfId="0" applyFont="1" applyBorder="1" applyAlignment="1">
      <alignment horizontal="left"/>
    </xf>
    <xf numFmtId="0" fontId="0" fillId="33" borderId="16" xfId="0" applyFill="1" applyBorder="1" applyAlignment="1">
      <alignment horizontal="left"/>
    </xf>
    <xf numFmtId="0" fontId="0" fillId="0" borderId="16" xfId="0" applyBorder="1" applyAlignment="1">
      <alignment horizontal="left"/>
    </xf>
    <xf numFmtId="165" fontId="0" fillId="0" borderId="0" xfId="42" applyNumberFormat="1" applyFont="1"/>
    <xf numFmtId="164" fontId="0" fillId="0" borderId="0" xfId="0" applyNumberFormat="1" applyBorder="1" applyAlignment="1">
      <alignment horizontal="left"/>
    </xf>
    <xf numFmtId="0" fontId="16" fillId="33" borderId="0" xfId="0" applyFont="1" applyFill="1" applyBorder="1" applyAlignment="1">
      <alignment horizontal="left"/>
    </xf>
    <xf numFmtId="164" fontId="16" fillId="0" borderId="0" xfId="0" applyNumberFormat="1" applyFont="1" applyBorder="1" applyAlignment="1">
      <alignment horizontal="left"/>
    </xf>
    <xf numFmtId="0" fontId="16" fillId="0" borderId="0" xfId="0" applyFont="1" applyBorder="1" applyAlignment="1">
      <alignment horizontal="left"/>
    </xf>
    <xf numFmtId="0" fontId="18" fillId="0" borderId="12" xfId="0" applyFont="1" applyBorder="1" applyAlignment="1">
      <alignment horizontal="left" wrapText="1"/>
    </xf>
    <xf numFmtId="0" fontId="0" fillId="33" borderId="10" xfId="0" applyFill="1" applyBorder="1" applyAlignment="1">
      <alignment horizontal="left" wrapText="1"/>
    </xf>
    <xf numFmtId="0" fontId="0" fillId="0" borderId="10" xfId="0" applyBorder="1" applyAlignment="1">
      <alignment horizontal="left" wrapText="1"/>
    </xf>
    <xf numFmtId="0" fontId="0" fillId="34" borderId="10" xfId="0" applyFill="1" applyBorder="1" applyAlignment="1">
      <alignment horizontal="left" wrapText="1"/>
    </xf>
    <xf numFmtId="0" fontId="0" fillId="35" borderId="0" xfId="0" applyFill="1" applyAlignment="1">
      <alignment horizontal="left"/>
    </xf>
    <xf numFmtId="166" fontId="18" fillId="0" borderId="13" xfId="42" applyNumberFormat="1" applyFont="1" applyBorder="1" applyAlignment="1">
      <alignment horizontal="left"/>
    </xf>
    <xf numFmtId="166" fontId="16" fillId="33" borderId="0" xfId="42" applyNumberFormat="1" applyFont="1" applyFill="1" applyBorder="1" applyAlignment="1">
      <alignment horizontal="left"/>
    </xf>
    <xf numFmtId="166" fontId="0" fillId="0" borderId="0" xfId="42" applyNumberFormat="1" applyFont="1" applyBorder="1" applyAlignment="1">
      <alignment horizontal="left"/>
    </xf>
    <xf numFmtId="166" fontId="16" fillId="0" borderId="0" xfId="42" applyNumberFormat="1" applyFont="1" applyBorder="1" applyAlignment="1">
      <alignment horizontal="left"/>
    </xf>
    <xf numFmtId="165" fontId="18" fillId="0" borderId="13" xfId="42" applyNumberFormat="1" applyFont="1" applyBorder="1" applyAlignment="1">
      <alignment horizontal="left"/>
    </xf>
    <xf numFmtId="165" fontId="16" fillId="33" borderId="0" xfId="42" applyNumberFormat="1" applyFont="1" applyFill="1" applyBorder="1" applyAlignment="1">
      <alignment horizontal="left"/>
    </xf>
    <xf numFmtId="165" fontId="0" fillId="0" borderId="0" xfId="42" applyNumberFormat="1" applyFont="1" applyBorder="1" applyAlignment="1">
      <alignment horizontal="left"/>
    </xf>
    <xf numFmtId="165" fontId="16" fillId="0" borderId="0" xfId="42" applyNumberFormat="1" applyFont="1" applyBorder="1" applyAlignment="1">
      <alignment horizontal="left"/>
    </xf>
    <xf numFmtId="6" fontId="0" fillId="0" borderId="0" xfId="0" applyNumberFormat="1"/>
    <xf numFmtId="165" fontId="0" fillId="33" borderId="0" xfId="42" applyNumberFormat="1" applyFont="1" applyFill="1" applyAlignment="1">
      <alignment horizontal="left"/>
    </xf>
    <xf numFmtId="165" fontId="0" fillId="0" borderId="0" xfId="42" applyNumberFormat="1" applyFont="1" applyAlignment="1">
      <alignment horizontal="left"/>
    </xf>
    <xf numFmtId="3" fontId="0" fillId="0" borderId="0" xfId="0" applyNumberFormat="1"/>
    <xf numFmtId="165" fontId="0" fillId="0" borderId="0" xfId="0" applyNumberFormat="1"/>
    <xf numFmtId="166" fontId="0" fillId="0" borderId="0" xfId="0" applyNumberFormat="1"/>
    <xf numFmtId="0" fontId="0" fillId="0" borderId="0" xfId="42" applyNumberFormat="1" applyFont="1"/>
    <xf numFmtId="165" fontId="0" fillId="33" borderId="0" xfId="42" applyNumberFormat="1"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4.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Ryan Pumford" id="{4CD36CFE-8BF0-4CD0-923E-025FFEB80B9F}" userId="Ryan Pumfor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P2" dT="2021-03-31T19:32:07.62" personId="{4CD36CFE-8BF0-4CD0-923E-025FFEB80B9F}" id="{A4239F42-C716-4210-961F-3BAA320BE764}">
    <text>All except AFS and NRIS, includes TO NU substation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X3050"/>
  <sheetViews>
    <sheetView topLeftCell="E1" zoomScaleNormal="100" workbookViewId="0">
      <pane xSplit="11" ySplit="1087" topLeftCell="P1088" activePane="bottomRight" state="frozen"/>
      <selection activeCell="E1" sqref="E1"/>
      <selection pane="topRight" activeCell="O1" sqref="O1"/>
      <selection pane="bottomLeft" activeCell="E1088" sqref="E1088"/>
      <selection pane="bottomRight" activeCell="AA1088" sqref="AA1088"/>
    </sheetView>
  </sheetViews>
  <sheetFormatPr defaultColWidth="8.7109375" defaultRowHeight="15" x14ac:dyDescent="0.25"/>
  <cols>
    <col min="1" max="1" width="29.28515625" style="15" hidden="1" customWidth="1"/>
    <col min="2" max="2" width="19.7109375" style="1" hidden="1" customWidth="1"/>
    <col min="3" max="3" width="6" style="1" hidden="1" customWidth="1"/>
    <col min="4" max="4" width="39.28515625" style="23" hidden="1" customWidth="1"/>
    <col min="5" max="5" width="20.85546875" style="5" customWidth="1"/>
    <col min="6" max="6" width="14" style="5" customWidth="1"/>
    <col min="7" max="7" width="22.85546875" style="5" bestFit="1" customWidth="1"/>
    <col min="8" max="8" width="14" style="5" customWidth="1"/>
    <col min="9" max="9" width="14" style="6" customWidth="1"/>
    <col min="10" max="10" width="14.5703125" style="1" bestFit="1" customWidth="1"/>
    <col min="11" max="12" width="16.140625" style="1" hidden="1" customWidth="1"/>
    <col min="13" max="13" width="76.5703125" style="1" hidden="1" customWidth="1"/>
    <col min="14" max="14" width="13.5703125" style="1" hidden="1" customWidth="1"/>
    <col min="15" max="15" width="11.7109375" style="1" hidden="1" customWidth="1"/>
    <col min="16" max="16" width="12.85546875" style="1" bestFit="1" customWidth="1"/>
    <col min="17" max="17" width="13.5703125" style="1" customWidth="1"/>
    <col min="18" max="18" width="10.5703125" style="1" customWidth="1"/>
    <col min="19" max="19" width="11" style="1" customWidth="1"/>
    <col min="20" max="20" width="15" style="1" customWidth="1"/>
    <col min="21" max="21" width="18.140625" style="1" customWidth="1"/>
    <col min="22" max="22" width="6.5703125" style="1" customWidth="1"/>
    <col min="23" max="23" width="6.5703125" style="1" hidden="1" customWidth="1"/>
    <col min="24" max="24" width="11.140625" style="1" hidden="1" customWidth="1"/>
    <col min="25" max="25" width="10.85546875" style="1" hidden="1" customWidth="1"/>
    <col min="26" max="27" width="10.85546875" style="1" customWidth="1"/>
    <col min="28" max="29" width="17.28515625" style="36" customWidth="1"/>
    <col min="30" max="30" width="16.85546875" style="4" hidden="1" customWidth="1"/>
    <col min="31" max="31" width="14.140625" style="5" hidden="1" customWidth="1"/>
    <col min="32" max="32" width="7.140625" style="5" hidden="1" customWidth="1"/>
    <col min="33" max="33" width="5.5703125" style="5" hidden="1" customWidth="1"/>
    <col min="34" max="34" width="13.85546875" style="5" hidden="1" customWidth="1"/>
    <col min="35" max="35" width="15" style="5" hidden="1" customWidth="1"/>
    <col min="36" max="36" width="13.5703125" style="20" hidden="1" customWidth="1"/>
    <col min="37" max="38" width="13.5703125" style="33" customWidth="1"/>
    <col min="39" max="43" width="13.42578125" style="33" customWidth="1"/>
    <col min="44" max="44" width="19.140625" style="33" bestFit="1" customWidth="1"/>
    <col min="45" max="45" width="19.7109375" style="33" bestFit="1" customWidth="1"/>
    <col min="46" max="47" width="13.42578125" style="29" customWidth="1"/>
    <col min="48" max="48" width="16.42578125" style="5" customWidth="1"/>
    <col min="49" max="49" width="6.5703125" style="5" customWidth="1"/>
    <col min="50" max="50" width="12.42578125" style="5" customWidth="1"/>
    <col min="51" max="51" width="6.5703125" style="4" customWidth="1"/>
    <col min="52" max="52" width="12.28515625" style="5" hidden="1" customWidth="1"/>
    <col min="53" max="53" width="15" style="6" hidden="1" customWidth="1"/>
    <col min="54" max="54" width="18.85546875" style="1" bestFit="1" customWidth="1"/>
    <col min="55" max="55" width="15.85546875" style="1" customWidth="1"/>
    <col min="56" max="56" width="18.42578125" style="1" customWidth="1"/>
    <col min="57" max="57" width="17.7109375" style="1" customWidth="1"/>
    <col min="58" max="58" width="13" style="1" customWidth="1"/>
    <col min="59" max="59" width="13.5703125" style="1" customWidth="1"/>
    <col min="60" max="60" width="17.140625" style="1" customWidth="1"/>
    <col min="61" max="61" width="8.7109375" style="1"/>
    <col min="62" max="62" width="18.28515625" style="1" customWidth="1"/>
    <col min="63" max="63" width="15.42578125" style="1" customWidth="1"/>
    <col min="64" max="64" width="18.140625" style="1" bestFit="1" customWidth="1"/>
    <col min="65" max="66" width="8.7109375" style="1" customWidth="1"/>
    <col min="67" max="69" width="8.7109375" style="1"/>
    <col min="70" max="70" width="29.5703125" style="1" customWidth="1"/>
    <col min="71" max="71" width="24.85546875" style="1" customWidth="1"/>
    <col min="72" max="72" width="25.42578125" style="1" bestFit="1" customWidth="1"/>
    <col min="73" max="73" width="24.5703125" style="1" bestFit="1" customWidth="1"/>
    <col min="74" max="74" width="25.140625" style="1" bestFit="1" customWidth="1"/>
    <col min="75" max="75" width="24.5703125" style="1" bestFit="1" customWidth="1"/>
    <col min="76" max="76" width="25.140625" style="1" bestFit="1" customWidth="1"/>
    <col min="77" max="16384" width="8.7109375" style="1"/>
  </cols>
  <sheetData>
    <row r="1" spans="1:76" s="11" customFormat="1" ht="15.75" thickBot="1" x14ac:dyDescent="0.3">
      <c r="A1" s="13"/>
      <c r="D1" s="21"/>
      <c r="H1" s="11" t="s">
        <v>0</v>
      </c>
      <c r="I1" s="12"/>
      <c r="U1" s="11" t="s">
        <v>1</v>
      </c>
      <c r="AB1" s="30"/>
      <c r="AC1" s="30"/>
      <c r="AD1" s="10"/>
      <c r="AK1" s="30"/>
      <c r="AL1" s="30"/>
      <c r="AM1" s="30"/>
      <c r="AN1" s="30"/>
      <c r="AO1" s="30"/>
      <c r="AP1" s="30"/>
      <c r="AQ1" s="30"/>
      <c r="AR1" s="30"/>
      <c r="AS1" s="30"/>
      <c r="AT1" s="26"/>
      <c r="AU1" s="26"/>
      <c r="AY1" s="10"/>
      <c r="AZ1" s="11" t="s">
        <v>2</v>
      </c>
      <c r="BA1" s="12"/>
    </row>
    <row r="2" spans="1:76" s="3" customFormat="1" x14ac:dyDescent="0.25">
      <c r="A2" s="14" t="s">
        <v>3</v>
      </c>
      <c r="B2" s="3" t="s">
        <v>4</v>
      </c>
      <c r="C2" s="3" t="s">
        <v>5</v>
      </c>
      <c r="D2" s="22" t="s">
        <v>6</v>
      </c>
      <c r="E2" s="8" t="s">
        <v>7</v>
      </c>
      <c r="F2" s="8" t="s">
        <v>8</v>
      </c>
      <c r="G2" s="8" t="s">
        <v>6214</v>
      </c>
      <c r="H2" s="8" t="str">
        <f>BB2</f>
        <v>Request Status</v>
      </c>
      <c r="I2" s="9" t="s">
        <v>9</v>
      </c>
      <c r="J2" s="3" t="s">
        <v>10</v>
      </c>
      <c r="K2" s="3" t="s">
        <v>6159</v>
      </c>
      <c r="L2" s="3" t="s">
        <v>11</v>
      </c>
      <c r="M2" s="3" t="s">
        <v>6158</v>
      </c>
      <c r="N2" s="3" t="s">
        <v>12</v>
      </c>
      <c r="O2" s="3" t="s">
        <v>13</v>
      </c>
      <c r="P2" s="3" t="s">
        <v>14</v>
      </c>
      <c r="Q2" s="3" t="s">
        <v>6201</v>
      </c>
      <c r="R2" s="3" t="s">
        <v>15</v>
      </c>
      <c r="S2" s="3" t="s">
        <v>16</v>
      </c>
      <c r="T2" s="3" t="s">
        <v>17</v>
      </c>
      <c r="U2" s="3" t="s">
        <v>18</v>
      </c>
      <c r="V2" s="3" t="s">
        <v>19</v>
      </c>
      <c r="W2" s="3" t="s">
        <v>20</v>
      </c>
      <c r="X2" s="3" t="s">
        <v>21</v>
      </c>
      <c r="Y2" s="3" t="s">
        <v>22</v>
      </c>
      <c r="Z2" s="3" t="s">
        <v>6200</v>
      </c>
      <c r="AA2" s="3" t="s">
        <v>6211</v>
      </c>
      <c r="AB2" s="35" t="s">
        <v>6198</v>
      </c>
      <c r="AC2" s="35" t="s">
        <v>6199</v>
      </c>
      <c r="AD2" s="7" t="s">
        <v>23</v>
      </c>
      <c r="AE2" s="8" t="s">
        <v>24</v>
      </c>
      <c r="AF2" s="8" t="s">
        <v>25</v>
      </c>
      <c r="AG2" s="8" t="s">
        <v>26</v>
      </c>
      <c r="AH2" s="18" t="s">
        <v>27</v>
      </c>
      <c r="AI2" s="18" t="s">
        <v>28</v>
      </c>
      <c r="AJ2" s="18" t="s">
        <v>29</v>
      </c>
      <c r="AK2" s="41" t="s">
        <v>6212</v>
      </c>
      <c r="AL2" s="41" t="s">
        <v>6213</v>
      </c>
      <c r="AM2" s="31" t="s">
        <v>6203</v>
      </c>
      <c r="AN2" s="31" t="s">
        <v>6204</v>
      </c>
      <c r="AO2" s="31" t="s">
        <v>6205</v>
      </c>
      <c r="AP2" s="31" t="s">
        <v>6207</v>
      </c>
      <c r="AQ2" s="31" t="s">
        <v>6206</v>
      </c>
      <c r="AR2" s="31" t="s">
        <v>30</v>
      </c>
      <c r="AS2" s="31" t="s">
        <v>31</v>
      </c>
      <c r="AT2" s="27" t="s">
        <v>32</v>
      </c>
      <c r="AU2" s="27" t="s">
        <v>33</v>
      </c>
      <c r="AV2" s="8" t="s">
        <v>6209</v>
      </c>
      <c r="AW2" s="8"/>
      <c r="AX2" s="8"/>
      <c r="AY2" s="7" t="s">
        <v>34</v>
      </c>
      <c r="AZ2" s="8" t="s">
        <v>35</v>
      </c>
      <c r="BA2" s="9" t="s">
        <v>36</v>
      </c>
      <c r="BB2" s="3" t="s">
        <v>37</v>
      </c>
      <c r="BC2" s="3" t="s">
        <v>38</v>
      </c>
      <c r="BD2" s="3" t="s">
        <v>39</v>
      </c>
      <c r="BE2" s="3" t="s">
        <v>40</v>
      </c>
      <c r="BF2" s="3" t="s">
        <v>41</v>
      </c>
      <c r="BG2" s="3" t="s">
        <v>42</v>
      </c>
      <c r="BH2" s="3" t="s">
        <v>18</v>
      </c>
      <c r="BI2" s="3" t="s">
        <v>19</v>
      </c>
      <c r="BJ2" s="3" t="s">
        <v>43</v>
      </c>
      <c r="BK2" s="3" t="s">
        <v>44</v>
      </c>
      <c r="BL2" s="3" t="s">
        <v>45</v>
      </c>
      <c r="BM2" s="3" t="s">
        <v>46</v>
      </c>
      <c r="BN2" s="3" t="s">
        <v>47</v>
      </c>
      <c r="BO2" s="3" t="s">
        <v>48</v>
      </c>
      <c r="BP2" s="3" t="s">
        <v>49</v>
      </c>
      <c r="BQ2" s="3" t="s">
        <v>50</v>
      </c>
      <c r="BR2" s="3" t="s">
        <v>51</v>
      </c>
      <c r="BS2" s="3" t="s">
        <v>9</v>
      </c>
      <c r="BT2" s="3" t="s">
        <v>52</v>
      </c>
      <c r="BU2" s="3" t="s">
        <v>53</v>
      </c>
      <c r="BV2" s="3" t="s">
        <v>54</v>
      </c>
      <c r="BW2" s="3" t="s">
        <v>55</v>
      </c>
      <c r="BX2" s="3" t="s">
        <v>56</v>
      </c>
    </row>
    <row r="3" spans="1:76" hidden="1" x14ac:dyDescent="0.25">
      <c r="D3" s="4"/>
      <c r="E3" s="5">
        <f t="shared" ref="E3:E4" si="0">BJ3</f>
        <v>0</v>
      </c>
      <c r="F3" s="5">
        <f t="shared" ref="F3:F4" si="1">BK3</f>
        <v>0</v>
      </c>
      <c r="H3" s="5" t="str">
        <f>BB3</f>
        <v>Done</v>
      </c>
      <c r="I3" s="6" t="str">
        <f>BS3</f>
        <v>In Service</v>
      </c>
      <c r="J3" s="1" t="s">
        <v>57</v>
      </c>
      <c r="P3" s="1" t="str">
        <f>BM3</f>
        <v>ERIS</v>
      </c>
      <c r="R3" s="1">
        <f>BP3</f>
        <v>15</v>
      </c>
      <c r="T3" s="1" t="str">
        <f>BQ3</f>
        <v>Gas</v>
      </c>
      <c r="U3" s="1" t="str">
        <f>BH3</f>
        <v>Pointe Coupee</v>
      </c>
      <c r="V3" s="1" t="str">
        <f>BI3</f>
        <v>LA</v>
      </c>
      <c r="AB3" s="1"/>
      <c r="AC3" s="1"/>
      <c r="AJ3" s="5"/>
      <c r="AK3" s="5"/>
      <c r="AL3" s="5"/>
      <c r="AM3" s="5"/>
      <c r="AN3" s="5"/>
      <c r="AO3" s="5"/>
      <c r="AP3" s="5"/>
      <c r="AQ3" s="5"/>
      <c r="AR3" s="5"/>
      <c r="AS3" s="5"/>
      <c r="AT3" s="5"/>
      <c r="AU3" s="5"/>
      <c r="BB3" s="1" t="s">
        <v>58</v>
      </c>
      <c r="BC3" s="2">
        <v>41530</v>
      </c>
      <c r="BE3" s="2">
        <v>37968</v>
      </c>
      <c r="BG3" s="1" t="s">
        <v>59</v>
      </c>
      <c r="BH3" s="1" t="s">
        <v>60</v>
      </c>
      <c r="BI3" s="1" t="s">
        <v>61</v>
      </c>
      <c r="BM3" s="1" t="s">
        <v>62</v>
      </c>
      <c r="BN3" s="1" t="s">
        <v>63</v>
      </c>
      <c r="BO3" s="1">
        <v>15</v>
      </c>
      <c r="BP3" s="1">
        <v>15</v>
      </c>
      <c r="BQ3" s="1" t="s">
        <v>64</v>
      </c>
      <c r="BS3" s="1" t="s">
        <v>65</v>
      </c>
      <c r="BU3" s="1">
        <v>0</v>
      </c>
      <c r="BV3" s="1">
        <v>0</v>
      </c>
      <c r="BW3" s="1">
        <v>0</v>
      </c>
      <c r="BX3" s="1">
        <v>0</v>
      </c>
    </row>
    <row r="4" spans="1:76" hidden="1" x14ac:dyDescent="0.25">
      <c r="D4" s="4"/>
      <c r="E4" s="5">
        <f t="shared" si="0"/>
        <v>0</v>
      </c>
      <c r="F4" s="5">
        <f t="shared" si="1"/>
        <v>0</v>
      </c>
      <c r="H4" s="5" t="str">
        <f t="shared" ref="H4" si="2">BB4</f>
        <v>Done</v>
      </c>
      <c r="I4" s="6" t="str">
        <f t="shared" ref="I4" si="3">BS4</f>
        <v>Under Construction</v>
      </c>
      <c r="J4" s="1" t="s">
        <v>66</v>
      </c>
      <c r="P4" s="1" t="str">
        <f t="shared" ref="P4" si="4">BM4</f>
        <v>ERIS</v>
      </c>
      <c r="R4" s="1">
        <f t="shared" ref="R4" si="5">BP4</f>
        <v>27</v>
      </c>
      <c r="T4" s="1" t="str">
        <f t="shared" ref="T4" si="6">BQ4</f>
        <v>Hydro</v>
      </c>
      <c r="U4" s="1">
        <f t="shared" ref="U4" si="7">BH4</f>
        <v>0</v>
      </c>
      <c r="V4" s="1" t="str">
        <f t="shared" ref="V4" si="8">BI4</f>
        <v>TX</v>
      </c>
      <c r="AB4" s="1"/>
      <c r="AC4" s="1"/>
      <c r="AJ4" s="5"/>
      <c r="AK4" s="5"/>
      <c r="AL4" s="5"/>
      <c r="AM4" s="5"/>
      <c r="AN4" s="5"/>
      <c r="AO4" s="5"/>
      <c r="AP4" s="5"/>
      <c r="AQ4" s="5"/>
      <c r="AR4" s="5"/>
      <c r="AS4" s="5"/>
      <c r="AT4" s="5"/>
      <c r="AU4" s="5"/>
      <c r="BB4" s="1" t="s">
        <v>58</v>
      </c>
      <c r="BC4" s="2">
        <v>41044</v>
      </c>
      <c r="BE4" s="2">
        <v>41569</v>
      </c>
      <c r="BF4" s="2">
        <v>42370</v>
      </c>
      <c r="BG4" s="1" t="s">
        <v>59</v>
      </c>
      <c r="BI4" s="1" t="s">
        <v>67</v>
      </c>
      <c r="BM4" s="1" t="s">
        <v>62</v>
      </c>
      <c r="BN4" s="1" t="s">
        <v>68</v>
      </c>
      <c r="BO4" s="1">
        <v>27</v>
      </c>
      <c r="BP4" s="1">
        <v>27</v>
      </c>
      <c r="BQ4" s="1" t="s">
        <v>69</v>
      </c>
      <c r="BR4" s="1" t="s">
        <v>70</v>
      </c>
      <c r="BS4" s="1" t="s">
        <v>71</v>
      </c>
      <c r="BT4" s="2">
        <v>42400</v>
      </c>
      <c r="BU4" s="1">
        <v>0</v>
      </c>
      <c r="BV4" s="1">
        <v>0</v>
      </c>
      <c r="BW4" s="1">
        <v>0</v>
      </c>
      <c r="BX4" s="1">
        <v>0</v>
      </c>
    </row>
    <row r="5" spans="1:76" hidden="1" x14ac:dyDescent="0.25">
      <c r="D5" s="4"/>
      <c r="E5" s="5">
        <f t="shared" ref="E5:E68" si="9">BJ5</f>
        <v>0</v>
      </c>
      <c r="F5" s="5">
        <f t="shared" ref="F5:F68" si="10">BK5</f>
        <v>0</v>
      </c>
      <c r="H5" s="5" t="str">
        <f t="shared" ref="H5:H68" si="11">BB5</f>
        <v>Withdrawn</v>
      </c>
      <c r="I5" s="6" t="str">
        <f t="shared" ref="I5:I68" si="12">BS5</f>
        <v>Withdrawn</v>
      </c>
      <c r="J5" s="1" t="s">
        <v>72</v>
      </c>
      <c r="P5" s="1" t="str">
        <f t="shared" ref="P5:P68" si="13">BM5</f>
        <v>ERIS</v>
      </c>
      <c r="R5" s="1">
        <f t="shared" ref="R5:R68" si="14">BP5</f>
        <v>90</v>
      </c>
      <c r="T5" s="1">
        <f t="shared" ref="T5:T68" si="15">BQ5</f>
        <v>0</v>
      </c>
      <c r="U5" s="1" t="str">
        <f t="shared" ref="U5:U68" si="16">BH5</f>
        <v>Manitowoc County</v>
      </c>
      <c r="V5" s="1" t="str">
        <f t="shared" ref="V5:V68" si="17">BI5</f>
        <v>WI</v>
      </c>
      <c r="AB5" s="1"/>
      <c r="AC5" s="1"/>
      <c r="AJ5" s="5"/>
      <c r="AK5" s="5"/>
      <c r="AL5" s="5"/>
      <c r="AM5" s="5"/>
      <c r="AN5" s="5"/>
      <c r="AO5" s="5"/>
      <c r="AP5" s="5"/>
      <c r="AQ5" s="5"/>
      <c r="AR5" s="5"/>
      <c r="AS5" s="5"/>
      <c r="AT5" s="5"/>
      <c r="AU5" s="5"/>
      <c r="BB5" s="1" t="s">
        <v>73</v>
      </c>
      <c r="BC5" s="2">
        <v>36825</v>
      </c>
      <c r="BD5" s="2">
        <v>37335</v>
      </c>
      <c r="BE5" s="2">
        <v>37335</v>
      </c>
      <c r="BG5" s="1" t="s">
        <v>74</v>
      </c>
      <c r="BH5" s="1" t="s">
        <v>75</v>
      </c>
      <c r="BI5" s="1" t="s">
        <v>76</v>
      </c>
      <c r="BL5" s="1" t="s">
        <v>77</v>
      </c>
      <c r="BM5" s="1" t="s">
        <v>62</v>
      </c>
      <c r="BN5" s="1" t="s">
        <v>78</v>
      </c>
      <c r="BO5" s="1">
        <v>90</v>
      </c>
      <c r="BP5" s="1">
        <v>90</v>
      </c>
      <c r="BS5" s="1" t="s">
        <v>73</v>
      </c>
      <c r="BT5" s="2">
        <v>38504</v>
      </c>
      <c r="BU5" s="1">
        <v>0</v>
      </c>
      <c r="BV5" s="1">
        <v>0</v>
      </c>
      <c r="BW5" s="1">
        <v>0</v>
      </c>
      <c r="BX5" s="1">
        <v>0</v>
      </c>
    </row>
    <row r="6" spans="1:76" hidden="1" x14ac:dyDescent="0.25">
      <c r="D6" s="4"/>
      <c r="E6" s="5">
        <f t="shared" si="9"/>
        <v>0</v>
      </c>
      <c r="F6" s="5">
        <f t="shared" si="10"/>
        <v>0</v>
      </c>
      <c r="H6" s="5" t="str">
        <f t="shared" si="11"/>
        <v>Done</v>
      </c>
      <c r="I6" s="6" t="str">
        <f t="shared" si="12"/>
        <v>Not Started</v>
      </c>
      <c r="J6" s="1" t="s">
        <v>79</v>
      </c>
      <c r="P6" s="1" t="str">
        <f t="shared" si="13"/>
        <v>ERIS</v>
      </c>
      <c r="R6" s="1">
        <f t="shared" si="14"/>
        <v>174</v>
      </c>
      <c r="T6" s="1" t="str">
        <f t="shared" si="15"/>
        <v>Coal</v>
      </c>
      <c r="U6" s="1" t="str">
        <f t="shared" si="16"/>
        <v>Trimble County</v>
      </c>
      <c r="V6" s="1" t="str">
        <f t="shared" si="17"/>
        <v>KY</v>
      </c>
      <c r="AB6" s="1"/>
      <c r="AC6" s="1"/>
      <c r="AJ6" s="5"/>
      <c r="AK6" s="5"/>
      <c r="AL6" s="5"/>
      <c r="AM6" s="5"/>
      <c r="AN6" s="5"/>
      <c r="AO6" s="5"/>
      <c r="AP6" s="5"/>
      <c r="AQ6" s="5"/>
      <c r="AR6" s="5"/>
      <c r="AS6" s="5"/>
      <c r="AT6" s="5"/>
      <c r="AU6" s="5"/>
      <c r="BB6" s="1" t="s">
        <v>58</v>
      </c>
      <c r="BC6" s="2">
        <v>36130</v>
      </c>
      <c r="BG6" s="1" t="s">
        <v>80</v>
      </c>
      <c r="BH6" s="1" t="s">
        <v>81</v>
      </c>
      <c r="BI6" s="1" t="s">
        <v>82</v>
      </c>
      <c r="BM6" s="1" t="s">
        <v>62</v>
      </c>
      <c r="BN6" s="1" t="s">
        <v>78</v>
      </c>
      <c r="BO6" s="1">
        <v>174</v>
      </c>
      <c r="BP6" s="1">
        <v>174</v>
      </c>
      <c r="BQ6" s="1" t="s">
        <v>83</v>
      </c>
      <c r="BS6" s="1" t="s">
        <v>84</v>
      </c>
      <c r="BT6" s="2">
        <v>42370</v>
      </c>
      <c r="BU6" s="1">
        <v>0</v>
      </c>
      <c r="BV6" s="1">
        <v>0</v>
      </c>
      <c r="BW6" s="1">
        <v>0</v>
      </c>
      <c r="BX6" s="1">
        <v>0</v>
      </c>
    </row>
    <row r="7" spans="1:76" hidden="1" x14ac:dyDescent="0.25">
      <c r="D7" s="4"/>
      <c r="E7" s="5">
        <f t="shared" si="9"/>
        <v>0</v>
      </c>
      <c r="F7" s="5">
        <f t="shared" si="10"/>
        <v>0</v>
      </c>
      <c r="H7" s="5" t="str">
        <f t="shared" si="11"/>
        <v>Done</v>
      </c>
      <c r="I7" s="6" t="str">
        <f t="shared" si="12"/>
        <v>Not Started</v>
      </c>
      <c r="J7" s="1" t="s">
        <v>85</v>
      </c>
      <c r="P7" s="1" t="str">
        <f t="shared" si="13"/>
        <v>ERIS</v>
      </c>
      <c r="R7" s="1">
        <f t="shared" si="14"/>
        <v>174</v>
      </c>
      <c r="T7" s="1" t="str">
        <f t="shared" si="15"/>
        <v>Coal</v>
      </c>
      <c r="U7" s="1" t="str">
        <f t="shared" si="16"/>
        <v>Trimble County</v>
      </c>
      <c r="V7" s="1" t="str">
        <f t="shared" si="17"/>
        <v>KY</v>
      </c>
      <c r="AB7" s="1"/>
      <c r="AC7" s="1"/>
      <c r="AJ7" s="5"/>
      <c r="AK7" s="5"/>
      <c r="AL7" s="5"/>
      <c r="AM7" s="5"/>
      <c r="AN7" s="5"/>
      <c r="AO7" s="5"/>
      <c r="AP7" s="5"/>
      <c r="AQ7" s="5"/>
      <c r="AR7" s="5"/>
      <c r="AS7" s="5"/>
      <c r="AT7" s="5"/>
      <c r="AU7" s="5"/>
      <c r="BB7" s="1" t="s">
        <v>58</v>
      </c>
      <c r="BC7" s="2">
        <v>36130</v>
      </c>
      <c r="BG7" s="1" t="s">
        <v>80</v>
      </c>
      <c r="BH7" s="1" t="s">
        <v>81</v>
      </c>
      <c r="BI7" s="1" t="s">
        <v>82</v>
      </c>
      <c r="BM7" s="1" t="s">
        <v>62</v>
      </c>
      <c r="BN7" s="1" t="s">
        <v>78</v>
      </c>
      <c r="BO7" s="1">
        <v>174</v>
      </c>
      <c r="BP7" s="1">
        <v>174</v>
      </c>
      <c r="BQ7" s="1" t="s">
        <v>83</v>
      </c>
      <c r="BS7" s="1" t="s">
        <v>84</v>
      </c>
      <c r="BT7" s="2">
        <v>37987</v>
      </c>
      <c r="BU7" s="1">
        <v>0</v>
      </c>
      <c r="BV7" s="1">
        <v>0</v>
      </c>
      <c r="BW7" s="1">
        <v>0</v>
      </c>
      <c r="BX7" s="1">
        <v>0</v>
      </c>
    </row>
    <row r="8" spans="1:76" hidden="1" x14ac:dyDescent="0.25">
      <c r="D8" s="4"/>
      <c r="E8" s="5">
        <f t="shared" si="9"/>
        <v>0</v>
      </c>
      <c r="F8" s="5">
        <f t="shared" si="10"/>
        <v>0</v>
      </c>
      <c r="H8" s="5" t="str">
        <f t="shared" si="11"/>
        <v>Withdrawn</v>
      </c>
      <c r="I8" s="6" t="str">
        <f t="shared" si="12"/>
        <v>Not Started</v>
      </c>
      <c r="J8" s="1" t="s">
        <v>86</v>
      </c>
      <c r="P8" s="1" t="str">
        <f t="shared" si="13"/>
        <v>ERIS</v>
      </c>
      <c r="R8" s="1">
        <f t="shared" si="14"/>
        <v>600</v>
      </c>
      <c r="T8" s="1">
        <f t="shared" si="15"/>
        <v>0</v>
      </c>
      <c r="U8" s="1" t="str">
        <f t="shared" si="16"/>
        <v>Clinton County</v>
      </c>
      <c r="V8" s="1" t="str">
        <f t="shared" si="17"/>
        <v>IA</v>
      </c>
      <c r="AB8" s="1"/>
      <c r="AC8" s="1"/>
      <c r="AJ8" s="5"/>
      <c r="AK8" s="5"/>
      <c r="AL8" s="5"/>
      <c r="AM8" s="5"/>
      <c r="AN8" s="5"/>
      <c r="AO8" s="5"/>
      <c r="AP8" s="5"/>
      <c r="AQ8" s="5"/>
      <c r="AR8" s="5"/>
      <c r="AS8" s="5"/>
      <c r="AT8" s="5"/>
      <c r="AU8" s="5"/>
      <c r="BB8" s="1" t="s">
        <v>73</v>
      </c>
      <c r="BC8" s="2">
        <v>37323</v>
      </c>
      <c r="BD8" s="2">
        <v>37400</v>
      </c>
      <c r="BE8" s="2">
        <v>37400</v>
      </c>
      <c r="BG8" s="1" t="s">
        <v>87</v>
      </c>
      <c r="BH8" s="1" t="s">
        <v>88</v>
      </c>
      <c r="BI8" s="1" t="s">
        <v>89</v>
      </c>
      <c r="BM8" s="1" t="s">
        <v>62</v>
      </c>
      <c r="BN8" s="1" t="s">
        <v>78</v>
      </c>
      <c r="BO8" s="1">
        <v>600</v>
      </c>
      <c r="BP8" s="1">
        <v>600</v>
      </c>
      <c r="BS8" s="1" t="s">
        <v>84</v>
      </c>
      <c r="BT8" s="2">
        <v>37742</v>
      </c>
      <c r="BU8" s="1">
        <v>0</v>
      </c>
      <c r="BV8" s="1">
        <v>0</v>
      </c>
      <c r="BW8" s="1">
        <v>0</v>
      </c>
      <c r="BX8" s="1">
        <v>0</v>
      </c>
    </row>
    <row r="9" spans="1:76" hidden="1" x14ac:dyDescent="0.25">
      <c r="D9" s="4"/>
      <c r="E9" s="5">
        <f t="shared" si="9"/>
        <v>0</v>
      </c>
      <c r="F9" s="5">
        <f t="shared" si="10"/>
        <v>0</v>
      </c>
      <c r="H9" s="5" t="str">
        <f t="shared" si="11"/>
        <v>Done</v>
      </c>
      <c r="I9" s="6" t="str">
        <f t="shared" si="12"/>
        <v>Not Started</v>
      </c>
      <c r="J9" s="1" t="s">
        <v>90</v>
      </c>
      <c r="P9" s="1" t="str">
        <f t="shared" si="13"/>
        <v>ERIS</v>
      </c>
      <c r="R9" s="1">
        <f t="shared" si="14"/>
        <v>29</v>
      </c>
      <c r="T9" s="1" t="str">
        <f t="shared" si="15"/>
        <v>Combined Cycle</v>
      </c>
      <c r="U9" s="1" t="str">
        <f t="shared" si="16"/>
        <v>Lincoln County</v>
      </c>
      <c r="V9" s="1" t="str">
        <f t="shared" si="17"/>
        <v>MN</v>
      </c>
      <c r="AB9" s="1"/>
      <c r="AC9" s="1"/>
      <c r="AJ9" s="5"/>
      <c r="AK9" s="5"/>
      <c r="AL9" s="5"/>
      <c r="AM9" s="5"/>
      <c r="AN9" s="5"/>
      <c r="AO9" s="5"/>
      <c r="AP9" s="5"/>
      <c r="AQ9" s="5"/>
      <c r="AR9" s="5"/>
      <c r="AS9" s="5"/>
      <c r="AT9" s="5"/>
      <c r="AU9" s="5"/>
      <c r="BB9" s="1" t="s">
        <v>58</v>
      </c>
      <c r="BC9" s="2">
        <v>36206</v>
      </c>
      <c r="BG9" s="1" t="s">
        <v>91</v>
      </c>
      <c r="BH9" s="1" t="s">
        <v>92</v>
      </c>
      <c r="BI9" s="1" t="s">
        <v>93</v>
      </c>
      <c r="BM9" s="1" t="s">
        <v>62</v>
      </c>
      <c r="BN9" s="1" t="s">
        <v>78</v>
      </c>
      <c r="BO9" s="1">
        <v>29</v>
      </c>
      <c r="BP9" s="1">
        <v>29</v>
      </c>
      <c r="BQ9" s="1" t="s">
        <v>94</v>
      </c>
      <c r="BS9" s="1" t="s">
        <v>84</v>
      </c>
      <c r="BT9" s="2">
        <v>38139</v>
      </c>
      <c r="BU9" s="1">
        <v>0</v>
      </c>
      <c r="BV9" s="1">
        <v>0</v>
      </c>
      <c r="BW9" s="1">
        <v>0</v>
      </c>
      <c r="BX9" s="1">
        <v>0</v>
      </c>
    </row>
    <row r="10" spans="1:76" hidden="1" x14ac:dyDescent="0.25">
      <c r="D10" s="4"/>
      <c r="E10" s="5">
        <f t="shared" si="9"/>
        <v>0</v>
      </c>
      <c r="F10" s="5">
        <f t="shared" si="10"/>
        <v>0</v>
      </c>
      <c r="H10" s="5" t="str">
        <f t="shared" si="11"/>
        <v>Done</v>
      </c>
      <c r="I10" s="6" t="str">
        <f t="shared" si="12"/>
        <v>Not Started</v>
      </c>
      <c r="J10" s="1" t="s">
        <v>95</v>
      </c>
      <c r="P10" s="1" t="str">
        <f t="shared" si="13"/>
        <v>ERIS</v>
      </c>
      <c r="R10" s="1">
        <f t="shared" si="14"/>
        <v>2</v>
      </c>
      <c r="T10" s="1" t="str">
        <f t="shared" si="15"/>
        <v>Wind</v>
      </c>
      <c r="U10" s="1" t="str">
        <f t="shared" si="16"/>
        <v>Clay County</v>
      </c>
      <c r="V10" s="1" t="str">
        <f t="shared" si="17"/>
        <v>MN</v>
      </c>
      <c r="AB10" s="1"/>
      <c r="AC10" s="1"/>
      <c r="AJ10" s="5"/>
      <c r="AK10" s="5"/>
      <c r="AL10" s="5"/>
      <c r="AM10" s="5"/>
      <c r="AN10" s="5"/>
      <c r="AO10" s="5"/>
      <c r="AP10" s="5"/>
      <c r="AQ10" s="5"/>
      <c r="AR10" s="5"/>
      <c r="AS10" s="5"/>
      <c r="AT10" s="5"/>
      <c r="AU10" s="5"/>
      <c r="BB10" s="1" t="s">
        <v>58</v>
      </c>
      <c r="BC10" s="2">
        <v>36206</v>
      </c>
      <c r="BG10" s="1" t="s">
        <v>91</v>
      </c>
      <c r="BH10" s="1" t="s">
        <v>96</v>
      </c>
      <c r="BI10" s="1" t="s">
        <v>93</v>
      </c>
      <c r="BM10" s="1" t="s">
        <v>62</v>
      </c>
      <c r="BN10" s="1" t="s">
        <v>78</v>
      </c>
      <c r="BO10" s="1">
        <v>2</v>
      </c>
      <c r="BP10" s="1">
        <v>2</v>
      </c>
      <c r="BQ10" s="1" t="s">
        <v>97</v>
      </c>
      <c r="BR10" s="1" t="s">
        <v>98</v>
      </c>
      <c r="BS10" s="1" t="s">
        <v>84</v>
      </c>
      <c r="BT10" s="2">
        <v>38139</v>
      </c>
      <c r="BU10" s="1">
        <v>0</v>
      </c>
      <c r="BV10" s="1">
        <v>0</v>
      </c>
      <c r="BW10" s="1">
        <v>0</v>
      </c>
      <c r="BX10" s="1">
        <v>0</v>
      </c>
    </row>
    <row r="11" spans="1:76" hidden="1" x14ac:dyDescent="0.25">
      <c r="D11" s="4"/>
      <c r="E11" s="5">
        <f t="shared" si="9"/>
        <v>0</v>
      </c>
      <c r="F11" s="5">
        <f t="shared" si="10"/>
        <v>0</v>
      </c>
      <c r="H11" s="5" t="str">
        <f t="shared" si="11"/>
        <v>Withdrawn</v>
      </c>
      <c r="I11" s="6" t="str">
        <f t="shared" si="12"/>
        <v>Not Started</v>
      </c>
      <c r="J11" s="1" t="s">
        <v>99</v>
      </c>
      <c r="P11" s="1" t="str">
        <f t="shared" si="13"/>
        <v>ERIS</v>
      </c>
      <c r="R11" s="1">
        <f t="shared" si="14"/>
        <v>600</v>
      </c>
      <c r="T11" s="1" t="str">
        <f t="shared" si="15"/>
        <v>Combined Cycle</v>
      </c>
      <c r="U11" s="1" t="str">
        <f t="shared" si="16"/>
        <v>Clinton County</v>
      </c>
      <c r="V11" s="1" t="str">
        <f t="shared" si="17"/>
        <v>IA</v>
      </c>
      <c r="AB11" s="1"/>
      <c r="AC11" s="1"/>
      <c r="AJ11" s="5"/>
      <c r="AK11" s="5"/>
      <c r="AL11" s="5"/>
      <c r="AM11" s="5"/>
      <c r="AN11" s="5"/>
      <c r="AO11" s="5"/>
      <c r="AP11" s="5"/>
      <c r="AQ11" s="5"/>
      <c r="AR11" s="5"/>
      <c r="AS11" s="5"/>
      <c r="AT11" s="5"/>
      <c r="AU11" s="5"/>
      <c r="BB11" s="1" t="s">
        <v>73</v>
      </c>
      <c r="BC11" s="2">
        <v>37323</v>
      </c>
      <c r="BD11" s="2">
        <v>37400</v>
      </c>
      <c r="BE11" s="2">
        <v>37400</v>
      </c>
      <c r="BG11" s="1" t="s">
        <v>87</v>
      </c>
      <c r="BH11" s="1" t="s">
        <v>88</v>
      </c>
      <c r="BI11" s="1" t="s">
        <v>89</v>
      </c>
      <c r="BM11" s="1" t="s">
        <v>62</v>
      </c>
      <c r="BN11" s="1" t="s">
        <v>78</v>
      </c>
      <c r="BO11" s="1">
        <v>600</v>
      </c>
      <c r="BP11" s="1">
        <v>600</v>
      </c>
      <c r="BQ11" s="1" t="s">
        <v>94</v>
      </c>
      <c r="BS11" s="1" t="s">
        <v>84</v>
      </c>
      <c r="BT11" s="2">
        <v>37408</v>
      </c>
      <c r="BU11" s="1">
        <v>0</v>
      </c>
      <c r="BV11" s="1">
        <v>0</v>
      </c>
      <c r="BW11" s="1">
        <v>0</v>
      </c>
      <c r="BX11" s="1">
        <v>0</v>
      </c>
    </row>
    <row r="12" spans="1:76" hidden="1" x14ac:dyDescent="0.25">
      <c r="D12" s="4"/>
      <c r="E12" s="5" t="str">
        <f t="shared" si="9"/>
        <v>G010</v>
      </c>
      <c r="F12" s="5" t="str">
        <f t="shared" si="10"/>
        <v>G010</v>
      </c>
      <c r="H12" s="5" t="str">
        <f t="shared" si="11"/>
        <v>Done</v>
      </c>
      <c r="I12" s="6" t="str">
        <f t="shared" si="12"/>
        <v>In Service</v>
      </c>
      <c r="J12" s="1" t="s">
        <v>100</v>
      </c>
      <c r="P12" s="1" t="str">
        <f t="shared" si="13"/>
        <v>ERIS</v>
      </c>
      <c r="R12" s="1">
        <f t="shared" si="14"/>
        <v>500</v>
      </c>
      <c r="T12" s="1" t="str">
        <f t="shared" si="15"/>
        <v>Gas</v>
      </c>
      <c r="U12" s="1" t="str">
        <f t="shared" si="16"/>
        <v>Vigo County</v>
      </c>
      <c r="V12" s="1" t="str">
        <f t="shared" si="17"/>
        <v>IN</v>
      </c>
      <c r="AB12" s="1"/>
      <c r="AC12" s="1"/>
      <c r="AJ12" s="5"/>
      <c r="AK12" s="5"/>
      <c r="AL12" s="5"/>
      <c r="AM12" s="5"/>
      <c r="AN12" s="5"/>
      <c r="AO12" s="5"/>
      <c r="AP12" s="5"/>
      <c r="AQ12" s="5"/>
      <c r="AR12" s="5"/>
      <c r="AS12" s="5"/>
      <c r="AT12" s="5"/>
      <c r="AU12" s="5"/>
      <c r="BB12" s="1" t="s">
        <v>58</v>
      </c>
      <c r="BC12" s="2">
        <v>36385</v>
      </c>
      <c r="BG12" s="1" t="s">
        <v>101</v>
      </c>
      <c r="BH12" s="1" t="s">
        <v>102</v>
      </c>
      <c r="BI12" s="1" t="s">
        <v>103</v>
      </c>
      <c r="BJ12" s="1" t="s">
        <v>100</v>
      </c>
      <c r="BK12" s="1" t="s">
        <v>100</v>
      </c>
      <c r="BL12" s="1" t="s">
        <v>77</v>
      </c>
      <c r="BM12" s="1" t="s">
        <v>62</v>
      </c>
      <c r="BN12" s="1" t="s">
        <v>104</v>
      </c>
      <c r="BO12" s="1">
        <v>500</v>
      </c>
      <c r="BP12" s="1">
        <v>500</v>
      </c>
      <c r="BQ12" s="1" t="s">
        <v>64</v>
      </c>
      <c r="BR12" s="1" t="s">
        <v>105</v>
      </c>
      <c r="BS12" s="1" t="s">
        <v>65</v>
      </c>
      <c r="BT12" s="2">
        <v>39325</v>
      </c>
      <c r="BU12" s="1">
        <v>0</v>
      </c>
      <c r="BV12" s="1">
        <v>0</v>
      </c>
      <c r="BW12" s="1">
        <v>0</v>
      </c>
      <c r="BX12" s="1">
        <v>0</v>
      </c>
    </row>
    <row r="13" spans="1:76" hidden="1" x14ac:dyDescent="0.25">
      <c r="D13" s="4"/>
      <c r="E13" s="5">
        <f t="shared" si="9"/>
        <v>0</v>
      </c>
      <c r="F13" s="5">
        <f t="shared" si="10"/>
        <v>0</v>
      </c>
      <c r="H13" s="5" t="str">
        <f t="shared" si="11"/>
        <v>Withdrawn</v>
      </c>
      <c r="I13" s="6" t="str">
        <f t="shared" si="12"/>
        <v>Not Started</v>
      </c>
      <c r="J13" s="1" t="s">
        <v>106</v>
      </c>
      <c r="P13" s="1" t="str">
        <f t="shared" si="13"/>
        <v>ERIS</v>
      </c>
      <c r="R13" s="1">
        <f t="shared" si="14"/>
        <v>600</v>
      </c>
      <c r="T13" s="1" t="str">
        <f t="shared" si="15"/>
        <v>Combined Cycle</v>
      </c>
      <c r="U13" s="1" t="str">
        <f t="shared" si="16"/>
        <v>Marshall County</v>
      </c>
      <c r="V13" s="1" t="str">
        <f t="shared" si="17"/>
        <v>IA</v>
      </c>
      <c r="AB13" s="1"/>
      <c r="AC13" s="1"/>
      <c r="AJ13" s="5"/>
      <c r="AK13" s="5"/>
      <c r="AL13" s="5"/>
      <c r="AM13" s="5"/>
      <c r="AN13" s="5"/>
      <c r="AO13" s="5"/>
      <c r="AP13" s="5"/>
      <c r="AQ13" s="5"/>
      <c r="AR13" s="5"/>
      <c r="AS13" s="5"/>
      <c r="AT13" s="5"/>
      <c r="AU13" s="5"/>
      <c r="BB13" s="1" t="s">
        <v>73</v>
      </c>
      <c r="BC13" s="2">
        <v>37323</v>
      </c>
      <c r="BD13" s="2">
        <v>37400</v>
      </c>
      <c r="BE13" s="2">
        <v>37400</v>
      </c>
      <c r="BG13" s="1" t="s">
        <v>87</v>
      </c>
      <c r="BH13" s="1" t="s">
        <v>107</v>
      </c>
      <c r="BI13" s="1" t="s">
        <v>89</v>
      </c>
      <c r="BM13" s="1" t="s">
        <v>62</v>
      </c>
      <c r="BN13" s="1" t="s">
        <v>78</v>
      </c>
      <c r="BO13" s="1">
        <v>600</v>
      </c>
      <c r="BP13" s="1">
        <v>600</v>
      </c>
      <c r="BQ13" s="1" t="s">
        <v>94</v>
      </c>
      <c r="BS13" s="1" t="s">
        <v>84</v>
      </c>
      <c r="BT13" s="2">
        <v>38139</v>
      </c>
      <c r="BU13" s="1">
        <v>0</v>
      </c>
      <c r="BV13" s="1">
        <v>0</v>
      </c>
      <c r="BW13" s="1">
        <v>0</v>
      </c>
      <c r="BX13" s="1">
        <v>0</v>
      </c>
    </row>
    <row r="14" spans="1:76" hidden="1" x14ac:dyDescent="0.25">
      <c r="D14" s="4"/>
      <c r="E14" s="5">
        <f t="shared" si="9"/>
        <v>0</v>
      </c>
      <c r="F14" s="5">
        <f t="shared" si="10"/>
        <v>0</v>
      </c>
      <c r="H14" s="5" t="str">
        <f t="shared" si="11"/>
        <v>Withdrawn</v>
      </c>
      <c r="I14" s="6" t="str">
        <f t="shared" si="12"/>
        <v>Not Started</v>
      </c>
      <c r="J14" s="1" t="s">
        <v>108</v>
      </c>
      <c r="P14" s="1" t="str">
        <f t="shared" si="13"/>
        <v>ERIS</v>
      </c>
      <c r="R14" s="1">
        <f t="shared" si="14"/>
        <v>600</v>
      </c>
      <c r="T14" s="1" t="str">
        <f t="shared" si="15"/>
        <v>Combined Cycle</v>
      </c>
      <c r="U14" s="1" t="str">
        <f t="shared" si="16"/>
        <v>Buchanan County</v>
      </c>
      <c r="V14" s="1" t="str">
        <f t="shared" si="17"/>
        <v>IA</v>
      </c>
      <c r="AB14" s="1"/>
      <c r="AC14" s="1"/>
      <c r="AJ14" s="5"/>
      <c r="AK14" s="5"/>
      <c r="AL14" s="5"/>
      <c r="AM14" s="5"/>
      <c r="AN14" s="5"/>
      <c r="AO14" s="5"/>
      <c r="AP14" s="5"/>
      <c r="AQ14" s="5"/>
      <c r="AR14" s="5"/>
      <c r="AS14" s="5"/>
      <c r="AT14" s="5"/>
      <c r="AU14" s="5"/>
      <c r="BB14" s="1" t="s">
        <v>73</v>
      </c>
      <c r="BC14" s="2">
        <v>37323</v>
      </c>
      <c r="BD14" s="2">
        <v>37400</v>
      </c>
      <c r="BE14" s="2">
        <v>37400</v>
      </c>
      <c r="BG14" s="1" t="s">
        <v>87</v>
      </c>
      <c r="BH14" s="1" t="s">
        <v>109</v>
      </c>
      <c r="BI14" s="1" t="s">
        <v>89</v>
      </c>
      <c r="BM14" s="1" t="s">
        <v>62</v>
      </c>
      <c r="BN14" s="1" t="s">
        <v>78</v>
      </c>
      <c r="BO14" s="1">
        <v>600</v>
      </c>
      <c r="BP14" s="1">
        <v>600</v>
      </c>
      <c r="BQ14" s="1" t="s">
        <v>94</v>
      </c>
      <c r="BS14" s="1" t="s">
        <v>84</v>
      </c>
      <c r="BT14" s="2">
        <v>38139</v>
      </c>
      <c r="BU14" s="1">
        <v>0</v>
      </c>
      <c r="BV14" s="1">
        <v>0</v>
      </c>
      <c r="BW14" s="1">
        <v>0</v>
      </c>
      <c r="BX14" s="1">
        <v>0</v>
      </c>
    </row>
    <row r="15" spans="1:76" hidden="1" x14ac:dyDescent="0.25">
      <c r="D15" s="4"/>
      <c r="E15" s="5">
        <f t="shared" si="9"/>
        <v>0</v>
      </c>
      <c r="F15" s="5">
        <f t="shared" si="10"/>
        <v>0</v>
      </c>
      <c r="H15" s="5" t="str">
        <f t="shared" si="11"/>
        <v>Withdrawn</v>
      </c>
      <c r="I15" s="6" t="str">
        <f t="shared" si="12"/>
        <v>Not Started</v>
      </c>
      <c r="J15" s="1" t="s">
        <v>110</v>
      </c>
      <c r="P15" s="1" t="str">
        <f t="shared" si="13"/>
        <v>ERIS</v>
      </c>
      <c r="R15" s="1">
        <f t="shared" si="14"/>
        <v>550</v>
      </c>
      <c r="T15" s="1" t="str">
        <f t="shared" si="15"/>
        <v>Combined Cycle</v>
      </c>
      <c r="U15" s="1" t="str">
        <f t="shared" si="16"/>
        <v>Cerro Gordo County</v>
      </c>
      <c r="V15" s="1" t="str">
        <f t="shared" si="17"/>
        <v>IA</v>
      </c>
      <c r="AB15" s="1"/>
      <c r="AC15" s="1"/>
      <c r="AJ15" s="5"/>
      <c r="AK15" s="5"/>
      <c r="AL15" s="5"/>
      <c r="AM15" s="5"/>
      <c r="AN15" s="5"/>
      <c r="AO15" s="5"/>
      <c r="AP15" s="5"/>
      <c r="AQ15" s="5"/>
      <c r="AR15" s="5"/>
      <c r="AS15" s="5"/>
      <c r="AT15" s="5"/>
      <c r="AU15" s="5"/>
      <c r="BB15" s="1" t="s">
        <v>73</v>
      </c>
      <c r="BC15" s="2">
        <v>37306</v>
      </c>
      <c r="BD15" s="2">
        <v>37418</v>
      </c>
      <c r="BE15" s="2">
        <v>37418</v>
      </c>
      <c r="BG15" s="1" t="s">
        <v>87</v>
      </c>
      <c r="BH15" s="1" t="s">
        <v>111</v>
      </c>
      <c r="BI15" s="1" t="s">
        <v>89</v>
      </c>
      <c r="BM15" s="1" t="s">
        <v>62</v>
      </c>
      <c r="BN15" s="1" t="s">
        <v>78</v>
      </c>
      <c r="BO15" s="1">
        <v>550</v>
      </c>
      <c r="BP15" s="1">
        <v>550</v>
      </c>
      <c r="BQ15" s="1" t="s">
        <v>94</v>
      </c>
      <c r="BS15" s="1" t="s">
        <v>84</v>
      </c>
      <c r="BT15" s="2">
        <v>37622</v>
      </c>
      <c r="BU15" s="1">
        <v>0</v>
      </c>
      <c r="BV15" s="1">
        <v>0</v>
      </c>
      <c r="BW15" s="1">
        <v>0</v>
      </c>
      <c r="BX15" s="1">
        <v>0</v>
      </c>
    </row>
    <row r="16" spans="1:76" hidden="1" x14ac:dyDescent="0.25">
      <c r="D16" s="4"/>
      <c r="E16" s="5">
        <f t="shared" si="9"/>
        <v>0</v>
      </c>
      <c r="F16" s="5">
        <f t="shared" si="10"/>
        <v>0</v>
      </c>
      <c r="H16" s="5" t="str">
        <f t="shared" si="11"/>
        <v>Withdrawn</v>
      </c>
      <c r="I16" s="6" t="str">
        <f t="shared" si="12"/>
        <v>Withdrawn</v>
      </c>
      <c r="J16" s="1" t="s">
        <v>112</v>
      </c>
      <c r="P16" s="1" t="str">
        <f t="shared" si="13"/>
        <v>ERIS</v>
      </c>
      <c r="R16" s="1">
        <f t="shared" si="14"/>
        <v>174</v>
      </c>
      <c r="T16" s="1">
        <f t="shared" si="15"/>
        <v>0</v>
      </c>
      <c r="U16" s="1" t="str">
        <f t="shared" si="16"/>
        <v>Mercer County</v>
      </c>
      <c r="V16" s="1" t="str">
        <f t="shared" si="17"/>
        <v>KY</v>
      </c>
      <c r="AB16" s="1"/>
      <c r="AC16" s="1"/>
      <c r="AJ16" s="5"/>
      <c r="AK16" s="5"/>
      <c r="AL16" s="5"/>
      <c r="AM16" s="5"/>
      <c r="AN16" s="5"/>
      <c r="AO16" s="5"/>
      <c r="AP16" s="5"/>
      <c r="AQ16" s="5"/>
      <c r="AR16" s="5"/>
      <c r="AS16" s="5"/>
      <c r="AT16" s="5"/>
      <c r="AU16" s="5"/>
      <c r="BB16" s="1" t="s">
        <v>73</v>
      </c>
      <c r="BC16" s="2">
        <v>36130</v>
      </c>
      <c r="BD16" s="2">
        <v>37428</v>
      </c>
      <c r="BE16" s="2">
        <v>37428</v>
      </c>
      <c r="BG16" s="1" t="s">
        <v>80</v>
      </c>
      <c r="BH16" s="1" t="s">
        <v>113</v>
      </c>
      <c r="BI16" s="1" t="s">
        <v>82</v>
      </c>
      <c r="BM16" s="1" t="s">
        <v>62</v>
      </c>
      <c r="BN16" s="1" t="s">
        <v>78</v>
      </c>
      <c r="BO16" s="1">
        <v>174</v>
      </c>
      <c r="BP16" s="1">
        <v>174</v>
      </c>
      <c r="BS16" s="1" t="s">
        <v>73</v>
      </c>
      <c r="BT16" s="2">
        <v>38139</v>
      </c>
      <c r="BU16" s="1">
        <v>0</v>
      </c>
      <c r="BV16" s="1">
        <v>0</v>
      </c>
      <c r="BW16" s="1">
        <v>0</v>
      </c>
      <c r="BX16" s="1">
        <v>0</v>
      </c>
    </row>
    <row r="17" spans="4:76" hidden="1" x14ac:dyDescent="0.25">
      <c r="D17" s="4"/>
      <c r="E17" s="5">
        <f t="shared" si="9"/>
        <v>0</v>
      </c>
      <c r="F17" s="5">
        <f t="shared" si="10"/>
        <v>0</v>
      </c>
      <c r="H17" s="5" t="str">
        <f t="shared" si="11"/>
        <v>Done</v>
      </c>
      <c r="I17" s="6" t="str">
        <f t="shared" si="12"/>
        <v>Not Started</v>
      </c>
      <c r="J17" s="1" t="s">
        <v>114</v>
      </c>
      <c r="P17" s="1" t="str">
        <f t="shared" si="13"/>
        <v>ERIS</v>
      </c>
      <c r="R17" s="1">
        <f t="shared" si="14"/>
        <v>174</v>
      </c>
      <c r="T17" s="1" t="str">
        <f t="shared" si="15"/>
        <v>Gas</v>
      </c>
      <c r="U17" s="1" t="str">
        <f t="shared" si="16"/>
        <v>Trimble County</v>
      </c>
      <c r="V17" s="1" t="str">
        <f t="shared" si="17"/>
        <v>KY</v>
      </c>
      <c r="AB17" s="1"/>
      <c r="AC17" s="1"/>
      <c r="AJ17" s="5"/>
      <c r="AK17" s="5"/>
      <c r="AL17" s="5"/>
      <c r="AM17" s="5"/>
      <c r="AN17" s="5"/>
      <c r="AO17" s="5"/>
      <c r="AP17" s="5"/>
      <c r="AQ17" s="5"/>
      <c r="AR17" s="5"/>
      <c r="AS17" s="5"/>
      <c r="AT17" s="5"/>
      <c r="AU17" s="5"/>
      <c r="BB17" s="1" t="s">
        <v>58</v>
      </c>
      <c r="BC17" s="2">
        <v>36495</v>
      </c>
      <c r="BG17" s="1" t="s">
        <v>80</v>
      </c>
      <c r="BH17" s="1" t="s">
        <v>81</v>
      </c>
      <c r="BI17" s="1" t="s">
        <v>82</v>
      </c>
      <c r="BM17" s="1" t="s">
        <v>62</v>
      </c>
      <c r="BN17" s="1" t="s">
        <v>78</v>
      </c>
      <c r="BO17" s="1">
        <v>174</v>
      </c>
      <c r="BP17" s="1">
        <v>174</v>
      </c>
      <c r="BQ17" s="1" t="s">
        <v>64</v>
      </c>
      <c r="BS17" s="1" t="s">
        <v>84</v>
      </c>
      <c r="BT17" s="2">
        <v>38504</v>
      </c>
      <c r="BU17" s="1">
        <v>0</v>
      </c>
      <c r="BV17" s="1">
        <v>0</v>
      </c>
      <c r="BW17" s="1">
        <v>0</v>
      </c>
      <c r="BX17" s="1">
        <v>0</v>
      </c>
    </row>
    <row r="18" spans="4:76" hidden="1" x14ac:dyDescent="0.25">
      <c r="D18" s="4"/>
      <c r="E18" s="5">
        <f t="shared" si="9"/>
        <v>0</v>
      </c>
      <c r="F18" s="5">
        <f t="shared" si="10"/>
        <v>0</v>
      </c>
      <c r="H18" s="5" t="str">
        <f t="shared" si="11"/>
        <v>Done</v>
      </c>
      <c r="I18" s="6" t="str">
        <f t="shared" si="12"/>
        <v>Not Started</v>
      </c>
      <c r="J18" s="1" t="s">
        <v>115</v>
      </c>
      <c r="P18" s="1" t="str">
        <f t="shared" si="13"/>
        <v>ERIS</v>
      </c>
      <c r="R18" s="1">
        <f t="shared" si="14"/>
        <v>174</v>
      </c>
      <c r="T18" s="1" t="str">
        <f t="shared" si="15"/>
        <v>Gas</v>
      </c>
      <c r="U18" s="1" t="str">
        <f t="shared" si="16"/>
        <v>Trimble County</v>
      </c>
      <c r="V18" s="1" t="str">
        <f t="shared" si="17"/>
        <v>KY</v>
      </c>
      <c r="AB18" s="1"/>
      <c r="AC18" s="1"/>
      <c r="AJ18" s="5"/>
      <c r="AK18" s="5"/>
      <c r="AL18" s="5"/>
      <c r="AM18" s="5"/>
      <c r="AN18" s="5"/>
      <c r="AO18" s="5"/>
      <c r="AP18" s="5"/>
      <c r="AQ18" s="5"/>
      <c r="AR18" s="5"/>
      <c r="AS18" s="5"/>
      <c r="AT18" s="5"/>
      <c r="AU18" s="5"/>
      <c r="BB18" s="1" t="s">
        <v>58</v>
      </c>
      <c r="BC18" s="2">
        <v>36495</v>
      </c>
      <c r="BG18" s="1" t="s">
        <v>80</v>
      </c>
      <c r="BH18" s="1" t="s">
        <v>81</v>
      </c>
      <c r="BI18" s="1" t="s">
        <v>82</v>
      </c>
      <c r="BM18" s="1" t="s">
        <v>62</v>
      </c>
      <c r="BN18" s="1" t="s">
        <v>78</v>
      </c>
      <c r="BO18" s="1">
        <v>174</v>
      </c>
      <c r="BP18" s="1">
        <v>174</v>
      </c>
      <c r="BQ18" s="1" t="s">
        <v>64</v>
      </c>
      <c r="BS18" s="1" t="s">
        <v>84</v>
      </c>
      <c r="BT18" s="2">
        <v>38261</v>
      </c>
      <c r="BU18" s="1">
        <v>0</v>
      </c>
      <c r="BV18" s="1">
        <v>0</v>
      </c>
      <c r="BW18" s="1">
        <v>0</v>
      </c>
      <c r="BX18" s="1">
        <v>0</v>
      </c>
    </row>
    <row r="19" spans="4:76" hidden="1" x14ac:dyDescent="0.25">
      <c r="D19" s="4"/>
      <c r="E19" s="5">
        <f t="shared" si="9"/>
        <v>0</v>
      </c>
      <c r="F19" s="5">
        <f t="shared" si="10"/>
        <v>0</v>
      </c>
      <c r="H19" s="5" t="str">
        <f t="shared" si="11"/>
        <v>Done</v>
      </c>
      <c r="I19" s="6" t="str">
        <f t="shared" si="12"/>
        <v>Not Started</v>
      </c>
      <c r="J19" s="1" t="s">
        <v>116</v>
      </c>
      <c r="P19" s="1" t="str">
        <f t="shared" si="13"/>
        <v>ERIS</v>
      </c>
      <c r="R19" s="1">
        <f t="shared" si="14"/>
        <v>174</v>
      </c>
      <c r="T19" s="1" t="str">
        <f t="shared" si="15"/>
        <v>Gas</v>
      </c>
      <c r="U19" s="1" t="str">
        <f t="shared" si="16"/>
        <v>Trimble County</v>
      </c>
      <c r="V19" s="1" t="str">
        <f t="shared" si="17"/>
        <v>KY</v>
      </c>
      <c r="AB19" s="1"/>
      <c r="AC19" s="1"/>
      <c r="AJ19" s="5"/>
      <c r="AK19" s="5"/>
      <c r="AL19" s="5"/>
      <c r="AM19" s="5"/>
      <c r="AN19" s="5"/>
      <c r="AO19" s="5"/>
      <c r="AP19" s="5"/>
      <c r="AQ19" s="5"/>
      <c r="AR19" s="5"/>
      <c r="AS19" s="5"/>
      <c r="AT19" s="5"/>
      <c r="AU19" s="5"/>
      <c r="BB19" s="1" t="s">
        <v>58</v>
      </c>
      <c r="BC19" s="2">
        <v>36495</v>
      </c>
      <c r="BG19" s="1" t="s">
        <v>80</v>
      </c>
      <c r="BH19" s="1" t="s">
        <v>81</v>
      </c>
      <c r="BI19" s="1" t="s">
        <v>82</v>
      </c>
      <c r="BM19" s="1" t="s">
        <v>62</v>
      </c>
      <c r="BN19" s="1" t="s">
        <v>78</v>
      </c>
      <c r="BO19" s="1">
        <v>174</v>
      </c>
      <c r="BP19" s="1">
        <v>174</v>
      </c>
      <c r="BQ19" s="1" t="s">
        <v>64</v>
      </c>
      <c r="BS19" s="1" t="s">
        <v>84</v>
      </c>
      <c r="BT19" s="2">
        <v>38139</v>
      </c>
      <c r="BU19" s="1">
        <v>0</v>
      </c>
      <c r="BV19" s="1">
        <v>0</v>
      </c>
      <c r="BW19" s="1">
        <v>0</v>
      </c>
      <c r="BX19" s="1">
        <v>0</v>
      </c>
    </row>
    <row r="20" spans="4:76" hidden="1" x14ac:dyDescent="0.25">
      <c r="D20" s="4"/>
      <c r="E20" s="5">
        <f t="shared" si="9"/>
        <v>0</v>
      </c>
      <c r="F20" s="5">
        <f t="shared" si="10"/>
        <v>0</v>
      </c>
      <c r="H20" s="5" t="str">
        <f t="shared" si="11"/>
        <v>Done</v>
      </c>
      <c r="I20" s="6" t="str">
        <f t="shared" si="12"/>
        <v>In Service</v>
      </c>
      <c r="J20" s="1" t="s">
        <v>117</v>
      </c>
      <c r="P20" s="1" t="str">
        <f t="shared" si="13"/>
        <v>ERIS</v>
      </c>
      <c r="R20" s="1">
        <f t="shared" si="14"/>
        <v>750</v>
      </c>
      <c r="T20" s="1" t="str">
        <f t="shared" si="15"/>
        <v>Gas</v>
      </c>
      <c r="U20" s="1" t="str">
        <f t="shared" si="16"/>
        <v>Oldham County</v>
      </c>
      <c r="V20" s="1" t="str">
        <f t="shared" si="17"/>
        <v>KY</v>
      </c>
      <c r="AB20" s="1"/>
      <c r="AC20" s="1"/>
      <c r="AJ20" s="5"/>
      <c r="AK20" s="5"/>
      <c r="AL20" s="5"/>
      <c r="AM20" s="5"/>
      <c r="AN20" s="5"/>
      <c r="AO20" s="5"/>
      <c r="AP20" s="5"/>
      <c r="AQ20" s="5"/>
      <c r="AR20" s="5"/>
      <c r="AS20" s="5"/>
      <c r="AT20" s="5"/>
      <c r="AU20" s="5"/>
      <c r="BB20" s="1" t="s">
        <v>58</v>
      </c>
      <c r="BC20" s="2">
        <v>36501</v>
      </c>
      <c r="BG20" s="1" t="s">
        <v>80</v>
      </c>
      <c r="BH20" s="1" t="s">
        <v>118</v>
      </c>
      <c r="BI20" s="1" t="s">
        <v>82</v>
      </c>
      <c r="BM20" s="1" t="s">
        <v>62</v>
      </c>
      <c r="BN20" s="1" t="s">
        <v>78</v>
      </c>
      <c r="BO20" s="1">
        <v>750</v>
      </c>
      <c r="BP20" s="1">
        <v>750</v>
      </c>
      <c r="BQ20" s="1" t="s">
        <v>64</v>
      </c>
      <c r="BS20" s="1" t="s">
        <v>65</v>
      </c>
      <c r="BT20" s="2">
        <v>38139</v>
      </c>
      <c r="BU20" s="1">
        <v>0</v>
      </c>
      <c r="BV20" s="1">
        <v>0</v>
      </c>
      <c r="BW20" s="1">
        <v>0</v>
      </c>
      <c r="BX20" s="1">
        <v>0</v>
      </c>
    </row>
    <row r="21" spans="4:76" hidden="1" x14ac:dyDescent="0.25">
      <c r="D21" s="4"/>
      <c r="E21" s="5">
        <f t="shared" si="9"/>
        <v>0</v>
      </c>
      <c r="F21" s="5">
        <f t="shared" si="10"/>
        <v>0</v>
      </c>
      <c r="H21" s="5" t="str">
        <f t="shared" si="11"/>
        <v>Done</v>
      </c>
      <c r="I21" s="6" t="str">
        <f t="shared" si="12"/>
        <v>In Service</v>
      </c>
      <c r="J21" s="1" t="s">
        <v>119</v>
      </c>
      <c r="P21" s="1" t="str">
        <f t="shared" si="13"/>
        <v>ERIS</v>
      </c>
      <c r="R21" s="1">
        <f t="shared" si="14"/>
        <v>147</v>
      </c>
      <c r="T21" s="1" t="str">
        <f t="shared" si="15"/>
        <v>Coal</v>
      </c>
      <c r="U21" s="1" t="str">
        <f t="shared" si="16"/>
        <v>Dakota County</v>
      </c>
      <c r="V21" s="1" t="str">
        <f t="shared" si="17"/>
        <v>MN</v>
      </c>
      <c r="AB21" s="1"/>
      <c r="AC21" s="1"/>
      <c r="AJ21" s="5"/>
      <c r="AK21" s="5"/>
      <c r="AL21" s="5"/>
      <c r="AM21" s="5"/>
      <c r="AN21" s="5"/>
      <c r="AO21" s="5"/>
      <c r="AP21" s="5"/>
      <c r="AQ21" s="5"/>
      <c r="AR21" s="5"/>
      <c r="AS21" s="5"/>
      <c r="AT21" s="5"/>
      <c r="AU21" s="5"/>
      <c r="BB21" s="1" t="s">
        <v>58</v>
      </c>
      <c r="BC21" s="2">
        <v>36507</v>
      </c>
      <c r="BG21" s="1" t="s">
        <v>91</v>
      </c>
      <c r="BH21" s="1" t="s">
        <v>120</v>
      </c>
      <c r="BI21" s="1" t="s">
        <v>93</v>
      </c>
      <c r="BM21" s="1" t="s">
        <v>62</v>
      </c>
      <c r="BN21" s="1" t="s">
        <v>78</v>
      </c>
      <c r="BO21" s="1">
        <v>147</v>
      </c>
      <c r="BP21" s="1">
        <v>147</v>
      </c>
      <c r="BQ21" s="1" t="s">
        <v>83</v>
      </c>
      <c r="BS21" s="1" t="s">
        <v>65</v>
      </c>
      <c r="BT21" s="2">
        <v>38504</v>
      </c>
      <c r="BU21" s="1">
        <v>0</v>
      </c>
      <c r="BV21" s="1">
        <v>0</v>
      </c>
      <c r="BW21" s="1">
        <v>0</v>
      </c>
      <c r="BX21" s="1">
        <v>0</v>
      </c>
    </row>
    <row r="22" spans="4:76" hidden="1" x14ac:dyDescent="0.25">
      <c r="D22" s="4"/>
      <c r="E22" s="5">
        <f t="shared" si="9"/>
        <v>0</v>
      </c>
      <c r="F22" s="5">
        <f t="shared" si="10"/>
        <v>0</v>
      </c>
      <c r="H22" s="5" t="str">
        <f t="shared" si="11"/>
        <v>Done</v>
      </c>
      <c r="I22" s="6" t="str">
        <f t="shared" si="12"/>
        <v>In Service</v>
      </c>
      <c r="J22" s="1" t="s">
        <v>121</v>
      </c>
      <c r="P22" s="1" t="str">
        <f t="shared" si="13"/>
        <v>ERIS</v>
      </c>
      <c r="R22" s="1">
        <f t="shared" si="14"/>
        <v>142</v>
      </c>
      <c r="T22" s="1" t="str">
        <f t="shared" si="15"/>
        <v>Gas</v>
      </c>
      <c r="U22" s="1" t="str">
        <f t="shared" si="16"/>
        <v>Williamson County</v>
      </c>
      <c r="V22" s="1" t="str">
        <f t="shared" si="17"/>
        <v>IL</v>
      </c>
      <c r="AB22" s="1"/>
      <c r="AC22" s="1"/>
      <c r="AJ22" s="5"/>
      <c r="AK22" s="5"/>
      <c r="AL22" s="5"/>
      <c r="AM22" s="5"/>
      <c r="AN22" s="5"/>
      <c r="AO22" s="5"/>
      <c r="AP22" s="5"/>
      <c r="AQ22" s="5"/>
      <c r="AR22" s="5"/>
      <c r="AS22" s="5"/>
      <c r="AT22" s="5"/>
      <c r="AU22" s="5"/>
      <c r="BB22" s="1" t="s">
        <v>58</v>
      </c>
      <c r="BC22" s="2">
        <v>36508</v>
      </c>
      <c r="BE22" s="2">
        <v>37622</v>
      </c>
      <c r="BG22" s="1" t="s">
        <v>122</v>
      </c>
      <c r="BH22" s="1" t="s">
        <v>123</v>
      </c>
      <c r="BI22" s="1" t="s">
        <v>124</v>
      </c>
      <c r="BM22" s="1" t="s">
        <v>62</v>
      </c>
      <c r="BN22" s="1" t="s">
        <v>78</v>
      </c>
      <c r="BO22" s="1">
        <v>142</v>
      </c>
      <c r="BP22" s="1">
        <v>142</v>
      </c>
      <c r="BQ22" s="1" t="s">
        <v>64</v>
      </c>
      <c r="BS22" s="1" t="s">
        <v>65</v>
      </c>
      <c r="BT22" s="2">
        <v>37347</v>
      </c>
      <c r="BU22" s="1">
        <v>0</v>
      </c>
      <c r="BV22" s="1">
        <v>0</v>
      </c>
      <c r="BW22" s="1">
        <v>0</v>
      </c>
      <c r="BX22" s="1">
        <v>0</v>
      </c>
    </row>
    <row r="23" spans="4:76" hidden="1" x14ac:dyDescent="0.25">
      <c r="D23" s="4"/>
      <c r="E23" s="5">
        <f t="shared" si="9"/>
        <v>0</v>
      </c>
      <c r="F23" s="5">
        <f t="shared" si="10"/>
        <v>0</v>
      </c>
      <c r="H23" s="5" t="str">
        <f t="shared" si="11"/>
        <v>Done</v>
      </c>
      <c r="I23" s="6" t="str">
        <f t="shared" si="12"/>
        <v>In Service</v>
      </c>
      <c r="J23" s="1" t="s">
        <v>125</v>
      </c>
      <c r="P23" s="1" t="str">
        <f t="shared" si="13"/>
        <v>NRIS</v>
      </c>
      <c r="R23" s="1">
        <f t="shared" si="14"/>
        <v>71</v>
      </c>
      <c r="T23" s="1" t="str">
        <f t="shared" si="15"/>
        <v>Gas</v>
      </c>
      <c r="U23" s="1" t="str">
        <f t="shared" si="16"/>
        <v>Williamson County</v>
      </c>
      <c r="V23" s="1" t="str">
        <f t="shared" si="17"/>
        <v>IL</v>
      </c>
      <c r="AB23" s="1"/>
      <c r="AC23" s="1"/>
      <c r="AJ23" s="5"/>
      <c r="AK23" s="5"/>
      <c r="AL23" s="5"/>
      <c r="AM23" s="5"/>
      <c r="AN23" s="5"/>
      <c r="AO23" s="5"/>
      <c r="AP23" s="5"/>
      <c r="AQ23" s="5"/>
      <c r="AR23" s="5"/>
      <c r="AS23" s="5"/>
      <c r="AT23" s="5"/>
      <c r="AU23" s="5"/>
      <c r="BB23" s="1" t="s">
        <v>58</v>
      </c>
      <c r="BC23" s="2">
        <v>36508</v>
      </c>
      <c r="BE23" s="2">
        <v>41275</v>
      </c>
      <c r="BG23" s="1" t="s">
        <v>122</v>
      </c>
      <c r="BH23" s="1" t="s">
        <v>123</v>
      </c>
      <c r="BI23" s="1" t="s">
        <v>124</v>
      </c>
      <c r="BM23" s="1" t="s">
        <v>126</v>
      </c>
      <c r="BN23" s="1" t="s">
        <v>78</v>
      </c>
      <c r="BO23" s="1">
        <v>71</v>
      </c>
      <c r="BP23" s="1">
        <v>71</v>
      </c>
      <c r="BQ23" s="1" t="s">
        <v>64</v>
      </c>
      <c r="BS23" s="1" t="s">
        <v>65</v>
      </c>
      <c r="BT23" s="2">
        <v>37348</v>
      </c>
      <c r="BU23" s="1">
        <v>0</v>
      </c>
      <c r="BV23" s="1">
        <v>0</v>
      </c>
      <c r="BW23" s="1">
        <v>0</v>
      </c>
      <c r="BX23" s="1">
        <v>0</v>
      </c>
    </row>
    <row r="24" spans="4:76" hidden="1" x14ac:dyDescent="0.25">
      <c r="D24" s="4"/>
      <c r="E24" s="5">
        <f t="shared" si="9"/>
        <v>0</v>
      </c>
      <c r="F24" s="5">
        <f t="shared" si="10"/>
        <v>0</v>
      </c>
      <c r="H24" s="5" t="str">
        <f t="shared" si="11"/>
        <v>Done</v>
      </c>
      <c r="I24" s="6" t="str">
        <f t="shared" si="12"/>
        <v>In Service</v>
      </c>
      <c r="J24" s="1" t="s">
        <v>127</v>
      </c>
      <c r="P24" s="1" t="str">
        <f t="shared" si="13"/>
        <v>ERIS</v>
      </c>
      <c r="R24" s="1">
        <f t="shared" si="14"/>
        <v>710</v>
      </c>
      <c r="T24" s="1" t="str">
        <f t="shared" si="15"/>
        <v>Gas</v>
      </c>
      <c r="U24" s="1" t="str">
        <f t="shared" si="16"/>
        <v>Wayne County</v>
      </c>
      <c r="V24" s="1" t="str">
        <f t="shared" si="17"/>
        <v>MI</v>
      </c>
      <c r="AB24" s="1"/>
      <c r="AC24" s="1"/>
      <c r="AJ24" s="5"/>
      <c r="AK24" s="5"/>
      <c r="AL24" s="5"/>
      <c r="AM24" s="5"/>
      <c r="AN24" s="5"/>
      <c r="AO24" s="5"/>
      <c r="AP24" s="5"/>
      <c r="AQ24" s="5"/>
      <c r="AR24" s="5"/>
      <c r="AS24" s="5"/>
      <c r="AT24" s="5"/>
      <c r="AU24" s="5"/>
      <c r="BB24" s="1" t="s">
        <v>58</v>
      </c>
      <c r="BC24" s="2">
        <v>36510</v>
      </c>
      <c r="BG24" s="1" t="s">
        <v>128</v>
      </c>
      <c r="BH24" s="1" t="s">
        <v>129</v>
      </c>
      <c r="BI24" s="1" t="s">
        <v>130</v>
      </c>
      <c r="BM24" s="1" t="s">
        <v>62</v>
      </c>
      <c r="BN24" s="1" t="s">
        <v>78</v>
      </c>
      <c r="BO24" s="1">
        <v>710</v>
      </c>
      <c r="BP24" s="1">
        <v>710</v>
      </c>
      <c r="BQ24" s="1" t="s">
        <v>64</v>
      </c>
      <c r="BS24" s="1" t="s">
        <v>65</v>
      </c>
      <c r="BT24" s="2">
        <v>37773</v>
      </c>
      <c r="BU24" s="1">
        <v>0</v>
      </c>
      <c r="BV24" s="1">
        <v>0</v>
      </c>
      <c r="BW24" s="1">
        <v>0</v>
      </c>
      <c r="BX24" s="1">
        <v>0</v>
      </c>
    </row>
    <row r="25" spans="4:76" hidden="1" x14ac:dyDescent="0.25">
      <c r="D25" s="4"/>
      <c r="E25" s="5" t="str">
        <f t="shared" si="9"/>
        <v>G025</v>
      </c>
      <c r="F25" s="5" t="str">
        <f t="shared" si="10"/>
        <v>G025</v>
      </c>
      <c r="H25" s="5" t="str">
        <f t="shared" si="11"/>
        <v>Done</v>
      </c>
      <c r="I25" s="6" t="str">
        <f t="shared" si="12"/>
        <v>In Service</v>
      </c>
      <c r="J25" s="1" t="s">
        <v>131</v>
      </c>
      <c r="P25" s="1" t="str">
        <f t="shared" si="13"/>
        <v>ERIS</v>
      </c>
      <c r="R25" s="1">
        <f t="shared" si="14"/>
        <v>189</v>
      </c>
      <c r="T25" s="1" t="str">
        <f t="shared" si="15"/>
        <v>Gas</v>
      </c>
      <c r="U25" s="1" t="str">
        <f t="shared" si="16"/>
        <v>Marion County</v>
      </c>
      <c r="V25" s="1" t="str">
        <f t="shared" si="17"/>
        <v>IN</v>
      </c>
      <c r="AB25" s="1"/>
      <c r="AC25" s="1"/>
      <c r="AJ25" s="5"/>
      <c r="AK25" s="5"/>
      <c r="AL25" s="5"/>
      <c r="AM25" s="5"/>
      <c r="AN25" s="5"/>
      <c r="AO25" s="5"/>
      <c r="AP25" s="5"/>
      <c r="AQ25" s="5"/>
      <c r="AR25" s="5"/>
      <c r="AS25" s="5"/>
      <c r="AT25" s="5"/>
      <c r="AU25" s="5"/>
      <c r="BB25" s="1" t="s">
        <v>58</v>
      </c>
      <c r="BC25" s="2">
        <v>36530</v>
      </c>
      <c r="BG25" s="1" t="s">
        <v>132</v>
      </c>
      <c r="BH25" s="1" t="s">
        <v>133</v>
      </c>
      <c r="BI25" s="1" t="s">
        <v>103</v>
      </c>
      <c r="BJ25" s="1" t="s">
        <v>131</v>
      </c>
      <c r="BK25" s="1" t="s">
        <v>131</v>
      </c>
      <c r="BL25" s="1" t="s">
        <v>134</v>
      </c>
      <c r="BM25" s="1" t="s">
        <v>62</v>
      </c>
      <c r="BN25" s="1" t="s">
        <v>78</v>
      </c>
      <c r="BO25" s="1">
        <v>189</v>
      </c>
      <c r="BP25" s="1">
        <v>189</v>
      </c>
      <c r="BQ25" s="1" t="s">
        <v>64</v>
      </c>
      <c r="BS25" s="1" t="s">
        <v>65</v>
      </c>
      <c r="BT25" s="2">
        <v>39234</v>
      </c>
      <c r="BU25" s="1">
        <v>0</v>
      </c>
      <c r="BV25" s="1">
        <v>0</v>
      </c>
      <c r="BW25" s="1">
        <v>0</v>
      </c>
      <c r="BX25" s="1">
        <v>0</v>
      </c>
    </row>
    <row r="26" spans="4:76" hidden="1" x14ac:dyDescent="0.25">
      <c r="D26" s="4"/>
      <c r="E26" s="5">
        <f t="shared" si="9"/>
        <v>0</v>
      </c>
      <c r="F26" s="5">
        <f t="shared" si="10"/>
        <v>0</v>
      </c>
      <c r="H26" s="5" t="str">
        <f t="shared" si="11"/>
        <v>Done</v>
      </c>
      <c r="I26" s="6" t="str">
        <f t="shared" si="12"/>
        <v>In Service</v>
      </c>
      <c r="J26" s="1" t="s">
        <v>135</v>
      </c>
      <c r="P26" s="1" t="str">
        <f t="shared" si="13"/>
        <v>ERIS</v>
      </c>
      <c r="R26" s="1">
        <f t="shared" si="14"/>
        <v>240</v>
      </c>
      <c r="T26" s="1" t="str">
        <f t="shared" si="15"/>
        <v>Combined Cycle</v>
      </c>
      <c r="U26" s="1" t="str">
        <f t="shared" si="16"/>
        <v>Wayne County</v>
      </c>
      <c r="V26" s="1" t="str">
        <f t="shared" si="17"/>
        <v>MI</v>
      </c>
      <c r="AB26" s="1"/>
      <c r="AC26" s="1"/>
      <c r="AJ26" s="5"/>
      <c r="AK26" s="5"/>
      <c r="AL26" s="5"/>
      <c r="AM26" s="5"/>
      <c r="AN26" s="5"/>
      <c r="AO26" s="5"/>
      <c r="AP26" s="5"/>
      <c r="AQ26" s="5"/>
      <c r="AR26" s="5"/>
      <c r="AS26" s="5"/>
      <c r="AT26" s="5"/>
      <c r="AU26" s="5"/>
      <c r="BB26" s="1" t="s">
        <v>58</v>
      </c>
      <c r="BC26" s="2">
        <v>36545</v>
      </c>
      <c r="BG26" s="1" t="s">
        <v>128</v>
      </c>
      <c r="BH26" s="1" t="s">
        <v>129</v>
      </c>
      <c r="BI26" s="1" t="s">
        <v>130</v>
      </c>
      <c r="BM26" s="1" t="s">
        <v>62</v>
      </c>
      <c r="BN26" s="1" t="s">
        <v>78</v>
      </c>
      <c r="BO26" s="1">
        <v>240</v>
      </c>
      <c r="BP26" s="1">
        <v>240</v>
      </c>
      <c r="BQ26" s="1" t="s">
        <v>94</v>
      </c>
      <c r="BS26" s="1" t="s">
        <v>65</v>
      </c>
      <c r="BT26" s="2">
        <v>37012</v>
      </c>
      <c r="BU26" s="1">
        <v>0</v>
      </c>
      <c r="BV26" s="1">
        <v>0</v>
      </c>
      <c r="BW26" s="1">
        <v>0</v>
      </c>
      <c r="BX26" s="1">
        <v>0</v>
      </c>
    </row>
    <row r="27" spans="4:76" hidden="1" x14ac:dyDescent="0.25">
      <c r="D27" s="4"/>
      <c r="E27" s="5">
        <f t="shared" si="9"/>
        <v>0</v>
      </c>
      <c r="F27" s="5">
        <f t="shared" si="10"/>
        <v>0</v>
      </c>
      <c r="H27" s="5" t="str">
        <f t="shared" si="11"/>
        <v>Withdrawn</v>
      </c>
      <c r="I27" s="6" t="str">
        <f t="shared" si="12"/>
        <v>Not Started</v>
      </c>
      <c r="J27" s="1" t="s">
        <v>136</v>
      </c>
      <c r="P27" s="1" t="str">
        <f t="shared" si="13"/>
        <v>ERIS</v>
      </c>
      <c r="R27" s="1">
        <f t="shared" si="14"/>
        <v>60</v>
      </c>
      <c r="T27" s="1" t="str">
        <f t="shared" si="15"/>
        <v>Gas</v>
      </c>
      <c r="U27" s="1" t="str">
        <f t="shared" si="16"/>
        <v>Outagamie County</v>
      </c>
      <c r="V27" s="1" t="str">
        <f t="shared" si="17"/>
        <v>WI</v>
      </c>
      <c r="AB27" s="1"/>
      <c r="AC27" s="1"/>
      <c r="AJ27" s="5"/>
      <c r="AK27" s="5"/>
      <c r="AL27" s="5"/>
      <c r="AM27" s="5"/>
      <c r="AN27" s="5"/>
      <c r="AO27" s="5"/>
      <c r="AP27" s="5"/>
      <c r="AQ27" s="5"/>
      <c r="AR27" s="5"/>
      <c r="AS27" s="5"/>
      <c r="AT27" s="5"/>
      <c r="AU27" s="5"/>
      <c r="BB27" s="1" t="s">
        <v>73</v>
      </c>
      <c r="BC27" s="2">
        <v>37396</v>
      </c>
      <c r="BD27" s="2">
        <v>37439</v>
      </c>
      <c r="BE27" s="2">
        <v>37439</v>
      </c>
      <c r="BG27" s="1" t="s">
        <v>74</v>
      </c>
      <c r="BH27" s="1" t="s">
        <v>137</v>
      </c>
      <c r="BI27" s="1" t="s">
        <v>76</v>
      </c>
      <c r="BM27" s="1" t="s">
        <v>62</v>
      </c>
      <c r="BN27" s="1" t="s">
        <v>78</v>
      </c>
      <c r="BO27" s="1">
        <v>60</v>
      </c>
      <c r="BP27" s="1">
        <v>60</v>
      </c>
      <c r="BQ27" s="1" t="s">
        <v>64</v>
      </c>
      <c r="BS27" s="1" t="s">
        <v>84</v>
      </c>
      <c r="BT27" s="2">
        <v>37865</v>
      </c>
      <c r="BU27" s="1">
        <v>0</v>
      </c>
      <c r="BV27" s="1">
        <v>0</v>
      </c>
      <c r="BW27" s="1">
        <v>0</v>
      </c>
      <c r="BX27" s="1">
        <v>0</v>
      </c>
    </row>
    <row r="28" spans="4:76" hidden="1" x14ac:dyDescent="0.25">
      <c r="D28" s="4"/>
      <c r="E28" s="5">
        <f t="shared" si="9"/>
        <v>0</v>
      </c>
      <c r="F28" s="5">
        <f t="shared" si="10"/>
        <v>0</v>
      </c>
      <c r="H28" s="5" t="str">
        <f t="shared" si="11"/>
        <v>Withdrawn</v>
      </c>
      <c r="I28" s="6" t="str">
        <f t="shared" si="12"/>
        <v>Not Started</v>
      </c>
      <c r="J28" s="1" t="s">
        <v>138</v>
      </c>
      <c r="P28" s="1" t="str">
        <f t="shared" si="13"/>
        <v>ERIS</v>
      </c>
      <c r="R28" s="1">
        <f t="shared" si="14"/>
        <v>30</v>
      </c>
      <c r="T28" s="1" t="str">
        <f t="shared" si="15"/>
        <v>Wind</v>
      </c>
      <c r="U28" s="1" t="str">
        <f t="shared" si="16"/>
        <v>Oceana County</v>
      </c>
      <c r="V28" s="1" t="str">
        <f t="shared" si="17"/>
        <v>MI</v>
      </c>
      <c r="AB28" s="1"/>
      <c r="AC28" s="1"/>
      <c r="AJ28" s="5"/>
      <c r="AK28" s="5"/>
      <c r="AL28" s="5"/>
      <c r="AM28" s="5"/>
      <c r="AN28" s="5"/>
      <c r="AO28" s="5"/>
      <c r="AP28" s="5"/>
      <c r="AQ28" s="5"/>
      <c r="AR28" s="5"/>
      <c r="AS28" s="5"/>
      <c r="AT28" s="5"/>
      <c r="AU28" s="5"/>
      <c r="BB28" s="1" t="s">
        <v>73</v>
      </c>
      <c r="BC28" s="2">
        <v>37370</v>
      </c>
      <c r="BD28" s="2">
        <v>37442</v>
      </c>
      <c r="BE28" s="2">
        <v>37442</v>
      </c>
      <c r="BG28" s="1" t="s">
        <v>139</v>
      </c>
      <c r="BH28" s="1" t="s">
        <v>140</v>
      </c>
      <c r="BI28" s="1" t="s">
        <v>130</v>
      </c>
      <c r="BM28" s="1" t="s">
        <v>62</v>
      </c>
      <c r="BN28" s="1" t="s">
        <v>78</v>
      </c>
      <c r="BO28" s="1">
        <v>30</v>
      </c>
      <c r="BP28" s="1">
        <v>30</v>
      </c>
      <c r="BQ28" s="1" t="s">
        <v>97</v>
      </c>
      <c r="BR28" s="1" t="s">
        <v>98</v>
      </c>
      <c r="BS28" s="1" t="s">
        <v>84</v>
      </c>
      <c r="BT28" s="2">
        <v>38231</v>
      </c>
      <c r="BU28" s="1">
        <v>0</v>
      </c>
      <c r="BV28" s="1">
        <v>0</v>
      </c>
      <c r="BW28" s="1">
        <v>0</v>
      </c>
      <c r="BX28" s="1">
        <v>0</v>
      </c>
    </row>
    <row r="29" spans="4:76" hidden="1" x14ac:dyDescent="0.25">
      <c r="D29" s="4"/>
      <c r="E29" s="5">
        <f t="shared" si="9"/>
        <v>0</v>
      </c>
      <c r="F29" s="5">
        <f t="shared" si="10"/>
        <v>0</v>
      </c>
      <c r="H29" s="5" t="str">
        <f t="shared" si="11"/>
        <v>Withdrawn</v>
      </c>
      <c r="I29" s="6" t="str">
        <f t="shared" si="12"/>
        <v>Not Started</v>
      </c>
      <c r="J29" s="1" t="s">
        <v>141</v>
      </c>
      <c r="P29" s="1" t="str">
        <f t="shared" si="13"/>
        <v>ERIS</v>
      </c>
      <c r="R29" s="1">
        <f t="shared" si="14"/>
        <v>660</v>
      </c>
      <c r="T29" s="1">
        <f t="shared" si="15"/>
        <v>0</v>
      </c>
      <c r="U29" s="1" t="str">
        <f t="shared" si="16"/>
        <v>Chisago County</v>
      </c>
      <c r="V29" s="1" t="str">
        <f t="shared" si="17"/>
        <v>MN</v>
      </c>
      <c r="AB29" s="1"/>
      <c r="AC29" s="1"/>
      <c r="AJ29" s="5"/>
      <c r="AK29" s="5"/>
      <c r="AL29" s="5"/>
      <c r="AM29" s="5"/>
      <c r="AN29" s="5"/>
      <c r="AO29" s="5"/>
      <c r="AP29" s="5"/>
      <c r="AQ29" s="5"/>
      <c r="AR29" s="5"/>
      <c r="AS29" s="5"/>
      <c r="AT29" s="5"/>
      <c r="AU29" s="5"/>
      <c r="BB29" s="1" t="s">
        <v>73</v>
      </c>
      <c r="BC29" s="2">
        <v>37153</v>
      </c>
      <c r="BD29" s="2">
        <v>37470</v>
      </c>
      <c r="BE29" s="2">
        <v>37470</v>
      </c>
      <c r="BG29" s="1" t="s">
        <v>91</v>
      </c>
      <c r="BH29" s="1" t="s">
        <v>142</v>
      </c>
      <c r="BI29" s="1" t="s">
        <v>93</v>
      </c>
      <c r="BL29" s="1" t="s">
        <v>143</v>
      </c>
      <c r="BM29" s="1" t="s">
        <v>62</v>
      </c>
      <c r="BN29" s="1" t="s">
        <v>78</v>
      </c>
      <c r="BO29" s="1">
        <v>660</v>
      </c>
      <c r="BP29" s="1">
        <v>660</v>
      </c>
      <c r="BS29" s="1" t="s">
        <v>84</v>
      </c>
      <c r="BT29" s="2">
        <v>38139</v>
      </c>
      <c r="BU29" s="1">
        <v>0</v>
      </c>
      <c r="BV29" s="1">
        <v>0</v>
      </c>
      <c r="BW29" s="1">
        <v>0</v>
      </c>
      <c r="BX29" s="1">
        <v>0</v>
      </c>
    </row>
    <row r="30" spans="4:76" hidden="1" x14ac:dyDescent="0.25">
      <c r="D30" s="4"/>
      <c r="E30" s="5">
        <f t="shared" si="9"/>
        <v>0</v>
      </c>
      <c r="F30" s="5">
        <f t="shared" si="10"/>
        <v>0</v>
      </c>
      <c r="H30" s="5" t="str">
        <f t="shared" si="11"/>
        <v>Withdrawn</v>
      </c>
      <c r="I30" s="6" t="str">
        <f t="shared" si="12"/>
        <v>Not Started</v>
      </c>
      <c r="J30" s="1" t="s">
        <v>144</v>
      </c>
      <c r="P30" s="1" t="str">
        <f t="shared" si="13"/>
        <v>ERIS</v>
      </c>
      <c r="R30" s="1">
        <f t="shared" si="14"/>
        <v>100</v>
      </c>
      <c r="T30" s="1" t="str">
        <f t="shared" si="15"/>
        <v>Gas</v>
      </c>
      <c r="U30" s="1" t="str">
        <f t="shared" si="16"/>
        <v>Burnett County</v>
      </c>
      <c r="V30" s="1" t="str">
        <f t="shared" si="17"/>
        <v>WI</v>
      </c>
      <c r="AB30" s="1"/>
      <c r="AC30" s="1"/>
      <c r="AJ30" s="5"/>
      <c r="AK30" s="5"/>
      <c r="AL30" s="5"/>
      <c r="AM30" s="5"/>
      <c r="AN30" s="5"/>
      <c r="AO30" s="5"/>
      <c r="AP30" s="5"/>
      <c r="AQ30" s="5"/>
      <c r="AR30" s="5"/>
      <c r="AS30" s="5"/>
      <c r="AT30" s="5"/>
      <c r="AU30" s="5"/>
      <c r="BB30" s="1" t="s">
        <v>73</v>
      </c>
      <c r="BC30" s="2">
        <v>37372</v>
      </c>
      <c r="BD30" s="2">
        <v>37476</v>
      </c>
      <c r="BE30" s="2">
        <v>37476</v>
      </c>
      <c r="BG30" s="1" t="s">
        <v>145</v>
      </c>
      <c r="BH30" s="1" t="s">
        <v>146</v>
      </c>
      <c r="BI30" s="1" t="s">
        <v>76</v>
      </c>
      <c r="BM30" s="1" t="s">
        <v>62</v>
      </c>
      <c r="BN30" s="1" t="s">
        <v>78</v>
      </c>
      <c r="BO30" s="1">
        <v>100</v>
      </c>
      <c r="BP30" s="1">
        <v>100</v>
      </c>
      <c r="BQ30" s="1" t="s">
        <v>64</v>
      </c>
      <c r="BS30" s="1" t="s">
        <v>84</v>
      </c>
      <c r="BT30" s="2">
        <v>38504</v>
      </c>
      <c r="BU30" s="1">
        <v>0</v>
      </c>
      <c r="BV30" s="1">
        <v>0</v>
      </c>
      <c r="BW30" s="1">
        <v>0</v>
      </c>
      <c r="BX30" s="1">
        <v>0</v>
      </c>
    </row>
    <row r="31" spans="4:76" hidden="1" x14ac:dyDescent="0.25">
      <c r="D31" s="4"/>
      <c r="E31" s="5">
        <f t="shared" si="9"/>
        <v>0</v>
      </c>
      <c r="F31" s="5">
        <f t="shared" si="10"/>
        <v>0</v>
      </c>
      <c r="H31" s="5" t="str">
        <f t="shared" si="11"/>
        <v>Done</v>
      </c>
      <c r="I31" s="6" t="str">
        <f t="shared" si="12"/>
        <v>In Service</v>
      </c>
      <c r="J31" s="1" t="s">
        <v>147</v>
      </c>
      <c r="P31" s="1" t="str">
        <f t="shared" si="13"/>
        <v>ERIS</v>
      </c>
      <c r="R31" s="1">
        <f t="shared" si="14"/>
        <v>95</v>
      </c>
      <c r="T31" s="1" t="str">
        <f t="shared" si="15"/>
        <v>Hydro</v>
      </c>
      <c r="U31" s="1" t="str">
        <f t="shared" si="16"/>
        <v>Hancock County</v>
      </c>
      <c r="V31" s="1" t="str">
        <f t="shared" si="17"/>
        <v>KY</v>
      </c>
      <c r="AB31" s="1"/>
      <c r="AC31" s="1"/>
      <c r="AJ31" s="5"/>
      <c r="AK31" s="5"/>
      <c r="AL31" s="5"/>
      <c r="AM31" s="5"/>
      <c r="AN31" s="5"/>
      <c r="AO31" s="5"/>
      <c r="AP31" s="5"/>
      <c r="AQ31" s="5"/>
      <c r="AR31" s="5"/>
      <c r="AS31" s="5"/>
      <c r="AT31" s="5"/>
      <c r="AU31" s="5"/>
      <c r="BB31" s="1" t="s">
        <v>58</v>
      </c>
      <c r="BC31" s="2">
        <v>36586</v>
      </c>
      <c r="BE31" s="2">
        <v>37939</v>
      </c>
      <c r="BF31" s="2">
        <v>39600</v>
      </c>
      <c r="BG31" s="1" t="s">
        <v>80</v>
      </c>
      <c r="BH31" s="1" t="s">
        <v>148</v>
      </c>
      <c r="BI31" s="1" t="s">
        <v>82</v>
      </c>
      <c r="BM31" s="1" t="s">
        <v>62</v>
      </c>
      <c r="BN31" s="1" t="s">
        <v>149</v>
      </c>
      <c r="BO31" s="1">
        <v>95</v>
      </c>
      <c r="BP31" s="1">
        <v>95</v>
      </c>
      <c r="BQ31" s="1" t="s">
        <v>69</v>
      </c>
      <c r="BR31" s="1" t="s">
        <v>150</v>
      </c>
      <c r="BS31" s="1" t="s">
        <v>65</v>
      </c>
      <c r="BT31" s="2">
        <v>37043</v>
      </c>
      <c r="BU31" s="1">
        <v>0</v>
      </c>
      <c r="BV31" s="1">
        <v>0</v>
      </c>
      <c r="BW31" s="1">
        <v>0</v>
      </c>
      <c r="BX31" s="1">
        <v>0</v>
      </c>
    </row>
    <row r="32" spans="4:76" hidden="1" x14ac:dyDescent="0.25">
      <c r="D32" s="4"/>
      <c r="E32" s="5">
        <f t="shared" si="9"/>
        <v>0</v>
      </c>
      <c r="F32" s="5">
        <f t="shared" si="10"/>
        <v>0</v>
      </c>
      <c r="H32" s="5" t="str">
        <f t="shared" si="11"/>
        <v>Withdrawn</v>
      </c>
      <c r="I32" s="6" t="str">
        <f t="shared" si="12"/>
        <v>Not Started</v>
      </c>
      <c r="J32" s="1" t="s">
        <v>151</v>
      </c>
      <c r="P32" s="1" t="str">
        <f t="shared" si="13"/>
        <v>ERIS</v>
      </c>
      <c r="R32" s="1">
        <f t="shared" si="14"/>
        <v>650</v>
      </c>
      <c r="T32" s="1">
        <f t="shared" si="15"/>
        <v>0</v>
      </c>
      <c r="U32" s="1" t="str">
        <f t="shared" si="16"/>
        <v>Buchanan County</v>
      </c>
      <c r="V32" s="1" t="str">
        <f t="shared" si="17"/>
        <v>IA</v>
      </c>
      <c r="AB32" s="1"/>
      <c r="AC32" s="1"/>
      <c r="AJ32" s="5"/>
      <c r="AK32" s="5"/>
      <c r="AL32" s="5"/>
      <c r="AM32" s="5"/>
      <c r="AN32" s="5"/>
      <c r="AO32" s="5"/>
      <c r="AP32" s="5"/>
      <c r="AQ32" s="5"/>
      <c r="AR32" s="5"/>
      <c r="AS32" s="5"/>
      <c r="AT32" s="5"/>
      <c r="AU32" s="5"/>
      <c r="BB32" s="1" t="s">
        <v>73</v>
      </c>
      <c r="BC32" s="2">
        <v>37361</v>
      </c>
      <c r="BD32" s="2">
        <v>37477</v>
      </c>
      <c r="BE32" s="2">
        <v>37477</v>
      </c>
      <c r="BG32" s="1" t="s">
        <v>87</v>
      </c>
      <c r="BH32" s="1" t="s">
        <v>109</v>
      </c>
      <c r="BI32" s="1" t="s">
        <v>89</v>
      </c>
      <c r="BM32" s="1" t="s">
        <v>62</v>
      </c>
      <c r="BN32" s="1" t="s">
        <v>78</v>
      </c>
      <c r="BO32" s="1">
        <v>650</v>
      </c>
      <c r="BP32" s="1">
        <v>650</v>
      </c>
      <c r="BS32" s="1" t="s">
        <v>84</v>
      </c>
      <c r="BT32" s="2">
        <v>38108</v>
      </c>
      <c r="BU32" s="1">
        <v>0</v>
      </c>
      <c r="BV32" s="1">
        <v>0</v>
      </c>
      <c r="BW32" s="1">
        <v>0</v>
      </c>
      <c r="BX32" s="1">
        <v>0</v>
      </c>
    </row>
    <row r="33" spans="4:76" hidden="1" x14ac:dyDescent="0.25">
      <c r="D33" s="4"/>
      <c r="E33" s="5">
        <f t="shared" si="9"/>
        <v>0</v>
      </c>
      <c r="F33" s="5">
        <f t="shared" si="10"/>
        <v>0</v>
      </c>
      <c r="H33" s="5" t="str">
        <f t="shared" si="11"/>
        <v>Done</v>
      </c>
      <c r="I33" s="6" t="str">
        <f t="shared" si="12"/>
        <v>In Service</v>
      </c>
      <c r="J33" s="1" t="s">
        <v>152</v>
      </c>
      <c r="P33" s="1" t="str">
        <f t="shared" si="13"/>
        <v>ERIS</v>
      </c>
      <c r="R33" s="1">
        <f t="shared" si="14"/>
        <v>55</v>
      </c>
      <c r="T33" s="1" t="str">
        <f t="shared" si="15"/>
        <v>Biomass</v>
      </c>
      <c r="U33" s="1" t="str">
        <f t="shared" si="16"/>
        <v>Swift County</v>
      </c>
      <c r="V33" s="1" t="str">
        <f t="shared" si="17"/>
        <v>MN</v>
      </c>
      <c r="AB33" s="1"/>
      <c r="AC33" s="1"/>
      <c r="AJ33" s="5"/>
      <c r="AK33" s="5"/>
      <c r="AL33" s="5"/>
      <c r="AM33" s="5"/>
      <c r="AN33" s="5"/>
      <c r="AO33" s="5"/>
      <c r="AP33" s="5"/>
      <c r="AQ33" s="5"/>
      <c r="AR33" s="5"/>
      <c r="AS33" s="5"/>
      <c r="AT33" s="5"/>
      <c r="AU33" s="5"/>
      <c r="BB33" s="1" t="s">
        <v>58</v>
      </c>
      <c r="BC33" s="2">
        <v>36632</v>
      </c>
      <c r="BE33" s="2">
        <v>38390</v>
      </c>
      <c r="BG33" s="1" t="s">
        <v>153</v>
      </c>
      <c r="BH33" s="1" t="s">
        <v>154</v>
      </c>
      <c r="BI33" s="1" t="s">
        <v>93</v>
      </c>
      <c r="BL33" s="1" t="s">
        <v>143</v>
      </c>
      <c r="BM33" s="1" t="s">
        <v>62</v>
      </c>
      <c r="BN33" s="1" t="s">
        <v>155</v>
      </c>
      <c r="BO33" s="1">
        <v>55</v>
      </c>
      <c r="BP33" s="1">
        <v>55</v>
      </c>
      <c r="BQ33" s="1" t="s">
        <v>156</v>
      </c>
      <c r="BR33" s="1" t="s">
        <v>94</v>
      </c>
      <c r="BS33" s="1" t="s">
        <v>65</v>
      </c>
      <c r="BT33" s="2">
        <v>39600</v>
      </c>
      <c r="BU33" s="1">
        <v>0</v>
      </c>
      <c r="BV33" s="1">
        <v>0</v>
      </c>
      <c r="BW33" s="1">
        <v>0</v>
      </c>
      <c r="BX33" s="1">
        <v>0</v>
      </c>
    </row>
    <row r="34" spans="4:76" hidden="1" x14ac:dyDescent="0.25">
      <c r="D34" s="4"/>
      <c r="E34" s="5">
        <f t="shared" si="9"/>
        <v>0</v>
      </c>
      <c r="F34" s="5">
        <f t="shared" si="10"/>
        <v>0</v>
      </c>
      <c r="H34" s="5" t="str">
        <f t="shared" si="11"/>
        <v>Done</v>
      </c>
      <c r="I34" s="6" t="str">
        <f t="shared" si="12"/>
        <v>In Service</v>
      </c>
      <c r="J34" s="1" t="s">
        <v>157</v>
      </c>
      <c r="P34" s="1" t="str">
        <f t="shared" si="13"/>
        <v>ERIS</v>
      </c>
      <c r="R34" s="1">
        <f t="shared" si="14"/>
        <v>505</v>
      </c>
      <c r="T34" s="1" t="str">
        <f t="shared" si="15"/>
        <v>Gas</v>
      </c>
      <c r="U34" s="1" t="str">
        <f t="shared" si="16"/>
        <v>Rock County</v>
      </c>
      <c r="V34" s="1" t="str">
        <f t="shared" si="17"/>
        <v>WI</v>
      </c>
      <c r="AB34" s="1"/>
      <c r="AC34" s="1"/>
      <c r="AJ34" s="5"/>
      <c r="AK34" s="5"/>
      <c r="AL34" s="5"/>
      <c r="AM34" s="5"/>
      <c r="AN34" s="5"/>
      <c r="AO34" s="5"/>
      <c r="AP34" s="5"/>
      <c r="AQ34" s="5"/>
      <c r="AR34" s="5"/>
      <c r="AS34" s="5"/>
      <c r="AT34" s="5"/>
      <c r="AU34" s="5"/>
      <c r="BB34" s="1" t="s">
        <v>58</v>
      </c>
      <c r="BC34" s="2">
        <v>36641</v>
      </c>
      <c r="BG34" s="1" t="s">
        <v>74</v>
      </c>
      <c r="BH34" s="1" t="s">
        <v>158</v>
      </c>
      <c r="BI34" s="1" t="s">
        <v>76</v>
      </c>
      <c r="BL34" s="1" t="s">
        <v>77</v>
      </c>
      <c r="BM34" s="1" t="s">
        <v>62</v>
      </c>
      <c r="BN34" s="1" t="s">
        <v>159</v>
      </c>
      <c r="BO34" s="1">
        <v>505</v>
      </c>
      <c r="BP34" s="1">
        <v>505</v>
      </c>
      <c r="BQ34" s="1" t="s">
        <v>64</v>
      </c>
      <c r="BS34" s="1" t="s">
        <v>65</v>
      </c>
      <c r="BT34" s="2">
        <v>37773</v>
      </c>
      <c r="BU34" s="1">
        <v>0</v>
      </c>
      <c r="BV34" s="1">
        <v>0</v>
      </c>
      <c r="BW34" s="1">
        <v>0</v>
      </c>
      <c r="BX34" s="1">
        <v>0</v>
      </c>
    </row>
    <row r="35" spans="4:76" hidden="1" x14ac:dyDescent="0.25">
      <c r="D35" s="4"/>
      <c r="E35" s="5">
        <f t="shared" si="9"/>
        <v>0</v>
      </c>
      <c r="F35" s="5">
        <f t="shared" si="10"/>
        <v>0</v>
      </c>
      <c r="H35" s="5" t="str">
        <f t="shared" si="11"/>
        <v>Withdrawn</v>
      </c>
      <c r="I35" s="6" t="str">
        <f t="shared" si="12"/>
        <v>Not Started</v>
      </c>
      <c r="J35" s="1" t="s">
        <v>160</v>
      </c>
      <c r="P35" s="1" t="str">
        <f t="shared" si="13"/>
        <v>ERIS</v>
      </c>
      <c r="R35" s="1">
        <f t="shared" si="14"/>
        <v>650</v>
      </c>
      <c r="T35" s="1">
        <f t="shared" si="15"/>
        <v>0</v>
      </c>
      <c r="U35" s="1" t="str">
        <f t="shared" si="16"/>
        <v>Chisago County</v>
      </c>
      <c r="V35" s="1" t="str">
        <f t="shared" si="17"/>
        <v>MN</v>
      </c>
      <c r="AB35" s="1"/>
      <c r="AC35" s="1"/>
      <c r="AJ35" s="5"/>
      <c r="AK35" s="5"/>
      <c r="AL35" s="5"/>
      <c r="AM35" s="5"/>
      <c r="AN35" s="5"/>
      <c r="AO35" s="5"/>
      <c r="AP35" s="5"/>
      <c r="AQ35" s="5"/>
      <c r="AR35" s="5"/>
      <c r="AS35" s="5"/>
      <c r="AT35" s="5"/>
      <c r="AU35" s="5"/>
      <c r="BB35" s="1" t="s">
        <v>73</v>
      </c>
      <c r="BC35" s="2">
        <v>37431</v>
      </c>
      <c r="BD35" s="2">
        <v>37480</v>
      </c>
      <c r="BE35" s="2">
        <v>37480</v>
      </c>
      <c r="BG35" s="1" t="s">
        <v>91</v>
      </c>
      <c r="BH35" s="1" t="s">
        <v>142</v>
      </c>
      <c r="BI35" s="1" t="s">
        <v>93</v>
      </c>
      <c r="BM35" s="1" t="s">
        <v>62</v>
      </c>
      <c r="BN35" s="1" t="s">
        <v>78</v>
      </c>
      <c r="BO35" s="1">
        <v>650</v>
      </c>
      <c r="BP35" s="1">
        <v>650</v>
      </c>
      <c r="BS35" s="1" t="s">
        <v>84</v>
      </c>
      <c r="BT35" s="2">
        <v>37410</v>
      </c>
      <c r="BU35" s="1">
        <v>0</v>
      </c>
      <c r="BV35" s="1">
        <v>0</v>
      </c>
      <c r="BW35" s="1">
        <v>0</v>
      </c>
      <c r="BX35" s="1">
        <v>0</v>
      </c>
    </row>
    <row r="36" spans="4:76" hidden="1" x14ac:dyDescent="0.25">
      <c r="D36" s="4"/>
      <c r="E36" s="5">
        <f t="shared" si="9"/>
        <v>0</v>
      </c>
      <c r="F36" s="5">
        <f t="shared" si="10"/>
        <v>0</v>
      </c>
      <c r="H36" s="5" t="str">
        <f t="shared" si="11"/>
        <v>Done</v>
      </c>
      <c r="I36" s="6" t="str">
        <f t="shared" si="12"/>
        <v>In Service</v>
      </c>
      <c r="J36" s="1" t="s">
        <v>161</v>
      </c>
      <c r="P36" s="1" t="str">
        <f t="shared" si="13"/>
        <v>ERIS</v>
      </c>
      <c r="R36" s="1">
        <f t="shared" si="14"/>
        <v>36</v>
      </c>
      <c r="T36" s="1" t="str">
        <f t="shared" si="15"/>
        <v>Wind</v>
      </c>
      <c r="U36" s="1" t="str">
        <f t="shared" si="16"/>
        <v>Murray County</v>
      </c>
      <c r="V36" s="1" t="str">
        <f t="shared" si="17"/>
        <v>MN</v>
      </c>
      <c r="AB36" s="1"/>
      <c r="AC36" s="1"/>
      <c r="AJ36" s="5"/>
      <c r="AK36" s="5"/>
      <c r="AL36" s="5"/>
      <c r="AM36" s="5"/>
      <c r="AN36" s="5"/>
      <c r="AO36" s="5"/>
      <c r="AP36" s="5"/>
      <c r="AQ36" s="5"/>
      <c r="AR36" s="5"/>
      <c r="AS36" s="5"/>
      <c r="AT36" s="5"/>
      <c r="AU36" s="5"/>
      <c r="BB36" s="1" t="s">
        <v>58</v>
      </c>
      <c r="BC36" s="2">
        <v>36658</v>
      </c>
      <c r="BE36" s="2">
        <v>37957</v>
      </c>
      <c r="BF36" s="2">
        <v>40389</v>
      </c>
      <c r="BG36" s="1" t="s">
        <v>91</v>
      </c>
      <c r="BH36" s="1" t="s">
        <v>162</v>
      </c>
      <c r="BI36" s="1" t="s">
        <v>93</v>
      </c>
      <c r="BL36" s="1" t="s">
        <v>77</v>
      </c>
      <c r="BM36" s="1" t="s">
        <v>62</v>
      </c>
      <c r="BN36" s="1" t="s">
        <v>163</v>
      </c>
      <c r="BO36" s="1">
        <v>36</v>
      </c>
      <c r="BP36" s="1">
        <v>36</v>
      </c>
      <c r="BQ36" s="1" t="s">
        <v>97</v>
      </c>
      <c r="BR36" s="1" t="s">
        <v>98</v>
      </c>
      <c r="BS36" s="1" t="s">
        <v>65</v>
      </c>
      <c r="BT36" s="2">
        <v>37408</v>
      </c>
      <c r="BU36" s="1">
        <v>0</v>
      </c>
      <c r="BV36" s="1">
        <v>0</v>
      </c>
      <c r="BW36" s="1">
        <v>0</v>
      </c>
      <c r="BX36" s="1">
        <v>0</v>
      </c>
    </row>
    <row r="37" spans="4:76" hidden="1" x14ac:dyDescent="0.25">
      <c r="D37" s="4"/>
      <c r="E37" s="5">
        <f t="shared" si="9"/>
        <v>0</v>
      </c>
      <c r="F37" s="5">
        <f t="shared" si="10"/>
        <v>0</v>
      </c>
      <c r="H37" s="5" t="str">
        <f t="shared" si="11"/>
        <v>Done</v>
      </c>
      <c r="I37" s="6" t="str">
        <f t="shared" si="12"/>
        <v>In Service</v>
      </c>
      <c r="J37" s="1" t="s">
        <v>164</v>
      </c>
      <c r="P37" s="1" t="str">
        <f t="shared" si="13"/>
        <v>ERIS</v>
      </c>
      <c r="R37" s="1">
        <f t="shared" si="14"/>
        <v>360</v>
      </c>
      <c r="T37" s="1" t="str">
        <f t="shared" si="15"/>
        <v>Gas</v>
      </c>
      <c r="U37" s="1" t="str">
        <f t="shared" si="16"/>
        <v>Wayne County</v>
      </c>
      <c r="V37" s="1" t="str">
        <f t="shared" si="17"/>
        <v>MI</v>
      </c>
      <c r="AB37" s="1"/>
      <c r="AC37" s="1"/>
      <c r="AJ37" s="5"/>
      <c r="AK37" s="5"/>
      <c r="AL37" s="5"/>
      <c r="AM37" s="5"/>
      <c r="AN37" s="5"/>
      <c r="AO37" s="5"/>
      <c r="AP37" s="5"/>
      <c r="AQ37" s="5"/>
      <c r="AR37" s="5"/>
      <c r="AS37" s="5"/>
      <c r="AT37" s="5"/>
      <c r="AU37" s="5"/>
      <c r="BB37" s="1" t="s">
        <v>58</v>
      </c>
      <c r="BC37" s="2">
        <v>36665</v>
      </c>
      <c r="BG37" s="1" t="s">
        <v>128</v>
      </c>
      <c r="BH37" s="1" t="s">
        <v>129</v>
      </c>
      <c r="BI37" s="1" t="s">
        <v>130</v>
      </c>
      <c r="BM37" s="1" t="s">
        <v>62</v>
      </c>
      <c r="BN37" s="1" t="s">
        <v>78</v>
      </c>
      <c r="BO37" s="1">
        <v>360</v>
      </c>
      <c r="BP37" s="1">
        <v>360</v>
      </c>
      <c r="BQ37" s="1" t="s">
        <v>64</v>
      </c>
      <c r="BS37" s="1" t="s">
        <v>65</v>
      </c>
      <c r="BU37" s="1">
        <v>0</v>
      </c>
      <c r="BV37" s="1">
        <v>0</v>
      </c>
      <c r="BW37" s="1">
        <v>0</v>
      </c>
      <c r="BX37" s="1">
        <v>0</v>
      </c>
    </row>
    <row r="38" spans="4:76" hidden="1" x14ac:dyDescent="0.25">
      <c r="D38" s="4"/>
      <c r="E38" s="5">
        <f t="shared" si="9"/>
        <v>0</v>
      </c>
      <c r="F38" s="5">
        <f t="shared" si="10"/>
        <v>0</v>
      </c>
      <c r="H38" s="5" t="str">
        <f t="shared" si="11"/>
        <v>Withdrawn</v>
      </c>
      <c r="I38" s="6" t="str">
        <f t="shared" si="12"/>
        <v>Not Started</v>
      </c>
      <c r="J38" s="1" t="s">
        <v>165</v>
      </c>
      <c r="P38" s="1" t="str">
        <f t="shared" si="13"/>
        <v>ERIS</v>
      </c>
      <c r="R38" s="1">
        <f t="shared" si="14"/>
        <v>200</v>
      </c>
      <c r="T38" s="1" t="str">
        <f t="shared" si="15"/>
        <v>Wind</v>
      </c>
      <c r="U38" s="1" t="str">
        <f t="shared" si="16"/>
        <v>Murray County</v>
      </c>
      <c r="V38" s="1" t="str">
        <f t="shared" si="17"/>
        <v>MN</v>
      </c>
      <c r="AB38" s="1"/>
      <c r="AC38" s="1"/>
      <c r="AJ38" s="5"/>
      <c r="AK38" s="5"/>
      <c r="AL38" s="5"/>
      <c r="AM38" s="5"/>
      <c r="AN38" s="5"/>
      <c r="AO38" s="5"/>
      <c r="AP38" s="5"/>
      <c r="AQ38" s="5"/>
      <c r="AR38" s="5"/>
      <c r="AS38" s="5"/>
      <c r="AT38" s="5"/>
      <c r="AU38" s="5"/>
      <c r="BB38" s="1" t="s">
        <v>73</v>
      </c>
      <c r="BC38" s="2">
        <v>37228</v>
      </c>
      <c r="BD38" s="2">
        <v>37489</v>
      </c>
      <c r="BE38" s="2">
        <v>37489</v>
      </c>
      <c r="BG38" s="1" t="s">
        <v>91</v>
      </c>
      <c r="BH38" s="1" t="s">
        <v>162</v>
      </c>
      <c r="BI38" s="1" t="s">
        <v>93</v>
      </c>
      <c r="BM38" s="1" t="s">
        <v>62</v>
      </c>
      <c r="BN38" s="1" t="s">
        <v>78</v>
      </c>
      <c r="BO38" s="1">
        <v>200</v>
      </c>
      <c r="BP38" s="1">
        <v>200</v>
      </c>
      <c r="BQ38" s="1" t="s">
        <v>97</v>
      </c>
      <c r="BR38" s="1" t="s">
        <v>98</v>
      </c>
      <c r="BS38" s="1" t="s">
        <v>84</v>
      </c>
      <c r="BT38" s="2">
        <v>37773</v>
      </c>
      <c r="BU38" s="1">
        <v>0</v>
      </c>
      <c r="BV38" s="1">
        <v>0</v>
      </c>
      <c r="BW38" s="1">
        <v>0</v>
      </c>
      <c r="BX38" s="1">
        <v>0</v>
      </c>
    </row>
    <row r="39" spans="4:76" hidden="1" x14ac:dyDescent="0.25">
      <c r="D39" s="4"/>
      <c r="E39" s="5">
        <f t="shared" si="9"/>
        <v>0</v>
      </c>
      <c r="F39" s="5">
        <f t="shared" si="10"/>
        <v>0</v>
      </c>
      <c r="H39" s="5" t="str">
        <f t="shared" si="11"/>
        <v>Withdrawn</v>
      </c>
      <c r="I39" s="6" t="str">
        <f t="shared" si="12"/>
        <v>Not Started</v>
      </c>
      <c r="J39" s="1" t="s">
        <v>166</v>
      </c>
      <c r="P39" s="1" t="str">
        <f t="shared" si="13"/>
        <v>ERIS</v>
      </c>
      <c r="R39" s="1">
        <f t="shared" si="14"/>
        <v>49</v>
      </c>
      <c r="T39" s="1" t="str">
        <f t="shared" si="15"/>
        <v>Gas</v>
      </c>
      <c r="U39" s="1" t="str">
        <f t="shared" si="16"/>
        <v>Ramsey County</v>
      </c>
      <c r="V39" s="1" t="str">
        <f t="shared" si="17"/>
        <v>MN</v>
      </c>
      <c r="AB39" s="1"/>
      <c r="AC39" s="1"/>
      <c r="AJ39" s="5"/>
      <c r="AK39" s="5"/>
      <c r="AL39" s="5"/>
      <c r="AM39" s="5"/>
      <c r="AN39" s="5"/>
      <c r="AO39" s="5"/>
      <c r="AP39" s="5"/>
      <c r="AQ39" s="5"/>
      <c r="AR39" s="5"/>
      <c r="AS39" s="5"/>
      <c r="AT39" s="5"/>
      <c r="AU39" s="5"/>
      <c r="BB39" s="1" t="s">
        <v>73</v>
      </c>
      <c r="BC39" s="2">
        <v>37316</v>
      </c>
      <c r="BD39" s="2">
        <v>37489</v>
      </c>
      <c r="BE39" s="2">
        <v>37489</v>
      </c>
      <c r="BG39" s="1" t="s">
        <v>91</v>
      </c>
      <c r="BH39" s="1" t="s">
        <v>167</v>
      </c>
      <c r="BI39" s="1" t="s">
        <v>93</v>
      </c>
      <c r="BM39" s="1" t="s">
        <v>62</v>
      </c>
      <c r="BN39" s="1" t="s">
        <v>78</v>
      </c>
      <c r="BO39" s="1">
        <v>49</v>
      </c>
      <c r="BP39" s="1">
        <v>49</v>
      </c>
      <c r="BQ39" s="1" t="s">
        <v>64</v>
      </c>
      <c r="BS39" s="1" t="s">
        <v>84</v>
      </c>
      <c r="BT39" s="2">
        <v>37408</v>
      </c>
      <c r="BU39" s="1">
        <v>0</v>
      </c>
      <c r="BV39" s="1">
        <v>0</v>
      </c>
      <c r="BW39" s="1">
        <v>0</v>
      </c>
      <c r="BX39" s="1">
        <v>0</v>
      </c>
    </row>
    <row r="40" spans="4:76" hidden="1" x14ac:dyDescent="0.25">
      <c r="D40" s="4"/>
      <c r="E40" s="5">
        <f t="shared" si="9"/>
        <v>0</v>
      </c>
      <c r="F40" s="5">
        <f t="shared" si="10"/>
        <v>0</v>
      </c>
      <c r="H40" s="5" t="str">
        <f t="shared" si="11"/>
        <v>Done</v>
      </c>
      <c r="I40" s="6" t="str">
        <f t="shared" si="12"/>
        <v>In Service</v>
      </c>
      <c r="J40" s="1" t="s">
        <v>168</v>
      </c>
      <c r="P40" s="1" t="str">
        <f t="shared" si="13"/>
        <v>ERIS</v>
      </c>
      <c r="R40" s="1">
        <f t="shared" si="14"/>
        <v>2</v>
      </c>
      <c r="T40" s="1" t="str">
        <f t="shared" si="15"/>
        <v>Wind</v>
      </c>
      <c r="U40" s="1" t="str">
        <f t="shared" si="16"/>
        <v>Pipestone County</v>
      </c>
      <c r="V40" s="1" t="str">
        <f t="shared" si="17"/>
        <v>MN</v>
      </c>
      <c r="AB40" s="1"/>
      <c r="AC40" s="1"/>
      <c r="AJ40" s="5"/>
      <c r="AK40" s="5"/>
      <c r="AL40" s="5"/>
      <c r="AM40" s="5"/>
      <c r="AN40" s="5"/>
      <c r="AO40" s="5"/>
      <c r="AP40" s="5"/>
      <c r="AQ40" s="5"/>
      <c r="AR40" s="5"/>
      <c r="AS40" s="5"/>
      <c r="AT40" s="5"/>
      <c r="AU40" s="5"/>
      <c r="BB40" s="1" t="s">
        <v>58</v>
      </c>
      <c r="BC40" s="2">
        <v>36677</v>
      </c>
      <c r="BG40" s="1" t="s">
        <v>91</v>
      </c>
      <c r="BH40" s="1" t="s">
        <v>169</v>
      </c>
      <c r="BI40" s="1" t="s">
        <v>93</v>
      </c>
      <c r="BM40" s="1" t="s">
        <v>62</v>
      </c>
      <c r="BN40" s="1" t="s">
        <v>78</v>
      </c>
      <c r="BO40" s="1">
        <v>2</v>
      </c>
      <c r="BP40" s="1">
        <v>2</v>
      </c>
      <c r="BQ40" s="1" t="s">
        <v>97</v>
      </c>
      <c r="BR40" s="1" t="s">
        <v>98</v>
      </c>
      <c r="BS40" s="1" t="s">
        <v>65</v>
      </c>
      <c r="BT40" s="2">
        <v>38139</v>
      </c>
      <c r="BU40" s="1">
        <v>0</v>
      </c>
      <c r="BV40" s="1">
        <v>0</v>
      </c>
      <c r="BW40" s="1">
        <v>0</v>
      </c>
      <c r="BX40" s="1">
        <v>0</v>
      </c>
    </row>
    <row r="41" spans="4:76" hidden="1" x14ac:dyDescent="0.25">
      <c r="D41" s="4"/>
      <c r="E41" s="5">
        <f t="shared" si="9"/>
        <v>0</v>
      </c>
      <c r="F41" s="5">
        <f t="shared" si="10"/>
        <v>0</v>
      </c>
      <c r="H41" s="5" t="str">
        <f t="shared" si="11"/>
        <v>Done</v>
      </c>
      <c r="I41" s="6" t="str">
        <f t="shared" si="12"/>
        <v>In Service</v>
      </c>
      <c r="J41" s="1" t="s">
        <v>170</v>
      </c>
      <c r="P41" s="1" t="str">
        <f t="shared" si="13"/>
        <v>ERIS</v>
      </c>
      <c r="R41" s="1">
        <f t="shared" si="14"/>
        <v>332</v>
      </c>
      <c r="T41" s="1" t="str">
        <f t="shared" si="15"/>
        <v>Gas</v>
      </c>
      <c r="U41" s="1" t="str">
        <f t="shared" si="16"/>
        <v>St. Clair County</v>
      </c>
      <c r="V41" s="1" t="str">
        <f t="shared" si="17"/>
        <v>MI</v>
      </c>
      <c r="AB41" s="1"/>
      <c r="AC41" s="1"/>
      <c r="AJ41" s="5"/>
      <c r="AK41" s="5"/>
      <c r="AL41" s="5"/>
      <c r="AM41" s="5"/>
      <c r="AN41" s="5"/>
      <c r="AO41" s="5"/>
      <c r="AP41" s="5"/>
      <c r="AQ41" s="5"/>
      <c r="AR41" s="5"/>
      <c r="AS41" s="5"/>
      <c r="AT41" s="5"/>
      <c r="AU41" s="5"/>
      <c r="BB41" s="1" t="s">
        <v>58</v>
      </c>
      <c r="BC41" s="2">
        <v>36698</v>
      </c>
      <c r="BG41" s="1" t="s">
        <v>128</v>
      </c>
      <c r="BH41" s="1" t="s">
        <v>171</v>
      </c>
      <c r="BI41" s="1" t="s">
        <v>130</v>
      </c>
      <c r="BM41" s="1" t="s">
        <v>62</v>
      </c>
      <c r="BN41" s="1" t="s">
        <v>78</v>
      </c>
      <c r="BO41" s="1">
        <v>332</v>
      </c>
      <c r="BP41" s="1">
        <v>332</v>
      </c>
      <c r="BQ41" s="1" t="s">
        <v>64</v>
      </c>
      <c r="BR41" s="1" t="s">
        <v>172</v>
      </c>
      <c r="BS41" s="1" t="s">
        <v>65</v>
      </c>
      <c r="BT41" s="2">
        <v>37773</v>
      </c>
      <c r="BU41" s="1">
        <v>0</v>
      </c>
      <c r="BV41" s="1">
        <v>0</v>
      </c>
      <c r="BW41" s="1">
        <v>0</v>
      </c>
      <c r="BX41" s="1">
        <v>0</v>
      </c>
    </row>
    <row r="42" spans="4:76" hidden="1" x14ac:dyDescent="0.25">
      <c r="D42" s="4"/>
      <c r="E42" s="5" t="str">
        <f t="shared" si="9"/>
        <v>G043</v>
      </c>
      <c r="F42" s="5" t="str">
        <f t="shared" si="10"/>
        <v>G043</v>
      </c>
      <c r="H42" s="5" t="str">
        <f t="shared" si="11"/>
        <v>Done</v>
      </c>
      <c r="I42" s="6" t="str">
        <f t="shared" si="12"/>
        <v>In Service</v>
      </c>
      <c r="J42" s="1" t="s">
        <v>173</v>
      </c>
      <c r="P42" s="1" t="str">
        <f t="shared" si="13"/>
        <v>ERIS</v>
      </c>
      <c r="R42" s="1">
        <f t="shared" si="14"/>
        <v>37</v>
      </c>
      <c r="T42" s="1" t="str">
        <f t="shared" si="15"/>
        <v>Biomass</v>
      </c>
      <c r="U42" s="1" t="str">
        <f t="shared" si="16"/>
        <v>Ramsey County</v>
      </c>
      <c r="V42" s="1" t="str">
        <f t="shared" si="17"/>
        <v>MN</v>
      </c>
      <c r="AB42" s="1"/>
      <c r="AC42" s="1"/>
      <c r="AJ42" s="5"/>
      <c r="AK42" s="5"/>
      <c r="AL42" s="5"/>
      <c r="AM42" s="5"/>
      <c r="AN42" s="5"/>
      <c r="AO42" s="5"/>
      <c r="AP42" s="5"/>
      <c r="AQ42" s="5"/>
      <c r="AR42" s="5"/>
      <c r="AS42" s="5"/>
      <c r="AT42" s="5"/>
      <c r="AU42" s="5"/>
      <c r="BB42" s="1" t="s">
        <v>58</v>
      </c>
      <c r="BC42" s="2">
        <v>36698</v>
      </c>
      <c r="BG42" s="1" t="s">
        <v>91</v>
      </c>
      <c r="BH42" s="1" t="s">
        <v>167</v>
      </c>
      <c r="BI42" s="1" t="s">
        <v>93</v>
      </c>
      <c r="BJ42" s="1" t="s">
        <v>173</v>
      </c>
      <c r="BK42" s="1" t="s">
        <v>173</v>
      </c>
      <c r="BL42" s="1" t="s">
        <v>77</v>
      </c>
      <c r="BM42" s="1" t="s">
        <v>62</v>
      </c>
      <c r="BN42" s="1" t="s">
        <v>174</v>
      </c>
      <c r="BO42" s="1">
        <v>37</v>
      </c>
      <c r="BP42" s="1">
        <v>37</v>
      </c>
      <c r="BQ42" s="1" t="s">
        <v>156</v>
      </c>
      <c r="BS42" s="1" t="s">
        <v>65</v>
      </c>
      <c r="BT42" s="2">
        <v>37773</v>
      </c>
      <c r="BU42" s="1">
        <v>0</v>
      </c>
      <c r="BV42" s="1">
        <v>0</v>
      </c>
      <c r="BW42" s="1">
        <v>0</v>
      </c>
      <c r="BX42" s="1">
        <v>0</v>
      </c>
    </row>
    <row r="43" spans="4:76" hidden="1" x14ac:dyDescent="0.25">
      <c r="D43" s="4"/>
      <c r="E43" s="5">
        <f t="shared" si="9"/>
        <v>0</v>
      </c>
      <c r="F43" s="5">
        <f t="shared" si="10"/>
        <v>0</v>
      </c>
      <c r="H43" s="5" t="str">
        <f t="shared" si="11"/>
        <v>Done</v>
      </c>
      <c r="I43" s="6" t="str">
        <f t="shared" si="12"/>
        <v>In Service</v>
      </c>
      <c r="J43" s="1" t="s">
        <v>175</v>
      </c>
      <c r="P43" s="1" t="str">
        <f t="shared" si="13"/>
        <v>ERIS</v>
      </c>
      <c r="R43" s="1">
        <f t="shared" si="14"/>
        <v>600</v>
      </c>
      <c r="T43" s="1" t="str">
        <f t="shared" si="15"/>
        <v>Gas</v>
      </c>
      <c r="U43" s="1" t="str">
        <f t="shared" si="16"/>
        <v>Outagamie County</v>
      </c>
      <c r="V43" s="1" t="str">
        <f t="shared" si="17"/>
        <v>WI</v>
      </c>
      <c r="AB43" s="1"/>
      <c r="AC43" s="1"/>
      <c r="AJ43" s="5"/>
      <c r="AK43" s="5"/>
      <c r="AL43" s="5"/>
      <c r="AM43" s="5"/>
      <c r="AN43" s="5"/>
      <c r="AO43" s="5"/>
      <c r="AP43" s="5"/>
      <c r="AQ43" s="5"/>
      <c r="AR43" s="5"/>
      <c r="AS43" s="5"/>
      <c r="AT43" s="5"/>
      <c r="AU43" s="5"/>
      <c r="BB43" s="1" t="s">
        <v>58</v>
      </c>
      <c r="BC43" s="2">
        <v>36705</v>
      </c>
      <c r="BG43" s="1" t="s">
        <v>176</v>
      </c>
      <c r="BH43" s="1" t="s">
        <v>137</v>
      </c>
      <c r="BI43" s="1" t="s">
        <v>76</v>
      </c>
      <c r="BL43" s="1" t="s">
        <v>77</v>
      </c>
      <c r="BM43" s="1" t="s">
        <v>62</v>
      </c>
      <c r="BN43" s="1" t="s">
        <v>177</v>
      </c>
      <c r="BO43" s="1">
        <v>600</v>
      </c>
      <c r="BP43" s="1">
        <v>600</v>
      </c>
      <c r="BQ43" s="1" t="s">
        <v>64</v>
      </c>
      <c r="BR43" s="1" t="s">
        <v>94</v>
      </c>
      <c r="BS43" s="1" t="s">
        <v>65</v>
      </c>
      <c r="BU43" s="1">
        <v>0</v>
      </c>
      <c r="BV43" s="1">
        <v>0</v>
      </c>
      <c r="BW43" s="1">
        <v>0</v>
      </c>
      <c r="BX43" s="1">
        <v>0</v>
      </c>
    </row>
    <row r="44" spans="4:76" hidden="1" x14ac:dyDescent="0.25">
      <c r="D44" s="4"/>
      <c r="E44" s="5">
        <f t="shared" si="9"/>
        <v>0</v>
      </c>
      <c r="F44" s="5">
        <f t="shared" si="10"/>
        <v>0</v>
      </c>
      <c r="H44" s="5" t="str">
        <f t="shared" si="11"/>
        <v>Withdrawn</v>
      </c>
      <c r="I44" s="6" t="str">
        <f t="shared" si="12"/>
        <v>Not Started</v>
      </c>
      <c r="J44" s="1" t="s">
        <v>178</v>
      </c>
      <c r="P44" s="1" t="str">
        <f t="shared" si="13"/>
        <v>ERIS</v>
      </c>
      <c r="R44" s="1">
        <f t="shared" si="14"/>
        <v>100</v>
      </c>
      <c r="T44" s="1">
        <f t="shared" si="15"/>
        <v>0</v>
      </c>
      <c r="U44" s="1" t="str">
        <f t="shared" si="16"/>
        <v>Mower County</v>
      </c>
      <c r="V44" s="1" t="str">
        <f t="shared" si="17"/>
        <v>MN</v>
      </c>
      <c r="AB44" s="1"/>
      <c r="AC44" s="1"/>
      <c r="AJ44" s="5"/>
      <c r="AK44" s="5"/>
      <c r="AL44" s="5"/>
      <c r="AM44" s="5"/>
      <c r="AN44" s="5"/>
      <c r="AO44" s="5"/>
      <c r="AP44" s="5"/>
      <c r="AQ44" s="5"/>
      <c r="AR44" s="5"/>
      <c r="AS44" s="5"/>
      <c r="AT44" s="5"/>
      <c r="AU44" s="5"/>
      <c r="BB44" s="1" t="s">
        <v>73</v>
      </c>
      <c r="BC44" s="2">
        <v>37487</v>
      </c>
      <c r="BD44" s="2">
        <v>37504</v>
      </c>
      <c r="BE44" s="2">
        <v>37504</v>
      </c>
      <c r="BG44" s="1" t="s">
        <v>91</v>
      </c>
      <c r="BH44" s="1" t="s">
        <v>179</v>
      </c>
      <c r="BI44" s="1" t="s">
        <v>93</v>
      </c>
      <c r="BM44" s="1" t="s">
        <v>62</v>
      </c>
      <c r="BN44" s="1" t="s">
        <v>78</v>
      </c>
      <c r="BO44" s="1">
        <v>100</v>
      </c>
      <c r="BP44" s="1">
        <v>100</v>
      </c>
      <c r="BS44" s="1" t="s">
        <v>84</v>
      </c>
      <c r="BT44" s="2">
        <v>37895</v>
      </c>
      <c r="BU44" s="1">
        <v>0</v>
      </c>
      <c r="BV44" s="1">
        <v>0</v>
      </c>
      <c r="BW44" s="1">
        <v>0</v>
      </c>
      <c r="BX44" s="1">
        <v>0</v>
      </c>
    </row>
    <row r="45" spans="4:76" hidden="1" x14ac:dyDescent="0.25">
      <c r="D45" s="4"/>
      <c r="E45" s="5" t="str">
        <f t="shared" si="9"/>
        <v>G046</v>
      </c>
      <c r="F45" s="5" t="str">
        <f t="shared" si="10"/>
        <v>G046</v>
      </c>
      <c r="H45" s="5" t="str">
        <f t="shared" si="11"/>
        <v>Done</v>
      </c>
      <c r="I45" s="6" t="str">
        <f t="shared" si="12"/>
        <v>In Service</v>
      </c>
      <c r="J45" s="1" t="s">
        <v>180</v>
      </c>
      <c r="P45" s="1" t="str">
        <f t="shared" si="13"/>
        <v>ERIS</v>
      </c>
      <c r="R45" s="1">
        <f t="shared" si="14"/>
        <v>200</v>
      </c>
      <c r="T45" s="1" t="str">
        <f t="shared" si="15"/>
        <v>Wind</v>
      </c>
      <c r="U45" s="1" t="str">
        <f t="shared" si="16"/>
        <v>Worth County</v>
      </c>
      <c r="V45" s="1" t="str">
        <f t="shared" si="17"/>
        <v>IA</v>
      </c>
      <c r="AB45" s="1"/>
      <c r="AC45" s="1"/>
      <c r="AJ45" s="5"/>
      <c r="AK45" s="5"/>
      <c r="AL45" s="5"/>
      <c r="AM45" s="5"/>
      <c r="AN45" s="5"/>
      <c r="AO45" s="5"/>
      <c r="AP45" s="5"/>
      <c r="AQ45" s="5"/>
      <c r="AR45" s="5"/>
      <c r="AS45" s="5"/>
      <c r="AT45" s="5"/>
      <c r="AU45" s="5"/>
      <c r="BB45" s="1" t="s">
        <v>58</v>
      </c>
      <c r="BC45" s="2">
        <v>36730</v>
      </c>
      <c r="BE45" s="2">
        <v>37949</v>
      </c>
      <c r="BG45" s="1" t="s">
        <v>87</v>
      </c>
      <c r="BH45" s="1" t="s">
        <v>181</v>
      </c>
      <c r="BI45" s="1" t="s">
        <v>89</v>
      </c>
      <c r="BJ45" s="1" t="s">
        <v>180</v>
      </c>
      <c r="BK45" s="1" t="s">
        <v>180</v>
      </c>
      <c r="BL45" s="1" t="s">
        <v>77</v>
      </c>
      <c r="BM45" s="1" t="s">
        <v>62</v>
      </c>
      <c r="BN45" s="1" t="s">
        <v>182</v>
      </c>
      <c r="BO45" s="1">
        <v>200</v>
      </c>
      <c r="BP45" s="1">
        <v>200</v>
      </c>
      <c r="BQ45" s="1" t="s">
        <v>97</v>
      </c>
      <c r="BR45" s="1" t="s">
        <v>98</v>
      </c>
      <c r="BS45" s="1" t="s">
        <v>65</v>
      </c>
      <c r="BT45" s="2">
        <v>37257</v>
      </c>
      <c r="BU45" s="1">
        <v>0</v>
      </c>
      <c r="BV45" s="1">
        <v>0</v>
      </c>
      <c r="BW45" s="1">
        <v>0</v>
      </c>
      <c r="BX45" s="1">
        <v>0</v>
      </c>
    </row>
    <row r="46" spans="4:76" hidden="1" x14ac:dyDescent="0.25">
      <c r="D46" s="4"/>
      <c r="E46" s="5">
        <f t="shared" si="9"/>
        <v>0</v>
      </c>
      <c r="F46" s="5">
        <f t="shared" si="10"/>
        <v>0</v>
      </c>
      <c r="H46" s="5" t="str">
        <f t="shared" si="11"/>
        <v>Withdrawn</v>
      </c>
      <c r="I46" s="6" t="str">
        <f t="shared" si="12"/>
        <v>Not Started</v>
      </c>
      <c r="J46" s="1" t="s">
        <v>183</v>
      </c>
      <c r="P46" s="1" t="str">
        <f t="shared" si="13"/>
        <v>ERIS</v>
      </c>
      <c r="R46" s="1">
        <f t="shared" si="14"/>
        <v>630</v>
      </c>
      <c r="T46" s="1" t="str">
        <f t="shared" si="15"/>
        <v>Combined Cycle</v>
      </c>
      <c r="U46" s="1" t="str">
        <f t="shared" si="16"/>
        <v>Kent County</v>
      </c>
      <c r="V46" s="1" t="str">
        <f t="shared" si="17"/>
        <v>MI</v>
      </c>
      <c r="AB46" s="1"/>
      <c r="AC46" s="1"/>
      <c r="AJ46" s="5"/>
      <c r="AK46" s="5"/>
      <c r="AL46" s="5"/>
      <c r="AM46" s="5"/>
      <c r="AN46" s="5"/>
      <c r="AO46" s="5"/>
      <c r="AP46" s="5"/>
      <c r="AQ46" s="5"/>
      <c r="AR46" s="5"/>
      <c r="AS46" s="5"/>
      <c r="AT46" s="5"/>
      <c r="AU46" s="5"/>
      <c r="BB46" s="1" t="s">
        <v>73</v>
      </c>
      <c r="BC46" s="2">
        <v>37229</v>
      </c>
      <c r="BD46" s="2">
        <v>37544</v>
      </c>
      <c r="BE46" s="2">
        <v>37544</v>
      </c>
      <c r="BG46" s="1" t="s">
        <v>139</v>
      </c>
      <c r="BH46" s="1" t="s">
        <v>184</v>
      </c>
      <c r="BI46" s="1" t="s">
        <v>130</v>
      </c>
      <c r="BM46" s="1" t="s">
        <v>62</v>
      </c>
      <c r="BN46" s="1" t="s">
        <v>78</v>
      </c>
      <c r="BO46" s="1">
        <v>630</v>
      </c>
      <c r="BP46" s="1">
        <v>630</v>
      </c>
      <c r="BQ46" s="1" t="s">
        <v>94</v>
      </c>
      <c r="BS46" s="1" t="s">
        <v>84</v>
      </c>
      <c r="BT46" s="2">
        <v>39203</v>
      </c>
      <c r="BU46" s="1">
        <v>0</v>
      </c>
      <c r="BV46" s="1">
        <v>0</v>
      </c>
      <c r="BW46" s="1">
        <v>0</v>
      </c>
      <c r="BX46" s="1">
        <v>0</v>
      </c>
    </row>
    <row r="47" spans="4:76" hidden="1" x14ac:dyDescent="0.25">
      <c r="D47" s="4"/>
      <c r="E47" s="5">
        <f t="shared" si="9"/>
        <v>0</v>
      </c>
      <c r="F47" s="5">
        <f t="shared" si="10"/>
        <v>0</v>
      </c>
      <c r="H47" s="5" t="str">
        <f t="shared" si="11"/>
        <v>Withdrawn</v>
      </c>
      <c r="I47" s="6" t="str">
        <f t="shared" si="12"/>
        <v>Not Started</v>
      </c>
      <c r="J47" s="1" t="s">
        <v>185</v>
      </c>
      <c r="P47" s="1" t="str">
        <f t="shared" si="13"/>
        <v>ERIS</v>
      </c>
      <c r="R47" s="1">
        <f t="shared" si="14"/>
        <v>750</v>
      </c>
      <c r="T47" s="1" t="str">
        <f t="shared" si="15"/>
        <v>Combined Cycle</v>
      </c>
      <c r="U47" s="1" t="str">
        <f t="shared" si="16"/>
        <v>Dakota County</v>
      </c>
      <c r="V47" s="1" t="str">
        <f t="shared" si="17"/>
        <v>MN</v>
      </c>
      <c r="AB47" s="1"/>
      <c r="AC47" s="1"/>
      <c r="AJ47" s="5"/>
      <c r="AK47" s="5"/>
      <c r="AL47" s="5"/>
      <c r="AM47" s="5"/>
      <c r="AN47" s="5"/>
      <c r="AO47" s="5"/>
      <c r="AP47" s="5"/>
      <c r="AQ47" s="5"/>
      <c r="AR47" s="5"/>
      <c r="AS47" s="5"/>
      <c r="AT47" s="5"/>
      <c r="AU47" s="5"/>
      <c r="BB47" s="1" t="s">
        <v>73</v>
      </c>
      <c r="BC47" s="2">
        <v>37375</v>
      </c>
      <c r="BD47" s="2">
        <v>37557</v>
      </c>
      <c r="BE47" s="2">
        <v>37557</v>
      </c>
      <c r="BG47" s="1" t="s">
        <v>91</v>
      </c>
      <c r="BH47" s="1" t="s">
        <v>120</v>
      </c>
      <c r="BI47" s="1" t="s">
        <v>93</v>
      </c>
      <c r="BM47" s="1" t="s">
        <v>62</v>
      </c>
      <c r="BN47" s="1" t="s">
        <v>78</v>
      </c>
      <c r="BO47" s="1">
        <v>750</v>
      </c>
      <c r="BP47" s="1">
        <v>750</v>
      </c>
      <c r="BQ47" s="1" t="s">
        <v>94</v>
      </c>
      <c r="BS47" s="1" t="s">
        <v>84</v>
      </c>
      <c r="BT47" s="2">
        <v>39052</v>
      </c>
      <c r="BU47" s="1">
        <v>0</v>
      </c>
      <c r="BV47" s="1">
        <v>0</v>
      </c>
      <c r="BW47" s="1">
        <v>0</v>
      </c>
      <c r="BX47" s="1">
        <v>0</v>
      </c>
    </row>
    <row r="48" spans="4:76" hidden="1" x14ac:dyDescent="0.25">
      <c r="D48" s="4"/>
      <c r="E48" s="5">
        <f t="shared" si="9"/>
        <v>0</v>
      </c>
      <c r="F48" s="5">
        <f t="shared" si="10"/>
        <v>0</v>
      </c>
      <c r="H48" s="5" t="str">
        <f t="shared" si="11"/>
        <v>Withdrawn</v>
      </c>
      <c r="I48" s="6" t="str">
        <f t="shared" si="12"/>
        <v>Not Started</v>
      </c>
      <c r="J48" s="1" t="s">
        <v>186</v>
      </c>
      <c r="P48" s="1" t="str">
        <f t="shared" si="13"/>
        <v>ERIS</v>
      </c>
      <c r="R48" s="1">
        <f t="shared" si="14"/>
        <v>560</v>
      </c>
      <c r="T48" s="1" t="str">
        <f t="shared" si="15"/>
        <v>Gas</v>
      </c>
      <c r="U48" s="1" t="str">
        <f t="shared" si="16"/>
        <v>St. Clair County</v>
      </c>
      <c r="V48" s="1" t="str">
        <f t="shared" si="17"/>
        <v>MI</v>
      </c>
      <c r="AB48" s="1"/>
      <c r="AC48" s="1"/>
      <c r="AJ48" s="5"/>
      <c r="AK48" s="5"/>
      <c r="AL48" s="5"/>
      <c r="AM48" s="5"/>
      <c r="AN48" s="5"/>
      <c r="AO48" s="5"/>
      <c r="AP48" s="5"/>
      <c r="AQ48" s="5"/>
      <c r="AR48" s="5"/>
      <c r="AS48" s="5"/>
      <c r="AT48" s="5"/>
      <c r="AU48" s="5"/>
      <c r="BB48" s="1" t="s">
        <v>73</v>
      </c>
      <c r="BC48" s="2">
        <v>37168</v>
      </c>
      <c r="BD48" s="2">
        <v>37564</v>
      </c>
      <c r="BE48" s="2">
        <v>37564</v>
      </c>
      <c r="BG48" s="1" t="s">
        <v>128</v>
      </c>
      <c r="BH48" s="1" t="s">
        <v>171</v>
      </c>
      <c r="BI48" s="1" t="s">
        <v>130</v>
      </c>
      <c r="BM48" s="1" t="s">
        <v>62</v>
      </c>
      <c r="BN48" s="1" t="s">
        <v>78</v>
      </c>
      <c r="BO48" s="1">
        <v>560</v>
      </c>
      <c r="BP48" s="1">
        <v>560</v>
      </c>
      <c r="BQ48" s="1" t="s">
        <v>64</v>
      </c>
      <c r="BS48" s="1" t="s">
        <v>84</v>
      </c>
      <c r="BT48" s="2">
        <v>2004</v>
      </c>
      <c r="BU48" s="1">
        <v>0</v>
      </c>
      <c r="BV48" s="1">
        <v>0</v>
      </c>
      <c r="BW48" s="1">
        <v>0</v>
      </c>
      <c r="BX48" s="1">
        <v>0</v>
      </c>
    </row>
    <row r="49" spans="4:76" hidden="1" x14ac:dyDescent="0.25">
      <c r="D49" s="4"/>
      <c r="E49" s="5">
        <f t="shared" si="9"/>
        <v>0</v>
      </c>
      <c r="F49" s="5">
        <f t="shared" si="10"/>
        <v>0</v>
      </c>
      <c r="H49" s="5" t="str">
        <f t="shared" si="11"/>
        <v>Done</v>
      </c>
      <c r="I49" s="6" t="str">
        <f t="shared" si="12"/>
        <v>In Service</v>
      </c>
      <c r="J49" s="1" t="s">
        <v>187</v>
      </c>
      <c r="P49" s="1" t="str">
        <f t="shared" si="13"/>
        <v>ERIS</v>
      </c>
      <c r="R49" s="1">
        <f t="shared" si="14"/>
        <v>1300</v>
      </c>
      <c r="T49" s="1" t="str">
        <f t="shared" si="15"/>
        <v>Coal</v>
      </c>
      <c r="U49" s="1" t="str">
        <f t="shared" si="16"/>
        <v>Milwaukee County</v>
      </c>
      <c r="V49" s="1" t="str">
        <f t="shared" si="17"/>
        <v>WI</v>
      </c>
      <c r="AB49" s="1"/>
      <c r="AC49" s="1"/>
      <c r="AJ49" s="5"/>
      <c r="AK49" s="5"/>
      <c r="AL49" s="5"/>
      <c r="AM49" s="5"/>
      <c r="AN49" s="5"/>
      <c r="AO49" s="5"/>
      <c r="AP49" s="5"/>
      <c r="AQ49" s="5"/>
      <c r="AR49" s="5"/>
      <c r="AS49" s="5"/>
      <c r="AT49" s="5"/>
      <c r="AU49" s="5"/>
      <c r="BB49" s="1" t="s">
        <v>58</v>
      </c>
      <c r="BC49" s="2">
        <v>36760</v>
      </c>
      <c r="BG49" s="1" t="s">
        <v>176</v>
      </c>
      <c r="BH49" s="1" t="s">
        <v>188</v>
      </c>
      <c r="BI49" s="1" t="s">
        <v>76</v>
      </c>
      <c r="BL49" s="1" t="s">
        <v>77</v>
      </c>
      <c r="BM49" s="1" t="s">
        <v>62</v>
      </c>
      <c r="BN49" s="1" t="s">
        <v>189</v>
      </c>
      <c r="BO49" s="1">
        <v>1300</v>
      </c>
      <c r="BP49" s="1">
        <v>1300</v>
      </c>
      <c r="BQ49" s="1" t="s">
        <v>83</v>
      </c>
      <c r="BR49" s="1" t="s">
        <v>94</v>
      </c>
      <c r="BS49" s="1" t="s">
        <v>65</v>
      </c>
      <c r="BT49" s="2">
        <v>37622</v>
      </c>
      <c r="BU49" s="1">
        <v>0</v>
      </c>
      <c r="BV49" s="1">
        <v>0</v>
      </c>
      <c r="BW49" s="1">
        <v>0</v>
      </c>
      <c r="BX49" s="1">
        <v>0</v>
      </c>
    </row>
    <row r="50" spans="4:76" hidden="1" x14ac:dyDescent="0.25">
      <c r="D50" s="4"/>
      <c r="E50" s="5">
        <f t="shared" si="9"/>
        <v>0</v>
      </c>
      <c r="F50" s="5">
        <f t="shared" si="10"/>
        <v>0</v>
      </c>
      <c r="H50" s="5" t="str">
        <f t="shared" si="11"/>
        <v>Withdrawn</v>
      </c>
      <c r="I50" s="6" t="str">
        <f t="shared" si="12"/>
        <v>Not Started</v>
      </c>
      <c r="J50" s="1" t="s">
        <v>190</v>
      </c>
      <c r="P50" s="1" t="str">
        <f t="shared" si="13"/>
        <v>ERIS</v>
      </c>
      <c r="R50" s="1">
        <f t="shared" si="14"/>
        <v>200</v>
      </c>
      <c r="T50" s="1" t="str">
        <f t="shared" si="15"/>
        <v>Wind</v>
      </c>
      <c r="U50" s="1" t="str">
        <f t="shared" si="16"/>
        <v>Murray County</v>
      </c>
      <c r="V50" s="1" t="str">
        <f t="shared" si="17"/>
        <v>MN</v>
      </c>
      <c r="AB50" s="1"/>
      <c r="AC50" s="1"/>
      <c r="AJ50" s="5"/>
      <c r="AK50" s="5"/>
      <c r="AL50" s="5"/>
      <c r="AM50" s="5"/>
      <c r="AN50" s="5"/>
      <c r="AO50" s="5"/>
      <c r="AP50" s="5"/>
      <c r="AQ50" s="5"/>
      <c r="AR50" s="5"/>
      <c r="AS50" s="5"/>
      <c r="AT50" s="5"/>
      <c r="AU50" s="5"/>
      <c r="BB50" s="1" t="s">
        <v>73</v>
      </c>
      <c r="BC50" s="2">
        <v>37329</v>
      </c>
      <c r="BD50" s="2">
        <v>37566</v>
      </c>
      <c r="BE50" s="2">
        <v>37566</v>
      </c>
      <c r="BG50" s="1" t="s">
        <v>87</v>
      </c>
      <c r="BH50" s="1" t="s">
        <v>162</v>
      </c>
      <c r="BI50" s="1" t="s">
        <v>93</v>
      </c>
      <c r="BM50" s="1" t="s">
        <v>62</v>
      </c>
      <c r="BN50" s="1" t="s">
        <v>78</v>
      </c>
      <c r="BO50" s="1">
        <v>200</v>
      </c>
      <c r="BP50" s="1">
        <v>200</v>
      </c>
      <c r="BQ50" s="1" t="s">
        <v>97</v>
      </c>
      <c r="BR50" s="1" t="s">
        <v>98</v>
      </c>
      <c r="BS50" s="1" t="s">
        <v>84</v>
      </c>
      <c r="BT50" s="2">
        <v>38139</v>
      </c>
      <c r="BU50" s="1">
        <v>0</v>
      </c>
      <c r="BV50" s="1">
        <v>0</v>
      </c>
      <c r="BW50" s="1">
        <v>0</v>
      </c>
      <c r="BX50" s="1">
        <v>0</v>
      </c>
    </row>
    <row r="51" spans="4:76" hidden="1" x14ac:dyDescent="0.25">
      <c r="D51" s="4"/>
      <c r="E51" s="5">
        <f t="shared" si="9"/>
        <v>0</v>
      </c>
      <c r="F51" s="5">
        <f t="shared" si="10"/>
        <v>0</v>
      </c>
      <c r="H51" s="5" t="str">
        <f t="shared" si="11"/>
        <v>Withdrawn</v>
      </c>
      <c r="I51" s="6" t="str">
        <f t="shared" si="12"/>
        <v>Not Started</v>
      </c>
      <c r="J51" s="1" t="s">
        <v>191</v>
      </c>
      <c r="P51" s="1" t="str">
        <f t="shared" si="13"/>
        <v>ERIS</v>
      </c>
      <c r="R51" s="1">
        <f t="shared" si="14"/>
        <v>180</v>
      </c>
      <c r="T51" s="1" t="str">
        <f t="shared" si="15"/>
        <v>Wind</v>
      </c>
      <c r="U51" s="1" t="str">
        <f t="shared" si="16"/>
        <v>Dickey County</v>
      </c>
      <c r="V51" s="1" t="str">
        <f t="shared" si="17"/>
        <v>ND</v>
      </c>
      <c r="AB51" s="1"/>
      <c r="AC51" s="1"/>
      <c r="AJ51" s="5"/>
      <c r="AK51" s="5"/>
      <c r="AL51" s="5"/>
      <c r="AM51" s="5"/>
      <c r="AN51" s="5"/>
      <c r="AO51" s="5"/>
      <c r="AP51" s="5"/>
      <c r="AQ51" s="5"/>
      <c r="AR51" s="5"/>
      <c r="AS51" s="5"/>
      <c r="AT51" s="5"/>
      <c r="AU51" s="5"/>
      <c r="BB51" s="1" t="s">
        <v>73</v>
      </c>
      <c r="BC51" s="2">
        <v>37362</v>
      </c>
      <c r="BD51" s="2">
        <v>37573</v>
      </c>
      <c r="BE51" s="2">
        <v>37573</v>
      </c>
      <c r="BG51" s="1" t="s">
        <v>192</v>
      </c>
      <c r="BH51" s="1" t="s">
        <v>193</v>
      </c>
      <c r="BI51" s="1" t="s">
        <v>194</v>
      </c>
      <c r="BM51" s="1" t="s">
        <v>62</v>
      </c>
      <c r="BN51" s="1" t="s">
        <v>78</v>
      </c>
      <c r="BO51" s="1">
        <v>180</v>
      </c>
      <c r="BP51" s="1">
        <v>180</v>
      </c>
      <c r="BQ51" s="1" t="s">
        <v>97</v>
      </c>
      <c r="BR51" s="1" t="s">
        <v>98</v>
      </c>
      <c r="BS51" s="1" t="s">
        <v>84</v>
      </c>
      <c r="BT51" s="2">
        <v>38504</v>
      </c>
      <c r="BU51" s="1">
        <v>0</v>
      </c>
      <c r="BV51" s="1">
        <v>0</v>
      </c>
      <c r="BW51" s="1">
        <v>0</v>
      </c>
      <c r="BX51" s="1">
        <v>0</v>
      </c>
    </row>
    <row r="52" spans="4:76" hidden="1" x14ac:dyDescent="0.25">
      <c r="D52" s="4"/>
      <c r="E52" s="5">
        <f t="shared" si="9"/>
        <v>0</v>
      </c>
      <c r="F52" s="5">
        <f t="shared" si="10"/>
        <v>0</v>
      </c>
      <c r="H52" s="5" t="str">
        <f t="shared" si="11"/>
        <v>Withdrawn</v>
      </c>
      <c r="I52" s="6" t="str">
        <f t="shared" si="12"/>
        <v>Not Started</v>
      </c>
      <c r="J52" s="1" t="s">
        <v>195</v>
      </c>
      <c r="P52" s="1" t="str">
        <f t="shared" si="13"/>
        <v>ERIS</v>
      </c>
      <c r="R52" s="1">
        <f t="shared" si="14"/>
        <v>30</v>
      </c>
      <c r="T52" s="1" t="str">
        <f t="shared" si="15"/>
        <v>Wind</v>
      </c>
      <c r="U52" s="1" t="str">
        <f t="shared" si="16"/>
        <v>Oceana County</v>
      </c>
      <c r="V52" s="1" t="str">
        <f t="shared" si="17"/>
        <v>MI</v>
      </c>
      <c r="AB52" s="1"/>
      <c r="AC52" s="1"/>
      <c r="AJ52" s="5"/>
      <c r="AK52" s="5"/>
      <c r="AL52" s="5"/>
      <c r="AM52" s="5"/>
      <c r="AN52" s="5"/>
      <c r="AO52" s="5"/>
      <c r="AP52" s="5"/>
      <c r="AQ52" s="5"/>
      <c r="AR52" s="5"/>
      <c r="AS52" s="5"/>
      <c r="AT52" s="5"/>
      <c r="AU52" s="5"/>
      <c r="BB52" s="1" t="s">
        <v>73</v>
      </c>
      <c r="BC52" s="2">
        <v>37370</v>
      </c>
      <c r="BD52" s="2">
        <v>37573</v>
      </c>
      <c r="BE52" s="2">
        <v>37573</v>
      </c>
      <c r="BG52" s="1" t="s">
        <v>139</v>
      </c>
      <c r="BH52" s="1" t="s">
        <v>140</v>
      </c>
      <c r="BI52" s="1" t="s">
        <v>130</v>
      </c>
      <c r="BM52" s="1" t="s">
        <v>62</v>
      </c>
      <c r="BN52" s="1" t="s">
        <v>78</v>
      </c>
      <c r="BO52" s="1">
        <v>30</v>
      </c>
      <c r="BP52" s="1">
        <v>30</v>
      </c>
      <c r="BQ52" s="1" t="s">
        <v>97</v>
      </c>
      <c r="BR52" s="1" t="s">
        <v>98</v>
      </c>
      <c r="BS52" s="1" t="s">
        <v>84</v>
      </c>
      <c r="BT52" s="2">
        <v>38504</v>
      </c>
      <c r="BU52" s="1">
        <v>0</v>
      </c>
      <c r="BV52" s="1">
        <v>0</v>
      </c>
      <c r="BW52" s="1">
        <v>0</v>
      </c>
      <c r="BX52" s="1">
        <v>0</v>
      </c>
    </row>
    <row r="53" spans="4:76" hidden="1" x14ac:dyDescent="0.25">
      <c r="D53" s="4"/>
      <c r="E53" s="5">
        <f t="shared" si="9"/>
        <v>0</v>
      </c>
      <c r="F53" s="5">
        <f t="shared" si="10"/>
        <v>0</v>
      </c>
      <c r="H53" s="5" t="str">
        <f t="shared" si="11"/>
        <v>Withdrawn</v>
      </c>
      <c r="I53" s="6" t="str">
        <f t="shared" si="12"/>
        <v>Not Started</v>
      </c>
      <c r="J53" s="1" t="s">
        <v>196</v>
      </c>
      <c r="P53" s="1" t="str">
        <f t="shared" si="13"/>
        <v>ERIS</v>
      </c>
      <c r="R53" s="1">
        <f t="shared" si="14"/>
        <v>83</v>
      </c>
      <c r="T53" s="1">
        <f t="shared" si="15"/>
        <v>0</v>
      </c>
      <c r="U53" s="1" t="str">
        <f t="shared" si="16"/>
        <v>Gibson County</v>
      </c>
      <c r="V53" s="1" t="str">
        <f t="shared" si="17"/>
        <v>IN</v>
      </c>
      <c r="AB53" s="1"/>
      <c r="AC53" s="1"/>
      <c r="AJ53" s="5"/>
      <c r="AK53" s="5"/>
      <c r="AL53" s="5"/>
      <c r="AM53" s="5"/>
      <c r="AN53" s="5"/>
      <c r="AO53" s="5"/>
      <c r="AP53" s="5"/>
      <c r="AQ53" s="5"/>
      <c r="AR53" s="5"/>
      <c r="AS53" s="5"/>
      <c r="AT53" s="5"/>
      <c r="AU53" s="5"/>
      <c r="BB53" s="1" t="s">
        <v>73</v>
      </c>
      <c r="BC53" s="2">
        <v>37522</v>
      </c>
      <c r="BD53" s="2">
        <v>37594</v>
      </c>
      <c r="BE53" s="2">
        <v>37594</v>
      </c>
      <c r="BG53" s="1" t="s">
        <v>197</v>
      </c>
      <c r="BH53" s="1" t="s">
        <v>198</v>
      </c>
      <c r="BI53" s="1" t="s">
        <v>103</v>
      </c>
      <c r="BM53" s="1" t="s">
        <v>62</v>
      </c>
      <c r="BN53" s="1" t="s">
        <v>78</v>
      </c>
      <c r="BO53" s="1">
        <v>83</v>
      </c>
      <c r="BP53" s="1">
        <v>83</v>
      </c>
      <c r="BS53" s="1" t="s">
        <v>84</v>
      </c>
      <c r="BT53" s="2">
        <v>38504</v>
      </c>
      <c r="BU53" s="1">
        <v>0</v>
      </c>
      <c r="BV53" s="1">
        <v>0</v>
      </c>
      <c r="BW53" s="1">
        <v>0</v>
      </c>
      <c r="BX53" s="1">
        <v>0</v>
      </c>
    </row>
    <row r="54" spans="4:76" hidden="1" x14ac:dyDescent="0.25">
      <c r="D54" s="4"/>
      <c r="E54" s="5">
        <f t="shared" si="9"/>
        <v>0</v>
      </c>
      <c r="F54" s="5">
        <f t="shared" si="10"/>
        <v>0</v>
      </c>
      <c r="H54" s="5" t="str">
        <f t="shared" si="11"/>
        <v>Done</v>
      </c>
      <c r="I54" s="6" t="str">
        <f t="shared" si="12"/>
        <v>In Service</v>
      </c>
      <c r="J54" s="1" t="s">
        <v>199</v>
      </c>
      <c r="P54" s="1" t="str">
        <f t="shared" si="13"/>
        <v>ERIS</v>
      </c>
      <c r="R54" s="1">
        <f t="shared" si="14"/>
        <v>80</v>
      </c>
      <c r="T54" s="1" t="str">
        <f t="shared" si="15"/>
        <v>Wind</v>
      </c>
      <c r="U54" s="1" t="str">
        <f t="shared" si="16"/>
        <v>Hancock County</v>
      </c>
      <c r="V54" s="1" t="str">
        <f t="shared" si="17"/>
        <v>IA</v>
      </c>
      <c r="AB54" s="1"/>
      <c r="AC54" s="1"/>
      <c r="AJ54" s="5"/>
      <c r="AK54" s="5"/>
      <c r="AL54" s="5"/>
      <c r="AM54" s="5"/>
      <c r="AN54" s="5"/>
      <c r="AO54" s="5"/>
      <c r="AP54" s="5"/>
      <c r="AQ54" s="5"/>
      <c r="AR54" s="5"/>
      <c r="AS54" s="5"/>
      <c r="AT54" s="5"/>
      <c r="AU54" s="5"/>
      <c r="BB54" s="1" t="s">
        <v>58</v>
      </c>
      <c r="BC54" s="2">
        <v>36770</v>
      </c>
      <c r="BG54" s="1" t="s">
        <v>87</v>
      </c>
      <c r="BH54" s="1" t="s">
        <v>148</v>
      </c>
      <c r="BI54" s="1" t="s">
        <v>89</v>
      </c>
      <c r="BM54" s="1" t="s">
        <v>62</v>
      </c>
      <c r="BN54" s="1" t="s">
        <v>200</v>
      </c>
      <c r="BO54" s="1">
        <v>80</v>
      </c>
      <c r="BP54" s="1">
        <v>80</v>
      </c>
      <c r="BQ54" s="1" t="s">
        <v>97</v>
      </c>
      <c r="BR54" s="1" t="s">
        <v>98</v>
      </c>
      <c r="BS54" s="1" t="s">
        <v>65</v>
      </c>
      <c r="BT54" s="2">
        <v>38139</v>
      </c>
      <c r="BU54" s="1">
        <v>0</v>
      </c>
      <c r="BV54" s="1">
        <v>0</v>
      </c>
      <c r="BW54" s="1">
        <v>0</v>
      </c>
      <c r="BX54" s="1">
        <v>0</v>
      </c>
    </row>
    <row r="55" spans="4:76" hidden="1" x14ac:dyDescent="0.25">
      <c r="D55" s="4"/>
      <c r="E55" s="5">
        <f t="shared" si="9"/>
        <v>0</v>
      </c>
      <c r="F55" s="5">
        <f t="shared" si="10"/>
        <v>0</v>
      </c>
      <c r="H55" s="5" t="str">
        <f t="shared" si="11"/>
        <v>Done</v>
      </c>
      <c r="I55" s="6" t="str">
        <f t="shared" si="12"/>
        <v>In Service</v>
      </c>
      <c r="J55" s="1" t="s">
        <v>201</v>
      </c>
      <c r="P55" s="1" t="str">
        <f t="shared" si="13"/>
        <v>ERIS</v>
      </c>
      <c r="R55" s="1">
        <f t="shared" si="14"/>
        <v>80</v>
      </c>
      <c r="T55" s="1" t="str">
        <f t="shared" si="15"/>
        <v>Wind</v>
      </c>
      <c r="U55" s="1" t="str">
        <f t="shared" si="16"/>
        <v>Murray County</v>
      </c>
      <c r="V55" s="1" t="str">
        <f t="shared" si="17"/>
        <v>MN</v>
      </c>
      <c r="AB55" s="1"/>
      <c r="AC55" s="1"/>
      <c r="AJ55" s="5"/>
      <c r="AK55" s="5"/>
      <c r="AL55" s="5"/>
      <c r="AM55" s="5"/>
      <c r="AN55" s="5"/>
      <c r="AO55" s="5"/>
      <c r="AP55" s="5"/>
      <c r="AQ55" s="5"/>
      <c r="AR55" s="5"/>
      <c r="AS55" s="5"/>
      <c r="AT55" s="5"/>
      <c r="AU55" s="5"/>
      <c r="BB55" s="1" t="s">
        <v>58</v>
      </c>
      <c r="BC55" s="2">
        <v>36777</v>
      </c>
      <c r="BE55" s="2">
        <v>37939</v>
      </c>
      <c r="BG55" s="1" t="s">
        <v>91</v>
      </c>
      <c r="BH55" s="1" t="s">
        <v>162</v>
      </c>
      <c r="BI55" s="1" t="s">
        <v>93</v>
      </c>
      <c r="BM55" s="1" t="s">
        <v>62</v>
      </c>
      <c r="BN55" s="1" t="s">
        <v>78</v>
      </c>
      <c r="BO55" s="1">
        <v>80</v>
      </c>
      <c r="BP55" s="1">
        <v>80</v>
      </c>
      <c r="BQ55" s="1" t="s">
        <v>97</v>
      </c>
      <c r="BR55" s="1" t="s">
        <v>98</v>
      </c>
      <c r="BS55" s="1" t="s">
        <v>65</v>
      </c>
      <c r="BT55" s="2">
        <v>2000</v>
      </c>
      <c r="BU55" s="1">
        <v>0</v>
      </c>
      <c r="BV55" s="1">
        <v>0</v>
      </c>
      <c r="BW55" s="1">
        <v>0</v>
      </c>
      <c r="BX55" s="1">
        <v>0</v>
      </c>
    </row>
    <row r="56" spans="4:76" hidden="1" x14ac:dyDescent="0.25">
      <c r="D56" s="4"/>
      <c r="E56" s="5">
        <f t="shared" si="9"/>
        <v>0</v>
      </c>
      <c r="F56" s="5">
        <f t="shared" si="10"/>
        <v>0</v>
      </c>
      <c r="H56" s="5" t="str">
        <f t="shared" si="11"/>
        <v>Done</v>
      </c>
      <c r="I56" s="6" t="str">
        <f t="shared" si="12"/>
        <v>In Service</v>
      </c>
      <c r="J56" s="1" t="s">
        <v>202</v>
      </c>
      <c r="P56" s="1" t="str">
        <f t="shared" si="13"/>
        <v>ERIS</v>
      </c>
      <c r="R56" s="1">
        <f t="shared" si="14"/>
        <v>3</v>
      </c>
      <c r="T56" s="1" t="str">
        <f t="shared" si="15"/>
        <v>Diesel</v>
      </c>
      <c r="U56" s="1" t="str">
        <f t="shared" si="16"/>
        <v>Grant County</v>
      </c>
      <c r="V56" s="1" t="str">
        <f t="shared" si="17"/>
        <v>SD</v>
      </c>
      <c r="AB56" s="1"/>
      <c r="AC56" s="1"/>
      <c r="AJ56" s="5"/>
      <c r="AK56" s="5"/>
      <c r="AL56" s="5"/>
      <c r="AM56" s="5"/>
      <c r="AN56" s="5"/>
      <c r="AO56" s="5"/>
      <c r="AP56" s="5"/>
      <c r="AQ56" s="5"/>
      <c r="AR56" s="5"/>
      <c r="AS56" s="5"/>
      <c r="AT56" s="5"/>
      <c r="AU56" s="5"/>
      <c r="BB56" s="1" t="s">
        <v>58</v>
      </c>
      <c r="BC56" s="2">
        <v>36777</v>
      </c>
      <c r="BG56" s="1" t="s">
        <v>203</v>
      </c>
      <c r="BH56" s="1" t="s">
        <v>204</v>
      </c>
      <c r="BI56" s="1" t="s">
        <v>205</v>
      </c>
      <c r="BM56" s="1" t="s">
        <v>62</v>
      </c>
      <c r="BN56" s="1" t="s">
        <v>206</v>
      </c>
      <c r="BO56" s="1">
        <v>3</v>
      </c>
      <c r="BP56" s="1">
        <v>3</v>
      </c>
      <c r="BQ56" s="1" t="s">
        <v>207</v>
      </c>
      <c r="BR56" s="1" t="s">
        <v>208</v>
      </c>
      <c r="BS56" s="1" t="s">
        <v>65</v>
      </c>
      <c r="BT56" s="2">
        <v>36982</v>
      </c>
      <c r="BU56" s="1">
        <v>0</v>
      </c>
      <c r="BV56" s="1">
        <v>0</v>
      </c>
      <c r="BW56" s="1">
        <v>0</v>
      </c>
      <c r="BX56" s="1">
        <v>0</v>
      </c>
    </row>
    <row r="57" spans="4:76" hidden="1" x14ac:dyDescent="0.25">
      <c r="D57" s="4"/>
      <c r="E57" s="5">
        <f t="shared" si="9"/>
        <v>0</v>
      </c>
      <c r="F57" s="5">
        <f t="shared" si="10"/>
        <v>0</v>
      </c>
      <c r="H57" s="5" t="str">
        <f t="shared" si="11"/>
        <v>Done</v>
      </c>
      <c r="I57" s="6" t="str">
        <f t="shared" si="12"/>
        <v>In Service</v>
      </c>
      <c r="J57" s="1" t="s">
        <v>209</v>
      </c>
      <c r="P57" s="1" t="str">
        <f t="shared" si="13"/>
        <v>ERIS</v>
      </c>
      <c r="R57" s="1">
        <f t="shared" si="14"/>
        <v>50</v>
      </c>
      <c r="T57" s="1" t="str">
        <f t="shared" si="15"/>
        <v>Gas</v>
      </c>
      <c r="U57" s="1" t="str">
        <f t="shared" si="16"/>
        <v>Beltrami County</v>
      </c>
      <c r="V57" s="1" t="str">
        <f t="shared" si="17"/>
        <v>MN</v>
      </c>
      <c r="AB57" s="1"/>
      <c r="AC57" s="1"/>
      <c r="AJ57" s="5"/>
      <c r="AK57" s="5"/>
      <c r="AL57" s="5"/>
      <c r="AM57" s="5"/>
      <c r="AN57" s="5"/>
      <c r="AO57" s="5"/>
      <c r="AP57" s="5"/>
      <c r="AQ57" s="5"/>
      <c r="AR57" s="5"/>
      <c r="AS57" s="5"/>
      <c r="AT57" s="5"/>
      <c r="AU57" s="5"/>
      <c r="BB57" s="1" t="s">
        <v>58</v>
      </c>
      <c r="BC57" s="2">
        <v>36777</v>
      </c>
      <c r="BE57" s="2">
        <v>37708</v>
      </c>
      <c r="BF57" s="2">
        <v>37712</v>
      </c>
      <c r="BG57" s="1" t="s">
        <v>203</v>
      </c>
      <c r="BH57" s="1" t="s">
        <v>210</v>
      </c>
      <c r="BI57" s="1" t="s">
        <v>93</v>
      </c>
      <c r="BL57" s="1" t="s">
        <v>143</v>
      </c>
      <c r="BM57" s="1" t="s">
        <v>62</v>
      </c>
      <c r="BN57" s="1" t="s">
        <v>211</v>
      </c>
      <c r="BO57" s="1">
        <v>50</v>
      </c>
      <c r="BP57" s="1">
        <v>50</v>
      </c>
      <c r="BQ57" s="1" t="s">
        <v>64</v>
      </c>
      <c r="BR57" s="1" t="s">
        <v>172</v>
      </c>
      <c r="BS57" s="1" t="s">
        <v>65</v>
      </c>
      <c r="BU57" s="1">
        <v>0</v>
      </c>
      <c r="BV57" s="1">
        <v>0</v>
      </c>
      <c r="BW57" s="1">
        <v>0</v>
      </c>
      <c r="BX57" s="1">
        <v>0</v>
      </c>
    </row>
    <row r="58" spans="4:76" hidden="1" x14ac:dyDescent="0.25">
      <c r="D58" s="4"/>
      <c r="E58" s="5">
        <f t="shared" si="9"/>
        <v>0</v>
      </c>
      <c r="F58" s="5">
        <f t="shared" si="10"/>
        <v>0</v>
      </c>
      <c r="H58" s="5" t="str">
        <f t="shared" si="11"/>
        <v>Done</v>
      </c>
      <c r="I58" s="6" t="str">
        <f t="shared" si="12"/>
        <v>In Service</v>
      </c>
      <c r="J58" s="1" t="s">
        <v>212</v>
      </c>
      <c r="P58" s="1" t="str">
        <f t="shared" si="13"/>
        <v>ERIS</v>
      </c>
      <c r="R58" s="1">
        <f t="shared" si="14"/>
        <v>100</v>
      </c>
      <c r="T58" s="1" t="str">
        <f t="shared" si="15"/>
        <v>Wind</v>
      </c>
      <c r="U58" s="1" t="str">
        <f t="shared" si="16"/>
        <v>Murray County</v>
      </c>
      <c r="V58" s="1" t="str">
        <f t="shared" si="17"/>
        <v>MN</v>
      </c>
      <c r="AB58" s="1"/>
      <c r="AC58" s="1"/>
      <c r="AJ58" s="5"/>
      <c r="AK58" s="5"/>
      <c r="AL58" s="5"/>
      <c r="AM58" s="5"/>
      <c r="AN58" s="5"/>
      <c r="AO58" s="5"/>
      <c r="AP58" s="5"/>
      <c r="AQ58" s="5"/>
      <c r="AR58" s="5"/>
      <c r="AS58" s="5"/>
      <c r="AT58" s="5"/>
      <c r="AU58" s="5"/>
      <c r="BB58" s="1" t="s">
        <v>58</v>
      </c>
      <c r="BC58" s="2">
        <v>36787</v>
      </c>
      <c r="BE58" s="2">
        <v>39293</v>
      </c>
      <c r="BG58" s="1" t="s">
        <v>91</v>
      </c>
      <c r="BH58" s="1" t="s">
        <v>162</v>
      </c>
      <c r="BI58" s="1" t="s">
        <v>93</v>
      </c>
      <c r="BL58" s="1" t="s">
        <v>143</v>
      </c>
      <c r="BM58" s="1" t="s">
        <v>62</v>
      </c>
      <c r="BN58" s="1" t="s">
        <v>163</v>
      </c>
      <c r="BO58" s="1">
        <v>100</v>
      </c>
      <c r="BP58" s="1">
        <v>100</v>
      </c>
      <c r="BQ58" s="1" t="s">
        <v>97</v>
      </c>
      <c r="BR58" s="1" t="s">
        <v>98</v>
      </c>
      <c r="BS58" s="1" t="s">
        <v>65</v>
      </c>
      <c r="BT58" s="2">
        <v>36923</v>
      </c>
      <c r="BU58" s="1">
        <v>0</v>
      </c>
      <c r="BV58" s="1">
        <v>0</v>
      </c>
      <c r="BW58" s="1">
        <v>0</v>
      </c>
      <c r="BX58" s="1">
        <v>0</v>
      </c>
    </row>
    <row r="59" spans="4:76" hidden="1" x14ac:dyDescent="0.25">
      <c r="D59" s="4"/>
      <c r="E59" s="5">
        <f t="shared" si="9"/>
        <v>0</v>
      </c>
      <c r="F59" s="5">
        <f t="shared" si="10"/>
        <v>0</v>
      </c>
      <c r="H59" s="5" t="str">
        <f t="shared" si="11"/>
        <v>Withdrawn</v>
      </c>
      <c r="I59" s="6" t="str">
        <f t="shared" si="12"/>
        <v>Withdrawn</v>
      </c>
      <c r="J59" s="1" t="s">
        <v>213</v>
      </c>
      <c r="P59" s="1" t="str">
        <f t="shared" si="13"/>
        <v>ERIS</v>
      </c>
      <c r="R59" s="1">
        <f t="shared" si="14"/>
        <v>330</v>
      </c>
      <c r="T59" s="1">
        <f t="shared" si="15"/>
        <v>0</v>
      </c>
      <c r="U59" s="1" t="str">
        <f t="shared" si="16"/>
        <v>Rock County</v>
      </c>
      <c r="V59" s="1" t="str">
        <f t="shared" si="17"/>
        <v>WI</v>
      </c>
      <c r="AB59" s="1"/>
      <c r="AC59" s="1"/>
      <c r="AJ59" s="5"/>
      <c r="AK59" s="5"/>
      <c r="AL59" s="5"/>
      <c r="AM59" s="5"/>
      <c r="AN59" s="5"/>
      <c r="AO59" s="5"/>
      <c r="AP59" s="5"/>
      <c r="AQ59" s="5"/>
      <c r="AR59" s="5"/>
      <c r="AS59" s="5"/>
      <c r="AT59" s="5"/>
      <c r="AU59" s="5"/>
      <c r="BB59" s="1" t="s">
        <v>73</v>
      </c>
      <c r="BC59" s="2">
        <v>36714</v>
      </c>
      <c r="BD59" s="2">
        <v>37607</v>
      </c>
      <c r="BE59" s="2">
        <v>37607</v>
      </c>
      <c r="BG59" s="1" t="s">
        <v>74</v>
      </c>
      <c r="BH59" s="1" t="s">
        <v>158</v>
      </c>
      <c r="BI59" s="1" t="s">
        <v>76</v>
      </c>
      <c r="BL59" s="1" t="s">
        <v>77</v>
      </c>
      <c r="BM59" s="1" t="s">
        <v>62</v>
      </c>
      <c r="BN59" s="1" t="s">
        <v>78</v>
      </c>
      <c r="BO59" s="1">
        <v>330</v>
      </c>
      <c r="BP59" s="1">
        <v>330</v>
      </c>
      <c r="BS59" s="1" t="s">
        <v>73</v>
      </c>
      <c r="BU59" s="1">
        <v>0</v>
      </c>
      <c r="BV59" s="1">
        <v>0</v>
      </c>
      <c r="BW59" s="1">
        <v>0</v>
      </c>
      <c r="BX59" s="1">
        <v>0</v>
      </c>
    </row>
    <row r="60" spans="4:76" hidden="1" x14ac:dyDescent="0.25">
      <c r="D60" s="4"/>
      <c r="E60" s="5">
        <f t="shared" si="9"/>
        <v>0</v>
      </c>
      <c r="F60" s="5">
        <f t="shared" si="10"/>
        <v>0</v>
      </c>
      <c r="H60" s="5" t="str">
        <f t="shared" si="11"/>
        <v>Withdrawn</v>
      </c>
      <c r="I60" s="6" t="str">
        <f t="shared" si="12"/>
        <v>Not Started</v>
      </c>
      <c r="J60" s="1" t="s">
        <v>214</v>
      </c>
      <c r="P60" s="1" t="str">
        <f t="shared" si="13"/>
        <v>ERIS</v>
      </c>
      <c r="R60" s="1">
        <f t="shared" si="14"/>
        <v>500</v>
      </c>
      <c r="T60" s="1">
        <f t="shared" si="15"/>
        <v>0</v>
      </c>
      <c r="U60" s="1" t="str">
        <f t="shared" si="16"/>
        <v>Lawrence County</v>
      </c>
      <c r="V60" s="1" t="str">
        <f t="shared" si="17"/>
        <v>IN</v>
      </c>
      <c r="AB60" s="1"/>
      <c r="AC60" s="1"/>
      <c r="AJ60" s="5"/>
      <c r="AK60" s="5"/>
      <c r="AL60" s="5"/>
      <c r="AM60" s="5"/>
      <c r="AN60" s="5"/>
      <c r="AO60" s="5"/>
      <c r="AP60" s="5"/>
      <c r="AQ60" s="5"/>
      <c r="AR60" s="5"/>
      <c r="AS60" s="5"/>
      <c r="AT60" s="5"/>
      <c r="AU60" s="5"/>
      <c r="BB60" s="1" t="s">
        <v>73</v>
      </c>
      <c r="BC60" s="2">
        <v>36556</v>
      </c>
      <c r="BD60" s="2">
        <v>37620</v>
      </c>
      <c r="BE60" s="2">
        <v>37620</v>
      </c>
      <c r="BG60" s="1" t="s">
        <v>101</v>
      </c>
      <c r="BH60" s="1" t="s">
        <v>215</v>
      </c>
      <c r="BI60" s="1" t="s">
        <v>103</v>
      </c>
      <c r="BM60" s="1" t="s">
        <v>62</v>
      </c>
      <c r="BN60" s="1" t="s">
        <v>78</v>
      </c>
      <c r="BO60" s="1">
        <v>500</v>
      </c>
      <c r="BP60" s="1">
        <v>500</v>
      </c>
      <c r="BS60" s="1" t="s">
        <v>84</v>
      </c>
      <c r="BT60" s="2">
        <v>37408</v>
      </c>
      <c r="BU60" s="1">
        <v>0</v>
      </c>
      <c r="BV60" s="1">
        <v>0</v>
      </c>
      <c r="BW60" s="1">
        <v>0</v>
      </c>
      <c r="BX60" s="1">
        <v>0</v>
      </c>
    </row>
    <row r="61" spans="4:76" hidden="1" x14ac:dyDescent="0.25">
      <c r="D61" s="4"/>
      <c r="E61" s="5">
        <f t="shared" si="9"/>
        <v>0</v>
      </c>
      <c r="F61" s="5">
        <f t="shared" si="10"/>
        <v>0</v>
      </c>
      <c r="H61" s="5" t="str">
        <f t="shared" si="11"/>
        <v>Withdrawn</v>
      </c>
      <c r="I61" s="6" t="str">
        <f t="shared" si="12"/>
        <v>Not Started</v>
      </c>
      <c r="J61" s="1" t="s">
        <v>216</v>
      </c>
      <c r="P61" s="1" t="str">
        <f t="shared" si="13"/>
        <v>ERIS</v>
      </c>
      <c r="R61" s="1">
        <f t="shared" si="14"/>
        <v>500</v>
      </c>
      <c r="T61" s="1">
        <f t="shared" si="15"/>
        <v>0</v>
      </c>
      <c r="U61" s="1" t="str">
        <f t="shared" si="16"/>
        <v>Switzerland County</v>
      </c>
      <c r="V61" s="1" t="str">
        <f t="shared" si="17"/>
        <v>IN</v>
      </c>
      <c r="AB61" s="1"/>
      <c r="AC61" s="1"/>
      <c r="AJ61" s="5"/>
      <c r="AK61" s="5"/>
      <c r="AL61" s="5"/>
      <c r="AM61" s="5"/>
      <c r="AN61" s="5"/>
      <c r="AO61" s="5"/>
      <c r="AP61" s="5"/>
      <c r="AQ61" s="5"/>
      <c r="AR61" s="5"/>
      <c r="AS61" s="5"/>
      <c r="AT61" s="5"/>
      <c r="AU61" s="5"/>
      <c r="BB61" s="1" t="s">
        <v>73</v>
      </c>
      <c r="BC61" s="2">
        <v>36556</v>
      </c>
      <c r="BD61" s="2">
        <v>37620</v>
      </c>
      <c r="BE61" s="2">
        <v>37620</v>
      </c>
      <c r="BG61" s="1" t="s">
        <v>101</v>
      </c>
      <c r="BH61" s="1" t="s">
        <v>217</v>
      </c>
      <c r="BI61" s="1" t="s">
        <v>103</v>
      </c>
      <c r="BM61" s="1" t="s">
        <v>62</v>
      </c>
      <c r="BN61" s="1" t="s">
        <v>78</v>
      </c>
      <c r="BO61" s="1">
        <v>500</v>
      </c>
      <c r="BP61" s="1">
        <v>500</v>
      </c>
      <c r="BS61" s="1" t="s">
        <v>84</v>
      </c>
      <c r="BT61" s="2">
        <v>37773</v>
      </c>
      <c r="BU61" s="1">
        <v>0</v>
      </c>
      <c r="BV61" s="1">
        <v>0</v>
      </c>
      <c r="BW61" s="1">
        <v>0</v>
      </c>
      <c r="BX61" s="1">
        <v>0</v>
      </c>
    </row>
    <row r="62" spans="4:76" hidden="1" x14ac:dyDescent="0.25">
      <c r="D62" s="4"/>
      <c r="E62" s="5">
        <f t="shared" si="9"/>
        <v>0</v>
      </c>
      <c r="F62" s="5">
        <f t="shared" si="10"/>
        <v>0</v>
      </c>
      <c r="H62" s="5" t="str">
        <f t="shared" si="11"/>
        <v>Done</v>
      </c>
      <c r="I62" s="6" t="str">
        <f t="shared" si="12"/>
        <v>In Service</v>
      </c>
      <c r="J62" s="1" t="s">
        <v>218</v>
      </c>
      <c r="P62" s="1" t="str">
        <f t="shared" si="13"/>
        <v>ERIS</v>
      </c>
      <c r="R62" s="1">
        <f t="shared" si="14"/>
        <v>210</v>
      </c>
      <c r="T62" s="1" t="str">
        <f t="shared" si="15"/>
        <v>Gas</v>
      </c>
      <c r="U62" s="1" t="str">
        <f t="shared" si="16"/>
        <v>Hamilton County</v>
      </c>
      <c r="V62" s="1" t="str">
        <f t="shared" si="17"/>
        <v>IN</v>
      </c>
      <c r="AB62" s="1"/>
      <c r="AC62" s="1"/>
      <c r="AJ62" s="5"/>
      <c r="AK62" s="5"/>
      <c r="AL62" s="5"/>
      <c r="AM62" s="5"/>
      <c r="AN62" s="5"/>
      <c r="AO62" s="5"/>
      <c r="AP62" s="5"/>
      <c r="AQ62" s="5"/>
      <c r="AR62" s="5"/>
      <c r="AS62" s="5"/>
      <c r="AT62" s="5"/>
      <c r="AU62" s="5"/>
      <c r="BB62" s="1" t="s">
        <v>58</v>
      </c>
      <c r="BC62" s="2">
        <v>36826</v>
      </c>
      <c r="BG62" s="1" t="s">
        <v>101</v>
      </c>
      <c r="BH62" s="1" t="s">
        <v>219</v>
      </c>
      <c r="BI62" s="1" t="s">
        <v>103</v>
      </c>
      <c r="BL62" s="1" t="s">
        <v>77</v>
      </c>
      <c r="BM62" s="1" t="s">
        <v>62</v>
      </c>
      <c r="BN62" s="1" t="s">
        <v>220</v>
      </c>
      <c r="BO62" s="1">
        <v>210</v>
      </c>
      <c r="BP62" s="1">
        <v>210</v>
      </c>
      <c r="BQ62" s="1" t="s">
        <v>64</v>
      </c>
      <c r="BR62" s="1" t="s">
        <v>94</v>
      </c>
      <c r="BS62" s="1" t="s">
        <v>65</v>
      </c>
      <c r="BT62" s="2">
        <v>38504</v>
      </c>
      <c r="BU62" s="1">
        <v>0</v>
      </c>
      <c r="BV62" s="1">
        <v>0</v>
      </c>
      <c r="BW62" s="1">
        <v>0</v>
      </c>
      <c r="BX62" s="1">
        <v>0</v>
      </c>
    </row>
    <row r="63" spans="4:76" hidden="1" x14ac:dyDescent="0.25">
      <c r="D63" s="4"/>
      <c r="E63" s="5">
        <f t="shared" si="9"/>
        <v>0</v>
      </c>
      <c r="F63" s="5">
        <f t="shared" si="10"/>
        <v>0</v>
      </c>
      <c r="H63" s="5" t="str">
        <f t="shared" si="11"/>
        <v>Withdrawn</v>
      </c>
      <c r="I63" s="6" t="str">
        <f t="shared" si="12"/>
        <v>Not Started</v>
      </c>
      <c r="J63" s="1" t="s">
        <v>221</v>
      </c>
      <c r="P63" s="1" t="str">
        <f t="shared" si="13"/>
        <v>ERIS</v>
      </c>
      <c r="R63" s="1">
        <f t="shared" si="14"/>
        <v>1061</v>
      </c>
      <c r="T63" s="1" t="str">
        <f t="shared" si="15"/>
        <v>Combined Cycle</v>
      </c>
      <c r="U63" s="1" t="str">
        <f t="shared" si="16"/>
        <v>Goodhue County</v>
      </c>
      <c r="V63" s="1" t="str">
        <f t="shared" si="17"/>
        <v>MN</v>
      </c>
      <c r="AB63" s="1"/>
      <c r="AC63" s="1"/>
      <c r="AJ63" s="5"/>
      <c r="AK63" s="5"/>
      <c r="AL63" s="5"/>
      <c r="AM63" s="5"/>
      <c r="AN63" s="5"/>
      <c r="AO63" s="5"/>
      <c r="AP63" s="5"/>
      <c r="AQ63" s="5"/>
      <c r="AR63" s="5"/>
      <c r="AS63" s="5"/>
      <c r="AT63" s="5"/>
      <c r="AU63" s="5"/>
      <c r="BB63" s="1" t="s">
        <v>73</v>
      </c>
      <c r="BC63" s="2">
        <v>37540</v>
      </c>
      <c r="BD63" s="2">
        <v>37670</v>
      </c>
      <c r="BE63" s="2">
        <v>37670</v>
      </c>
      <c r="BG63" s="1" t="s">
        <v>91</v>
      </c>
      <c r="BH63" s="1" t="s">
        <v>222</v>
      </c>
      <c r="BI63" s="1" t="s">
        <v>93</v>
      </c>
      <c r="BM63" s="1" t="s">
        <v>62</v>
      </c>
      <c r="BN63" s="1" t="s">
        <v>78</v>
      </c>
      <c r="BO63" s="1">
        <v>1061</v>
      </c>
      <c r="BP63" s="1">
        <v>1061</v>
      </c>
      <c r="BQ63" s="1" t="s">
        <v>94</v>
      </c>
      <c r="BS63" s="1" t="s">
        <v>84</v>
      </c>
      <c r="BT63" s="2">
        <v>38078</v>
      </c>
      <c r="BU63" s="1">
        <v>0</v>
      </c>
      <c r="BV63" s="1">
        <v>0</v>
      </c>
      <c r="BW63" s="1">
        <v>0</v>
      </c>
      <c r="BX63" s="1">
        <v>0</v>
      </c>
    </row>
    <row r="64" spans="4:76" hidden="1" x14ac:dyDescent="0.25">
      <c r="D64" s="4"/>
      <c r="E64" s="5">
        <f t="shared" si="9"/>
        <v>0</v>
      </c>
      <c r="F64" s="5">
        <f t="shared" si="10"/>
        <v>0</v>
      </c>
      <c r="H64" s="5" t="str">
        <f t="shared" si="11"/>
        <v>Withdrawn</v>
      </c>
      <c r="I64" s="6" t="str">
        <f t="shared" si="12"/>
        <v>Withdrawn</v>
      </c>
      <c r="J64" s="1" t="s">
        <v>223</v>
      </c>
      <c r="P64" s="1" t="str">
        <f t="shared" si="13"/>
        <v>ERIS</v>
      </c>
      <c r="R64" s="1">
        <f t="shared" si="14"/>
        <v>500</v>
      </c>
      <c r="T64" s="1">
        <f t="shared" si="15"/>
        <v>0</v>
      </c>
      <c r="U64" s="1" t="str">
        <f t="shared" si="16"/>
        <v>Putnam County</v>
      </c>
      <c r="V64" s="1" t="str">
        <f t="shared" si="17"/>
        <v>IN</v>
      </c>
      <c r="AB64" s="1"/>
      <c r="AC64" s="1"/>
      <c r="AJ64" s="5"/>
      <c r="AK64" s="5"/>
      <c r="AL64" s="5"/>
      <c r="AM64" s="5"/>
      <c r="AN64" s="5"/>
      <c r="AO64" s="5"/>
      <c r="AP64" s="5"/>
      <c r="AQ64" s="5"/>
      <c r="AR64" s="5"/>
      <c r="AS64" s="5"/>
      <c r="AT64" s="5"/>
      <c r="AU64" s="5"/>
      <c r="BB64" s="1" t="s">
        <v>73</v>
      </c>
      <c r="BC64" s="2">
        <v>36922</v>
      </c>
      <c r="BD64" s="2">
        <v>37680</v>
      </c>
      <c r="BE64" s="2">
        <v>37680</v>
      </c>
      <c r="BG64" s="1" t="s">
        <v>101</v>
      </c>
      <c r="BH64" s="1" t="s">
        <v>224</v>
      </c>
      <c r="BI64" s="1" t="s">
        <v>103</v>
      </c>
      <c r="BL64" s="1" t="s">
        <v>143</v>
      </c>
      <c r="BM64" s="1" t="s">
        <v>62</v>
      </c>
      <c r="BN64" s="1" t="s">
        <v>78</v>
      </c>
      <c r="BO64" s="1">
        <v>500</v>
      </c>
      <c r="BP64" s="1">
        <v>500</v>
      </c>
      <c r="BS64" s="1" t="s">
        <v>73</v>
      </c>
      <c r="BT64" s="2">
        <v>37742</v>
      </c>
      <c r="BU64" s="1">
        <v>0</v>
      </c>
      <c r="BV64" s="1">
        <v>0</v>
      </c>
      <c r="BW64" s="1">
        <v>0</v>
      </c>
      <c r="BX64" s="1">
        <v>0</v>
      </c>
    </row>
    <row r="65" spans="4:76" hidden="1" x14ac:dyDescent="0.25">
      <c r="D65" s="4"/>
      <c r="E65" s="5">
        <f t="shared" si="9"/>
        <v>0</v>
      </c>
      <c r="F65" s="5">
        <f t="shared" si="10"/>
        <v>0</v>
      </c>
      <c r="H65" s="5" t="str">
        <f t="shared" si="11"/>
        <v>Done</v>
      </c>
      <c r="I65" s="6" t="str">
        <f t="shared" si="12"/>
        <v>In Service</v>
      </c>
      <c r="J65" s="1" t="s">
        <v>225</v>
      </c>
      <c r="P65" s="1" t="str">
        <f t="shared" si="13"/>
        <v>ERIS</v>
      </c>
      <c r="R65" s="1">
        <f t="shared" si="14"/>
        <v>2</v>
      </c>
      <c r="T65" s="1" t="str">
        <f t="shared" si="15"/>
        <v>Diesel</v>
      </c>
      <c r="U65" s="1" t="str">
        <f t="shared" si="16"/>
        <v>Cass County</v>
      </c>
      <c r="V65" s="1" t="str">
        <f t="shared" si="17"/>
        <v>ND</v>
      </c>
      <c r="AB65" s="1"/>
      <c r="AC65" s="1"/>
      <c r="AJ65" s="5"/>
      <c r="AK65" s="5"/>
      <c r="AL65" s="5"/>
      <c r="AM65" s="5"/>
      <c r="AN65" s="5"/>
      <c r="AO65" s="5"/>
      <c r="AP65" s="5"/>
      <c r="AQ65" s="5"/>
      <c r="AR65" s="5"/>
      <c r="AS65" s="5"/>
      <c r="AT65" s="5"/>
      <c r="AU65" s="5"/>
      <c r="BB65" s="1" t="s">
        <v>58</v>
      </c>
      <c r="BC65" s="2">
        <v>36839</v>
      </c>
      <c r="BG65" s="1" t="s">
        <v>203</v>
      </c>
      <c r="BH65" s="1" t="s">
        <v>226</v>
      </c>
      <c r="BI65" s="1" t="s">
        <v>194</v>
      </c>
      <c r="BM65" s="1" t="s">
        <v>62</v>
      </c>
      <c r="BN65" s="1" t="s">
        <v>78</v>
      </c>
      <c r="BO65" s="1">
        <v>2</v>
      </c>
      <c r="BP65" s="1">
        <v>2</v>
      </c>
      <c r="BQ65" s="1" t="s">
        <v>207</v>
      </c>
      <c r="BS65" s="1" t="s">
        <v>65</v>
      </c>
      <c r="BT65" s="2">
        <v>38108</v>
      </c>
      <c r="BU65" s="1">
        <v>0</v>
      </c>
      <c r="BV65" s="1">
        <v>0</v>
      </c>
      <c r="BW65" s="1">
        <v>0</v>
      </c>
      <c r="BX65" s="1">
        <v>0</v>
      </c>
    </row>
    <row r="66" spans="4:76" hidden="1" x14ac:dyDescent="0.25">
      <c r="D66" s="4"/>
      <c r="E66" s="5">
        <f t="shared" si="9"/>
        <v>0</v>
      </c>
      <c r="F66" s="5">
        <f t="shared" si="10"/>
        <v>0</v>
      </c>
      <c r="H66" s="5" t="str">
        <f t="shared" si="11"/>
        <v>Withdrawn</v>
      </c>
      <c r="I66" s="6" t="str">
        <f t="shared" si="12"/>
        <v>Not Started</v>
      </c>
      <c r="J66" s="1" t="s">
        <v>227</v>
      </c>
      <c r="P66" s="1" t="str">
        <f t="shared" si="13"/>
        <v>ERIS</v>
      </c>
      <c r="R66" s="1">
        <f t="shared" si="14"/>
        <v>110</v>
      </c>
      <c r="T66" s="1" t="str">
        <f t="shared" si="15"/>
        <v>Gas</v>
      </c>
      <c r="U66" s="1" t="str">
        <f t="shared" si="16"/>
        <v>Shawano County</v>
      </c>
      <c r="V66" s="1" t="str">
        <f t="shared" si="17"/>
        <v>WI</v>
      </c>
      <c r="AB66" s="1"/>
      <c r="AC66" s="1"/>
      <c r="AJ66" s="5"/>
      <c r="AK66" s="5"/>
      <c r="AL66" s="5"/>
      <c r="AM66" s="5"/>
      <c r="AN66" s="5"/>
      <c r="AO66" s="5"/>
      <c r="AP66" s="5"/>
      <c r="AQ66" s="5"/>
      <c r="AR66" s="5"/>
      <c r="AS66" s="5"/>
      <c r="AT66" s="5"/>
      <c r="AU66" s="5"/>
      <c r="BB66" s="1" t="s">
        <v>73</v>
      </c>
      <c r="BC66" s="2">
        <v>37495</v>
      </c>
      <c r="BD66" s="2">
        <v>37684</v>
      </c>
      <c r="BE66" s="2">
        <v>37684</v>
      </c>
      <c r="BG66" s="1" t="s">
        <v>74</v>
      </c>
      <c r="BH66" s="1" t="s">
        <v>228</v>
      </c>
      <c r="BI66" s="1" t="s">
        <v>76</v>
      </c>
      <c r="BM66" s="1" t="s">
        <v>62</v>
      </c>
      <c r="BN66" s="1" t="s">
        <v>78</v>
      </c>
      <c r="BO66" s="1">
        <v>110</v>
      </c>
      <c r="BP66" s="1">
        <v>110</v>
      </c>
      <c r="BQ66" s="1" t="s">
        <v>64</v>
      </c>
      <c r="BS66" s="1" t="s">
        <v>84</v>
      </c>
      <c r="BT66" s="2">
        <v>37926</v>
      </c>
      <c r="BU66" s="1">
        <v>0</v>
      </c>
      <c r="BV66" s="1">
        <v>0</v>
      </c>
      <c r="BW66" s="1">
        <v>0</v>
      </c>
      <c r="BX66" s="1">
        <v>0</v>
      </c>
    </row>
    <row r="67" spans="4:76" hidden="1" x14ac:dyDescent="0.25">
      <c r="D67" s="4"/>
      <c r="E67" s="5">
        <f t="shared" si="9"/>
        <v>0</v>
      </c>
      <c r="F67" s="5">
        <f t="shared" si="10"/>
        <v>0</v>
      </c>
      <c r="H67" s="5" t="str">
        <f t="shared" si="11"/>
        <v>Done</v>
      </c>
      <c r="I67" s="6" t="str">
        <f t="shared" si="12"/>
        <v>Not Started</v>
      </c>
      <c r="J67" s="1" t="s">
        <v>229</v>
      </c>
      <c r="P67" s="1" t="str">
        <f t="shared" si="13"/>
        <v>ERIS</v>
      </c>
      <c r="R67" s="1">
        <f t="shared" si="14"/>
        <v>174</v>
      </c>
      <c r="T67" s="1" t="str">
        <f t="shared" si="15"/>
        <v>Gas</v>
      </c>
      <c r="U67" s="1" t="str">
        <f t="shared" si="16"/>
        <v>Trimble County</v>
      </c>
      <c r="V67" s="1" t="str">
        <f t="shared" si="17"/>
        <v>KY</v>
      </c>
      <c r="AB67" s="1"/>
      <c r="AC67" s="1"/>
      <c r="AJ67" s="5"/>
      <c r="AK67" s="5"/>
      <c r="AL67" s="5"/>
      <c r="AM67" s="5"/>
      <c r="AN67" s="5"/>
      <c r="AO67" s="5"/>
      <c r="AP67" s="5"/>
      <c r="AQ67" s="5"/>
      <c r="AR67" s="5"/>
      <c r="AS67" s="5"/>
      <c r="AT67" s="5"/>
      <c r="AU67" s="5"/>
      <c r="BB67" s="1" t="s">
        <v>58</v>
      </c>
      <c r="BC67" s="2">
        <v>36881</v>
      </c>
      <c r="BG67" s="1" t="s">
        <v>80</v>
      </c>
      <c r="BH67" s="1" t="s">
        <v>81</v>
      </c>
      <c r="BI67" s="1" t="s">
        <v>82</v>
      </c>
      <c r="BM67" s="1" t="s">
        <v>62</v>
      </c>
      <c r="BN67" s="1" t="s">
        <v>78</v>
      </c>
      <c r="BO67" s="1">
        <v>174</v>
      </c>
      <c r="BP67" s="1">
        <v>174</v>
      </c>
      <c r="BQ67" s="1" t="s">
        <v>64</v>
      </c>
      <c r="BS67" s="1" t="s">
        <v>84</v>
      </c>
      <c r="BT67" s="2">
        <v>37165</v>
      </c>
      <c r="BU67" s="1">
        <v>0</v>
      </c>
      <c r="BV67" s="1">
        <v>0</v>
      </c>
      <c r="BW67" s="1">
        <v>0</v>
      </c>
      <c r="BX67" s="1">
        <v>0</v>
      </c>
    </row>
    <row r="68" spans="4:76" hidden="1" x14ac:dyDescent="0.25">
      <c r="D68" s="4"/>
      <c r="E68" s="5">
        <f t="shared" si="9"/>
        <v>0</v>
      </c>
      <c r="F68" s="5">
        <f t="shared" si="10"/>
        <v>0</v>
      </c>
      <c r="H68" s="5" t="str">
        <f t="shared" si="11"/>
        <v>Withdrawn</v>
      </c>
      <c r="I68" s="6" t="str">
        <f t="shared" si="12"/>
        <v>Not Started</v>
      </c>
      <c r="J68" s="1" t="s">
        <v>230</v>
      </c>
      <c r="P68" s="1" t="str">
        <f t="shared" si="13"/>
        <v>ERIS</v>
      </c>
      <c r="R68" s="1">
        <f t="shared" si="14"/>
        <v>2</v>
      </c>
      <c r="T68" s="1">
        <f t="shared" si="15"/>
        <v>0</v>
      </c>
      <c r="U68" s="1" t="str">
        <f t="shared" si="16"/>
        <v>Murray County</v>
      </c>
      <c r="V68" s="1" t="str">
        <f t="shared" si="17"/>
        <v>MN</v>
      </c>
      <c r="AB68" s="1"/>
      <c r="AC68" s="1"/>
      <c r="AJ68" s="5"/>
      <c r="AK68" s="5"/>
      <c r="AL68" s="5"/>
      <c r="AM68" s="5"/>
      <c r="AN68" s="5"/>
      <c r="AO68" s="5"/>
      <c r="AP68" s="5"/>
      <c r="AQ68" s="5"/>
      <c r="AR68" s="5"/>
      <c r="AS68" s="5"/>
      <c r="AT68" s="5"/>
      <c r="AU68" s="5"/>
      <c r="BB68" s="1" t="s">
        <v>73</v>
      </c>
      <c r="BC68" s="2">
        <v>37138</v>
      </c>
      <c r="BD68" s="2">
        <v>37687</v>
      </c>
      <c r="BE68" s="2">
        <v>37687</v>
      </c>
      <c r="BG68" s="1" t="s">
        <v>91</v>
      </c>
      <c r="BH68" s="1" t="s">
        <v>162</v>
      </c>
      <c r="BI68" s="1" t="s">
        <v>93</v>
      </c>
      <c r="BM68" s="1" t="s">
        <v>62</v>
      </c>
      <c r="BN68" s="1" t="s">
        <v>78</v>
      </c>
      <c r="BO68" s="1">
        <v>2</v>
      </c>
      <c r="BP68" s="1">
        <v>2</v>
      </c>
      <c r="BS68" s="1" t="s">
        <v>84</v>
      </c>
      <c r="BT68" s="2">
        <v>37865</v>
      </c>
      <c r="BU68" s="1">
        <v>0</v>
      </c>
      <c r="BV68" s="1">
        <v>0</v>
      </c>
      <c r="BW68" s="1">
        <v>0</v>
      </c>
      <c r="BX68" s="1">
        <v>0</v>
      </c>
    </row>
    <row r="69" spans="4:76" hidden="1" x14ac:dyDescent="0.25">
      <c r="D69" s="4"/>
      <c r="E69" s="5">
        <f t="shared" ref="E69:E132" si="18">BJ69</f>
        <v>0</v>
      </c>
      <c r="F69" s="5">
        <f t="shared" ref="F69:F132" si="19">BK69</f>
        <v>0</v>
      </c>
      <c r="H69" s="5" t="str">
        <f t="shared" ref="H69:H132" si="20">BB69</f>
        <v>Withdrawn</v>
      </c>
      <c r="I69" s="6" t="str">
        <f t="shared" ref="I69:I132" si="21">BS69</f>
        <v>Not Started</v>
      </c>
      <c r="J69" s="1" t="s">
        <v>231</v>
      </c>
      <c r="P69" s="1" t="str">
        <f t="shared" ref="P69:P132" si="22">BM69</f>
        <v>ERIS</v>
      </c>
      <c r="R69" s="1">
        <f t="shared" ref="R69:R132" si="23">BP69</f>
        <v>1</v>
      </c>
      <c r="T69" s="1">
        <f t="shared" ref="T69:T132" si="24">BQ69</f>
        <v>0</v>
      </c>
      <c r="U69" s="1" t="str">
        <f t="shared" ref="U69:U132" si="25">BH69</f>
        <v>Murray County</v>
      </c>
      <c r="V69" s="1" t="str">
        <f t="shared" ref="V69:V132" si="26">BI69</f>
        <v>MN</v>
      </c>
      <c r="AB69" s="1"/>
      <c r="AC69" s="1"/>
      <c r="AJ69" s="5"/>
      <c r="AK69" s="5"/>
      <c r="AL69" s="5"/>
      <c r="AM69" s="5"/>
      <c r="AN69" s="5"/>
      <c r="AO69" s="5"/>
      <c r="AP69" s="5"/>
      <c r="AQ69" s="5"/>
      <c r="AR69" s="5"/>
      <c r="AS69" s="5"/>
      <c r="AT69" s="5"/>
      <c r="AU69" s="5"/>
      <c r="BB69" s="1" t="s">
        <v>73</v>
      </c>
      <c r="BC69" s="2">
        <v>37138</v>
      </c>
      <c r="BD69" s="2">
        <v>37687</v>
      </c>
      <c r="BE69" s="2">
        <v>37687</v>
      </c>
      <c r="BG69" s="1" t="s">
        <v>91</v>
      </c>
      <c r="BH69" s="1" t="s">
        <v>162</v>
      </c>
      <c r="BI69" s="1" t="s">
        <v>93</v>
      </c>
      <c r="BM69" s="1" t="s">
        <v>62</v>
      </c>
      <c r="BN69" s="1" t="s">
        <v>78</v>
      </c>
      <c r="BO69" s="1">
        <v>1</v>
      </c>
      <c r="BP69" s="1">
        <v>1</v>
      </c>
      <c r="BS69" s="1" t="s">
        <v>84</v>
      </c>
      <c r="BT69" s="2">
        <v>38504</v>
      </c>
      <c r="BU69" s="1">
        <v>0</v>
      </c>
      <c r="BV69" s="1">
        <v>0</v>
      </c>
      <c r="BW69" s="1">
        <v>0</v>
      </c>
      <c r="BX69" s="1">
        <v>0</v>
      </c>
    </row>
    <row r="70" spans="4:76" hidden="1" x14ac:dyDescent="0.25">
      <c r="D70" s="4"/>
      <c r="E70" s="5">
        <f t="shared" si="18"/>
        <v>0</v>
      </c>
      <c r="F70" s="5">
        <f t="shared" si="19"/>
        <v>0</v>
      </c>
      <c r="H70" s="5" t="str">
        <f t="shared" si="20"/>
        <v>Done</v>
      </c>
      <c r="I70" s="6" t="str">
        <f t="shared" si="21"/>
        <v>In Service</v>
      </c>
      <c r="J70" s="1" t="s">
        <v>232</v>
      </c>
      <c r="P70" s="1" t="str">
        <f t="shared" si="22"/>
        <v>ERIS</v>
      </c>
      <c r="R70" s="1">
        <f t="shared" si="23"/>
        <v>150</v>
      </c>
      <c r="T70" s="1" t="str">
        <f t="shared" si="24"/>
        <v>Combined Cycle</v>
      </c>
      <c r="U70" s="1" t="str">
        <f t="shared" si="25"/>
        <v>Rock County</v>
      </c>
      <c r="V70" s="1" t="str">
        <f t="shared" si="26"/>
        <v>WI</v>
      </c>
      <c r="AB70" s="1"/>
      <c r="AC70" s="1"/>
      <c r="AJ70" s="5"/>
      <c r="AK70" s="5"/>
      <c r="AL70" s="5"/>
      <c r="AM70" s="5"/>
      <c r="AN70" s="5"/>
      <c r="AO70" s="5"/>
      <c r="AP70" s="5"/>
      <c r="AQ70" s="5"/>
      <c r="AR70" s="5"/>
      <c r="AS70" s="5"/>
      <c r="AT70" s="5"/>
      <c r="AU70" s="5"/>
      <c r="BB70" s="1" t="s">
        <v>58</v>
      </c>
      <c r="BC70" s="2">
        <v>36908</v>
      </c>
      <c r="BE70" s="2">
        <v>37470</v>
      </c>
      <c r="BG70" s="1" t="s">
        <v>74</v>
      </c>
      <c r="BH70" s="1" t="s">
        <v>158</v>
      </c>
      <c r="BI70" s="1" t="s">
        <v>76</v>
      </c>
      <c r="BL70" s="1" t="s">
        <v>77</v>
      </c>
      <c r="BM70" s="1" t="s">
        <v>62</v>
      </c>
      <c r="BN70" s="1" t="s">
        <v>233</v>
      </c>
      <c r="BO70" s="1">
        <v>150</v>
      </c>
      <c r="BP70" s="1">
        <v>150</v>
      </c>
      <c r="BQ70" s="1" t="s">
        <v>94</v>
      </c>
      <c r="BR70" s="1" t="s">
        <v>94</v>
      </c>
      <c r="BS70" s="1" t="s">
        <v>65</v>
      </c>
      <c r="BT70" s="2">
        <v>39814</v>
      </c>
      <c r="BU70" s="1">
        <v>0</v>
      </c>
      <c r="BV70" s="1">
        <v>0</v>
      </c>
      <c r="BW70" s="1">
        <v>0</v>
      </c>
      <c r="BX70" s="1">
        <v>0</v>
      </c>
    </row>
    <row r="71" spans="4:76" hidden="1" x14ac:dyDescent="0.25">
      <c r="D71" s="4"/>
      <c r="E71" s="5">
        <f t="shared" si="18"/>
        <v>0</v>
      </c>
      <c r="F71" s="5">
        <f t="shared" si="19"/>
        <v>0</v>
      </c>
      <c r="H71" s="5" t="str">
        <f t="shared" si="20"/>
        <v>Done</v>
      </c>
      <c r="I71" s="6" t="str">
        <f t="shared" si="21"/>
        <v>In Service</v>
      </c>
      <c r="J71" s="1" t="s">
        <v>234</v>
      </c>
      <c r="P71" s="1" t="str">
        <f t="shared" si="22"/>
        <v>ERIS</v>
      </c>
      <c r="R71" s="1">
        <f t="shared" si="23"/>
        <v>1</v>
      </c>
      <c r="T71" s="1" t="str">
        <f t="shared" si="24"/>
        <v>Wind</v>
      </c>
      <c r="U71" s="1" t="str">
        <f t="shared" si="25"/>
        <v>Lincoln County</v>
      </c>
      <c r="V71" s="1" t="str">
        <f t="shared" si="26"/>
        <v>MN</v>
      </c>
      <c r="AB71" s="1"/>
      <c r="AC71" s="1"/>
      <c r="AJ71" s="5"/>
      <c r="AK71" s="5"/>
      <c r="AL71" s="5"/>
      <c r="AM71" s="5"/>
      <c r="AN71" s="5"/>
      <c r="AO71" s="5"/>
      <c r="AP71" s="5"/>
      <c r="AQ71" s="5"/>
      <c r="AR71" s="5"/>
      <c r="AS71" s="5"/>
      <c r="AT71" s="5"/>
      <c r="AU71" s="5"/>
      <c r="BB71" s="1" t="s">
        <v>58</v>
      </c>
      <c r="BC71" s="2">
        <v>36917</v>
      </c>
      <c r="BE71" s="2">
        <v>36892</v>
      </c>
      <c r="BG71" s="1" t="s">
        <v>203</v>
      </c>
      <c r="BH71" s="1" t="s">
        <v>92</v>
      </c>
      <c r="BI71" s="1" t="s">
        <v>93</v>
      </c>
      <c r="BM71" s="1" t="s">
        <v>62</v>
      </c>
      <c r="BN71" s="1" t="s">
        <v>78</v>
      </c>
      <c r="BO71" s="1">
        <v>1</v>
      </c>
      <c r="BP71" s="1">
        <v>1</v>
      </c>
      <c r="BQ71" s="1" t="s">
        <v>97</v>
      </c>
      <c r="BR71" s="1" t="s">
        <v>98</v>
      </c>
      <c r="BS71" s="1" t="s">
        <v>65</v>
      </c>
      <c r="BT71" s="2">
        <v>38139</v>
      </c>
      <c r="BU71" s="1">
        <v>0</v>
      </c>
      <c r="BV71" s="1">
        <v>0</v>
      </c>
      <c r="BW71" s="1">
        <v>0</v>
      </c>
      <c r="BX71" s="1">
        <v>0</v>
      </c>
    </row>
    <row r="72" spans="4:76" hidden="1" x14ac:dyDescent="0.25">
      <c r="D72" s="4"/>
      <c r="E72" s="5">
        <f t="shared" si="18"/>
        <v>0</v>
      </c>
      <c r="F72" s="5">
        <f t="shared" si="19"/>
        <v>0</v>
      </c>
      <c r="H72" s="5" t="str">
        <f t="shared" si="20"/>
        <v>Done</v>
      </c>
      <c r="I72" s="6" t="str">
        <f t="shared" si="21"/>
        <v>In Service</v>
      </c>
      <c r="J72" s="1" t="s">
        <v>235</v>
      </c>
      <c r="P72" s="1" t="str">
        <f t="shared" si="22"/>
        <v>ERIS</v>
      </c>
      <c r="R72" s="1">
        <f t="shared" si="23"/>
        <v>50</v>
      </c>
      <c r="T72" s="1" t="str">
        <f t="shared" si="24"/>
        <v>Combined Cycle</v>
      </c>
      <c r="U72" s="1" t="str">
        <f t="shared" si="25"/>
        <v>Outagamie County</v>
      </c>
      <c r="V72" s="1" t="str">
        <f t="shared" si="26"/>
        <v>WI</v>
      </c>
      <c r="AB72" s="1"/>
      <c r="AC72" s="1"/>
      <c r="AJ72" s="5"/>
      <c r="AK72" s="5"/>
      <c r="AL72" s="5"/>
      <c r="AM72" s="5"/>
      <c r="AN72" s="5"/>
      <c r="AO72" s="5"/>
      <c r="AP72" s="5"/>
      <c r="AQ72" s="5"/>
      <c r="AR72" s="5"/>
      <c r="AS72" s="5"/>
      <c r="AT72" s="5"/>
      <c r="AU72" s="5"/>
      <c r="BB72" s="1" t="s">
        <v>58</v>
      </c>
      <c r="BC72" s="2">
        <v>36922</v>
      </c>
      <c r="BG72" s="1" t="s">
        <v>236</v>
      </c>
      <c r="BH72" s="1" t="s">
        <v>137</v>
      </c>
      <c r="BI72" s="1" t="s">
        <v>76</v>
      </c>
      <c r="BL72" s="1" t="s">
        <v>77</v>
      </c>
      <c r="BM72" s="1" t="s">
        <v>62</v>
      </c>
      <c r="BN72" s="1" t="s">
        <v>78</v>
      </c>
      <c r="BO72" s="1">
        <v>50</v>
      </c>
      <c r="BP72" s="1">
        <v>50</v>
      </c>
      <c r="BQ72" s="1" t="s">
        <v>94</v>
      </c>
      <c r="BS72" s="1" t="s">
        <v>65</v>
      </c>
      <c r="BT72" s="2">
        <v>38418</v>
      </c>
      <c r="BU72" s="1">
        <v>0</v>
      </c>
      <c r="BV72" s="1">
        <v>0</v>
      </c>
      <c r="BW72" s="1">
        <v>0</v>
      </c>
      <c r="BX72" s="1">
        <v>0</v>
      </c>
    </row>
    <row r="73" spans="4:76" hidden="1" x14ac:dyDescent="0.25">
      <c r="D73" s="4"/>
      <c r="E73" s="5">
        <f t="shared" si="18"/>
        <v>0</v>
      </c>
      <c r="F73" s="5">
        <f t="shared" si="19"/>
        <v>0</v>
      </c>
      <c r="H73" s="5" t="str">
        <f t="shared" si="20"/>
        <v>Withdrawn</v>
      </c>
      <c r="I73" s="6" t="str">
        <f t="shared" si="21"/>
        <v>Not Started</v>
      </c>
      <c r="J73" s="1" t="s">
        <v>237</v>
      </c>
      <c r="P73" s="1" t="str">
        <f t="shared" si="22"/>
        <v>ERIS</v>
      </c>
      <c r="R73" s="1">
        <f t="shared" si="23"/>
        <v>600</v>
      </c>
      <c r="T73" s="1" t="str">
        <f t="shared" si="24"/>
        <v>Gas</v>
      </c>
      <c r="U73" s="1" t="str">
        <f t="shared" si="25"/>
        <v>Buchanan County</v>
      </c>
      <c r="V73" s="1" t="str">
        <f t="shared" si="26"/>
        <v>IA</v>
      </c>
      <c r="AB73" s="1"/>
      <c r="AC73" s="1"/>
      <c r="AJ73" s="5"/>
      <c r="AK73" s="5"/>
      <c r="AL73" s="5"/>
      <c r="AM73" s="5"/>
      <c r="AN73" s="5"/>
      <c r="AO73" s="5"/>
      <c r="AP73" s="5"/>
      <c r="AQ73" s="5"/>
      <c r="AR73" s="5"/>
      <c r="AS73" s="5"/>
      <c r="AT73" s="5"/>
      <c r="AU73" s="5"/>
      <c r="BB73" s="1" t="s">
        <v>73</v>
      </c>
      <c r="BC73" s="2">
        <v>37323</v>
      </c>
      <c r="BD73" s="2">
        <v>37693</v>
      </c>
      <c r="BE73" s="2">
        <v>37693</v>
      </c>
      <c r="BG73" s="1" t="s">
        <v>87</v>
      </c>
      <c r="BH73" s="1" t="s">
        <v>109</v>
      </c>
      <c r="BI73" s="1" t="s">
        <v>89</v>
      </c>
      <c r="BM73" s="1" t="s">
        <v>62</v>
      </c>
      <c r="BN73" s="1" t="s">
        <v>78</v>
      </c>
      <c r="BO73" s="1">
        <v>600</v>
      </c>
      <c r="BP73" s="1">
        <v>600</v>
      </c>
      <c r="BQ73" s="1" t="s">
        <v>64</v>
      </c>
      <c r="BS73" s="1" t="s">
        <v>84</v>
      </c>
      <c r="BT73" s="2">
        <v>38139</v>
      </c>
      <c r="BU73" s="1">
        <v>0</v>
      </c>
      <c r="BV73" s="1">
        <v>0</v>
      </c>
      <c r="BW73" s="1">
        <v>0</v>
      </c>
      <c r="BX73" s="1">
        <v>0</v>
      </c>
    </row>
    <row r="74" spans="4:76" hidden="1" x14ac:dyDescent="0.25">
      <c r="D74" s="4"/>
      <c r="E74" s="5">
        <f t="shared" si="18"/>
        <v>0</v>
      </c>
      <c r="F74" s="5">
        <f t="shared" si="19"/>
        <v>0</v>
      </c>
      <c r="H74" s="5" t="str">
        <f t="shared" si="20"/>
        <v>Withdrawn</v>
      </c>
      <c r="I74" s="6" t="str">
        <f t="shared" si="21"/>
        <v>Not Started</v>
      </c>
      <c r="J74" s="1" t="s">
        <v>238</v>
      </c>
      <c r="P74" s="1" t="str">
        <f t="shared" si="22"/>
        <v>ERIS</v>
      </c>
      <c r="R74" s="1">
        <f t="shared" si="23"/>
        <v>60</v>
      </c>
      <c r="T74" s="1" t="str">
        <f t="shared" si="24"/>
        <v>Gas</v>
      </c>
      <c r="U74" s="1" t="str">
        <f t="shared" si="25"/>
        <v>Outagamie County</v>
      </c>
      <c r="V74" s="1" t="str">
        <f t="shared" si="26"/>
        <v>WI</v>
      </c>
      <c r="AB74" s="1"/>
      <c r="AC74" s="1"/>
      <c r="AJ74" s="5"/>
      <c r="AK74" s="5"/>
      <c r="AL74" s="5"/>
      <c r="AM74" s="5"/>
      <c r="AN74" s="5"/>
      <c r="AO74" s="5"/>
      <c r="AP74" s="5"/>
      <c r="AQ74" s="5"/>
      <c r="AR74" s="5"/>
      <c r="AS74" s="5"/>
      <c r="AT74" s="5"/>
      <c r="AU74" s="5"/>
      <c r="BB74" s="1" t="s">
        <v>73</v>
      </c>
      <c r="BC74" s="2">
        <v>37382</v>
      </c>
      <c r="BD74" s="2">
        <v>37695</v>
      </c>
      <c r="BE74" s="2">
        <v>37695</v>
      </c>
      <c r="BG74" s="1" t="s">
        <v>74</v>
      </c>
      <c r="BH74" s="1" t="s">
        <v>137</v>
      </c>
      <c r="BI74" s="1" t="s">
        <v>76</v>
      </c>
      <c r="BL74" s="1" t="s">
        <v>143</v>
      </c>
      <c r="BM74" s="1" t="s">
        <v>62</v>
      </c>
      <c r="BN74" s="1" t="s">
        <v>78</v>
      </c>
      <c r="BO74" s="1">
        <v>60</v>
      </c>
      <c r="BP74" s="1">
        <v>60</v>
      </c>
      <c r="BQ74" s="1" t="s">
        <v>64</v>
      </c>
      <c r="BS74" s="1" t="s">
        <v>84</v>
      </c>
      <c r="BT74" s="2">
        <v>37621</v>
      </c>
      <c r="BU74" s="1">
        <v>0</v>
      </c>
      <c r="BV74" s="1">
        <v>0</v>
      </c>
      <c r="BW74" s="1">
        <v>0</v>
      </c>
      <c r="BX74" s="1">
        <v>0</v>
      </c>
    </row>
    <row r="75" spans="4:76" hidden="1" x14ac:dyDescent="0.25">
      <c r="D75" s="4"/>
      <c r="E75" s="5">
        <f t="shared" si="18"/>
        <v>0</v>
      </c>
      <c r="F75" s="5">
        <f t="shared" si="19"/>
        <v>0</v>
      </c>
      <c r="H75" s="5" t="str">
        <f t="shared" si="20"/>
        <v>Withdrawn</v>
      </c>
      <c r="I75" s="6" t="str">
        <f t="shared" si="21"/>
        <v>Not Started</v>
      </c>
      <c r="J75" s="1" t="s">
        <v>239</v>
      </c>
      <c r="P75" s="1" t="str">
        <f t="shared" si="22"/>
        <v>ERIS</v>
      </c>
      <c r="R75" s="1">
        <f t="shared" si="23"/>
        <v>41</v>
      </c>
      <c r="T75" s="1">
        <f t="shared" si="24"/>
        <v>0</v>
      </c>
      <c r="U75" s="1" t="str">
        <f t="shared" si="25"/>
        <v>Greene County</v>
      </c>
      <c r="V75" s="1" t="str">
        <f t="shared" si="26"/>
        <v>OH</v>
      </c>
      <c r="AB75" s="1"/>
      <c r="AC75" s="1"/>
      <c r="AJ75" s="5"/>
      <c r="AK75" s="5"/>
      <c r="AL75" s="5"/>
      <c r="AM75" s="5"/>
      <c r="AN75" s="5"/>
      <c r="AO75" s="5"/>
      <c r="AP75" s="5"/>
      <c r="AQ75" s="5"/>
      <c r="AR75" s="5"/>
      <c r="AS75" s="5"/>
      <c r="AT75" s="5"/>
      <c r="AU75" s="5"/>
      <c r="BB75" s="1" t="s">
        <v>73</v>
      </c>
      <c r="BC75" s="2">
        <v>36900</v>
      </c>
      <c r="BD75" s="2">
        <v>37697</v>
      </c>
      <c r="BE75" s="2">
        <v>37697</v>
      </c>
      <c r="BG75" s="1" t="s">
        <v>240</v>
      </c>
      <c r="BH75" s="1" t="s">
        <v>241</v>
      </c>
      <c r="BI75" s="1" t="s">
        <v>242</v>
      </c>
      <c r="BM75" s="1" t="s">
        <v>62</v>
      </c>
      <c r="BN75" s="1" t="s">
        <v>78</v>
      </c>
      <c r="BO75" s="1">
        <v>41</v>
      </c>
      <c r="BP75" s="1">
        <v>41</v>
      </c>
      <c r="BS75" s="1" t="s">
        <v>84</v>
      </c>
      <c r="BT75" s="2">
        <v>38869</v>
      </c>
      <c r="BU75" s="1">
        <v>0</v>
      </c>
      <c r="BV75" s="1">
        <v>0</v>
      </c>
      <c r="BW75" s="1">
        <v>0</v>
      </c>
      <c r="BX75" s="1">
        <v>0</v>
      </c>
    </row>
    <row r="76" spans="4:76" hidden="1" x14ac:dyDescent="0.25">
      <c r="D76" s="4"/>
      <c r="E76" s="5">
        <f t="shared" si="18"/>
        <v>0</v>
      </c>
      <c r="F76" s="5">
        <f t="shared" si="19"/>
        <v>0</v>
      </c>
      <c r="H76" s="5" t="str">
        <f t="shared" si="20"/>
        <v>Withdrawn</v>
      </c>
      <c r="I76" s="6" t="str">
        <f t="shared" si="21"/>
        <v>Not Started</v>
      </c>
      <c r="J76" s="1" t="s">
        <v>243</v>
      </c>
      <c r="P76" s="1" t="str">
        <f t="shared" si="22"/>
        <v>ERIS</v>
      </c>
      <c r="R76" s="1">
        <f t="shared" si="23"/>
        <v>120</v>
      </c>
      <c r="T76" s="1" t="str">
        <f t="shared" si="24"/>
        <v>Coal</v>
      </c>
      <c r="U76" s="1" t="str">
        <f t="shared" si="25"/>
        <v>Sherburne County</v>
      </c>
      <c r="V76" s="1" t="str">
        <f t="shared" si="26"/>
        <v>MN</v>
      </c>
      <c r="AB76" s="1"/>
      <c r="AC76" s="1"/>
      <c r="AJ76" s="5"/>
      <c r="AK76" s="5"/>
      <c r="AL76" s="5"/>
      <c r="AM76" s="5"/>
      <c r="AN76" s="5"/>
      <c r="AO76" s="5"/>
      <c r="AP76" s="5"/>
      <c r="AQ76" s="5"/>
      <c r="AR76" s="5"/>
      <c r="AS76" s="5"/>
      <c r="AT76" s="5"/>
      <c r="AU76" s="5"/>
      <c r="BB76" s="1" t="s">
        <v>73</v>
      </c>
      <c r="BC76" s="2">
        <v>37271</v>
      </c>
      <c r="BD76" s="2">
        <v>37705</v>
      </c>
      <c r="BE76" s="2">
        <v>37705</v>
      </c>
      <c r="BG76" s="1" t="s">
        <v>91</v>
      </c>
      <c r="BH76" s="1" t="s">
        <v>244</v>
      </c>
      <c r="BI76" s="1" t="s">
        <v>93</v>
      </c>
      <c r="BM76" s="1" t="s">
        <v>62</v>
      </c>
      <c r="BN76" s="1" t="s">
        <v>78</v>
      </c>
      <c r="BO76" s="1">
        <v>120</v>
      </c>
      <c r="BP76" s="1">
        <v>120</v>
      </c>
      <c r="BQ76" s="1" t="s">
        <v>83</v>
      </c>
      <c r="BS76" s="1" t="s">
        <v>84</v>
      </c>
      <c r="BU76" s="1">
        <v>0</v>
      </c>
      <c r="BV76" s="1">
        <v>0</v>
      </c>
      <c r="BW76" s="1">
        <v>0</v>
      </c>
      <c r="BX76" s="1">
        <v>0</v>
      </c>
    </row>
    <row r="77" spans="4:76" hidden="1" x14ac:dyDescent="0.25">
      <c r="D77" s="4"/>
      <c r="E77" s="5">
        <f t="shared" si="18"/>
        <v>0</v>
      </c>
      <c r="F77" s="5">
        <f t="shared" si="19"/>
        <v>0</v>
      </c>
      <c r="H77" s="5" t="str">
        <f t="shared" si="20"/>
        <v>Withdrawn</v>
      </c>
      <c r="I77" s="6" t="str">
        <f t="shared" si="21"/>
        <v>Not Started</v>
      </c>
      <c r="J77" s="1" t="s">
        <v>245</v>
      </c>
      <c r="P77" s="1" t="str">
        <f t="shared" si="22"/>
        <v>ERIS</v>
      </c>
      <c r="R77" s="1">
        <f t="shared" si="23"/>
        <v>25</v>
      </c>
      <c r="T77" s="1" t="str">
        <f t="shared" si="24"/>
        <v>Wind</v>
      </c>
      <c r="U77" s="1" t="str">
        <f t="shared" si="25"/>
        <v>McPherson County</v>
      </c>
      <c r="V77" s="1" t="str">
        <f t="shared" si="26"/>
        <v>SD</v>
      </c>
      <c r="AB77" s="1"/>
      <c r="AC77" s="1"/>
      <c r="AJ77" s="5"/>
      <c r="AK77" s="5"/>
      <c r="AL77" s="5"/>
      <c r="AM77" s="5"/>
      <c r="AN77" s="5"/>
      <c r="AO77" s="5"/>
      <c r="AP77" s="5"/>
      <c r="AQ77" s="5"/>
      <c r="AR77" s="5"/>
      <c r="AS77" s="5"/>
      <c r="AT77" s="5"/>
      <c r="AU77" s="5"/>
      <c r="BB77" s="1" t="s">
        <v>73</v>
      </c>
      <c r="BC77" s="2">
        <v>37662</v>
      </c>
      <c r="BD77" s="2">
        <v>37712</v>
      </c>
      <c r="BE77" s="2">
        <v>37712</v>
      </c>
      <c r="BG77" s="1" t="s">
        <v>192</v>
      </c>
      <c r="BH77" s="1" t="s">
        <v>246</v>
      </c>
      <c r="BI77" s="1" t="s">
        <v>205</v>
      </c>
      <c r="BM77" s="1" t="s">
        <v>62</v>
      </c>
      <c r="BN77" s="1" t="s">
        <v>78</v>
      </c>
      <c r="BO77" s="1">
        <v>25</v>
      </c>
      <c r="BP77" s="1">
        <v>25</v>
      </c>
      <c r="BQ77" s="1" t="s">
        <v>97</v>
      </c>
      <c r="BR77" s="1" t="s">
        <v>98</v>
      </c>
      <c r="BS77" s="1" t="s">
        <v>84</v>
      </c>
      <c r="BT77" s="2">
        <v>39965</v>
      </c>
      <c r="BU77" s="1">
        <v>0</v>
      </c>
      <c r="BV77" s="1">
        <v>0</v>
      </c>
      <c r="BW77" s="1">
        <v>0</v>
      </c>
      <c r="BX77" s="1">
        <v>0</v>
      </c>
    </row>
    <row r="78" spans="4:76" hidden="1" x14ac:dyDescent="0.25">
      <c r="D78" s="4"/>
      <c r="E78" s="5">
        <f t="shared" si="18"/>
        <v>0</v>
      </c>
      <c r="F78" s="5">
        <f t="shared" si="19"/>
        <v>0</v>
      </c>
      <c r="H78" s="5" t="str">
        <f t="shared" si="20"/>
        <v>Withdrawn</v>
      </c>
      <c r="I78" s="6" t="str">
        <f t="shared" si="21"/>
        <v>Withdrawn</v>
      </c>
      <c r="J78" s="1" t="s">
        <v>247</v>
      </c>
      <c r="P78" s="1" t="str">
        <f t="shared" si="22"/>
        <v>ERIS</v>
      </c>
      <c r="R78" s="1">
        <f t="shared" si="23"/>
        <v>900</v>
      </c>
      <c r="T78" s="1" t="str">
        <f t="shared" si="24"/>
        <v>Gas</v>
      </c>
      <c r="U78" s="1" t="str">
        <f t="shared" si="25"/>
        <v>Pike County</v>
      </c>
      <c r="V78" s="1" t="str">
        <f t="shared" si="26"/>
        <v>IN</v>
      </c>
      <c r="AB78" s="1"/>
      <c r="AC78" s="1"/>
      <c r="AJ78" s="5"/>
      <c r="AK78" s="5"/>
      <c r="AL78" s="5"/>
      <c r="AM78" s="5"/>
      <c r="AN78" s="5"/>
      <c r="AO78" s="5"/>
      <c r="AP78" s="5"/>
      <c r="AQ78" s="5"/>
      <c r="AR78" s="5"/>
      <c r="AS78" s="5"/>
      <c r="AT78" s="5"/>
      <c r="AU78" s="5"/>
      <c r="BB78" s="1" t="s">
        <v>73</v>
      </c>
      <c r="BC78" s="2">
        <v>36441</v>
      </c>
      <c r="BD78" s="2">
        <v>37713</v>
      </c>
      <c r="BE78" s="2">
        <v>37713</v>
      </c>
      <c r="BG78" s="1" t="s">
        <v>101</v>
      </c>
      <c r="BH78" s="1" t="s">
        <v>248</v>
      </c>
      <c r="BI78" s="1" t="s">
        <v>103</v>
      </c>
      <c r="BL78" s="1" t="s">
        <v>143</v>
      </c>
      <c r="BM78" s="1" t="s">
        <v>62</v>
      </c>
      <c r="BN78" s="1" t="s">
        <v>78</v>
      </c>
      <c r="BO78" s="1">
        <v>900</v>
      </c>
      <c r="BP78" s="1">
        <v>900</v>
      </c>
      <c r="BQ78" s="1" t="s">
        <v>64</v>
      </c>
      <c r="BS78" s="1" t="s">
        <v>73</v>
      </c>
      <c r="BT78" s="2">
        <v>37408</v>
      </c>
      <c r="BU78" s="1">
        <v>0</v>
      </c>
      <c r="BV78" s="1">
        <v>0</v>
      </c>
      <c r="BW78" s="1">
        <v>0</v>
      </c>
      <c r="BX78" s="1">
        <v>0</v>
      </c>
    </row>
    <row r="79" spans="4:76" hidden="1" x14ac:dyDescent="0.25">
      <c r="D79" s="4"/>
      <c r="E79" s="5">
        <f t="shared" si="18"/>
        <v>0</v>
      </c>
      <c r="F79" s="5">
        <f t="shared" si="19"/>
        <v>0</v>
      </c>
      <c r="H79" s="5" t="str">
        <f t="shared" si="20"/>
        <v>Done</v>
      </c>
      <c r="I79" s="6" t="str">
        <f t="shared" si="21"/>
        <v>Not Started</v>
      </c>
      <c r="J79" s="1" t="s">
        <v>249</v>
      </c>
      <c r="P79" s="1" t="str">
        <f t="shared" si="22"/>
        <v>ERIS</v>
      </c>
      <c r="R79" s="1">
        <f t="shared" si="23"/>
        <v>1</v>
      </c>
      <c r="T79" s="1" t="str">
        <f t="shared" si="24"/>
        <v>Wind</v>
      </c>
      <c r="U79" s="1" t="str">
        <f t="shared" si="25"/>
        <v>Pipestone County</v>
      </c>
      <c r="V79" s="1" t="str">
        <f t="shared" si="26"/>
        <v>MN</v>
      </c>
      <c r="AB79" s="1"/>
      <c r="AC79" s="1"/>
      <c r="AJ79" s="5"/>
      <c r="AK79" s="5"/>
      <c r="AL79" s="5"/>
      <c r="AM79" s="5"/>
      <c r="AN79" s="5"/>
      <c r="AO79" s="5"/>
      <c r="AP79" s="5"/>
      <c r="AQ79" s="5"/>
      <c r="AR79" s="5"/>
      <c r="AS79" s="5"/>
      <c r="AT79" s="5"/>
      <c r="AU79" s="5"/>
      <c r="BB79" s="1" t="s">
        <v>58</v>
      </c>
      <c r="BC79" s="2">
        <v>36944</v>
      </c>
      <c r="BE79" s="2">
        <v>38027</v>
      </c>
      <c r="BG79" s="1" t="s">
        <v>91</v>
      </c>
      <c r="BH79" s="1" t="s">
        <v>169</v>
      </c>
      <c r="BI79" s="1" t="s">
        <v>93</v>
      </c>
      <c r="BM79" s="1" t="s">
        <v>62</v>
      </c>
      <c r="BN79" s="1" t="s">
        <v>78</v>
      </c>
      <c r="BO79" s="1">
        <v>1</v>
      </c>
      <c r="BP79" s="1">
        <v>1</v>
      </c>
      <c r="BQ79" s="1" t="s">
        <v>97</v>
      </c>
      <c r="BR79" s="1" t="s">
        <v>98</v>
      </c>
      <c r="BS79" s="1" t="s">
        <v>84</v>
      </c>
      <c r="BT79" s="2">
        <v>37773</v>
      </c>
      <c r="BU79" s="1">
        <v>0</v>
      </c>
      <c r="BV79" s="1">
        <v>0</v>
      </c>
      <c r="BW79" s="1">
        <v>0</v>
      </c>
      <c r="BX79" s="1">
        <v>0</v>
      </c>
    </row>
    <row r="80" spans="4:76" hidden="1" x14ac:dyDescent="0.25">
      <c r="D80" s="4"/>
      <c r="E80" s="5">
        <f t="shared" si="18"/>
        <v>0</v>
      </c>
      <c r="F80" s="5">
        <f t="shared" si="19"/>
        <v>0</v>
      </c>
      <c r="H80" s="5" t="str">
        <f t="shared" si="20"/>
        <v>Withdrawn</v>
      </c>
      <c r="I80" s="6" t="str">
        <f t="shared" si="21"/>
        <v>Not Started</v>
      </c>
      <c r="J80" s="1" t="s">
        <v>250</v>
      </c>
      <c r="P80" s="1" t="str">
        <f t="shared" si="22"/>
        <v>ERIS</v>
      </c>
      <c r="R80" s="1">
        <f t="shared" si="23"/>
        <v>80</v>
      </c>
      <c r="T80" s="1" t="str">
        <f t="shared" si="24"/>
        <v>Wind</v>
      </c>
      <c r="U80" s="1" t="str">
        <f t="shared" si="25"/>
        <v>Pocahontas County</v>
      </c>
      <c r="V80" s="1" t="str">
        <f t="shared" si="26"/>
        <v>IA</v>
      </c>
      <c r="AB80" s="1"/>
      <c r="AC80" s="1"/>
      <c r="AJ80" s="5"/>
      <c r="AK80" s="5"/>
      <c r="AL80" s="5"/>
      <c r="AM80" s="5"/>
      <c r="AN80" s="5"/>
      <c r="AO80" s="5"/>
      <c r="AP80" s="5"/>
      <c r="AQ80" s="5"/>
      <c r="AR80" s="5"/>
      <c r="AS80" s="5"/>
      <c r="AT80" s="5"/>
      <c r="AU80" s="5"/>
      <c r="BB80" s="1" t="s">
        <v>73</v>
      </c>
      <c r="BC80" s="2">
        <v>37707</v>
      </c>
      <c r="BD80" s="2">
        <v>37713</v>
      </c>
      <c r="BE80" s="2">
        <v>37713</v>
      </c>
      <c r="BG80" s="1" t="s">
        <v>251</v>
      </c>
      <c r="BH80" s="1" t="s">
        <v>252</v>
      </c>
      <c r="BI80" s="1" t="s">
        <v>89</v>
      </c>
      <c r="BM80" s="1" t="s">
        <v>62</v>
      </c>
      <c r="BN80" s="1" t="s">
        <v>78</v>
      </c>
      <c r="BO80" s="1">
        <v>80</v>
      </c>
      <c r="BP80" s="1">
        <v>80</v>
      </c>
      <c r="BQ80" s="1" t="s">
        <v>97</v>
      </c>
      <c r="BR80" s="1" t="s">
        <v>98</v>
      </c>
      <c r="BS80" s="1" t="s">
        <v>84</v>
      </c>
      <c r="BT80" s="2">
        <v>38322</v>
      </c>
      <c r="BU80" s="1">
        <v>0</v>
      </c>
      <c r="BV80" s="1">
        <v>0</v>
      </c>
      <c r="BW80" s="1">
        <v>0</v>
      </c>
      <c r="BX80" s="1">
        <v>0</v>
      </c>
    </row>
    <row r="81" spans="4:76" hidden="1" x14ac:dyDescent="0.25">
      <c r="D81" s="4"/>
      <c r="E81" s="5">
        <f t="shared" si="18"/>
        <v>0</v>
      </c>
      <c r="F81" s="5">
        <f t="shared" si="19"/>
        <v>0</v>
      </c>
      <c r="H81" s="5" t="str">
        <f t="shared" si="20"/>
        <v>Withdrawn</v>
      </c>
      <c r="I81" s="6" t="str">
        <f t="shared" si="21"/>
        <v>Not Started</v>
      </c>
      <c r="J81" s="1" t="s">
        <v>253</v>
      </c>
      <c r="P81" s="1" t="str">
        <f t="shared" si="22"/>
        <v>ERIS</v>
      </c>
      <c r="R81" s="1">
        <f t="shared" si="23"/>
        <v>80</v>
      </c>
      <c r="T81" s="1">
        <f t="shared" si="24"/>
        <v>0</v>
      </c>
      <c r="U81" s="1" t="str">
        <f t="shared" si="25"/>
        <v>O'Brien County</v>
      </c>
      <c r="V81" s="1" t="str">
        <f t="shared" si="26"/>
        <v>IA</v>
      </c>
      <c r="AB81" s="1"/>
      <c r="AC81" s="1"/>
      <c r="AJ81" s="5"/>
      <c r="AK81" s="5"/>
      <c r="AL81" s="5"/>
      <c r="AM81" s="5"/>
      <c r="AN81" s="5"/>
      <c r="AO81" s="5"/>
      <c r="AP81" s="5"/>
      <c r="AQ81" s="5"/>
      <c r="AR81" s="5"/>
      <c r="AS81" s="5"/>
      <c r="AT81" s="5"/>
      <c r="AU81" s="5"/>
      <c r="BB81" s="1" t="s">
        <v>73</v>
      </c>
      <c r="BC81" s="2">
        <v>37707</v>
      </c>
      <c r="BD81" s="2">
        <v>37713</v>
      </c>
      <c r="BE81" s="2">
        <v>37713</v>
      </c>
      <c r="BG81" s="1" t="s">
        <v>87</v>
      </c>
      <c r="BH81" s="1" t="s">
        <v>254</v>
      </c>
      <c r="BI81" s="1" t="s">
        <v>89</v>
      </c>
      <c r="BM81" s="1" t="s">
        <v>62</v>
      </c>
      <c r="BN81" s="1" t="s">
        <v>78</v>
      </c>
      <c r="BO81" s="1">
        <v>80</v>
      </c>
      <c r="BP81" s="1">
        <v>80</v>
      </c>
      <c r="BS81" s="1" t="s">
        <v>84</v>
      </c>
      <c r="BT81" s="2">
        <v>38352</v>
      </c>
      <c r="BU81" s="1">
        <v>0</v>
      </c>
      <c r="BV81" s="1">
        <v>0</v>
      </c>
      <c r="BW81" s="1">
        <v>0</v>
      </c>
      <c r="BX81" s="1">
        <v>0</v>
      </c>
    </row>
    <row r="82" spans="4:76" hidden="1" x14ac:dyDescent="0.25">
      <c r="D82" s="4"/>
      <c r="E82" s="5">
        <f t="shared" si="18"/>
        <v>0</v>
      </c>
      <c r="F82" s="5">
        <f t="shared" si="19"/>
        <v>0</v>
      </c>
      <c r="H82" s="5" t="str">
        <f t="shared" si="20"/>
        <v>Done</v>
      </c>
      <c r="I82" s="6" t="str">
        <f t="shared" si="21"/>
        <v>In Service</v>
      </c>
      <c r="J82" s="1" t="s">
        <v>255</v>
      </c>
      <c r="P82" s="1" t="str">
        <f t="shared" si="22"/>
        <v>ERIS</v>
      </c>
      <c r="R82" s="1">
        <f t="shared" si="23"/>
        <v>320</v>
      </c>
      <c r="T82" s="1" t="str">
        <f t="shared" si="24"/>
        <v>Gas</v>
      </c>
      <c r="U82" s="1" t="str">
        <f t="shared" si="25"/>
        <v>Lawrence County</v>
      </c>
      <c r="V82" s="1" t="str">
        <f t="shared" si="26"/>
        <v>IN</v>
      </c>
      <c r="AB82" s="1"/>
      <c r="AC82" s="1"/>
      <c r="AJ82" s="5"/>
      <c r="AK82" s="5"/>
      <c r="AL82" s="5"/>
      <c r="AM82" s="5"/>
      <c r="AN82" s="5"/>
      <c r="AO82" s="5"/>
      <c r="AP82" s="5"/>
      <c r="AQ82" s="5"/>
      <c r="AR82" s="5"/>
      <c r="AS82" s="5"/>
      <c r="AT82" s="5"/>
      <c r="AU82" s="5"/>
      <c r="BB82" s="1" t="s">
        <v>58</v>
      </c>
      <c r="BC82" s="2">
        <v>36955</v>
      </c>
      <c r="BE82" s="2">
        <v>38027</v>
      </c>
      <c r="BG82" s="1" t="s">
        <v>256</v>
      </c>
      <c r="BH82" s="1" t="s">
        <v>215</v>
      </c>
      <c r="BI82" s="1" t="s">
        <v>103</v>
      </c>
      <c r="BL82" s="1" t="s">
        <v>143</v>
      </c>
      <c r="BM82" s="1" t="s">
        <v>62</v>
      </c>
      <c r="BN82" s="1" t="s">
        <v>257</v>
      </c>
      <c r="BO82" s="1">
        <v>320</v>
      </c>
      <c r="BP82" s="1">
        <v>320</v>
      </c>
      <c r="BQ82" s="1" t="s">
        <v>64</v>
      </c>
      <c r="BR82" s="1" t="s">
        <v>172</v>
      </c>
      <c r="BS82" s="1" t="s">
        <v>65</v>
      </c>
      <c r="BT82" s="2">
        <v>38504</v>
      </c>
      <c r="BU82" s="1">
        <v>0</v>
      </c>
      <c r="BV82" s="1">
        <v>0</v>
      </c>
      <c r="BW82" s="1">
        <v>0</v>
      </c>
      <c r="BX82" s="1">
        <v>0</v>
      </c>
    </row>
    <row r="83" spans="4:76" hidden="1" x14ac:dyDescent="0.25">
      <c r="D83" s="4"/>
      <c r="E83" s="5">
        <f t="shared" si="18"/>
        <v>0</v>
      </c>
      <c r="F83" s="5">
        <f t="shared" si="19"/>
        <v>0</v>
      </c>
      <c r="H83" s="5" t="str">
        <f t="shared" si="20"/>
        <v>Done</v>
      </c>
      <c r="I83" s="6" t="str">
        <f t="shared" si="21"/>
        <v>Not Started</v>
      </c>
      <c r="J83" s="1" t="s">
        <v>258</v>
      </c>
      <c r="P83" s="1" t="str">
        <f t="shared" si="22"/>
        <v>ERIS</v>
      </c>
      <c r="R83" s="1">
        <f t="shared" si="23"/>
        <v>7</v>
      </c>
      <c r="T83" s="1">
        <f t="shared" si="24"/>
        <v>0</v>
      </c>
      <c r="U83" s="1" t="str">
        <f t="shared" si="25"/>
        <v>Jackson County</v>
      </c>
      <c r="V83" s="1" t="str">
        <f t="shared" si="26"/>
        <v>WI</v>
      </c>
      <c r="AB83" s="1"/>
      <c r="AC83" s="1"/>
      <c r="AJ83" s="5"/>
      <c r="AK83" s="5"/>
      <c r="AL83" s="5"/>
      <c r="AM83" s="5"/>
      <c r="AN83" s="5"/>
      <c r="AO83" s="5"/>
      <c r="AP83" s="5"/>
      <c r="AQ83" s="5"/>
      <c r="AR83" s="5"/>
      <c r="AS83" s="5"/>
      <c r="AT83" s="5"/>
      <c r="AU83" s="5"/>
      <c r="BB83" s="1" t="s">
        <v>58</v>
      </c>
      <c r="BC83" s="2">
        <v>36955</v>
      </c>
      <c r="BG83" s="1" t="s">
        <v>91</v>
      </c>
      <c r="BH83" s="1" t="s">
        <v>259</v>
      </c>
      <c r="BI83" s="1" t="s">
        <v>76</v>
      </c>
      <c r="BM83" s="1" t="s">
        <v>62</v>
      </c>
      <c r="BN83" s="1" t="s">
        <v>78</v>
      </c>
      <c r="BO83" s="1">
        <v>7</v>
      </c>
      <c r="BP83" s="1">
        <v>7</v>
      </c>
      <c r="BS83" s="1" t="s">
        <v>84</v>
      </c>
      <c r="BT83" s="2">
        <v>38504</v>
      </c>
      <c r="BU83" s="1">
        <v>0</v>
      </c>
      <c r="BV83" s="1">
        <v>0</v>
      </c>
      <c r="BW83" s="1">
        <v>0</v>
      </c>
      <c r="BX83" s="1">
        <v>0</v>
      </c>
    </row>
    <row r="84" spans="4:76" hidden="1" x14ac:dyDescent="0.25">
      <c r="D84" s="4"/>
      <c r="E84" s="5">
        <f t="shared" si="18"/>
        <v>0</v>
      </c>
      <c r="F84" s="5">
        <f t="shared" si="19"/>
        <v>0</v>
      </c>
      <c r="H84" s="5" t="str">
        <f t="shared" si="20"/>
        <v>Withdrawn</v>
      </c>
      <c r="I84" s="6" t="str">
        <f t="shared" si="21"/>
        <v>Not Started</v>
      </c>
      <c r="J84" s="1" t="s">
        <v>260</v>
      </c>
      <c r="P84" s="1" t="str">
        <f t="shared" si="22"/>
        <v>ERIS</v>
      </c>
      <c r="R84" s="1">
        <f t="shared" si="23"/>
        <v>125</v>
      </c>
      <c r="T84" s="1">
        <f t="shared" si="24"/>
        <v>0</v>
      </c>
      <c r="U84" s="1" t="str">
        <f t="shared" si="25"/>
        <v>Sioux County</v>
      </c>
      <c r="V84" s="1" t="str">
        <f t="shared" si="26"/>
        <v>IA</v>
      </c>
      <c r="AB84" s="1"/>
      <c r="AC84" s="1"/>
      <c r="AJ84" s="5"/>
      <c r="AK84" s="5"/>
      <c r="AL84" s="5"/>
      <c r="AM84" s="5"/>
      <c r="AN84" s="5"/>
      <c r="AO84" s="5"/>
      <c r="AP84" s="5"/>
      <c r="AQ84" s="5"/>
      <c r="AR84" s="5"/>
      <c r="AS84" s="5"/>
      <c r="AT84" s="5"/>
      <c r="AU84" s="5"/>
      <c r="BB84" s="1" t="s">
        <v>73</v>
      </c>
      <c r="BC84" s="2">
        <v>37707</v>
      </c>
      <c r="BD84" s="2">
        <v>37713</v>
      </c>
      <c r="BE84" s="2">
        <v>37713</v>
      </c>
      <c r="BG84" s="1" t="s">
        <v>87</v>
      </c>
      <c r="BH84" s="1" t="s">
        <v>261</v>
      </c>
      <c r="BI84" s="1" t="s">
        <v>89</v>
      </c>
      <c r="BM84" s="1" t="s">
        <v>62</v>
      </c>
      <c r="BN84" s="1" t="s">
        <v>78</v>
      </c>
      <c r="BO84" s="1">
        <v>125</v>
      </c>
      <c r="BP84" s="1">
        <v>125</v>
      </c>
      <c r="BS84" s="1" t="s">
        <v>84</v>
      </c>
      <c r="BT84" s="2">
        <v>38687</v>
      </c>
      <c r="BU84" s="1">
        <v>0</v>
      </c>
      <c r="BV84" s="1">
        <v>0</v>
      </c>
      <c r="BW84" s="1">
        <v>0</v>
      </c>
      <c r="BX84" s="1">
        <v>0</v>
      </c>
    </row>
    <row r="85" spans="4:76" hidden="1" x14ac:dyDescent="0.25">
      <c r="D85" s="4"/>
      <c r="E85" s="5">
        <f t="shared" si="18"/>
        <v>0</v>
      </c>
      <c r="F85" s="5">
        <f t="shared" si="19"/>
        <v>0</v>
      </c>
      <c r="H85" s="5" t="str">
        <f t="shared" si="20"/>
        <v>Withdrawn</v>
      </c>
      <c r="I85" s="6" t="str">
        <f t="shared" si="21"/>
        <v>Not Started</v>
      </c>
      <c r="J85" s="1" t="s">
        <v>262</v>
      </c>
      <c r="P85" s="1" t="str">
        <f t="shared" si="22"/>
        <v>ERIS</v>
      </c>
      <c r="R85" s="1">
        <f t="shared" si="23"/>
        <v>150</v>
      </c>
      <c r="T85" s="1" t="str">
        <f t="shared" si="24"/>
        <v>Wind</v>
      </c>
      <c r="U85" s="1" t="str">
        <f t="shared" si="25"/>
        <v>Deuel County</v>
      </c>
      <c r="V85" s="1" t="str">
        <f t="shared" si="26"/>
        <v>SD</v>
      </c>
      <c r="AB85" s="1"/>
      <c r="AC85" s="1"/>
      <c r="AJ85" s="5"/>
      <c r="AK85" s="5"/>
      <c r="AL85" s="5"/>
      <c r="AM85" s="5"/>
      <c r="AN85" s="5"/>
      <c r="AO85" s="5"/>
      <c r="AP85" s="5"/>
      <c r="AQ85" s="5"/>
      <c r="AR85" s="5"/>
      <c r="AS85" s="5"/>
      <c r="AT85" s="5"/>
      <c r="AU85" s="5"/>
      <c r="BB85" s="1" t="s">
        <v>73</v>
      </c>
      <c r="BC85" s="2">
        <v>37211</v>
      </c>
      <c r="BD85" s="2">
        <v>37714</v>
      </c>
      <c r="BE85" s="2">
        <v>37714</v>
      </c>
      <c r="BG85" s="1" t="s">
        <v>203</v>
      </c>
      <c r="BH85" s="1" t="s">
        <v>263</v>
      </c>
      <c r="BI85" s="1" t="s">
        <v>205</v>
      </c>
      <c r="BM85" s="1" t="s">
        <v>62</v>
      </c>
      <c r="BN85" s="1" t="s">
        <v>78</v>
      </c>
      <c r="BO85" s="1">
        <v>150</v>
      </c>
      <c r="BP85" s="1">
        <v>150</v>
      </c>
      <c r="BQ85" s="1" t="s">
        <v>97</v>
      </c>
      <c r="BR85" s="1" t="s">
        <v>98</v>
      </c>
      <c r="BS85" s="1" t="s">
        <v>84</v>
      </c>
      <c r="BT85" s="2">
        <v>37895</v>
      </c>
      <c r="BU85" s="1">
        <v>0</v>
      </c>
      <c r="BV85" s="1">
        <v>0</v>
      </c>
      <c r="BW85" s="1">
        <v>0</v>
      </c>
      <c r="BX85" s="1">
        <v>0</v>
      </c>
    </row>
    <row r="86" spans="4:76" hidden="1" x14ac:dyDescent="0.25">
      <c r="D86" s="4"/>
      <c r="E86" s="5">
        <f t="shared" si="18"/>
        <v>0</v>
      </c>
      <c r="F86" s="5">
        <f t="shared" si="19"/>
        <v>0</v>
      </c>
      <c r="H86" s="5" t="str">
        <f t="shared" si="20"/>
        <v>Withdrawn</v>
      </c>
      <c r="I86" s="6" t="str">
        <f t="shared" si="21"/>
        <v>Not Started</v>
      </c>
      <c r="J86" s="1" t="s">
        <v>264</v>
      </c>
      <c r="P86" s="1" t="str">
        <f t="shared" si="22"/>
        <v>ERIS</v>
      </c>
      <c r="R86" s="1">
        <f t="shared" si="23"/>
        <v>1005</v>
      </c>
      <c r="T86" s="1" t="str">
        <f t="shared" si="24"/>
        <v>Combined Cycle</v>
      </c>
      <c r="U86" s="1" t="str">
        <f t="shared" si="25"/>
        <v>Scott County</v>
      </c>
      <c r="V86" s="1" t="str">
        <f t="shared" si="26"/>
        <v>MN</v>
      </c>
      <c r="AB86" s="1"/>
      <c r="AC86" s="1"/>
      <c r="AJ86" s="5"/>
      <c r="AK86" s="5"/>
      <c r="AL86" s="5"/>
      <c r="AM86" s="5"/>
      <c r="AN86" s="5"/>
      <c r="AO86" s="5"/>
      <c r="AP86" s="5"/>
      <c r="AQ86" s="5"/>
      <c r="AR86" s="5"/>
      <c r="AS86" s="5"/>
      <c r="AT86" s="5"/>
      <c r="AU86" s="5"/>
      <c r="BB86" s="1" t="s">
        <v>73</v>
      </c>
      <c r="BC86" s="2">
        <v>37578</v>
      </c>
      <c r="BD86" s="2">
        <v>37714</v>
      </c>
      <c r="BE86" s="2">
        <v>37714</v>
      </c>
      <c r="BG86" s="1" t="s">
        <v>91</v>
      </c>
      <c r="BH86" s="1" t="s">
        <v>265</v>
      </c>
      <c r="BI86" s="1" t="s">
        <v>93</v>
      </c>
      <c r="BM86" s="1" t="s">
        <v>62</v>
      </c>
      <c r="BN86" s="1" t="s">
        <v>78</v>
      </c>
      <c r="BO86" s="1">
        <v>1005</v>
      </c>
      <c r="BP86" s="1">
        <v>1005</v>
      </c>
      <c r="BQ86" s="1" t="s">
        <v>94</v>
      </c>
      <c r="BS86" s="1" t="s">
        <v>84</v>
      </c>
      <c r="BT86" s="2">
        <v>38473</v>
      </c>
      <c r="BU86" s="1">
        <v>0</v>
      </c>
      <c r="BV86" s="1">
        <v>0</v>
      </c>
      <c r="BW86" s="1">
        <v>0</v>
      </c>
      <c r="BX86" s="1">
        <v>0</v>
      </c>
    </row>
    <row r="87" spans="4:76" hidden="1" x14ac:dyDescent="0.25">
      <c r="D87" s="4"/>
      <c r="E87" s="5">
        <f t="shared" si="18"/>
        <v>0</v>
      </c>
      <c r="F87" s="5">
        <f t="shared" si="19"/>
        <v>0</v>
      </c>
      <c r="H87" s="5" t="str">
        <f t="shared" si="20"/>
        <v>Withdrawn</v>
      </c>
      <c r="I87" s="6" t="str">
        <f t="shared" si="21"/>
        <v>Not Started</v>
      </c>
      <c r="J87" s="1" t="s">
        <v>266</v>
      </c>
      <c r="P87" s="1" t="str">
        <f t="shared" si="22"/>
        <v>ERIS</v>
      </c>
      <c r="R87" s="1">
        <f t="shared" si="23"/>
        <v>19</v>
      </c>
      <c r="T87" s="1">
        <f t="shared" si="24"/>
        <v>0</v>
      </c>
      <c r="U87" s="1" t="str">
        <f t="shared" si="25"/>
        <v>Dickey County</v>
      </c>
      <c r="V87" s="1" t="str">
        <f t="shared" si="26"/>
        <v>ND</v>
      </c>
      <c r="AB87" s="1"/>
      <c r="AC87" s="1"/>
      <c r="AJ87" s="5"/>
      <c r="AK87" s="5"/>
      <c r="AL87" s="5"/>
      <c r="AM87" s="5"/>
      <c r="AN87" s="5"/>
      <c r="AO87" s="5"/>
      <c r="AP87" s="5"/>
      <c r="AQ87" s="5"/>
      <c r="AR87" s="5"/>
      <c r="AS87" s="5"/>
      <c r="AT87" s="5"/>
      <c r="AU87" s="5"/>
      <c r="BB87" s="1" t="s">
        <v>73</v>
      </c>
      <c r="BC87" s="2">
        <v>37606</v>
      </c>
      <c r="BD87" s="2">
        <v>37714</v>
      </c>
      <c r="BE87" s="2">
        <v>37714</v>
      </c>
      <c r="BG87" s="1" t="s">
        <v>192</v>
      </c>
      <c r="BH87" s="1" t="s">
        <v>193</v>
      </c>
      <c r="BI87" s="1" t="s">
        <v>194</v>
      </c>
      <c r="BM87" s="1" t="s">
        <v>62</v>
      </c>
      <c r="BN87" s="1" t="s">
        <v>78</v>
      </c>
      <c r="BO87" s="1">
        <v>19</v>
      </c>
      <c r="BP87" s="1">
        <v>19</v>
      </c>
      <c r="BS87" s="1" t="s">
        <v>84</v>
      </c>
      <c r="BT87" s="2">
        <v>37956</v>
      </c>
      <c r="BU87" s="1">
        <v>0</v>
      </c>
      <c r="BV87" s="1">
        <v>0</v>
      </c>
      <c r="BW87" s="1">
        <v>0</v>
      </c>
      <c r="BX87" s="1">
        <v>0</v>
      </c>
    </row>
    <row r="88" spans="4:76" hidden="1" x14ac:dyDescent="0.25">
      <c r="D88" s="4"/>
      <c r="E88" s="5">
        <f t="shared" si="18"/>
        <v>0</v>
      </c>
      <c r="F88" s="5">
        <f t="shared" si="19"/>
        <v>0</v>
      </c>
      <c r="H88" s="5" t="str">
        <f t="shared" si="20"/>
        <v>Done</v>
      </c>
      <c r="I88" s="6" t="str">
        <f t="shared" si="21"/>
        <v>In Service</v>
      </c>
      <c r="J88" s="1" t="s">
        <v>267</v>
      </c>
      <c r="P88" s="1" t="str">
        <f t="shared" si="22"/>
        <v>ERIS</v>
      </c>
      <c r="R88" s="1">
        <f t="shared" si="23"/>
        <v>200</v>
      </c>
      <c r="T88" s="1" t="str">
        <f t="shared" si="24"/>
        <v>Combined Cycle</v>
      </c>
      <c r="U88" s="1" t="str">
        <f t="shared" si="25"/>
        <v>Ozaukee County</v>
      </c>
      <c r="V88" s="1" t="str">
        <f t="shared" si="26"/>
        <v>WI</v>
      </c>
      <c r="AB88" s="1"/>
      <c r="AC88" s="1"/>
      <c r="AJ88" s="5"/>
      <c r="AK88" s="5"/>
      <c r="AL88" s="5"/>
      <c r="AM88" s="5"/>
      <c r="AN88" s="5"/>
      <c r="AO88" s="5"/>
      <c r="AP88" s="5"/>
      <c r="AQ88" s="5"/>
      <c r="AR88" s="5"/>
      <c r="AS88" s="5"/>
      <c r="AT88" s="5"/>
      <c r="AU88" s="5"/>
      <c r="BB88" s="1" t="s">
        <v>58</v>
      </c>
      <c r="BC88" s="2">
        <v>37004</v>
      </c>
      <c r="BE88" s="2">
        <v>37239</v>
      </c>
      <c r="BG88" s="1" t="s">
        <v>176</v>
      </c>
      <c r="BH88" s="1" t="s">
        <v>268</v>
      </c>
      <c r="BI88" s="1" t="s">
        <v>76</v>
      </c>
      <c r="BL88" s="1" t="s">
        <v>143</v>
      </c>
      <c r="BM88" s="1" t="s">
        <v>62</v>
      </c>
      <c r="BN88" s="1" t="s">
        <v>269</v>
      </c>
      <c r="BO88" s="1">
        <v>200</v>
      </c>
      <c r="BP88" s="1">
        <v>200</v>
      </c>
      <c r="BQ88" s="1" t="s">
        <v>94</v>
      </c>
      <c r="BR88" s="1" t="s">
        <v>94</v>
      </c>
      <c r="BS88" s="1" t="s">
        <v>65</v>
      </c>
      <c r="BT88" s="2">
        <v>38139</v>
      </c>
      <c r="BU88" s="1">
        <v>0</v>
      </c>
      <c r="BV88" s="1">
        <v>0</v>
      </c>
      <c r="BW88" s="1">
        <v>0</v>
      </c>
      <c r="BX88" s="1">
        <v>0</v>
      </c>
    </row>
    <row r="89" spans="4:76" hidden="1" x14ac:dyDescent="0.25">
      <c r="D89" s="4"/>
      <c r="E89" s="5">
        <f t="shared" si="18"/>
        <v>0</v>
      </c>
      <c r="F89" s="5">
        <f t="shared" si="19"/>
        <v>0</v>
      </c>
      <c r="H89" s="5" t="str">
        <f t="shared" si="20"/>
        <v>Withdrawn</v>
      </c>
      <c r="I89" s="6" t="str">
        <f t="shared" si="21"/>
        <v>Not Started</v>
      </c>
      <c r="J89" s="1" t="s">
        <v>270</v>
      </c>
      <c r="P89" s="1" t="str">
        <f t="shared" si="22"/>
        <v>ERIS</v>
      </c>
      <c r="R89" s="1">
        <f t="shared" si="23"/>
        <v>840</v>
      </c>
      <c r="T89" s="1">
        <f t="shared" si="24"/>
        <v>0</v>
      </c>
      <c r="U89" s="1" t="str">
        <f t="shared" si="25"/>
        <v>Washtenaw County</v>
      </c>
      <c r="V89" s="1" t="str">
        <f t="shared" si="26"/>
        <v>MI</v>
      </c>
      <c r="AB89" s="1"/>
      <c r="AC89" s="1"/>
      <c r="AJ89" s="5"/>
      <c r="AK89" s="5"/>
      <c r="AL89" s="5"/>
      <c r="AM89" s="5"/>
      <c r="AN89" s="5"/>
      <c r="AO89" s="5"/>
      <c r="AP89" s="5"/>
      <c r="AQ89" s="5"/>
      <c r="AR89" s="5"/>
      <c r="AS89" s="5"/>
      <c r="AT89" s="5"/>
      <c r="AU89" s="5"/>
      <c r="BB89" s="1" t="s">
        <v>73</v>
      </c>
      <c r="BC89" s="2">
        <v>37152</v>
      </c>
      <c r="BD89" s="2">
        <v>37718</v>
      </c>
      <c r="BE89" s="2">
        <v>37718</v>
      </c>
      <c r="BG89" s="1" t="s">
        <v>128</v>
      </c>
      <c r="BH89" s="1" t="s">
        <v>271</v>
      </c>
      <c r="BI89" s="1" t="s">
        <v>130</v>
      </c>
      <c r="BM89" s="1" t="s">
        <v>62</v>
      </c>
      <c r="BN89" s="1" t="s">
        <v>78</v>
      </c>
      <c r="BO89" s="1">
        <v>840</v>
      </c>
      <c r="BP89" s="1">
        <v>840</v>
      </c>
      <c r="BS89" s="1" t="s">
        <v>84</v>
      </c>
      <c r="BT89" s="2">
        <v>39234</v>
      </c>
      <c r="BU89" s="1">
        <v>0</v>
      </c>
      <c r="BV89" s="1">
        <v>0</v>
      </c>
      <c r="BW89" s="1">
        <v>0</v>
      </c>
      <c r="BX89" s="1">
        <v>0</v>
      </c>
    </row>
    <row r="90" spans="4:76" hidden="1" x14ac:dyDescent="0.25">
      <c r="D90" s="4"/>
      <c r="E90" s="5">
        <f t="shared" si="18"/>
        <v>0</v>
      </c>
      <c r="F90" s="5">
        <f t="shared" si="19"/>
        <v>0</v>
      </c>
      <c r="H90" s="5" t="str">
        <f t="shared" si="20"/>
        <v>Withdrawn</v>
      </c>
      <c r="I90" s="6" t="str">
        <f t="shared" si="21"/>
        <v>Not Started</v>
      </c>
      <c r="J90" s="1" t="s">
        <v>272</v>
      </c>
      <c r="P90" s="1" t="str">
        <f t="shared" si="22"/>
        <v>ERIS</v>
      </c>
      <c r="R90" s="1">
        <f t="shared" si="23"/>
        <v>60</v>
      </c>
      <c r="T90" s="1">
        <f t="shared" si="24"/>
        <v>0</v>
      </c>
      <c r="U90" s="1" t="str">
        <f t="shared" si="25"/>
        <v>Ingham County</v>
      </c>
      <c r="V90" s="1" t="str">
        <f t="shared" si="26"/>
        <v>MI</v>
      </c>
      <c r="AB90" s="1"/>
      <c r="AC90" s="1"/>
      <c r="AJ90" s="5"/>
      <c r="AK90" s="5"/>
      <c r="AL90" s="5"/>
      <c r="AM90" s="5"/>
      <c r="AN90" s="5"/>
      <c r="AO90" s="5"/>
      <c r="AP90" s="5"/>
      <c r="AQ90" s="5"/>
      <c r="AR90" s="5"/>
      <c r="AS90" s="5"/>
      <c r="AT90" s="5"/>
      <c r="AU90" s="5"/>
      <c r="BB90" s="1" t="s">
        <v>73</v>
      </c>
      <c r="BC90" s="2">
        <v>37356</v>
      </c>
      <c r="BD90" s="2">
        <v>37720</v>
      </c>
      <c r="BE90" s="2">
        <v>37720</v>
      </c>
      <c r="BG90" s="1" t="s">
        <v>139</v>
      </c>
      <c r="BH90" s="1" t="s">
        <v>273</v>
      </c>
      <c r="BI90" s="1" t="s">
        <v>130</v>
      </c>
      <c r="BM90" s="1" t="s">
        <v>62</v>
      </c>
      <c r="BN90" s="1" t="s">
        <v>78</v>
      </c>
      <c r="BO90" s="1">
        <v>60</v>
      </c>
      <c r="BP90" s="1">
        <v>60</v>
      </c>
      <c r="BS90" s="1" t="s">
        <v>84</v>
      </c>
      <c r="BT90" s="2">
        <v>38108</v>
      </c>
      <c r="BU90" s="1">
        <v>0</v>
      </c>
      <c r="BV90" s="1">
        <v>0</v>
      </c>
      <c r="BW90" s="1">
        <v>0</v>
      </c>
      <c r="BX90" s="1">
        <v>0</v>
      </c>
    </row>
    <row r="91" spans="4:76" hidden="1" x14ac:dyDescent="0.25">
      <c r="D91" s="4"/>
      <c r="E91" s="5">
        <f t="shared" si="18"/>
        <v>0</v>
      </c>
      <c r="F91" s="5">
        <f t="shared" si="19"/>
        <v>0</v>
      </c>
      <c r="H91" s="5" t="str">
        <f t="shared" si="20"/>
        <v>Done</v>
      </c>
      <c r="I91" s="6" t="str">
        <f t="shared" si="21"/>
        <v>In Service</v>
      </c>
      <c r="J91" s="1" t="s">
        <v>274</v>
      </c>
      <c r="P91" s="1" t="str">
        <f t="shared" si="22"/>
        <v>ERIS</v>
      </c>
      <c r="R91" s="1">
        <f t="shared" si="23"/>
        <v>105</v>
      </c>
      <c r="T91" s="1" t="str">
        <f t="shared" si="24"/>
        <v>Combined Cycle</v>
      </c>
      <c r="U91" s="1" t="str">
        <f t="shared" si="25"/>
        <v>Dane County</v>
      </c>
      <c r="V91" s="1" t="str">
        <f t="shared" si="26"/>
        <v>WI</v>
      </c>
      <c r="AB91" s="1"/>
      <c r="AC91" s="1"/>
      <c r="AJ91" s="5"/>
      <c r="AK91" s="5"/>
      <c r="AL91" s="5"/>
      <c r="AM91" s="5"/>
      <c r="AN91" s="5"/>
      <c r="AO91" s="5"/>
      <c r="AP91" s="5"/>
      <c r="AQ91" s="5"/>
      <c r="AR91" s="5"/>
      <c r="AS91" s="5"/>
      <c r="AT91" s="5"/>
      <c r="AU91" s="5"/>
      <c r="BB91" s="1" t="s">
        <v>58</v>
      </c>
      <c r="BC91" s="2">
        <v>37055</v>
      </c>
      <c r="BE91" s="2">
        <v>37561</v>
      </c>
      <c r="BF91" s="2">
        <v>38418</v>
      </c>
      <c r="BG91" s="1" t="s">
        <v>275</v>
      </c>
      <c r="BH91" s="1" t="s">
        <v>276</v>
      </c>
      <c r="BI91" s="1" t="s">
        <v>76</v>
      </c>
      <c r="BL91" s="1" t="s">
        <v>77</v>
      </c>
      <c r="BM91" s="1" t="s">
        <v>62</v>
      </c>
      <c r="BN91" s="1" t="s">
        <v>277</v>
      </c>
      <c r="BO91" s="1">
        <v>105</v>
      </c>
      <c r="BP91" s="1">
        <v>105</v>
      </c>
      <c r="BQ91" s="1" t="s">
        <v>94</v>
      </c>
      <c r="BR91" s="1" t="s">
        <v>94</v>
      </c>
      <c r="BS91" s="1" t="s">
        <v>65</v>
      </c>
      <c r="BT91" s="2">
        <v>37500</v>
      </c>
      <c r="BU91" s="1">
        <v>0</v>
      </c>
      <c r="BV91" s="1">
        <v>0</v>
      </c>
      <c r="BW91" s="1">
        <v>0</v>
      </c>
      <c r="BX91" s="1">
        <v>0</v>
      </c>
    </row>
    <row r="92" spans="4:76" hidden="1" x14ac:dyDescent="0.25">
      <c r="D92" s="4"/>
      <c r="E92" s="5">
        <f t="shared" si="18"/>
        <v>0</v>
      </c>
      <c r="F92" s="5">
        <f t="shared" si="19"/>
        <v>0</v>
      </c>
      <c r="H92" s="5" t="str">
        <f t="shared" si="20"/>
        <v>Withdrawn</v>
      </c>
      <c r="I92" s="6" t="str">
        <f t="shared" si="21"/>
        <v>Not Started</v>
      </c>
      <c r="J92" s="1" t="s">
        <v>278</v>
      </c>
      <c r="P92" s="1" t="str">
        <f t="shared" si="22"/>
        <v>ERIS</v>
      </c>
      <c r="R92" s="1">
        <f t="shared" si="23"/>
        <v>24</v>
      </c>
      <c r="T92" s="1">
        <f t="shared" si="24"/>
        <v>0</v>
      </c>
      <c r="U92" s="1" t="str">
        <f t="shared" si="25"/>
        <v>Ingham County</v>
      </c>
      <c r="V92" s="1" t="str">
        <f t="shared" si="26"/>
        <v>MI</v>
      </c>
      <c r="AB92" s="1"/>
      <c r="AC92" s="1"/>
      <c r="AJ92" s="5"/>
      <c r="AK92" s="5"/>
      <c r="AL92" s="5"/>
      <c r="AM92" s="5"/>
      <c r="AN92" s="5"/>
      <c r="AO92" s="5"/>
      <c r="AP92" s="5"/>
      <c r="AQ92" s="5"/>
      <c r="AR92" s="5"/>
      <c r="AS92" s="5"/>
      <c r="AT92" s="5"/>
      <c r="AU92" s="5"/>
      <c r="BB92" s="1" t="s">
        <v>73</v>
      </c>
      <c r="BC92" s="2">
        <v>37356</v>
      </c>
      <c r="BD92" s="2">
        <v>37720</v>
      </c>
      <c r="BE92" s="2">
        <v>37720</v>
      </c>
      <c r="BG92" s="1" t="s">
        <v>139</v>
      </c>
      <c r="BH92" s="1" t="s">
        <v>273</v>
      </c>
      <c r="BI92" s="1" t="s">
        <v>130</v>
      </c>
      <c r="BM92" s="1" t="s">
        <v>62</v>
      </c>
      <c r="BN92" s="1" t="s">
        <v>78</v>
      </c>
      <c r="BO92" s="1">
        <v>24</v>
      </c>
      <c r="BP92" s="1">
        <v>24</v>
      </c>
      <c r="BS92" s="1" t="s">
        <v>84</v>
      </c>
      <c r="BT92" s="2">
        <v>37469</v>
      </c>
      <c r="BU92" s="1">
        <v>0</v>
      </c>
      <c r="BV92" s="1">
        <v>0</v>
      </c>
      <c r="BW92" s="1">
        <v>0</v>
      </c>
      <c r="BX92" s="1">
        <v>0</v>
      </c>
    </row>
    <row r="93" spans="4:76" hidden="1" x14ac:dyDescent="0.25">
      <c r="D93" s="4"/>
      <c r="E93" s="5">
        <f t="shared" si="18"/>
        <v>0</v>
      </c>
      <c r="F93" s="5">
        <f t="shared" si="19"/>
        <v>0</v>
      </c>
      <c r="H93" s="5" t="str">
        <f t="shared" si="20"/>
        <v>Withdrawn</v>
      </c>
      <c r="I93" s="6" t="str">
        <f t="shared" si="21"/>
        <v>Not Started</v>
      </c>
      <c r="J93" s="1" t="s">
        <v>279</v>
      </c>
      <c r="P93" s="1" t="str">
        <f t="shared" si="22"/>
        <v>ERIS</v>
      </c>
      <c r="R93" s="1">
        <f t="shared" si="23"/>
        <v>600</v>
      </c>
      <c r="T93" s="1">
        <f t="shared" si="24"/>
        <v>0</v>
      </c>
      <c r="U93" s="1" t="str">
        <f t="shared" si="25"/>
        <v>Hamilton County</v>
      </c>
      <c r="V93" s="1" t="str">
        <f t="shared" si="26"/>
        <v>OH</v>
      </c>
      <c r="AB93" s="1"/>
      <c r="AC93" s="1"/>
      <c r="AJ93" s="5"/>
      <c r="AK93" s="5"/>
      <c r="AL93" s="5"/>
      <c r="AM93" s="5"/>
      <c r="AN93" s="5"/>
      <c r="AO93" s="5"/>
      <c r="AP93" s="5"/>
      <c r="AQ93" s="5"/>
      <c r="AR93" s="5"/>
      <c r="AS93" s="5"/>
      <c r="AT93" s="5"/>
      <c r="AU93" s="5"/>
      <c r="BB93" s="1" t="s">
        <v>73</v>
      </c>
      <c r="BC93" s="2">
        <v>36955</v>
      </c>
      <c r="BD93" s="2">
        <v>37722</v>
      </c>
      <c r="BE93" s="2">
        <v>37722</v>
      </c>
      <c r="BG93" s="1" t="s">
        <v>240</v>
      </c>
      <c r="BH93" s="1" t="s">
        <v>219</v>
      </c>
      <c r="BI93" s="1" t="s">
        <v>242</v>
      </c>
      <c r="BM93" s="1" t="s">
        <v>62</v>
      </c>
      <c r="BN93" s="1" t="s">
        <v>78</v>
      </c>
      <c r="BO93" s="1">
        <v>600</v>
      </c>
      <c r="BP93" s="1">
        <v>600</v>
      </c>
      <c r="BS93" s="1" t="s">
        <v>84</v>
      </c>
      <c r="BT93" s="2">
        <v>37773</v>
      </c>
      <c r="BU93" s="1">
        <v>0</v>
      </c>
      <c r="BV93" s="1">
        <v>0</v>
      </c>
      <c r="BW93" s="1">
        <v>0</v>
      </c>
      <c r="BX93" s="1">
        <v>0</v>
      </c>
    </row>
    <row r="94" spans="4:76" hidden="1" x14ac:dyDescent="0.25">
      <c r="D94" s="4"/>
      <c r="E94" s="5">
        <f t="shared" si="18"/>
        <v>0</v>
      </c>
      <c r="F94" s="5">
        <f t="shared" si="19"/>
        <v>0</v>
      </c>
      <c r="H94" s="5" t="str">
        <f t="shared" si="20"/>
        <v>Withdrawn</v>
      </c>
      <c r="I94" s="6" t="str">
        <f t="shared" si="21"/>
        <v>Not Started</v>
      </c>
      <c r="J94" s="1" t="s">
        <v>280</v>
      </c>
      <c r="P94" s="1" t="str">
        <f t="shared" si="22"/>
        <v>ERIS</v>
      </c>
      <c r="R94" s="1">
        <f t="shared" si="23"/>
        <v>200</v>
      </c>
      <c r="T94" s="1">
        <f t="shared" si="24"/>
        <v>0</v>
      </c>
      <c r="U94" s="1" t="str">
        <f t="shared" si="25"/>
        <v>Grant County</v>
      </c>
      <c r="V94" s="1" t="str">
        <f t="shared" si="26"/>
        <v>WI</v>
      </c>
      <c r="AB94" s="1"/>
      <c r="AC94" s="1"/>
      <c r="AJ94" s="5"/>
      <c r="AK94" s="5"/>
      <c r="AL94" s="5"/>
      <c r="AM94" s="5"/>
      <c r="AN94" s="5"/>
      <c r="AO94" s="5"/>
      <c r="AP94" s="5"/>
      <c r="AQ94" s="5"/>
      <c r="AR94" s="5"/>
      <c r="AS94" s="5"/>
      <c r="AT94" s="5"/>
      <c r="AU94" s="5"/>
      <c r="BB94" s="1" t="s">
        <v>73</v>
      </c>
      <c r="BC94" s="2">
        <v>36972</v>
      </c>
      <c r="BD94" s="2">
        <v>37725</v>
      </c>
      <c r="BE94" s="2">
        <v>37725</v>
      </c>
      <c r="BG94" s="1" t="s">
        <v>74</v>
      </c>
      <c r="BH94" s="1" t="s">
        <v>204</v>
      </c>
      <c r="BI94" s="1" t="s">
        <v>76</v>
      </c>
      <c r="BL94" s="1" t="s">
        <v>143</v>
      </c>
      <c r="BM94" s="1" t="s">
        <v>62</v>
      </c>
      <c r="BN94" s="1" t="s">
        <v>78</v>
      </c>
      <c r="BO94" s="1">
        <v>200</v>
      </c>
      <c r="BP94" s="1">
        <v>200</v>
      </c>
      <c r="BS94" s="1" t="s">
        <v>84</v>
      </c>
      <c r="BU94" s="1">
        <v>0</v>
      </c>
      <c r="BV94" s="1">
        <v>0</v>
      </c>
      <c r="BW94" s="1">
        <v>0</v>
      </c>
      <c r="BX94" s="1">
        <v>0</v>
      </c>
    </row>
    <row r="95" spans="4:76" hidden="1" x14ac:dyDescent="0.25">
      <c r="D95" s="4"/>
      <c r="E95" s="5">
        <f t="shared" si="18"/>
        <v>0</v>
      </c>
      <c r="F95" s="5">
        <f t="shared" si="19"/>
        <v>0</v>
      </c>
      <c r="H95" s="5" t="str">
        <f t="shared" si="20"/>
        <v>Withdrawn</v>
      </c>
      <c r="I95" s="6" t="str">
        <f t="shared" si="21"/>
        <v>Not Started</v>
      </c>
      <c r="J95" s="1" t="s">
        <v>281</v>
      </c>
      <c r="P95" s="1" t="str">
        <f t="shared" si="22"/>
        <v>ERIS</v>
      </c>
      <c r="R95" s="1">
        <f t="shared" si="23"/>
        <v>30</v>
      </c>
      <c r="T95" s="1">
        <f t="shared" si="24"/>
        <v>0</v>
      </c>
      <c r="U95" s="1" t="str">
        <f t="shared" si="25"/>
        <v>Butler County</v>
      </c>
      <c r="V95" s="1" t="str">
        <f t="shared" si="26"/>
        <v>OH</v>
      </c>
      <c r="AB95" s="1"/>
      <c r="AC95" s="1"/>
      <c r="AJ95" s="5"/>
      <c r="AK95" s="5"/>
      <c r="AL95" s="5"/>
      <c r="AM95" s="5"/>
      <c r="AN95" s="5"/>
      <c r="AO95" s="5"/>
      <c r="AP95" s="5"/>
      <c r="AQ95" s="5"/>
      <c r="AR95" s="5"/>
      <c r="AS95" s="5"/>
      <c r="AT95" s="5"/>
      <c r="AU95" s="5"/>
      <c r="BB95" s="1" t="s">
        <v>73</v>
      </c>
      <c r="BC95" s="2">
        <v>37029</v>
      </c>
      <c r="BD95" s="2">
        <v>37728</v>
      </c>
      <c r="BE95" s="2">
        <v>37728</v>
      </c>
      <c r="BG95" s="1" t="s">
        <v>240</v>
      </c>
      <c r="BH95" s="1" t="s">
        <v>282</v>
      </c>
      <c r="BI95" s="1" t="s">
        <v>242</v>
      </c>
      <c r="BM95" s="1" t="s">
        <v>62</v>
      </c>
      <c r="BN95" s="1" t="s">
        <v>78</v>
      </c>
      <c r="BO95" s="1">
        <v>30</v>
      </c>
      <c r="BP95" s="1">
        <v>30</v>
      </c>
      <c r="BS95" s="1" t="s">
        <v>84</v>
      </c>
      <c r="BT95" s="2">
        <v>37408</v>
      </c>
      <c r="BU95" s="1">
        <v>0</v>
      </c>
      <c r="BV95" s="1">
        <v>0</v>
      </c>
      <c r="BW95" s="1">
        <v>0</v>
      </c>
      <c r="BX95" s="1">
        <v>0</v>
      </c>
    </row>
    <row r="96" spans="4:76" hidden="1" x14ac:dyDescent="0.25">
      <c r="D96" s="4"/>
      <c r="E96" s="5">
        <f t="shared" si="18"/>
        <v>0</v>
      </c>
      <c r="F96" s="5">
        <f t="shared" si="19"/>
        <v>0</v>
      </c>
      <c r="H96" s="5" t="str">
        <f t="shared" si="20"/>
        <v>Withdrawn</v>
      </c>
      <c r="I96" s="6" t="str">
        <f t="shared" si="21"/>
        <v>Not Started</v>
      </c>
      <c r="J96" s="1" t="s">
        <v>283</v>
      </c>
      <c r="P96" s="1" t="str">
        <f t="shared" si="22"/>
        <v>ERIS</v>
      </c>
      <c r="R96" s="1">
        <f t="shared" si="23"/>
        <v>19</v>
      </c>
      <c r="T96" s="1" t="str">
        <f t="shared" si="24"/>
        <v>Wind</v>
      </c>
      <c r="U96" s="1" t="str">
        <f t="shared" si="25"/>
        <v>McPherson County</v>
      </c>
      <c r="V96" s="1" t="str">
        <f t="shared" si="26"/>
        <v>SD</v>
      </c>
      <c r="AB96" s="1"/>
      <c r="AC96" s="1"/>
      <c r="AJ96" s="5"/>
      <c r="AK96" s="5"/>
      <c r="AL96" s="5"/>
      <c r="AM96" s="5"/>
      <c r="AN96" s="5"/>
      <c r="AO96" s="5"/>
      <c r="AP96" s="5"/>
      <c r="AQ96" s="5"/>
      <c r="AR96" s="5"/>
      <c r="AS96" s="5"/>
      <c r="AT96" s="5"/>
      <c r="AU96" s="5"/>
      <c r="BB96" s="1" t="s">
        <v>73</v>
      </c>
      <c r="BC96" s="2">
        <v>37602</v>
      </c>
      <c r="BD96" s="2">
        <v>37728</v>
      </c>
      <c r="BE96" s="2">
        <v>37728</v>
      </c>
      <c r="BG96" s="1" t="s">
        <v>192</v>
      </c>
      <c r="BH96" s="1" t="s">
        <v>246</v>
      </c>
      <c r="BI96" s="1" t="s">
        <v>205</v>
      </c>
      <c r="BM96" s="1" t="s">
        <v>62</v>
      </c>
      <c r="BN96" s="1" t="s">
        <v>78</v>
      </c>
      <c r="BO96" s="1">
        <v>19</v>
      </c>
      <c r="BP96" s="1">
        <v>19</v>
      </c>
      <c r="BQ96" s="1" t="s">
        <v>97</v>
      </c>
      <c r="BR96" s="1" t="s">
        <v>98</v>
      </c>
      <c r="BS96" s="1" t="s">
        <v>84</v>
      </c>
      <c r="BT96" s="2">
        <v>38231</v>
      </c>
      <c r="BU96" s="1">
        <v>0</v>
      </c>
      <c r="BV96" s="1">
        <v>0</v>
      </c>
      <c r="BW96" s="1">
        <v>0</v>
      </c>
      <c r="BX96" s="1">
        <v>0</v>
      </c>
    </row>
    <row r="97" spans="4:76" hidden="1" x14ac:dyDescent="0.25">
      <c r="D97" s="4"/>
      <c r="E97" s="5">
        <f t="shared" si="18"/>
        <v>0</v>
      </c>
      <c r="F97" s="5">
        <f t="shared" si="19"/>
        <v>0</v>
      </c>
      <c r="H97" s="5" t="str">
        <f t="shared" si="20"/>
        <v>Withdrawn</v>
      </c>
      <c r="I97" s="6" t="str">
        <f t="shared" si="21"/>
        <v>Not Started</v>
      </c>
      <c r="J97" s="1" t="s">
        <v>284</v>
      </c>
      <c r="P97" s="1" t="str">
        <f t="shared" si="22"/>
        <v>ERIS</v>
      </c>
      <c r="R97" s="1">
        <f t="shared" si="23"/>
        <v>19</v>
      </c>
      <c r="T97" s="1" t="str">
        <f t="shared" si="24"/>
        <v>Wind</v>
      </c>
      <c r="U97" s="1" t="str">
        <f t="shared" si="25"/>
        <v>McIntosh County</v>
      </c>
      <c r="V97" s="1" t="str">
        <f t="shared" si="26"/>
        <v>ND</v>
      </c>
      <c r="AB97" s="1"/>
      <c r="AC97" s="1"/>
      <c r="AJ97" s="5"/>
      <c r="AK97" s="5"/>
      <c r="AL97" s="5"/>
      <c r="AM97" s="5"/>
      <c r="AN97" s="5"/>
      <c r="AO97" s="5"/>
      <c r="AP97" s="5"/>
      <c r="AQ97" s="5"/>
      <c r="AR97" s="5"/>
      <c r="AS97" s="5"/>
      <c r="AT97" s="5"/>
      <c r="AU97" s="5"/>
      <c r="BB97" s="1" t="s">
        <v>73</v>
      </c>
      <c r="BC97" s="2">
        <v>37630</v>
      </c>
      <c r="BD97" s="2">
        <v>37728</v>
      </c>
      <c r="BE97" s="2">
        <v>37728</v>
      </c>
      <c r="BG97" s="1" t="s">
        <v>192</v>
      </c>
      <c r="BH97" s="1" t="s">
        <v>285</v>
      </c>
      <c r="BI97" s="1" t="s">
        <v>194</v>
      </c>
      <c r="BM97" s="1" t="s">
        <v>62</v>
      </c>
      <c r="BN97" s="1" t="s">
        <v>78</v>
      </c>
      <c r="BO97" s="1">
        <v>19</v>
      </c>
      <c r="BP97" s="1">
        <v>19</v>
      </c>
      <c r="BQ97" s="1" t="s">
        <v>97</v>
      </c>
      <c r="BR97" s="1" t="s">
        <v>98</v>
      </c>
      <c r="BS97" s="1" t="s">
        <v>84</v>
      </c>
      <c r="BT97" s="2">
        <v>37956</v>
      </c>
      <c r="BU97" s="1">
        <v>0</v>
      </c>
      <c r="BV97" s="1">
        <v>0</v>
      </c>
      <c r="BW97" s="1">
        <v>0</v>
      </c>
      <c r="BX97" s="1">
        <v>0</v>
      </c>
    </row>
    <row r="98" spans="4:76" hidden="1" x14ac:dyDescent="0.25">
      <c r="D98" s="4"/>
      <c r="E98" s="5" t="str">
        <f t="shared" si="18"/>
        <v>G103</v>
      </c>
      <c r="F98" s="5" t="str">
        <f t="shared" si="19"/>
        <v>G103</v>
      </c>
      <c r="H98" s="5" t="str">
        <f t="shared" si="20"/>
        <v>Done</v>
      </c>
      <c r="I98" s="6" t="str">
        <f t="shared" si="21"/>
        <v>In Service</v>
      </c>
      <c r="J98" s="1" t="s">
        <v>286</v>
      </c>
      <c r="P98" s="1" t="str">
        <f t="shared" si="22"/>
        <v>ERIS</v>
      </c>
      <c r="R98" s="1">
        <f t="shared" si="23"/>
        <v>370</v>
      </c>
      <c r="T98" s="1" t="str">
        <f t="shared" si="24"/>
        <v>Wind</v>
      </c>
      <c r="U98" s="1" t="str">
        <f t="shared" si="25"/>
        <v>Sheboygan County</v>
      </c>
      <c r="V98" s="1" t="str">
        <f t="shared" si="26"/>
        <v>WI</v>
      </c>
      <c r="AB98" s="1"/>
      <c r="AC98" s="1"/>
      <c r="AJ98" s="5"/>
      <c r="AK98" s="5"/>
      <c r="AL98" s="5"/>
      <c r="AM98" s="5"/>
      <c r="AN98" s="5"/>
      <c r="AO98" s="5"/>
      <c r="AP98" s="5"/>
      <c r="AQ98" s="5"/>
      <c r="AR98" s="5"/>
      <c r="AS98" s="5"/>
      <c r="AT98" s="5"/>
      <c r="AU98" s="5"/>
      <c r="BB98" s="1" t="s">
        <v>58</v>
      </c>
      <c r="BC98" s="2">
        <v>37062</v>
      </c>
      <c r="BE98" s="2">
        <v>37992</v>
      </c>
      <c r="BG98" s="1" t="s">
        <v>74</v>
      </c>
      <c r="BH98" s="1" t="s">
        <v>287</v>
      </c>
      <c r="BI98" s="1" t="s">
        <v>76</v>
      </c>
      <c r="BJ98" s="1" t="s">
        <v>286</v>
      </c>
      <c r="BK98" s="1" t="s">
        <v>286</v>
      </c>
      <c r="BL98" s="1" t="s">
        <v>77</v>
      </c>
      <c r="BM98" s="1" t="s">
        <v>62</v>
      </c>
      <c r="BN98" s="1" t="s">
        <v>288</v>
      </c>
      <c r="BO98" s="1">
        <v>370</v>
      </c>
      <c r="BP98" s="1">
        <v>370</v>
      </c>
      <c r="BQ98" s="1" t="s">
        <v>97</v>
      </c>
      <c r="BR98" s="1" t="s">
        <v>98</v>
      </c>
      <c r="BS98" s="1" t="s">
        <v>65</v>
      </c>
      <c r="BT98" s="2">
        <v>38139</v>
      </c>
      <c r="BU98" s="1">
        <v>0</v>
      </c>
      <c r="BV98" s="1">
        <v>0</v>
      </c>
      <c r="BW98" s="1">
        <v>0</v>
      </c>
      <c r="BX98" s="1">
        <v>0</v>
      </c>
    </row>
    <row r="99" spans="4:76" hidden="1" x14ac:dyDescent="0.25">
      <c r="D99" s="4"/>
      <c r="E99" s="5">
        <f t="shared" si="18"/>
        <v>0</v>
      </c>
      <c r="F99" s="5">
        <f t="shared" si="19"/>
        <v>0</v>
      </c>
      <c r="H99" s="5" t="str">
        <f t="shared" si="20"/>
        <v>Withdrawn</v>
      </c>
      <c r="I99" s="6" t="str">
        <f t="shared" si="21"/>
        <v>Not Started</v>
      </c>
      <c r="J99" s="1" t="s">
        <v>289</v>
      </c>
      <c r="P99" s="1" t="str">
        <f t="shared" si="22"/>
        <v>ERIS</v>
      </c>
      <c r="R99" s="1">
        <f t="shared" si="23"/>
        <v>19</v>
      </c>
      <c r="T99" s="1" t="str">
        <f t="shared" si="24"/>
        <v>Wind</v>
      </c>
      <c r="U99" s="1" t="str">
        <f t="shared" si="25"/>
        <v>Dickey County</v>
      </c>
      <c r="V99" s="1" t="str">
        <f t="shared" si="26"/>
        <v>ND</v>
      </c>
      <c r="AB99" s="1"/>
      <c r="AC99" s="1"/>
      <c r="AJ99" s="5"/>
      <c r="AK99" s="5"/>
      <c r="AL99" s="5"/>
      <c r="AM99" s="5"/>
      <c r="AN99" s="5"/>
      <c r="AO99" s="5"/>
      <c r="AP99" s="5"/>
      <c r="AQ99" s="5"/>
      <c r="AR99" s="5"/>
      <c r="AS99" s="5"/>
      <c r="AT99" s="5"/>
      <c r="AU99" s="5"/>
      <c r="BB99" s="1" t="s">
        <v>73</v>
      </c>
      <c r="BC99" s="2">
        <v>37630</v>
      </c>
      <c r="BD99" s="2">
        <v>37728</v>
      </c>
      <c r="BE99" s="2">
        <v>37728</v>
      </c>
      <c r="BG99" s="1" t="s">
        <v>192</v>
      </c>
      <c r="BH99" s="1" t="s">
        <v>193</v>
      </c>
      <c r="BI99" s="1" t="s">
        <v>194</v>
      </c>
      <c r="BM99" s="1" t="s">
        <v>62</v>
      </c>
      <c r="BN99" s="1" t="s">
        <v>78</v>
      </c>
      <c r="BO99" s="1">
        <v>19</v>
      </c>
      <c r="BP99" s="1">
        <v>19</v>
      </c>
      <c r="BQ99" s="1" t="s">
        <v>97</v>
      </c>
      <c r="BR99" s="1" t="s">
        <v>98</v>
      </c>
      <c r="BS99" s="1" t="s">
        <v>84</v>
      </c>
      <c r="BT99" s="2">
        <v>37956</v>
      </c>
      <c r="BU99" s="1">
        <v>0</v>
      </c>
      <c r="BV99" s="1">
        <v>0</v>
      </c>
      <c r="BW99" s="1">
        <v>0</v>
      </c>
      <c r="BX99" s="1">
        <v>0</v>
      </c>
    </row>
    <row r="100" spans="4:76" hidden="1" x14ac:dyDescent="0.25">
      <c r="D100" s="4"/>
      <c r="E100" s="5">
        <f t="shared" si="18"/>
        <v>0</v>
      </c>
      <c r="F100" s="5">
        <f t="shared" si="19"/>
        <v>0</v>
      </c>
      <c r="H100" s="5" t="str">
        <f t="shared" si="20"/>
        <v>Withdrawn</v>
      </c>
      <c r="I100" s="6" t="str">
        <f t="shared" si="21"/>
        <v>Not Started</v>
      </c>
      <c r="J100" s="1" t="s">
        <v>290</v>
      </c>
      <c r="P100" s="1" t="str">
        <f t="shared" si="22"/>
        <v>ERIS</v>
      </c>
      <c r="R100" s="1">
        <f t="shared" si="23"/>
        <v>300</v>
      </c>
      <c r="T100" s="1">
        <f t="shared" si="24"/>
        <v>0</v>
      </c>
      <c r="U100" s="1" t="str">
        <f t="shared" si="25"/>
        <v>Stutsman County</v>
      </c>
      <c r="V100" s="1" t="str">
        <f t="shared" si="26"/>
        <v>ND</v>
      </c>
      <c r="AB100" s="1"/>
      <c r="AC100" s="1"/>
      <c r="AJ100" s="5"/>
      <c r="AK100" s="5"/>
      <c r="AL100" s="5"/>
      <c r="AM100" s="5"/>
      <c r="AN100" s="5"/>
      <c r="AO100" s="5"/>
      <c r="AP100" s="5"/>
      <c r="AQ100" s="5"/>
      <c r="AR100" s="5"/>
      <c r="AS100" s="5"/>
      <c r="AT100" s="5"/>
      <c r="AU100" s="5"/>
      <c r="BB100" s="1" t="s">
        <v>73</v>
      </c>
      <c r="BC100" s="2">
        <v>37602</v>
      </c>
      <c r="BD100" s="2">
        <v>37739</v>
      </c>
      <c r="BE100" s="2">
        <v>37739</v>
      </c>
      <c r="BG100" s="1" t="s">
        <v>203</v>
      </c>
      <c r="BH100" s="1" t="s">
        <v>291</v>
      </c>
      <c r="BI100" s="1" t="s">
        <v>194</v>
      </c>
      <c r="BM100" s="1" t="s">
        <v>62</v>
      </c>
      <c r="BN100" s="1" t="s">
        <v>78</v>
      </c>
      <c r="BO100" s="1">
        <v>300</v>
      </c>
      <c r="BP100" s="1">
        <v>300</v>
      </c>
      <c r="BS100" s="1" t="s">
        <v>84</v>
      </c>
      <c r="BT100" s="2">
        <v>38596</v>
      </c>
      <c r="BU100" s="1">
        <v>0</v>
      </c>
      <c r="BV100" s="1">
        <v>0</v>
      </c>
      <c r="BW100" s="1">
        <v>0</v>
      </c>
      <c r="BX100" s="1">
        <v>0</v>
      </c>
    </row>
    <row r="101" spans="4:76" hidden="1" x14ac:dyDescent="0.25">
      <c r="D101" s="4"/>
      <c r="E101" s="5">
        <f t="shared" si="18"/>
        <v>0</v>
      </c>
      <c r="F101" s="5">
        <f t="shared" si="19"/>
        <v>0</v>
      </c>
      <c r="H101" s="5" t="str">
        <f t="shared" si="20"/>
        <v>Withdrawn</v>
      </c>
      <c r="I101" s="6" t="str">
        <f t="shared" si="21"/>
        <v>Not Started</v>
      </c>
      <c r="J101" s="1" t="s">
        <v>292</v>
      </c>
      <c r="P101" s="1" t="str">
        <f t="shared" si="22"/>
        <v>ERIS</v>
      </c>
      <c r="R101" s="1">
        <f t="shared" si="23"/>
        <v>160</v>
      </c>
      <c r="T101" s="1">
        <f t="shared" si="24"/>
        <v>0</v>
      </c>
      <c r="U101" s="1" t="str">
        <f t="shared" si="25"/>
        <v>Green Lake County</v>
      </c>
      <c r="V101" s="1" t="str">
        <f t="shared" si="26"/>
        <v>WI</v>
      </c>
      <c r="AB101" s="1"/>
      <c r="AC101" s="1"/>
      <c r="AJ101" s="5"/>
      <c r="AK101" s="5"/>
      <c r="AL101" s="5"/>
      <c r="AM101" s="5"/>
      <c r="AN101" s="5"/>
      <c r="AO101" s="5"/>
      <c r="AP101" s="5"/>
      <c r="AQ101" s="5"/>
      <c r="AR101" s="5"/>
      <c r="AS101" s="5"/>
      <c r="AT101" s="5"/>
      <c r="AU101" s="5"/>
      <c r="BB101" s="1" t="s">
        <v>73</v>
      </c>
      <c r="BC101" s="2">
        <v>37676</v>
      </c>
      <c r="BD101" s="2">
        <v>37739</v>
      </c>
      <c r="BE101" s="2">
        <v>37739</v>
      </c>
      <c r="BG101" s="1" t="s">
        <v>74</v>
      </c>
      <c r="BH101" s="1" t="s">
        <v>293</v>
      </c>
      <c r="BI101" s="1" t="s">
        <v>76</v>
      </c>
      <c r="BM101" s="1" t="s">
        <v>62</v>
      </c>
      <c r="BN101" s="1" t="s">
        <v>78</v>
      </c>
      <c r="BO101" s="1">
        <v>160</v>
      </c>
      <c r="BP101" s="1">
        <v>160</v>
      </c>
      <c r="BS101" s="1" t="s">
        <v>84</v>
      </c>
      <c r="BT101" s="2">
        <v>37742</v>
      </c>
      <c r="BU101" s="1">
        <v>0</v>
      </c>
      <c r="BV101" s="1">
        <v>0</v>
      </c>
      <c r="BW101" s="1">
        <v>0</v>
      </c>
      <c r="BX101" s="1">
        <v>0</v>
      </c>
    </row>
    <row r="102" spans="4:76" hidden="1" x14ac:dyDescent="0.25">
      <c r="D102" s="4"/>
      <c r="E102" s="5">
        <f t="shared" si="18"/>
        <v>0</v>
      </c>
      <c r="F102" s="5">
        <f t="shared" si="19"/>
        <v>0</v>
      </c>
      <c r="H102" s="5" t="str">
        <f t="shared" si="20"/>
        <v>Withdrawn</v>
      </c>
      <c r="I102" s="6" t="str">
        <f t="shared" si="21"/>
        <v>Not Started</v>
      </c>
      <c r="J102" s="1" t="s">
        <v>294</v>
      </c>
      <c r="P102" s="1" t="str">
        <f t="shared" si="22"/>
        <v>ERIS</v>
      </c>
      <c r="R102" s="1">
        <f t="shared" si="23"/>
        <v>100</v>
      </c>
      <c r="T102" s="1">
        <f t="shared" si="24"/>
        <v>0</v>
      </c>
      <c r="U102" s="1" t="str">
        <f t="shared" si="25"/>
        <v>Columbia County</v>
      </c>
      <c r="V102" s="1" t="str">
        <f t="shared" si="26"/>
        <v>WI</v>
      </c>
      <c r="AB102" s="1"/>
      <c r="AC102" s="1"/>
      <c r="AJ102" s="5"/>
      <c r="AK102" s="5"/>
      <c r="AL102" s="5"/>
      <c r="AM102" s="5"/>
      <c r="AN102" s="5"/>
      <c r="AO102" s="5"/>
      <c r="AP102" s="5"/>
      <c r="AQ102" s="5"/>
      <c r="AR102" s="5"/>
      <c r="AS102" s="5"/>
      <c r="AT102" s="5"/>
      <c r="AU102" s="5"/>
      <c r="BB102" s="1" t="s">
        <v>73</v>
      </c>
      <c r="BC102" s="2">
        <v>37676</v>
      </c>
      <c r="BD102" s="2">
        <v>37739</v>
      </c>
      <c r="BE102" s="2">
        <v>37739</v>
      </c>
      <c r="BG102" s="1" t="s">
        <v>74</v>
      </c>
      <c r="BH102" s="1" t="s">
        <v>295</v>
      </c>
      <c r="BI102" s="1" t="s">
        <v>76</v>
      </c>
      <c r="BM102" s="1" t="s">
        <v>62</v>
      </c>
      <c r="BN102" s="1" t="s">
        <v>78</v>
      </c>
      <c r="BO102" s="1">
        <v>100</v>
      </c>
      <c r="BP102" s="1">
        <v>100</v>
      </c>
      <c r="BS102" s="1" t="s">
        <v>84</v>
      </c>
      <c r="BT102" s="2">
        <v>37712</v>
      </c>
      <c r="BU102" s="1">
        <v>0</v>
      </c>
      <c r="BV102" s="1">
        <v>0</v>
      </c>
      <c r="BW102" s="1">
        <v>0</v>
      </c>
      <c r="BX102" s="1">
        <v>0</v>
      </c>
    </row>
    <row r="103" spans="4:76" hidden="1" x14ac:dyDescent="0.25">
      <c r="D103" s="4"/>
      <c r="E103" s="5">
        <f t="shared" si="18"/>
        <v>0</v>
      </c>
      <c r="F103" s="5">
        <f t="shared" si="19"/>
        <v>0</v>
      </c>
      <c r="H103" s="5" t="str">
        <f t="shared" si="20"/>
        <v>Withdrawn</v>
      </c>
      <c r="I103" s="6" t="str">
        <f t="shared" si="21"/>
        <v>Not Started</v>
      </c>
      <c r="J103" s="1" t="s">
        <v>296</v>
      </c>
      <c r="P103" s="1" t="str">
        <f t="shared" si="22"/>
        <v>ERIS</v>
      </c>
      <c r="R103" s="1">
        <f t="shared" si="23"/>
        <v>200</v>
      </c>
      <c r="T103" s="1">
        <f t="shared" si="24"/>
        <v>0</v>
      </c>
      <c r="U103" s="1" t="str">
        <f t="shared" si="25"/>
        <v>Dodge County</v>
      </c>
      <c r="V103" s="1" t="str">
        <f t="shared" si="26"/>
        <v>WI</v>
      </c>
      <c r="AB103" s="1"/>
      <c r="AC103" s="1"/>
      <c r="AJ103" s="5"/>
      <c r="AK103" s="5"/>
      <c r="AL103" s="5"/>
      <c r="AM103" s="5"/>
      <c r="AN103" s="5"/>
      <c r="AO103" s="5"/>
      <c r="AP103" s="5"/>
      <c r="AQ103" s="5"/>
      <c r="AR103" s="5"/>
      <c r="AS103" s="5"/>
      <c r="AT103" s="5"/>
      <c r="AU103" s="5"/>
      <c r="BB103" s="1" t="s">
        <v>73</v>
      </c>
      <c r="BC103" s="2">
        <v>37683</v>
      </c>
      <c r="BD103" s="2">
        <v>37742</v>
      </c>
      <c r="BE103" s="2">
        <v>37742</v>
      </c>
      <c r="BG103" s="1" t="s">
        <v>74</v>
      </c>
      <c r="BH103" s="1" t="s">
        <v>297</v>
      </c>
      <c r="BI103" s="1" t="s">
        <v>76</v>
      </c>
      <c r="BM103" s="1" t="s">
        <v>62</v>
      </c>
      <c r="BN103" s="1" t="s">
        <v>78</v>
      </c>
      <c r="BO103" s="1">
        <v>200</v>
      </c>
      <c r="BP103" s="1">
        <v>200</v>
      </c>
      <c r="BS103" s="1" t="s">
        <v>84</v>
      </c>
      <c r="BT103" s="2">
        <v>38292</v>
      </c>
      <c r="BU103" s="1">
        <v>0</v>
      </c>
      <c r="BV103" s="1">
        <v>0</v>
      </c>
      <c r="BW103" s="1">
        <v>0</v>
      </c>
      <c r="BX103" s="1">
        <v>0</v>
      </c>
    </row>
    <row r="104" spans="4:76" hidden="1" x14ac:dyDescent="0.25">
      <c r="D104" s="4"/>
      <c r="E104" s="5">
        <f t="shared" si="18"/>
        <v>0</v>
      </c>
      <c r="F104" s="5">
        <f t="shared" si="19"/>
        <v>0</v>
      </c>
      <c r="H104" s="5" t="str">
        <f t="shared" si="20"/>
        <v>Withdrawn</v>
      </c>
      <c r="I104" s="6" t="str">
        <f t="shared" si="21"/>
        <v>Not Started</v>
      </c>
      <c r="J104" s="1" t="s">
        <v>298</v>
      </c>
      <c r="P104" s="1" t="str">
        <f t="shared" si="22"/>
        <v>ERIS</v>
      </c>
      <c r="R104" s="1">
        <f t="shared" si="23"/>
        <v>8</v>
      </c>
      <c r="T104" s="1" t="str">
        <f t="shared" si="24"/>
        <v>Diesel</v>
      </c>
      <c r="U104" s="1" t="str">
        <f t="shared" si="25"/>
        <v>Marinette County</v>
      </c>
      <c r="V104" s="1" t="str">
        <f t="shared" si="26"/>
        <v>WI</v>
      </c>
      <c r="AB104" s="1"/>
      <c r="AC104" s="1"/>
      <c r="AJ104" s="5"/>
      <c r="AK104" s="5"/>
      <c r="AL104" s="5"/>
      <c r="AM104" s="5"/>
      <c r="AN104" s="5"/>
      <c r="AO104" s="5"/>
      <c r="AP104" s="5"/>
      <c r="AQ104" s="5"/>
      <c r="AR104" s="5"/>
      <c r="AS104" s="5"/>
      <c r="AT104" s="5"/>
      <c r="AU104" s="5"/>
      <c r="BB104" s="1" t="s">
        <v>73</v>
      </c>
      <c r="BC104" s="2">
        <v>37711</v>
      </c>
      <c r="BD104" s="2">
        <v>37742</v>
      </c>
      <c r="BE104" s="2">
        <v>37742</v>
      </c>
      <c r="BG104" s="1" t="s">
        <v>74</v>
      </c>
      <c r="BH104" s="1" t="s">
        <v>299</v>
      </c>
      <c r="BI104" s="1" t="s">
        <v>76</v>
      </c>
      <c r="BM104" s="1" t="s">
        <v>62</v>
      </c>
      <c r="BN104" s="1" t="s">
        <v>78</v>
      </c>
      <c r="BO104" s="1">
        <v>8</v>
      </c>
      <c r="BP104" s="1">
        <v>8</v>
      </c>
      <c r="BQ104" s="1" t="s">
        <v>207</v>
      </c>
      <c r="BS104" s="1" t="s">
        <v>84</v>
      </c>
      <c r="BT104" s="2">
        <v>38687</v>
      </c>
      <c r="BU104" s="1">
        <v>0</v>
      </c>
      <c r="BV104" s="1">
        <v>0</v>
      </c>
      <c r="BW104" s="1">
        <v>0</v>
      </c>
      <c r="BX104" s="1">
        <v>0</v>
      </c>
    </row>
    <row r="105" spans="4:76" hidden="1" x14ac:dyDescent="0.25">
      <c r="D105" s="4"/>
      <c r="E105" s="5">
        <f t="shared" si="18"/>
        <v>0</v>
      </c>
      <c r="F105" s="5">
        <f t="shared" si="19"/>
        <v>0</v>
      </c>
      <c r="H105" s="5" t="str">
        <f t="shared" si="20"/>
        <v>Done</v>
      </c>
      <c r="I105" s="6" t="str">
        <f t="shared" si="21"/>
        <v>In Service</v>
      </c>
      <c r="J105" s="1" t="s">
        <v>300</v>
      </c>
      <c r="P105" s="1" t="str">
        <f t="shared" si="22"/>
        <v>ERIS</v>
      </c>
      <c r="R105" s="1">
        <f t="shared" si="23"/>
        <v>85</v>
      </c>
      <c r="T105" s="1" t="str">
        <f t="shared" si="24"/>
        <v>Coal</v>
      </c>
      <c r="U105" s="1" t="str">
        <f t="shared" si="25"/>
        <v>Brown County</v>
      </c>
      <c r="V105" s="1" t="str">
        <f t="shared" si="26"/>
        <v>WI</v>
      </c>
      <c r="AB105" s="1"/>
      <c r="AC105" s="1"/>
      <c r="AJ105" s="5"/>
      <c r="AK105" s="5"/>
      <c r="AL105" s="5"/>
      <c r="AM105" s="5"/>
      <c r="AN105" s="5"/>
      <c r="AO105" s="5"/>
      <c r="AP105" s="5"/>
      <c r="AQ105" s="5"/>
      <c r="AR105" s="5"/>
      <c r="AS105" s="5"/>
      <c r="AT105" s="5"/>
      <c r="AU105" s="5"/>
      <c r="BB105" s="1" t="s">
        <v>58</v>
      </c>
      <c r="BC105" s="2">
        <v>37106</v>
      </c>
      <c r="BG105" s="1" t="s">
        <v>301</v>
      </c>
      <c r="BH105" s="1" t="s">
        <v>302</v>
      </c>
      <c r="BI105" s="1" t="s">
        <v>76</v>
      </c>
      <c r="BL105" s="1" t="s">
        <v>77</v>
      </c>
      <c r="BM105" s="1" t="s">
        <v>62</v>
      </c>
      <c r="BN105" s="1" t="s">
        <v>78</v>
      </c>
      <c r="BO105" s="1">
        <v>85</v>
      </c>
      <c r="BP105" s="1">
        <v>85</v>
      </c>
      <c r="BQ105" s="1" t="s">
        <v>83</v>
      </c>
      <c r="BS105" s="1" t="s">
        <v>65</v>
      </c>
      <c r="BT105" s="2">
        <v>40613</v>
      </c>
      <c r="BU105" s="1">
        <v>0</v>
      </c>
      <c r="BV105" s="1">
        <v>0</v>
      </c>
      <c r="BW105" s="1">
        <v>0</v>
      </c>
      <c r="BX105" s="1">
        <v>0</v>
      </c>
    </row>
    <row r="106" spans="4:76" hidden="1" x14ac:dyDescent="0.25">
      <c r="D106" s="4"/>
      <c r="E106" s="5">
        <f t="shared" si="18"/>
        <v>0</v>
      </c>
      <c r="F106" s="5">
        <f t="shared" si="19"/>
        <v>0</v>
      </c>
      <c r="H106" s="5" t="str">
        <f t="shared" si="20"/>
        <v>Withdrawn</v>
      </c>
      <c r="I106" s="6" t="str">
        <f t="shared" si="21"/>
        <v>Not Started</v>
      </c>
      <c r="J106" s="1" t="s">
        <v>303</v>
      </c>
      <c r="P106" s="1" t="str">
        <f t="shared" si="22"/>
        <v>ERIS</v>
      </c>
      <c r="R106" s="1">
        <f t="shared" si="23"/>
        <v>7</v>
      </c>
      <c r="T106" s="1">
        <f t="shared" si="24"/>
        <v>0</v>
      </c>
      <c r="U106" s="1" t="str">
        <f t="shared" si="25"/>
        <v>Marathon County</v>
      </c>
      <c r="V106" s="1" t="str">
        <f t="shared" si="26"/>
        <v>WI</v>
      </c>
      <c r="AB106" s="1"/>
      <c r="AC106" s="1"/>
      <c r="AJ106" s="5"/>
      <c r="AK106" s="5"/>
      <c r="AL106" s="5"/>
      <c r="AM106" s="5"/>
      <c r="AN106" s="5"/>
      <c r="AO106" s="5"/>
      <c r="AP106" s="5"/>
      <c r="AQ106" s="5"/>
      <c r="AR106" s="5"/>
      <c r="AS106" s="5"/>
      <c r="AT106" s="5"/>
      <c r="AU106" s="5"/>
      <c r="BB106" s="1" t="s">
        <v>73</v>
      </c>
      <c r="BC106" s="2">
        <v>37711</v>
      </c>
      <c r="BD106" s="2">
        <v>37742</v>
      </c>
      <c r="BE106" s="2">
        <v>37742</v>
      </c>
      <c r="BG106" s="1" t="s">
        <v>74</v>
      </c>
      <c r="BH106" s="1" t="s">
        <v>304</v>
      </c>
      <c r="BI106" s="1" t="s">
        <v>76</v>
      </c>
      <c r="BM106" s="1" t="s">
        <v>62</v>
      </c>
      <c r="BN106" s="1" t="s">
        <v>78</v>
      </c>
      <c r="BO106" s="1">
        <v>7</v>
      </c>
      <c r="BP106" s="1">
        <v>7</v>
      </c>
      <c r="BS106" s="1" t="s">
        <v>84</v>
      </c>
      <c r="BT106" s="2">
        <v>37895</v>
      </c>
      <c r="BU106" s="1">
        <v>0</v>
      </c>
      <c r="BV106" s="1">
        <v>0</v>
      </c>
      <c r="BW106" s="1">
        <v>0</v>
      </c>
      <c r="BX106" s="1">
        <v>0</v>
      </c>
    </row>
    <row r="107" spans="4:76" hidden="1" x14ac:dyDescent="0.25">
      <c r="D107" s="4"/>
      <c r="E107" s="5" t="str">
        <f t="shared" si="18"/>
        <v>G113</v>
      </c>
      <c r="F107" s="5" t="str">
        <f t="shared" si="19"/>
        <v>G113</v>
      </c>
      <c r="H107" s="5" t="str">
        <f t="shared" si="20"/>
        <v>Done</v>
      </c>
      <c r="I107" s="6" t="str">
        <f t="shared" si="21"/>
        <v>In Service</v>
      </c>
      <c r="J107" s="1" t="s">
        <v>305</v>
      </c>
      <c r="P107" s="1" t="str">
        <f t="shared" si="22"/>
        <v>ERIS</v>
      </c>
      <c r="R107" s="1">
        <f t="shared" si="23"/>
        <v>200</v>
      </c>
      <c r="T107" s="1" t="str">
        <f t="shared" si="24"/>
        <v>Wind</v>
      </c>
      <c r="U107" s="1" t="str">
        <f t="shared" si="25"/>
        <v>Mower County</v>
      </c>
      <c r="V107" s="1" t="str">
        <f t="shared" si="26"/>
        <v>MN</v>
      </c>
      <c r="AB107" s="1"/>
      <c r="AC107" s="1"/>
      <c r="AJ107" s="5"/>
      <c r="AK107" s="5"/>
      <c r="AL107" s="5"/>
      <c r="AM107" s="5"/>
      <c r="AN107" s="5"/>
      <c r="AO107" s="5"/>
      <c r="AP107" s="5"/>
      <c r="AQ107" s="5"/>
      <c r="AR107" s="5"/>
      <c r="AS107" s="5"/>
      <c r="AT107" s="5"/>
      <c r="AU107" s="5"/>
      <c r="BB107" s="1" t="s">
        <v>58</v>
      </c>
      <c r="BC107" s="2">
        <v>37111</v>
      </c>
      <c r="BE107" s="2">
        <v>38469</v>
      </c>
      <c r="BF107" s="2">
        <v>39082</v>
      </c>
      <c r="BG107" s="1" t="s">
        <v>87</v>
      </c>
      <c r="BH107" s="1" t="s">
        <v>179</v>
      </c>
      <c r="BI107" s="1" t="s">
        <v>93</v>
      </c>
      <c r="BJ107" s="1" t="s">
        <v>305</v>
      </c>
      <c r="BK107" s="1" t="s">
        <v>305</v>
      </c>
      <c r="BL107" s="1" t="s">
        <v>77</v>
      </c>
      <c r="BM107" s="1" t="s">
        <v>62</v>
      </c>
      <c r="BN107" s="1" t="s">
        <v>306</v>
      </c>
      <c r="BO107" s="1">
        <v>200</v>
      </c>
      <c r="BP107" s="1">
        <v>200</v>
      </c>
      <c r="BQ107" s="1" t="s">
        <v>97</v>
      </c>
      <c r="BR107" s="1" t="s">
        <v>98</v>
      </c>
      <c r="BS107" s="1" t="s">
        <v>65</v>
      </c>
      <c r="BT107" s="2">
        <v>38504</v>
      </c>
      <c r="BU107" s="1">
        <v>0</v>
      </c>
      <c r="BV107" s="1">
        <v>0</v>
      </c>
      <c r="BW107" s="1">
        <v>0</v>
      </c>
      <c r="BX107" s="1">
        <v>0</v>
      </c>
    </row>
    <row r="108" spans="4:76" hidden="1" x14ac:dyDescent="0.25">
      <c r="D108" s="4"/>
      <c r="E108" s="5">
        <f t="shared" si="18"/>
        <v>0</v>
      </c>
      <c r="F108" s="5">
        <f t="shared" si="19"/>
        <v>0</v>
      </c>
      <c r="H108" s="5" t="str">
        <f t="shared" si="20"/>
        <v>Withdrawn</v>
      </c>
      <c r="I108" s="6" t="str">
        <f t="shared" si="21"/>
        <v>Withdrawn</v>
      </c>
      <c r="J108" s="1" t="s">
        <v>307</v>
      </c>
      <c r="P108" s="1" t="str">
        <f t="shared" si="22"/>
        <v>ERIS</v>
      </c>
      <c r="R108" s="1">
        <f t="shared" si="23"/>
        <v>260</v>
      </c>
      <c r="T108" s="1" t="str">
        <f t="shared" si="24"/>
        <v>Gas</v>
      </c>
      <c r="U108" s="1" t="str">
        <f t="shared" si="25"/>
        <v>Posey County</v>
      </c>
      <c r="V108" s="1" t="str">
        <f t="shared" si="26"/>
        <v>IN</v>
      </c>
      <c r="AB108" s="1"/>
      <c r="AC108" s="1"/>
      <c r="AJ108" s="5"/>
      <c r="AK108" s="5"/>
      <c r="AL108" s="5"/>
      <c r="AM108" s="5"/>
      <c r="AN108" s="5"/>
      <c r="AO108" s="5"/>
      <c r="AP108" s="5"/>
      <c r="AQ108" s="5"/>
      <c r="AR108" s="5"/>
      <c r="AS108" s="5"/>
      <c r="AT108" s="5"/>
      <c r="AU108" s="5"/>
      <c r="BB108" s="1" t="s">
        <v>73</v>
      </c>
      <c r="BC108" s="2">
        <v>36605</v>
      </c>
      <c r="BD108" s="2">
        <v>37762</v>
      </c>
      <c r="BE108" s="2">
        <v>37762</v>
      </c>
      <c r="BG108" s="1" t="s">
        <v>197</v>
      </c>
      <c r="BH108" s="1" t="s">
        <v>308</v>
      </c>
      <c r="BI108" s="1" t="s">
        <v>103</v>
      </c>
      <c r="BM108" s="1" t="s">
        <v>62</v>
      </c>
      <c r="BN108" s="1" t="s">
        <v>78</v>
      </c>
      <c r="BO108" s="1">
        <v>260</v>
      </c>
      <c r="BP108" s="1">
        <v>260</v>
      </c>
      <c r="BQ108" s="1" t="s">
        <v>64</v>
      </c>
      <c r="BS108" s="1" t="s">
        <v>73</v>
      </c>
      <c r="BT108" s="2">
        <v>37773</v>
      </c>
      <c r="BU108" s="1">
        <v>0</v>
      </c>
      <c r="BV108" s="1">
        <v>0</v>
      </c>
      <c r="BW108" s="1">
        <v>0</v>
      </c>
      <c r="BX108" s="1">
        <v>0</v>
      </c>
    </row>
    <row r="109" spans="4:76" hidden="1" x14ac:dyDescent="0.25">
      <c r="D109" s="4"/>
      <c r="E109" s="5">
        <f t="shared" si="18"/>
        <v>0</v>
      </c>
      <c r="F109" s="5">
        <f t="shared" si="19"/>
        <v>0</v>
      </c>
      <c r="H109" s="5" t="str">
        <f t="shared" si="20"/>
        <v>Withdrawn</v>
      </c>
      <c r="I109" s="6" t="str">
        <f t="shared" si="21"/>
        <v>Not Started</v>
      </c>
      <c r="J109" s="1" t="s">
        <v>309</v>
      </c>
      <c r="P109" s="1" t="str">
        <f t="shared" si="22"/>
        <v>ERIS</v>
      </c>
      <c r="R109" s="1">
        <f t="shared" si="23"/>
        <v>230</v>
      </c>
      <c r="T109" s="1" t="str">
        <f t="shared" si="24"/>
        <v>Steam</v>
      </c>
      <c r="U109" s="1" t="str">
        <f t="shared" si="25"/>
        <v>Monroe County</v>
      </c>
      <c r="V109" s="1" t="str">
        <f t="shared" si="26"/>
        <v>IA</v>
      </c>
      <c r="AB109" s="1"/>
      <c r="AC109" s="1"/>
      <c r="AJ109" s="5"/>
      <c r="AK109" s="5"/>
      <c r="AL109" s="5"/>
      <c r="AM109" s="5"/>
      <c r="AN109" s="5"/>
      <c r="AO109" s="5"/>
      <c r="AP109" s="5"/>
      <c r="AQ109" s="5"/>
      <c r="AR109" s="5"/>
      <c r="AS109" s="5"/>
      <c r="AT109" s="5"/>
      <c r="AU109" s="5"/>
      <c r="BB109" s="1" t="s">
        <v>73</v>
      </c>
      <c r="BC109" s="2">
        <v>36609</v>
      </c>
      <c r="BD109" s="2">
        <v>37763</v>
      </c>
      <c r="BE109" s="2">
        <v>37763</v>
      </c>
      <c r="BG109" s="1" t="s">
        <v>87</v>
      </c>
      <c r="BH109" s="1" t="s">
        <v>310</v>
      </c>
      <c r="BI109" s="1" t="s">
        <v>89</v>
      </c>
      <c r="BL109" s="1" t="s">
        <v>143</v>
      </c>
      <c r="BM109" s="1" t="s">
        <v>62</v>
      </c>
      <c r="BN109" s="1" t="s">
        <v>78</v>
      </c>
      <c r="BO109" s="1">
        <v>230</v>
      </c>
      <c r="BP109" s="1">
        <v>230</v>
      </c>
      <c r="BQ109" s="1" t="s">
        <v>311</v>
      </c>
      <c r="BS109" s="1" t="s">
        <v>84</v>
      </c>
      <c r="BT109" s="2">
        <v>37043</v>
      </c>
      <c r="BU109" s="1">
        <v>0</v>
      </c>
      <c r="BV109" s="1">
        <v>0</v>
      </c>
      <c r="BW109" s="1">
        <v>0</v>
      </c>
      <c r="BX109" s="1">
        <v>0</v>
      </c>
    </row>
    <row r="110" spans="4:76" hidden="1" x14ac:dyDescent="0.25">
      <c r="D110" s="4"/>
      <c r="E110" s="5">
        <f t="shared" si="18"/>
        <v>0</v>
      </c>
      <c r="F110" s="5">
        <f t="shared" si="19"/>
        <v>0</v>
      </c>
      <c r="H110" s="5" t="str">
        <f t="shared" si="20"/>
        <v>Withdrawn</v>
      </c>
      <c r="I110" s="6" t="str">
        <f t="shared" si="21"/>
        <v>Not Started</v>
      </c>
      <c r="J110" s="1" t="s">
        <v>312</v>
      </c>
      <c r="P110" s="1" t="str">
        <f t="shared" si="22"/>
        <v>ERIS</v>
      </c>
      <c r="R110" s="1">
        <f t="shared" si="23"/>
        <v>1000</v>
      </c>
      <c r="T110" s="1">
        <f t="shared" si="24"/>
        <v>0</v>
      </c>
      <c r="U110" s="1" t="str">
        <f t="shared" si="25"/>
        <v>Henderson County</v>
      </c>
      <c r="V110" s="1" t="str">
        <f t="shared" si="26"/>
        <v>KY</v>
      </c>
      <c r="AB110" s="1"/>
      <c r="AC110" s="1"/>
      <c r="AJ110" s="5"/>
      <c r="AK110" s="5"/>
      <c r="AL110" s="5"/>
      <c r="AM110" s="5"/>
      <c r="AN110" s="5"/>
      <c r="AO110" s="5"/>
      <c r="AP110" s="5"/>
      <c r="AQ110" s="5"/>
      <c r="AR110" s="5"/>
      <c r="AS110" s="5"/>
      <c r="AT110" s="5"/>
      <c r="AU110" s="5"/>
      <c r="BB110" s="1" t="s">
        <v>73</v>
      </c>
      <c r="BC110" s="2">
        <v>37078</v>
      </c>
      <c r="BD110" s="2">
        <v>37768</v>
      </c>
      <c r="BE110" s="2">
        <v>37768</v>
      </c>
      <c r="BG110" s="1" t="s">
        <v>80</v>
      </c>
      <c r="BH110" s="1" t="s">
        <v>313</v>
      </c>
      <c r="BI110" s="1" t="s">
        <v>82</v>
      </c>
      <c r="BM110" s="1" t="s">
        <v>62</v>
      </c>
      <c r="BN110" s="1" t="s">
        <v>78</v>
      </c>
      <c r="BO110" s="1">
        <v>1000</v>
      </c>
      <c r="BP110" s="1">
        <v>1000</v>
      </c>
      <c r="BS110" s="1" t="s">
        <v>84</v>
      </c>
      <c r="BT110" s="2">
        <v>38139</v>
      </c>
      <c r="BU110" s="1">
        <v>0</v>
      </c>
      <c r="BV110" s="1">
        <v>0</v>
      </c>
      <c r="BW110" s="1">
        <v>0</v>
      </c>
      <c r="BX110" s="1">
        <v>0</v>
      </c>
    </row>
    <row r="111" spans="4:76" hidden="1" x14ac:dyDescent="0.25">
      <c r="D111" s="4"/>
      <c r="E111" s="5" t="str">
        <f t="shared" si="18"/>
        <v>G117</v>
      </c>
      <c r="F111" s="5" t="str">
        <f t="shared" si="19"/>
        <v>G117</v>
      </c>
      <c r="H111" s="5" t="str">
        <f t="shared" si="20"/>
        <v>Done</v>
      </c>
      <c r="I111" s="6" t="str">
        <f t="shared" si="21"/>
        <v>Withdrawn</v>
      </c>
      <c r="J111" s="1" t="s">
        <v>314</v>
      </c>
      <c r="P111" s="1" t="str">
        <f t="shared" si="22"/>
        <v>ERIS</v>
      </c>
      <c r="R111" s="1">
        <f t="shared" si="23"/>
        <v>324</v>
      </c>
      <c r="T111" s="1" t="str">
        <f t="shared" si="24"/>
        <v>Combined Cycle</v>
      </c>
      <c r="U111" s="1" t="str">
        <f t="shared" si="25"/>
        <v>Douglas County</v>
      </c>
      <c r="V111" s="1" t="str">
        <f t="shared" si="26"/>
        <v>WI</v>
      </c>
      <c r="AB111" s="1"/>
      <c r="AC111" s="1"/>
      <c r="AJ111" s="5"/>
      <c r="AK111" s="5"/>
      <c r="AL111" s="5"/>
      <c r="AM111" s="5"/>
      <c r="AN111" s="5"/>
      <c r="AO111" s="5"/>
      <c r="AP111" s="5"/>
      <c r="AQ111" s="5"/>
      <c r="AR111" s="5"/>
      <c r="AS111" s="5"/>
      <c r="AT111" s="5"/>
      <c r="AU111" s="5"/>
      <c r="BB111" s="1" t="s">
        <v>58</v>
      </c>
      <c r="BC111" s="2">
        <v>37112</v>
      </c>
      <c r="BE111" s="2">
        <v>39801</v>
      </c>
      <c r="BF111" s="2">
        <v>41760</v>
      </c>
      <c r="BG111" s="1" t="s">
        <v>315</v>
      </c>
      <c r="BH111" s="1" t="s">
        <v>316</v>
      </c>
      <c r="BI111" s="1" t="s">
        <v>76</v>
      </c>
      <c r="BJ111" s="1" t="s">
        <v>314</v>
      </c>
      <c r="BK111" s="1" t="s">
        <v>314</v>
      </c>
      <c r="BL111" s="1" t="s">
        <v>77</v>
      </c>
      <c r="BM111" s="1" t="s">
        <v>62</v>
      </c>
      <c r="BN111" s="1" t="s">
        <v>317</v>
      </c>
      <c r="BO111" s="1">
        <v>324</v>
      </c>
      <c r="BP111" s="1">
        <v>324</v>
      </c>
      <c r="BQ111" s="1" t="s">
        <v>94</v>
      </c>
      <c r="BR111" s="1" t="s">
        <v>94</v>
      </c>
      <c r="BS111" s="1" t="s">
        <v>73</v>
      </c>
      <c r="BT111" s="2">
        <v>37956</v>
      </c>
      <c r="BU111" s="1">
        <v>0</v>
      </c>
      <c r="BV111" s="1">
        <v>0</v>
      </c>
      <c r="BW111" s="1">
        <v>0</v>
      </c>
      <c r="BX111" s="1">
        <v>0</v>
      </c>
    </row>
    <row r="112" spans="4:76" hidden="1" x14ac:dyDescent="0.25">
      <c r="D112" s="4"/>
      <c r="E112" s="5">
        <f t="shared" si="18"/>
        <v>0</v>
      </c>
      <c r="F112" s="5">
        <f t="shared" si="19"/>
        <v>0</v>
      </c>
      <c r="H112" s="5" t="str">
        <f t="shared" si="20"/>
        <v>Withdrawn</v>
      </c>
      <c r="I112" s="6" t="str">
        <f t="shared" si="21"/>
        <v>Not Started</v>
      </c>
      <c r="J112" s="1" t="s">
        <v>318</v>
      </c>
      <c r="P112" s="1" t="str">
        <f t="shared" si="22"/>
        <v>ERIS</v>
      </c>
      <c r="R112" s="1">
        <f t="shared" si="23"/>
        <v>19</v>
      </c>
      <c r="T112" s="1" t="str">
        <f t="shared" si="24"/>
        <v>Wind</v>
      </c>
      <c r="U112" s="1" t="str">
        <f t="shared" si="25"/>
        <v>McIntosh County</v>
      </c>
      <c r="V112" s="1" t="str">
        <f t="shared" si="26"/>
        <v>ND</v>
      </c>
      <c r="AB112" s="1"/>
      <c r="AC112" s="1"/>
      <c r="AJ112" s="5"/>
      <c r="AK112" s="5"/>
      <c r="AL112" s="5"/>
      <c r="AM112" s="5"/>
      <c r="AN112" s="5"/>
      <c r="AO112" s="5"/>
      <c r="AP112" s="5"/>
      <c r="AQ112" s="5"/>
      <c r="AR112" s="5"/>
      <c r="AS112" s="5"/>
      <c r="AT112" s="5"/>
      <c r="AU112" s="5"/>
      <c r="BB112" s="1" t="s">
        <v>73</v>
      </c>
      <c r="BC112" s="2">
        <v>37692</v>
      </c>
      <c r="BD112" s="2">
        <v>37775</v>
      </c>
      <c r="BE112" s="2">
        <v>37775</v>
      </c>
      <c r="BG112" s="1" t="s">
        <v>192</v>
      </c>
      <c r="BH112" s="1" t="s">
        <v>285</v>
      </c>
      <c r="BI112" s="1" t="s">
        <v>194</v>
      </c>
      <c r="BM112" s="1" t="s">
        <v>62</v>
      </c>
      <c r="BN112" s="1" t="s">
        <v>78</v>
      </c>
      <c r="BO112" s="1">
        <v>19</v>
      </c>
      <c r="BP112" s="1">
        <v>19</v>
      </c>
      <c r="BQ112" s="1" t="s">
        <v>97</v>
      </c>
      <c r="BR112" s="1" t="s">
        <v>98</v>
      </c>
      <c r="BS112" s="1" t="s">
        <v>84</v>
      </c>
      <c r="BT112" s="2">
        <v>38139</v>
      </c>
      <c r="BU112" s="1">
        <v>0</v>
      </c>
      <c r="BV112" s="1">
        <v>0</v>
      </c>
      <c r="BW112" s="1">
        <v>0</v>
      </c>
      <c r="BX112" s="1">
        <v>0</v>
      </c>
    </row>
    <row r="113" spans="4:76" hidden="1" x14ac:dyDescent="0.25">
      <c r="D113" s="4"/>
      <c r="E113" s="5">
        <f t="shared" si="18"/>
        <v>0</v>
      </c>
      <c r="F113" s="5">
        <f t="shared" si="19"/>
        <v>0</v>
      </c>
      <c r="H113" s="5" t="str">
        <f t="shared" si="20"/>
        <v>Withdrawn</v>
      </c>
      <c r="I113" s="6" t="str">
        <f t="shared" si="21"/>
        <v>Not Started</v>
      </c>
      <c r="J113" s="1" t="s">
        <v>319</v>
      </c>
      <c r="P113" s="1" t="str">
        <f t="shared" si="22"/>
        <v>ERIS</v>
      </c>
      <c r="R113" s="1">
        <f t="shared" si="23"/>
        <v>19</v>
      </c>
      <c r="T113" s="1" t="str">
        <f t="shared" si="24"/>
        <v>Wind</v>
      </c>
      <c r="U113" s="1" t="str">
        <f t="shared" si="25"/>
        <v>McIntosh County</v>
      </c>
      <c r="V113" s="1" t="str">
        <f t="shared" si="26"/>
        <v>ND</v>
      </c>
      <c r="AB113" s="1"/>
      <c r="AC113" s="1"/>
      <c r="AJ113" s="5"/>
      <c r="AK113" s="5"/>
      <c r="AL113" s="5"/>
      <c r="AM113" s="5"/>
      <c r="AN113" s="5"/>
      <c r="AO113" s="5"/>
      <c r="AP113" s="5"/>
      <c r="AQ113" s="5"/>
      <c r="AR113" s="5"/>
      <c r="AS113" s="5"/>
      <c r="AT113" s="5"/>
      <c r="AU113" s="5"/>
      <c r="BB113" s="1" t="s">
        <v>73</v>
      </c>
      <c r="BC113" s="2">
        <v>37692</v>
      </c>
      <c r="BD113" s="2">
        <v>37775</v>
      </c>
      <c r="BE113" s="2">
        <v>37775</v>
      </c>
      <c r="BG113" s="1" t="s">
        <v>192</v>
      </c>
      <c r="BH113" s="1" t="s">
        <v>285</v>
      </c>
      <c r="BI113" s="1" t="s">
        <v>194</v>
      </c>
      <c r="BM113" s="1" t="s">
        <v>62</v>
      </c>
      <c r="BN113" s="1" t="s">
        <v>78</v>
      </c>
      <c r="BO113" s="1">
        <v>19</v>
      </c>
      <c r="BP113" s="1">
        <v>19</v>
      </c>
      <c r="BQ113" s="1" t="s">
        <v>97</v>
      </c>
      <c r="BR113" s="1" t="s">
        <v>98</v>
      </c>
      <c r="BS113" s="1" t="s">
        <v>84</v>
      </c>
      <c r="BT113" s="2">
        <v>38322</v>
      </c>
      <c r="BU113" s="1">
        <v>0</v>
      </c>
      <c r="BV113" s="1">
        <v>0</v>
      </c>
      <c r="BW113" s="1">
        <v>0</v>
      </c>
      <c r="BX113" s="1">
        <v>0</v>
      </c>
    </row>
    <row r="114" spans="4:76" hidden="1" x14ac:dyDescent="0.25">
      <c r="D114" s="4"/>
      <c r="E114" s="5">
        <f t="shared" si="18"/>
        <v>0</v>
      </c>
      <c r="F114" s="5">
        <f t="shared" si="19"/>
        <v>0</v>
      </c>
      <c r="H114" s="5" t="str">
        <f t="shared" si="20"/>
        <v>Withdrawn</v>
      </c>
      <c r="I114" s="6" t="str">
        <f t="shared" si="21"/>
        <v>Not Started</v>
      </c>
      <c r="J114" s="1" t="s">
        <v>320</v>
      </c>
      <c r="P114" s="1" t="str">
        <f t="shared" si="22"/>
        <v>ERIS</v>
      </c>
      <c r="R114" s="1">
        <f t="shared" si="23"/>
        <v>19</v>
      </c>
      <c r="T114" s="1" t="str">
        <f t="shared" si="24"/>
        <v>Wind</v>
      </c>
      <c r="U114" s="1" t="str">
        <f t="shared" si="25"/>
        <v>Dickey County</v>
      </c>
      <c r="V114" s="1" t="str">
        <f t="shared" si="26"/>
        <v>ND</v>
      </c>
      <c r="AB114" s="1"/>
      <c r="AC114" s="1"/>
      <c r="AJ114" s="5"/>
      <c r="AK114" s="5"/>
      <c r="AL114" s="5"/>
      <c r="AM114" s="5"/>
      <c r="AN114" s="5"/>
      <c r="AO114" s="5"/>
      <c r="AP114" s="5"/>
      <c r="AQ114" s="5"/>
      <c r="AR114" s="5"/>
      <c r="AS114" s="5"/>
      <c r="AT114" s="5"/>
      <c r="AU114" s="5"/>
      <c r="BB114" s="1" t="s">
        <v>73</v>
      </c>
      <c r="BC114" s="2">
        <v>37700</v>
      </c>
      <c r="BD114" s="2">
        <v>37775</v>
      </c>
      <c r="BE114" s="2">
        <v>37775</v>
      </c>
      <c r="BG114" s="1" t="s">
        <v>192</v>
      </c>
      <c r="BH114" s="1" t="s">
        <v>193</v>
      </c>
      <c r="BI114" s="1" t="s">
        <v>194</v>
      </c>
      <c r="BM114" s="1" t="s">
        <v>62</v>
      </c>
      <c r="BN114" s="1" t="s">
        <v>78</v>
      </c>
      <c r="BO114" s="1">
        <v>19</v>
      </c>
      <c r="BP114" s="1">
        <v>19</v>
      </c>
      <c r="BQ114" s="1" t="s">
        <v>97</v>
      </c>
      <c r="BR114" s="1" t="s">
        <v>98</v>
      </c>
      <c r="BS114" s="1" t="s">
        <v>84</v>
      </c>
      <c r="BT114" s="2">
        <v>37895</v>
      </c>
      <c r="BU114" s="1">
        <v>0</v>
      </c>
      <c r="BV114" s="1">
        <v>0</v>
      </c>
      <c r="BW114" s="1">
        <v>0</v>
      </c>
      <c r="BX114" s="1">
        <v>0</v>
      </c>
    </row>
    <row r="115" spans="4:76" hidden="1" x14ac:dyDescent="0.25">
      <c r="D115" s="4"/>
      <c r="E115" s="5">
        <f t="shared" si="18"/>
        <v>0</v>
      </c>
      <c r="F115" s="5">
        <f t="shared" si="19"/>
        <v>0</v>
      </c>
      <c r="H115" s="5" t="str">
        <f t="shared" si="20"/>
        <v>Withdrawn</v>
      </c>
      <c r="I115" s="6" t="str">
        <f t="shared" si="21"/>
        <v>Not Started</v>
      </c>
      <c r="J115" s="1" t="s">
        <v>321</v>
      </c>
      <c r="P115" s="1" t="str">
        <f t="shared" si="22"/>
        <v>ERIS</v>
      </c>
      <c r="R115" s="1">
        <f t="shared" si="23"/>
        <v>19</v>
      </c>
      <c r="T115" s="1" t="str">
        <f t="shared" si="24"/>
        <v>Wind</v>
      </c>
      <c r="U115" s="1" t="str">
        <f t="shared" si="25"/>
        <v>Dickey County</v>
      </c>
      <c r="V115" s="1" t="str">
        <f t="shared" si="26"/>
        <v>ND</v>
      </c>
      <c r="AB115" s="1"/>
      <c r="AC115" s="1"/>
      <c r="AJ115" s="5"/>
      <c r="AK115" s="5"/>
      <c r="AL115" s="5"/>
      <c r="AM115" s="5"/>
      <c r="AN115" s="5"/>
      <c r="AO115" s="5"/>
      <c r="AP115" s="5"/>
      <c r="AQ115" s="5"/>
      <c r="AR115" s="5"/>
      <c r="AS115" s="5"/>
      <c r="AT115" s="5"/>
      <c r="AU115" s="5"/>
      <c r="BB115" s="1" t="s">
        <v>73</v>
      </c>
      <c r="BC115" s="2">
        <v>37700</v>
      </c>
      <c r="BD115" s="2">
        <v>37775</v>
      </c>
      <c r="BE115" s="2">
        <v>37775</v>
      </c>
      <c r="BG115" s="1" t="s">
        <v>192</v>
      </c>
      <c r="BH115" s="1" t="s">
        <v>193</v>
      </c>
      <c r="BI115" s="1" t="s">
        <v>194</v>
      </c>
      <c r="BM115" s="1" t="s">
        <v>62</v>
      </c>
      <c r="BN115" s="1" t="s">
        <v>78</v>
      </c>
      <c r="BO115" s="1">
        <v>19</v>
      </c>
      <c r="BP115" s="1">
        <v>19</v>
      </c>
      <c r="BQ115" s="1" t="s">
        <v>97</v>
      </c>
      <c r="BR115" s="1" t="s">
        <v>98</v>
      </c>
      <c r="BS115" s="1" t="s">
        <v>84</v>
      </c>
      <c r="BT115" s="2">
        <v>39600</v>
      </c>
      <c r="BU115" s="1">
        <v>0</v>
      </c>
      <c r="BV115" s="1">
        <v>0</v>
      </c>
      <c r="BW115" s="1">
        <v>0</v>
      </c>
      <c r="BX115" s="1">
        <v>0</v>
      </c>
    </row>
    <row r="116" spans="4:76" hidden="1" x14ac:dyDescent="0.25">
      <c r="D116" s="4"/>
      <c r="E116" s="5">
        <f t="shared" si="18"/>
        <v>0</v>
      </c>
      <c r="F116" s="5">
        <f t="shared" si="19"/>
        <v>0</v>
      </c>
      <c r="H116" s="5" t="str">
        <f t="shared" si="20"/>
        <v>Withdrawn</v>
      </c>
      <c r="I116" s="6" t="str">
        <f t="shared" si="21"/>
        <v>Not Started</v>
      </c>
      <c r="J116" s="1" t="s">
        <v>322</v>
      </c>
      <c r="P116" s="1" t="str">
        <f t="shared" si="22"/>
        <v>ERIS</v>
      </c>
      <c r="R116" s="1">
        <f t="shared" si="23"/>
        <v>100</v>
      </c>
      <c r="T116" s="1" t="str">
        <f t="shared" si="24"/>
        <v>Wind</v>
      </c>
      <c r="U116" s="1" t="str">
        <f t="shared" si="25"/>
        <v>Mower County</v>
      </c>
      <c r="V116" s="1" t="str">
        <f t="shared" si="26"/>
        <v>MN</v>
      </c>
      <c r="AB116" s="1"/>
      <c r="AC116" s="1"/>
      <c r="AJ116" s="5"/>
      <c r="AK116" s="5"/>
      <c r="AL116" s="5"/>
      <c r="AM116" s="5"/>
      <c r="AN116" s="5"/>
      <c r="AO116" s="5"/>
      <c r="AP116" s="5"/>
      <c r="AQ116" s="5"/>
      <c r="AR116" s="5"/>
      <c r="AS116" s="5"/>
      <c r="AT116" s="5"/>
      <c r="AU116" s="5"/>
      <c r="BB116" s="1" t="s">
        <v>73</v>
      </c>
      <c r="BC116" s="2">
        <v>37579</v>
      </c>
      <c r="BD116" s="2">
        <v>37788</v>
      </c>
      <c r="BE116" s="2">
        <v>37788</v>
      </c>
      <c r="BG116" s="1" t="s">
        <v>91</v>
      </c>
      <c r="BH116" s="1" t="s">
        <v>179</v>
      </c>
      <c r="BI116" s="1" t="s">
        <v>93</v>
      </c>
      <c r="BM116" s="1" t="s">
        <v>62</v>
      </c>
      <c r="BN116" s="1" t="s">
        <v>78</v>
      </c>
      <c r="BO116" s="1">
        <v>100</v>
      </c>
      <c r="BP116" s="1">
        <v>100</v>
      </c>
      <c r="BQ116" s="1" t="s">
        <v>97</v>
      </c>
      <c r="BR116" s="1" t="s">
        <v>98</v>
      </c>
      <c r="BS116" s="1" t="s">
        <v>84</v>
      </c>
      <c r="BT116" s="2">
        <v>38473</v>
      </c>
      <c r="BU116" s="1">
        <v>0</v>
      </c>
      <c r="BV116" s="1">
        <v>0</v>
      </c>
      <c r="BW116" s="1">
        <v>0</v>
      </c>
      <c r="BX116" s="1">
        <v>0</v>
      </c>
    </row>
    <row r="117" spans="4:76" hidden="1" x14ac:dyDescent="0.25">
      <c r="D117" s="4"/>
      <c r="E117" s="5">
        <f t="shared" si="18"/>
        <v>0</v>
      </c>
      <c r="F117" s="5">
        <f t="shared" si="19"/>
        <v>0</v>
      </c>
      <c r="H117" s="5" t="str">
        <f t="shared" si="20"/>
        <v>Withdrawn</v>
      </c>
      <c r="I117" s="6" t="str">
        <f t="shared" si="21"/>
        <v>Not Started</v>
      </c>
      <c r="J117" s="1" t="s">
        <v>323</v>
      </c>
      <c r="P117" s="1" t="str">
        <f t="shared" si="22"/>
        <v>ERIS</v>
      </c>
      <c r="R117" s="1">
        <f t="shared" si="23"/>
        <v>650</v>
      </c>
      <c r="T117" s="1" t="str">
        <f t="shared" si="24"/>
        <v>Combined Cycle</v>
      </c>
      <c r="U117" s="1" t="str">
        <f t="shared" si="25"/>
        <v>Johnson County</v>
      </c>
      <c r="V117" s="1" t="str">
        <f t="shared" si="26"/>
        <v>IA</v>
      </c>
      <c r="AB117" s="1"/>
      <c r="AC117" s="1"/>
      <c r="AJ117" s="5"/>
      <c r="AK117" s="5"/>
      <c r="AL117" s="5"/>
      <c r="AM117" s="5"/>
      <c r="AN117" s="5"/>
      <c r="AO117" s="5"/>
      <c r="AP117" s="5"/>
      <c r="AQ117" s="5"/>
      <c r="AR117" s="5"/>
      <c r="AS117" s="5"/>
      <c r="AT117" s="5"/>
      <c r="AU117" s="5"/>
      <c r="BB117" s="1" t="s">
        <v>73</v>
      </c>
      <c r="BC117" s="2">
        <v>37361</v>
      </c>
      <c r="BD117" s="2">
        <v>37795</v>
      </c>
      <c r="BE117" s="2">
        <v>37795</v>
      </c>
      <c r="BG117" s="1" t="s">
        <v>251</v>
      </c>
      <c r="BH117" s="1" t="s">
        <v>324</v>
      </c>
      <c r="BI117" s="1" t="s">
        <v>89</v>
      </c>
      <c r="BM117" s="1" t="s">
        <v>62</v>
      </c>
      <c r="BN117" s="1" t="s">
        <v>78</v>
      </c>
      <c r="BO117" s="1">
        <v>650</v>
      </c>
      <c r="BP117" s="1">
        <v>650</v>
      </c>
      <c r="BQ117" s="1" t="s">
        <v>94</v>
      </c>
      <c r="BS117" s="1" t="s">
        <v>84</v>
      </c>
      <c r="BT117" s="2">
        <v>38899</v>
      </c>
      <c r="BU117" s="1">
        <v>0</v>
      </c>
      <c r="BV117" s="1">
        <v>0</v>
      </c>
      <c r="BW117" s="1">
        <v>0</v>
      </c>
      <c r="BX117" s="1">
        <v>0</v>
      </c>
    </row>
    <row r="118" spans="4:76" hidden="1" x14ac:dyDescent="0.25">
      <c r="D118" s="4"/>
      <c r="E118" s="5">
        <f t="shared" si="18"/>
        <v>0</v>
      </c>
      <c r="F118" s="5">
        <f t="shared" si="19"/>
        <v>0</v>
      </c>
      <c r="H118" s="5" t="str">
        <f t="shared" si="20"/>
        <v>Withdrawn</v>
      </c>
      <c r="I118" s="6" t="str">
        <f t="shared" si="21"/>
        <v>Withdrawn</v>
      </c>
      <c r="J118" s="1" t="s">
        <v>325</v>
      </c>
      <c r="P118" s="1" t="str">
        <f t="shared" si="22"/>
        <v>ERIS</v>
      </c>
      <c r="R118" s="1">
        <f t="shared" si="23"/>
        <v>189</v>
      </c>
      <c r="T118" s="1" t="str">
        <f t="shared" si="24"/>
        <v>Gas</v>
      </c>
      <c r="U118" s="1" t="str">
        <f t="shared" si="25"/>
        <v>Wood County</v>
      </c>
      <c r="V118" s="1" t="str">
        <f t="shared" si="26"/>
        <v>WI</v>
      </c>
      <c r="AB118" s="1"/>
      <c r="AC118" s="1"/>
      <c r="AJ118" s="5"/>
      <c r="AK118" s="5"/>
      <c r="AL118" s="5"/>
      <c r="AM118" s="5"/>
      <c r="AN118" s="5"/>
      <c r="AO118" s="5"/>
      <c r="AP118" s="5"/>
      <c r="AQ118" s="5"/>
      <c r="AR118" s="5"/>
      <c r="AS118" s="5"/>
      <c r="AT118" s="5"/>
      <c r="AU118" s="5"/>
      <c r="BB118" s="1" t="s">
        <v>73</v>
      </c>
      <c r="BC118" s="2">
        <v>37578</v>
      </c>
      <c r="BD118" s="2">
        <v>37796</v>
      </c>
      <c r="BE118" s="2">
        <v>37796</v>
      </c>
      <c r="BG118" s="1" t="s">
        <v>74</v>
      </c>
      <c r="BH118" s="1" t="s">
        <v>326</v>
      </c>
      <c r="BI118" s="1" t="s">
        <v>76</v>
      </c>
      <c r="BM118" s="1" t="s">
        <v>62</v>
      </c>
      <c r="BN118" s="1" t="s">
        <v>78</v>
      </c>
      <c r="BO118" s="1">
        <v>189</v>
      </c>
      <c r="BP118" s="1">
        <v>189</v>
      </c>
      <c r="BQ118" s="1" t="s">
        <v>64</v>
      </c>
      <c r="BS118" s="1" t="s">
        <v>73</v>
      </c>
      <c r="BT118" s="2">
        <v>38412</v>
      </c>
      <c r="BU118" s="1">
        <v>0</v>
      </c>
      <c r="BV118" s="1">
        <v>0</v>
      </c>
      <c r="BW118" s="1">
        <v>0</v>
      </c>
      <c r="BX118" s="1">
        <v>0</v>
      </c>
    </row>
    <row r="119" spans="4:76" hidden="1" x14ac:dyDescent="0.25">
      <c r="D119" s="4"/>
      <c r="E119" s="5">
        <f t="shared" si="18"/>
        <v>0</v>
      </c>
      <c r="F119" s="5">
        <f t="shared" si="19"/>
        <v>0</v>
      </c>
      <c r="H119" s="5" t="str">
        <f t="shared" si="20"/>
        <v>Withdrawn</v>
      </c>
      <c r="I119" s="6" t="str">
        <f t="shared" si="21"/>
        <v>Not Started</v>
      </c>
      <c r="J119" s="1" t="s">
        <v>327</v>
      </c>
      <c r="P119" s="1" t="str">
        <f t="shared" si="22"/>
        <v>ERIS</v>
      </c>
      <c r="R119" s="1">
        <f t="shared" si="23"/>
        <v>905</v>
      </c>
      <c r="T119" s="1" t="str">
        <f t="shared" si="24"/>
        <v>Gas</v>
      </c>
      <c r="U119" s="1" t="str">
        <f t="shared" si="25"/>
        <v>Chisago County</v>
      </c>
      <c r="V119" s="1" t="str">
        <f t="shared" si="26"/>
        <v>MN</v>
      </c>
      <c r="AB119" s="1"/>
      <c r="AC119" s="1"/>
      <c r="AJ119" s="5"/>
      <c r="AK119" s="5"/>
      <c r="AL119" s="5"/>
      <c r="AM119" s="5"/>
      <c r="AN119" s="5"/>
      <c r="AO119" s="5"/>
      <c r="AP119" s="5"/>
      <c r="AQ119" s="5"/>
      <c r="AR119" s="5"/>
      <c r="AS119" s="5"/>
      <c r="AT119" s="5"/>
      <c r="AU119" s="5"/>
      <c r="BB119" s="1" t="s">
        <v>73</v>
      </c>
      <c r="BC119" s="2">
        <v>37572</v>
      </c>
      <c r="BD119" s="2">
        <v>37797</v>
      </c>
      <c r="BE119" s="2">
        <v>37797</v>
      </c>
      <c r="BG119" s="1" t="s">
        <v>91</v>
      </c>
      <c r="BH119" s="1" t="s">
        <v>142</v>
      </c>
      <c r="BI119" s="1" t="s">
        <v>93</v>
      </c>
      <c r="BM119" s="1" t="s">
        <v>62</v>
      </c>
      <c r="BN119" s="1" t="s">
        <v>78</v>
      </c>
      <c r="BO119" s="1">
        <v>905</v>
      </c>
      <c r="BP119" s="1">
        <v>905</v>
      </c>
      <c r="BQ119" s="1" t="s">
        <v>64</v>
      </c>
      <c r="BS119" s="1" t="s">
        <v>84</v>
      </c>
      <c r="BT119" s="2">
        <v>39203</v>
      </c>
      <c r="BU119" s="1">
        <v>0</v>
      </c>
      <c r="BV119" s="1">
        <v>0</v>
      </c>
      <c r="BW119" s="1">
        <v>0</v>
      </c>
      <c r="BX119" s="1">
        <v>0</v>
      </c>
    </row>
    <row r="120" spans="4:76" hidden="1" x14ac:dyDescent="0.25">
      <c r="D120" s="4"/>
      <c r="E120" s="5">
        <f t="shared" si="18"/>
        <v>0</v>
      </c>
      <c r="F120" s="5">
        <f t="shared" si="19"/>
        <v>0</v>
      </c>
      <c r="H120" s="5" t="str">
        <f t="shared" si="20"/>
        <v>Withdrawn</v>
      </c>
      <c r="I120" s="6" t="str">
        <f t="shared" si="21"/>
        <v>Withdrawn</v>
      </c>
      <c r="J120" s="1" t="s">
        <v>328</v>
      </c>
      <c r="P120" s="1" t="str">
        <f t="shared" si="22"/>
        <v>ERIS</v>
      </c>
      <c r="R120" s="1">
        <f t="shared" si="23"/>
        <v>590</v>
      </c>
      <c r="T120" s="1" t="str">
        <f t="shared" si="24"/>
        <v>Gas</v>
      </c>
      <c r="U120" s="1" t="str">
        <f t="shared" si="25"/>
        <v>Portage County</v>
      </c>
      <c r="V120" s="1" t="str">
        <f t="shared" si="26"/>
        <v>WI</v>
      </c>
      <c r="AB120" s="1"/>
      <c r="AC120" s="1"/>
      <c r="AJ120" s="5"/>
      <c r="AK120" s="5"/>
      <c r="AL120" s="5"/>
      <c r="AM120" s="5"/>
      <c r="AN120" s="5"/>
      <c r="AO120" s="5"/>
      <c r="AP120" s="5"/>
      <c r="AQ120" s="5"/>
      <c r="AR120" s="5"/>
      <c r="AS120" s="5"/>
      <c r="AT120" s="5"/>
      <c r="AU120" s="5"/>
      <c r="BB120" s="1" t="s">
        <v>73</v>
      </c>
      <c r="BC120" s="2">
        <v>37606</v>
      </c>
      <c r="BD120" s="2">
        <v>37802</v>
      </c>
      <c r="BE120" s="2">
        <v>37802</v>
      </c>
      <c r="BG120" s="1" t="s">
        <v>74</v>
      </c>
      <c r="BH120" s="1" t="s">
        <v>329</v>
      </c>
      <c r="BI120" s="1" t="s">
        <v>76</v>
      </c>
      <c r="BM120" s="1" t="s">
        <v>62</v>
      </c>
      <c r="BN120" s="1" t="s">
        <v>78</v>
      </c>
      <c r="BO120" s="1">
        <v>590</v>
      </c>
      <c r="BP120" s="1">
        <v>590</v>
      </c>
      <c r="BQ120" s="1" t="s">
        <v>64</v>
      </c>
      <c r="BS120" s="1" t="s">
        <v>73</v>
      </c>
      <c r="BT120" s="2">
        <v>37622</v>
      </c>
      <c r="BU120" s="1">
        <v>0</v>
      </c>
      <c r="BV120" s="1">
        <v>0</v>
      </c>
      <c r="BW120" s="1">
        <v>0</v>
      </c>
      <c r="BX120" s="1">
        <v>0</v>
      </c>
    </row>
    <row r="121" spans="4:76" hidden="1" x14ac:dyDescent="0.25">
      <c r="D121" s="4"/>
      <c r="E121" s="5">
        <f t="shared" si="18"/>
        <v>0</v>
      </c>
      <c r="F121" s="5">
        <f t="shared" si="19"/>
        <v>0</v>
      </c>
      <c r="H121" s="5" t="str">
        <f t="shared" si="20"/>
        <v>Withdrawn</v>
      </c>
      <c r="I121" s="6" t="str">
        <f t="shared" si="21"/>
        <v>Withdrawn</v>
      </c>
      <c r="J121" s="1" t="s">
        <v>330</v>
      </c>
      <c r="P121" s="1" t="str">
        <f t="shared" si="22"/>
        <v>ERIS</v>
      </c>
      <c r="R121" s="1">
        <f t="shared" si="23"/>
        <v>100</v>
      </c>
      <c r="T121" s="1" t="str">
        <f t="shared" si="24"/>
        <v>Wind</v>
      </c>
      <c r="U121" s="1" t="str">
        <f t="shared" si="25"/>
        <v>Walworth County</v>
      </c>
      <c r="V121" s="1" t="str">
        <f t="shared" si="26"/>
        <v>WI</v>
      </c>
      <c r="AB121" s="1"/>
      <c r="AC121" s="1"/>
      <c r="AJ121" s="5"/>
      <c r="AK121" s="5"/>
      <c r="AL121" s="5"/>
      <c r="AM121" s="5"/>
      <c r="AN121" s="5"/>
      <c r="AO121" s="5"/>
      <c r="AP121" s="5"/>
      <c r="AQ121" s="5"/>
      <c r="AR121" s="5"/>
      <c r="AS121" s="5"/>
      <c r="AT121" s="5"/>
      <c r="AU121" s="5"/>
      <c r="BB121" s="1" t="s">
        <v>73</v>
      </c>
      <c r="BC121" s="2">
        <v>37624</v>
      </c>
      <c r="BD121" s="2">
        <v>37802</v>
      </c>
      <c r="BE121" s="2">
        <v>37802</v>
      </c>
      <c r="BG121" s="1" t="s">
        <v>74</v>
      </c>
      <c r="BH121" s="1" t="s">
        <v>331</v>
      </c>
      <c r="BI121" s="1" t="s">
        <v>76</v>
      </c>
      <c r="BM121" s="1" t="s">
        <v>62</v>
      </c>
      <c r="BN121" s="1" t="s">
        <v>78</v>
      </c>
      <c r="BO121" s="1">
        <v>100</v>
      </c>
      <c r="BP121" s="1">
        <v>100</v>
      </c>
      <c r="BQ121" s="1" t="s">
        <v>97</v>
      </c>
      <c r="BR121" s="1" t="s">
        <v>98</v>
      </c>
      <c r="BS121" s="1" t="s">
        <v>73</v>
      </c>
      <c r="BU121" s="1">
        <v>0</v>
      </c>
      <c r="BV121" s="1">
        <v>0</v>
      </c>
      <c r="BW121" s="1">
        <v>0</v>
      </c>
      <c r="BX121" s="1">
        <v>0</v>
      </c>
    </row>
    <row r="122" spans="4:76" hidden="1" x14ac:dyDescent="0.25">
      <c r="D122" s="4"/>
      <c r="E122" s="5">
        <f t="shared" si="18"/>
        <v>0</v>
      </c>
      <c r="F122" s="5">
        <f t="shared" si="19"/>
        <v>0</v>
      </c>
      <c r="H122" s="5" t="str">
        <f t="shared" si="20"/>
        <v>Withdrawn</v>
      </c>
      <c r="I122" s="6" t="str">
        <f t="shared" si="21"/>
        <v>Withdrawn</v>
      </c>
      <c r="J122" s="1" t="s">
        <v>332</v>
      </c>
      <c r="P122" s="1" t="str">
        <f t="shared" si="22"/>
        <v>ERIS</v>
      </c>
      <c r="R122" s="1">
        <f t="shared" si="23"/>
        <v>100</v>
      </c>
      <c r="T122" s="1" t="str">
        <f t="shared" si="24"/>
        <v>Wind</v>
      </c>
      <c r="U122" s="1" t="str">
        <f t="shared" si="25"/>
        <v>Rock County</v>
      </c>
      <c r="V122" s="1" t="str">
        <f t="shared" si="26"/>
        <v>WI</v>
      </c>
      <c r="AB122" s="1"/>
      <c r="AC122" s="1"/>
      <c r="AJ122" s="5"/>
      <c r="AK122" s="5"/>
      <c r="AL122" s="5"/>
      <c r="AM122" s="5"/>
      <c r="AN122" s="5"/>
      <c r="AO122" s="5"/>
      <c r="AP122" s="5"/>
      <c r="AQ122" s="5"/>
      <c r="AR122" s="5"/>
      <c r="AS122" s="5"/>
      <c r="AT122" s="5"/>
      <c r="AU122" s="5"/>
      <c r="BB122" s="1" t="s">
        <v>73</v>
      </c>
      <c r="BC122" s="2">
        <v>37624</v>
      </c>
      <c r="BD122" s="2">
        <v>37802</v>
      </c>
      <c r="BE122" s="2">
        <v>37802</v>
      </c>
      <c r="BG122" s="1" t="s">
        <v>74</v>
      </c>
      <c r="BH122" s="1" t="s">
        <v>158</v>
      </c>
      <c r="BI122" s="1" t="s">
        <v>76</v>
      </c>
      <c r="BM122" s="1" t="s">
        <v>62</v>
      </c>
      <c r="BN122" s="1" t="s">
        <v>78</v>
      </c>
      <c r="BO122" s="1">
        <v>100</v>
      </c>
      <c r="BP122" s="1">
        <v>100</v>
      </c>
      <c r="BQ122" s="1" t="s">
        <v>97</v>
      </c>
      <c r="BR122" s="1" t="s">
        <v>98</v>
      </c>
      <c r="BS122" s="1" t="s">
        <v>73</v>
      </c>
      <c r="BT122" s="2">
        <v>37926</v>
      </c>
      <c r="BU122" s="1">
        <v>0</v>
      </c>
      <c r="BV122" s="1">
        <v>0</v>
      </c>
      <c r="BW122" s="1">
        <v>0</v>
      </c>
      <c r="BX122" s="1">
        <v>0</v>
      </c>
    </row>
    <row r="123" spans="4:76" hidden="1" x14ac:dyDescent="0.25">
      <c r="D123" s="4"/>
      <c r="E123" s="5">
        <f t="shared" si="18"/>
        <v>0</v>
      </c>
      <c r="F123" s="5">
        <f t="shared" si="19"/>
        <v>0</v>
      </c>
      <c r="H123" s="5" t="str">
        <f t="shared" si="20"/>
        <v>Withdrawn</v>
      </c>
      <c r="I123" s="6" t="str">
        <f t="shared" si="21"/>
        <v>Not Started</v>
      </c>
      <c r="J123" s="1" t="s">
        <v>333</v>
      </c>
      <c r="P123" s="1" t="str">
        <f t="shared" si="22"/>
        <v>ERIS</v>
      </c>
      <c r="R123" s="1">
        <f t="shared" si="23"/>
        <v>10</v>
      </c>
      <c r="T123" s="1" t="str">
        <f t="shared" si="24"/>
        <v>Wind</v>
      </c>
      <c r="U123" s="1" t="str">
        <f t="shared" si="25"/>
        <v>Murray County</v>
      </c>
      <c r="V123" s="1" t="str">
        <f t="shared" si="26"/>
        <v>MN</v>
      </c>
      <c r="AB123" s="1"/>
      <c r="AC123" s="1"/>
      <c r="AJ123" s="5"/>
      <c r="AK123" s="5"/>
      <c r="AL123" s="5"/>
      <c r="AM123" s="5"/>
      <c r="AN123" s="5"/>
      <c r="AO123" s="5"/>
      <c r="AP123" s="5"/>
      <c r="AQ123" s="5"/>
      <c r="AR123" s="5"/>
      <c r="AS123" s="5"/>
      <c r="AT123" s="5"/>
      <c r="AU123" s="5"/>
      <c r="BB123" s="1" t="s">
        <v>73</v>
      </c>
      <c r="BC123" s="2">
        <v>37410</v>
      </c>
      <c r="BD123" s="2">
        <v>37809</v>
      </c>
      <c r="BE123" s="2">
        <v>37809</v>
      </c>
      <c r="BG123" s="1" t="s">
        <v>91</v>
      </c>
      <c r="BH123" s="1" t="s">
        <v>162</v>
      </c>
      <c r="BI123" s="1" t="s">
        <v>93</v>
      </c>
      <c r="BM123" s="1" t="s">
        <v>62</v>
      </c>
      <c r="BN123" s="1" t="s">
        <v>78</v>
      </c>
      <c r="BO123" s="1">
        <v>10</v>
      </c>
      <c r="BP123" s="1">
        <v>10</v>
      </c>
      <c r="BQ123" s="1" t="s">
        <v>97</v>
      </c>
      <c r="BR123" s="1" t="s">
        <v>98</v>
      </c>
      <c r="BS123" s="1" t="s">
        <v>84</v>
      </c>
      <c r="BT123" s="2">
        <v>37622</v>
      </c>
      <c r="BU123" s="1">
        <v>0</v>
      </c>
      <c r="BV123" s="1">
        <v>0</v>
      </c>
      <c r="BW123" s="1">
        <v>0</v>
      </c>
      <c r="BX123" s="1">
        <v>0</v>
      </c>
    </row>
    <row r="124" spans="4:76" hidden="1" x14ac:dyDescent="0.25">
      <c r="D124" s="4"/>
      <c r="E124" s="5">
        <f t="shared" si="18"/>
        <v>0</v>
      </c>
      <c r="F124" s="5">
        <f t="shared" si="19"/>
        <v>0</v>
      </c>
      <c r="H124" s="5" t="str">
        <f t="shared" si="20"/>
        <v>Withdrawn</v>
      </c>
      <c r="I124" s="6" t="str">
        <f t="shared" si="21"/>
        <v>Withdrawn</v>
      </c>
      <c r="J124" s="1" t="s">
        <v>334</v>
      </c>
      <c r="P124" s="1" t="str">
        <f t="shared" si="22"/>
        <v>ERIS</v>
      </c>
      <c r="R124" s="1">
        <f t="shared" si="23"/>
        <v>800</v>
      </c>
      <c r="T124" s="1" t="str">
        <f t="shared" si="24"/>
        <v>Combined Cycle</v>
      </c>
      <c r="U124" s="1" t="str">
        <f t="shared" si="25"/>
        <v>Lawrence County</v>
      </c>
      <c r="V124" s="1" t="str">
        <f t="shared" si="26"/>
        <v>IN</v>
      </c>
      <c r="AB124" s="1"/>
      <c r="AC124" s="1"/>
      <c r="AJ124" s="5"/>
      <c r="AK124" s="5"/>
      <c r="AL124" s="5"/>
      <c r="AM124" s="5"/>
      <c r="AN124" s="5"/>
      <c r="AO124" s="5"/>
      <c r="AP124" s="5"/>
      <c r="AQ124" s="5"/>
      <c r="AR124" s="5"/>
      <c r="AS124" s="5"/>
      <c r="AT124" s="5"/>
      <c r="AU124" s="5"/>
      <c r="BB124" s="1" t="s">
        <v>73</v>
      </c>
      <c r="BC124" s="2">
        <v>36486</v>
      </c>
      <c r="BD124" s="2">
        <v>37811</v>
      </c>
      <c r="BE124" s="2">
        <v>37811</v>
      </c>
      <c r="BG124" s="1" t="s">
        <v>101</v>
      </c>
      <c r="BH124" s="1" t="s">
        <v>215</v>
      </c>
      <c r="BI124" s="1" t="s">
        <v>103</v>
      </c>
      <c r="BL124" s="1" t="s">
        <v>143</v>
      </c>
      <c r="BM124" s="1" t="s">
        <v>62</v>
      </c>
      <c r="BN124" s="1" t="s">
        <v>78</v>
      </c>
      <c r="BO124" s="1">
        <v>800</v>
      </c>
      <c r="BP124" s="1">
        <v>800</v>
      </c>
      <c r="BQ124" s="1" t="s">
        <v>94</v>
      </c>
      <c r="BS124" s="1" t="s">
        <v>73</v>
      </c>
      <c r="BT124" s="2">
        <v>37742</v>
      </c>
      <c r="BU124" s="1">
        <v>0</v>
      </c>
      <c r="BV124" s="1">
        <v>0</v>
      </c>
      <c r="BW124" s="1">
        <v>0</v>
      </c>
      <c r="BX124" s="1">
        <v>0</v>
      </c>
    </row>
    <row r="125" spans="4:76" hidden="1" x14ac:dyDescent="0.25">
      <c r="D125" s="4"/>
      <c r="E125" s="5">
        <f t="shared" si="18"/>
        <v>0</v>
      </c>
      <c r="F125" s="5">
        <f t="shared" si="19"/>
        <v>0</v>
      </c>
      <c r="H125" s="5" t="str">
        <f t="shared" si="20"/>
        <v>Withdrawn</v>
      </c>
      <c r="I125" s="6" t="str">
        <f t="shared" si="21"/>
        <v>Not Started</v>
      </c>
      <c r="J125" s="1" t="s">
        <v>335</v>
      </c>
      <c r="P125" s="1" t="str">
        <f t="shared" si="22"/>
        <v>ERIS</v>
      </c>
      <c r="R125" s="1">
        <f t="shared" si="23"/>
        <v>250</v>
      </c>
      <c r="T125" s="1" t="str">
        <f t="shared" si="24"/>
        <v>Gas</v>
      </c>
      <c r="U125" s="1" t="str">
        <f t="shared" si="25"/>
        <v>Putnam County</v>
      </c>
      <c r="V125" s="1" t="str">
        <f t="shared" si="26"/>
        <v>IN</v>
      </c>
      <c r="AB125" s="1"/>
      <c r="AC125" s="1"/>
      <c r="AJ125" s="5"/>
      <c r="AK125" s="5"/>
      <c r="AL125" s="5"/>
      <c r="AM125" s="5"/>
      <c r="AN125" s="5"/>
      <c r="AO125" s="5"/>
      <c r="AP125" s="5"/>
      <c r="AQ125" s="5"/>
      <c r="AR125" s="5"/>
      <c r="AS125" s="5"/>
      <c r="AT125" s="5"/>
      <c r="AU125" s="5"/>
      <c r="BB125" s="1" t="s">
        <v>73</v>
      </c>
      <c r="BC125" s="2">
        <v>37680</v>
      </c>
      <c r="BD125" s="2">
        <v>37811</v>
      </c>
      <c r="BE125" s="2">
        <v>37811</v>
      </c>
      <c r="BG125" s="1" t="s">
        <v>101</v>
      </c>
      <c r="BH125" s="1" t="s">
        <v>224</v>
      </c>
      <c r="BI125" s="1" t="s">
        <v>103</v>
      </c>
      <c r="BM125" s="1" t="s">
        <v>62</v>
      </c>
      <c r="BN125" s="1" t="s">
        <v>78</v>
      </c>
      <c r="BO125" s="1">
        <v>250</v>
      </c>
      <c r="BP125" s="1">
        <v>250</v>
      </c>
      <c r="BQ125" s="1" t="s">
        <v>64</v>
      </c>
      <c r="BS125" s="1" t="s">
        <v>84</v>
      </c>
      <c r="BT125" s="2">
        <v>38292</v>
      </c>
      <c r="BU125" s="1">
        <v>0</v>
      </c>
      <c r="BV125" s="1">
        <v>0</v>
      </c>
      <c r="BW125" s="1">
        <v>0</v>
      </c>
      <c r="BX125" s="1">
        <v>0</v>
      </c>
    </row>
    <row r="126" spans="4:76" hidden="1" x14ac:dyDescent="0.25">
      <c r="D126" s="4"/>
      <c r="E126" s="5" t="str">
        <f t="shared" si="18"/>
        <v>G132</v>
      </c>
      <c r="F126" s="5" t="str">
        <f t="shared" si="19"/>
        <v>G132</v>
      </c>
      <c r="H126" s="5" t="str">
        <f t="shared" si="20"/>
        <v>Done</v>
      </c>
      <c r="I126" s="6" t="str">
        <f t="shared" si="21"/>
        <v>In Service</v>
      </c>
      <c r="J126" s="1" t="s">
        <v>336</v>
      </c>
      <c r="P126" s="1" t="str">
        <f t="shared" si="22"/>
        <v>NRIS</v>
      </c>
      <c r="R126" s="1">
        <f t="shared" si="23"/>
        <v>180</v>
      </c>
      <c r="T126" s="1" t="str">
        <f t="shared" si="24"/>
        <v>Wind</v>
      </c>
      <c r="U126" s="1" t="str">
        <f t="shared" si="25"/>
        <v>Dickey County</v>
      </c>
      <c r="V126" s="1" t="str">
        <f t="shared" si="26"/>
        <v>ND</v>
      </c>
      <c r="AB126" s="1"/>
      <c r="AC126" s="1"/>
      <c r="AJ126" s="5"/>
      <c r="AK126" s="5"/>
      <c r="AL126" s="5"/>
      <c r="AM126" s="5"/>
      <c r="AN126" s="5"/>
      <c r="AO126" s="5"/>
      <c r="AP126" s="5"/>
      <c r="AQ126" s="5"/>
      <c r="AR126" s="5"/>
      <c r="AS126" s="5"/>
      <c r="AT126" s="5"/>
      <c r="AU126" s="5"/>
      <c r="BB126" s="1" t="s">
        <v>58</v>
      </c>
      <c r="BC126" s="2">
        <v>37151</v>
      </c>
      <c r="BE126" s="2">
        <v>38649</v>
      </c>
      <c r="BG126" s="1" t="s">
        <v>192</v>
      </c>
      <c r="BH126" s="1" t="s">
        <v>193</v>
      </c>
      <c r="BI126" s="1" t="s">
        <v>194</v>
      </c>
      <c r="BJ126" s="1" t="s">
        <v>336</v>
      </c>
      <c r="BK126" s="1" t="s">
        <v>336</v>
      </c>
      <c r="BL126" s="1" t="s">
        <v>77</v>
      </c>
      <c r="BM126" s="1" t="s">
        <v>126</v>
      </c>
      <c r="BN126" s="1" t="s">
        <v>337</v>
      </c>
      <c r="BO126" s="1">
        <v>180</v>
      </c>
      <c r="BP126" s="1">
        <v>180</v>
      </c>
      <c r="BQ126" s="1" t="s">
        <v>97</v>
      </c>
      <c r="BR126" s="1" t="s">
        <v>98</v>
      </c>
      <c r="BS126" s="1" t="s">
        <v>65</v>
      </c>
      <c r="BT126" s="2">
        <v>37956</v>
      </c>
      <c r="BU126" s="1">
        <v>0</v>
      </c>
      <c r="BV126" s="1">
        <v>0</v>
      </c>
      <c r="BW126" s="1">
        <v>0</v>
      </c>
      <c r="BX126" s="1">
        <v>0</v>
      </c>
    </row>
    <row r="127" spans="4:76" hidden="1" x14ac:dyDescent="0.25">
      <c r="D127" s="4"/>
      <c r="E127" s="5">
        <f t="shared" si="18"/>
        <v>0</v>
      </c>
      <c r="F127" s="5">
        <f t="shared" si="19"/>
        <v>0</v>
      </c>
      <c r="H127" s="5" t="str">
        <f t="shared" si="20"/>
        <v>Withdrawn</v>
      </c>
      <c r="I127" s="6" t="str">
        <f t="shared" si="21"/>
        <v>Not Started</v>
      </c>
      <c r="J127" s="1" t="s">
        <v>338</v>
      </c>
      <c r="P127" s="1" t="str">
        <f t="shared" si="22"/>
        <v>ERIS</v>
      </c>
      <c r="R127" s="1">
        <f t="shared" si="23"/>
        <v>650</v>
      </c>
      <c r="T127" s="1">
        <f t="shared" si="24"/>
        <v>0</v>
      </c>
      <c r="U127" s="1" t="str">
        <f t="shared" si="25"/>
        <v>Grant County</v>
      </c>
      <c r="V127" s="1" t="str">
        <f t="shared" si="26"/>
        <v>SD</v>
      </c>
      <c r="AB127" s="1"/>
      <c r="AC127" s="1"/>
      <c r="AJ127" s="5"/>
      <c r="AK127" s="5"/>
      <c r="AL127" s="5"/>
      <c r="AM127" s="5"/>
      <c r="AN127" s="5"/>
      <c r="AO127" s="5"/>
      <c r="AP127" s="5"/>
      <c r="AQ127" s="5"/>
      <c r="AR127" s="5"/>
      <c r="AS127" s="5"/>
      <c r="AT127" s="5"/>
      <c r="AU127" s="5"/>
      <c r="BB127" s="1" t="s">
        <v>73</v>
      </c>
      <c r="BC127" s="2">
        <v>37117</v>
      </c>
      <c r="BD127" s="2">
        <v>37812</v>
      </c>
      <c r="BE127" s="2">
        <v>37812</v>
      </c>
      <c r="BG127" s="1" t="s">
        <v>203</v>
      </c>
      <c r="BH127" s="1" t="s">
        <v>204</v>
      </c>
      <c r="BI127" s="1" t="s">
        <v>205</v>
      </c>
      <c r="BL127" s="1" t="s">
        <v>143</v>
      </c>
      <c r="BM127" s="1" t="s">
        <v>62</v>
      </c>
      <c r="BN127" s="1" t="s">
        <v>78</v>
      </c>
      <c r="BO127" s="1">
        <v>650</v>
      </c>
      <c r="BP127" s="1">
        <v>650</v>
      </c>
      <c r="BS127" s="1" t="s">
        <v>84</v>
      </c>
      <c r="BT127" s="2">
        <v>38527</v>
      </c>
      <c r="BU127" s="1">
        <v>0</v>
      </c>
      <c r="BV127" s="1">
        <v>0</v>
      </c>
      <c r="BW127" s="1">
        <v>0</v>
      </c>
      <c r="BX127" s="1">
        <v>0</v>
      </c>
    </row>
    <row r="128" spans="4:76" hidden="1" x14ac:dyDescent="0.25">
      <c r="D128" s="4"/>
      <c r="E128" s="5">
        <f t="shared" si="18"/>
        <v>0</v>
      </c>
      <c r="F128" s="5">
        <f t="shared" si="19"/>
        <v>0</v>
      </c>
      <c r="H128" s="5" t="str">
        <f t="shared" si="20"/>
        <v>Withdrawn</v>
      </c>
      <c r="I128" s="6" t="str">
        <f t="shared" si="21"/>
        <v>Not Started</v>
      </c>
      <c r="J128" s="1" t="s">
        <v>339</v>
      </c>
      <c r="P128" s="1" t="str">
        <f t="shared" si="22"/>
        <v>ERIS</v>
      </c>
      <c r="R128" s="1">
        <f t="shared" si="23"/>
        <v>100</v>
      </c>
      <c r="T128" s="1">
        <f t="shared" si="24"/>
        <v>0</v>
      </c>
      <c r="U128" s="1" t="str">
        <f t="shared" si="25"/>
        <v>Mower County</v>
      </c>
      <c r="V128" s="1" t="str">
        <f t="shared" si="26"/>
        <v>MN</v>
      </c>
      <c r="AB128" s="1"/>
      <c r="AC128" s="1"/>
      <c r="AJ128" s="5"/>
      <c r="AK128" s="5"/>
      <c r="AL128" s="5"/>
      <c r="AM128" s="5"/>
      <c r="AN128" s="5"/>
      <c r="AO128" s="5"/>
      <c r="AP128" s="5"/>
      <c r="AQ128" s="5"/>
      <c r="AR128" s="5"/>
      <c r="AS128" s="5"/>
      <c r="AT128" s="5"/>
      <c r="AU128" s="5"/>
      <c r="BB128" s="1" t="s">
        <v>73</v>
      </c>
      <c r="BC128" s="2">
        <v>37470</v>
      </c>
      <c r="BD128" s="2">
        <v>37812</v>
      </c>
      <c r="BE128" s="2">
        <v>37812</v>
      </c>
      <c r="BG128" s="1" t="s">
        <v>153</v>
      </c>
      <c r="BH128" s="1" t="s">
        <v>179</v>
      </c>
      <c r="BI128" s="1" t="s">
        <v>93</v>
      </c>
      <c r="BM128" s="1" t="s">
        <v>62</v>
      </c>
      <c r="BN128" s="1" t="s">
        <v>78</v>
      </c>
      <c r="BO128" s="1">
        <v>100</v>
      </c>
      <c r="BP128" s="1">
        <v>100</v>
      </c>
      <c r="BS128" s="1" t="s">
        <v>84</v>
      </c>
      <c r="BT128" s="2">
        <v>38504</v>
      </c>
      <c r="BU128" s="1">
        <v>0</v>
      </c>
      <c r="BV128" s="1">
        <v>0</v>
      </c>
      <c r="BW128" s="1">
        <v>0</v>
      </c>
      <c r="BX128" s="1">
        <v>0</v>
      </c>
    </row>
    <row r="129" spans="4:76" hidden="1" x14ac:dyDescent="0.25">
      <c r="D129" s="4"/>
      <c r="E129" s="5">
        <f t="shared" si="18"/>
        <v>0</v>
      </c>
      <c r="F129" s="5">
        <f t="shared" si="19"/>
        <v>0</v>
      </c>
      <c r="H129" s="5" t="str">
        <f t="shared" si="20"/>
        <v>Withdrawn</v>
      </c>
      <c r="I129" s="6" t="str">
        <f t="shared" si="21"/>
        <v>Not Started</v>
      </c>
      <c r="J129" s="1" t="s">
        <v>340</v>
      </c>
      <c r="P129" s="1" t="str">
        <f t="shared" si="22"/>
        <v>ERIS</v>
      </c>
      <c r="R129" s="1">
        <f t="shared" si="23"/>
        <v>100</v>
      </c>
      <c r="T129" s="1">
        <f t="shared" si="24"/>
        <v>0</v>
      </c>
      <c r="U129" s="1" t="str">
        <f t="shared" si="25"/>
        <v>Mower County</v>
      </c>
      <c r="V129" s="1" t="str">
        <f t="shared" si="26"/>
        <v>MN</v>
      </c>
      <c r="AB129" s="1"/>
      <c r="AC129" s="1"/>
      <c r="AJ129" s="5"/>
      <c r="AK129" s="5"/>
      <c r="AL129" s="5"/>
      <c r="AM129" s="5"/>
      <c r="AN129" s="5"/>
      <c r="AO129" s="5"/>
      <c r="AP129" s="5"/>
      <c r="AQ129" s="5"/>
      <c r="AR129" s="5"/>
      <c r="AS129" s="5"/>
      <c r="AT129" s="5"/>
      <c r="AU129" s="5"/>
      <c r="BB129" s="1" t="s">
        <v>73</v>
      </c>
      <c r="BC129" s="2">
        <v>37470</v>
      </c>
      <c r="BD129" s="2">
        <v>37812</v>
      </c>
      <c r="BE129" s="2">
        <v>37812</v>
      </c>
      <c r="BG129" s="1" t="s">
        <v>153</v>
      </c>
      <c r="BH129" s="1" t="s">
        <v>179</v>
      </c>
      <c r="BI129" s="1" t="s">
        <v>93</v>
      </c>
      <c r="BM129" s="1" t="s">
        <v>62</v>
      </c>
      <c r="BN129" s="1" t="s">
        <v>78</v>
      </c>
      <c r="BO129" s="1">
        <v>100</v>
      </c>
      <c r="BP129" s="1">
        <v>100</v>
      </c>
      <c r="BS129" s="1" t="s">
        <v>84</v>
      </c>
      <c r="BT129" s="2">
        <v>37530</v>
      </c>
      <c r="BU129" s="1">
        <v>0</v>
      </c>
      <c r="BV129" s="1">
        <v>0</v>
      </c>
      <c r="BW129" s="1">
        <v>0</v>
      </c>
      <c r="BX129" s="1">
        <v>0</v>
      </c>
    </row>
    <row r="130" spans="4:76" hidden="1" x14ac:dyDescent="0.25">
      <c r="D130" s="4"/>
      <c r="E130" s="5">
        <f t="shared" si="18"/>
        <v>0</v>
      </c>
      <c r="F130" s="5">
        <f t="shared" si="19"/>
        <v>0</v>
      </c>
      <c r="H130" s="5" t="str">
        <f t="shared" si="20"/>
        <v>Withdrawn</v>
      </c>
      <c r="I130" s="6" t="str">
        <f t="shared" si="21"/>
        <v>Not Started</v>
      </c>
      <c r="J130" s="1" t="s">
        <v>341</v>
      </c>
      <c r="P130" s="1" t="str">
        <f t="shared" si="22"/>
        <v>ERIS</v>
      </c>
      <c r="R130" s="1">
        <f t="shared" si="23"/>
        <v>520</v>
      </c>
      <c r="T130" s="1" t="str">
        <f t="shared" si="24"/>
        <v>Combined Cycle</v>
      </c>
      <c r="U130" s="1" t="str">
        <f t="shared" si="25"/>
        <v>Wayne County</v>
      </c>
      <c r="V130" s="1" t="str">
        <f t="shared" si="26"/>
        <v>MI</v>
      </c>
      <c r="AB130" s="1"/>
      <c r="AC130" s="1"/>
      <c r="AJ130" s="5"/>
      <c r="AK130" s="5"/>
      <c r="AL130" s="5"/>
      <c r="AM130" s="5"/>
      <c r="AN130" s="5"/>
      <c r="AO130" s="5"/>
      <c r="AP130" s="5"/>
      <c r="AQ130" s="5"/>
      <c r="AR130" s="5"/>
      <c r="AS130" s="5"/>
      <c r="AT130" s="5"/>
      <c r="AU130" s="5"/>
      <c r="BB130" s="1" t="s">
        <v>73</v>
      </c>
      <c r="BC130" s="2">
        <v>37073</v>
      </c>
      <c r="BD130" s="2">
        <v>37816</v>
      </c>
      <c r="BE130" s="2">
        <v>37816</v>
      </c>
      <c r="BG130" s="1" t="s">
        <v>128</v>
      </c>
      <c r="BH130" s="1" t="s">
        <v>129</v>
      </c>
      <c r="BI130" s="1" t="s">
        <v>130</v>
      </c>
      <c r="BM130" s="1" t="s">
        <v>62</v>
      </c>
      <c r="BN130" s="1" t="s">
        <v>78</v>
      </c>
      <c r="BO130" s="1">
        <v>520</v>
      </c>
      <c r="BP130" s="1">
        <v>520</v>
      </c>
      <c r="BQ130" s="1" t="s">
        <v>94</v>
      </c>
      <c r="BS130" s="1" t="s">
        <v>84</v>
      </c>
      <c r="BT130" s="2">
        <v>38528</v>
      </c>
      <c r="BU130" s="1">
        <v>0</v>
      </c>
      <c r="BV130" s="1">
        <v>0</v>
      </c>
      <c r="BW130" s="1">
        <v>0</v>
      </c>
      <c r="BX130" s="1">
        <v>0</v>
      </c>
    </row>
    <row r="131" spans="4:76" hidden="1" x14ac:dyDescent="0.25">
      <c r="D131" s="4"/>
      <c r="E131" s="5">
        <f t="shared" si="18"/>
        <v>0</v>
      </c>
      <c r="F131" s="5">
        <f t="shared" si="19"/>
        <v>0</v>
      </c>
      <c r="H131" s="5" t="str">
        <f t="shared" si="20"/>
        <v>Withdrawn</v>
      </c>
      <c r="I131" s="6" t="str">
        <f t="shared" si="21"/>
        <v>Not Started</v>
      </c>
      <c r="J131" s="1" t="s">
        <v>342</v>
      </c>
      <c r="P131" s="1" t="str">
        <f t="shared" si="22"/>
        <v>ERIS</v>
      </c>
      <c r="R131" s="1">
        <f t="shared" si="23"/>
        <v>80</v>
      </c>
      <c r="T131" s="1" t="str">
        <f t="shared" si="24"/>
        <v>Wind</v>
      </c>
      <c r="U131" s="1" t="str">
        <f t="shared" si="25"/>
        <v>Shawano County</v>
      </c>
      <c r="V131" s="1" t="str">
        <f t="shared" si="26"/>
        <v>WI</v>
      </c>
      <c r="AB131" s="1"/>
      <c r="AC131" s="1"/>
      <c r="AJ131" s="5"/>
      <c r="AK131" s="5"/>
      <c r="AL131" s="5"/>
      <c r="AM131" s="5"/>
      <c r="AN131" s="5"/>
      <c r="AO131" s="5"/>
      <c r="AP131" s="5"/>
      <c r="AQ131" s="5"/>
      <c r="AR131" s="5"/>
      <c r="AS131" s="5"/>
      <c r="AT131" s="5"/>
      <c r="AU131" s="5"/>
      <c r="BB131" s="1" t="s">
        <v>73</v>
      </c>
      <c r="BC131" s="2">
        <v>37728</v>
      </c>
      <c r="BD131" s="2">
        <v>37816</v>
      </c>
      <c r="BE131" s="2">
        <v>37816</v>
      </c>
      <c r="BG131" s="1" t="s">
        <v>74</v>
      </c>
      <c r="BH131" s="1" t="s">
        <v>228</v>
      </c>
      <c r="BI131" s="1" t="s">
        <v>76</v>
      </c>
      <c r="BM131" s="1" t="s">
        <v>62</v>
      </c>
      <c r="BN131" s="1" t="s">
        <v>78</v>
      </c>
      <c r="BO131" s="1">
        <v>80</v>
      </c>
      <c r="BP131" s="1">
        <v>80</v>
      </c>
      <c r="BQ131" s="1" t="s">
        <v>97</v>
      </c>
      <c r="BR131" s="1" t="s">
        <v>98</v>
      </c>
      <c r="BS131" s="1" t="s">
        <v>84</v>
      </c>
      <c r="BT131" s="2">
        <v>37773</v>
      </c>
      <c r="BU131" s="1">
        <v>0</v>
      </c>
      <c r="BV131" s="1">
        <v>0</v>
      </c>
      <c r="BW131" s="1">
        <v>0</v>
      </c>
      <c r="BX131" s="1">
        <v>0</v>
      </c>
    </row>
    <row r="132" spans="4:76" hidden="1" x14ac:dyDescent="0.25">
      <c r="D132" s="4"/>
      <c r="E132" s="5">
        <f t="shared" si="18"/>
        <v>0</v>
      </c>
      <c r="F132" s="5">
        <f t="shared" si="19"/>
        <v>0</v>
      </c>
      <c r="H132" s="5" t="str">
        <f t="shared" si="20"/>
        <v>Withdrawn</v>
      </c>
      <c r="I132" s="6" t="str">
        <f t="shared" si="21"/>
        <v>Withdrawn</v>
      </c>
      <c r="J132" s="1" t="s">
        <v>343</v>
      </c>
      <c r="P132" s="1" t="str">
        <f t="shared" si="22"/>
        <v>ERIS</v>
      </c>
      <c r="R132" s="1">
        <f t="shared" si="23"/>
        <v>80</v>
      </c>
      <c r="T132" s="1" t="str">
        <f t="shared" si="24"/>
        <v>Wind</v>
      </c>
      <c r="U132" s="1" t="str">
        <f t="shared" si="25"/>
        <v>Shawano County</v>
      </c>
      <c r="V132" s="1" t="str">
        <f t="shared" si="26"/>
        <v>WI</v>
      </c>
      <c r="AB132" s="1"/>
      <c r="AC132" s="1"/>
      <c r="AJ132" s="5"/>
      <c r="AK132" s="5"/>
      <c r="AL132" s="5"/>
      <c r="AM132" s="5"/>
      <c r="AN132" s="5"/>
      <c r="AO132" s="5"/>
      <c r="AP132" s="5"/>
      <c r="AQ132" s="5"/>
      <c r="AR132" s="5"/>
      <c r="AS132" s="5"/>
      <c r="AT132" s="5"/>
      <c r="AU132" s="5"/>
      <c r="BB132" s="1" t="s">
        <v>73</v>
      </c>
      <c r="BC132" s="2">
        <v>37728</v>
      </c>
      <c r="BD132" s="2">
        <v>37816</v>
      </c>
      <c r="BE132" s="2">
        <v>37816</v>
      </c>
      <c r="BG132" s="1" t="s">
        <v>74</v>
      </c>
      <c r="BH132" s="1" t="s">
        <v>228</v>
      </c>
      <c r="BI132" s="1" t="s">
        <v>76</v>
      </c>
      <c r="BM132" s="1" t="s">
        <v>62</v>
      </c>
      <c r="BN132" s="1" t="s">
        <v>78</v>
      </c>
      <c r="BO132" s="1">
        <v>80</v>
      </c>
      <c r="BP132" s="1">
        <v>80</v>
      </c>
      <c r="BQ132" s="1" t="s">
        <v>97</v>
      </c>
      <c r="BR132" s="1" t="s">
        <v>98</v>
      </c>
      <c r="BS132" s="1" t="s">
        <v>73</v>
      </c>
      <c r="BT132" s="2">
        <v>38687</v>
      </c>
      <c r="BU132" s="1">
        <v>0</v>
      </c>
      <c r="BV132" s="1">
        <v>0</v>
      </c>
      <c r="BW132" s="1">
        <v>0</v>
      </c>
      <c r="BX132" s="1">
        <v>0</v>
      </c>
    </row>
    <row r="133" spans="4:76" hidden="1" x14ac:dyDescent="0.25">
      <c r="D133" s="4"/>
      <c r="E133" s="5" t="str">
        <f t="shared" ref="E133:E196" si="27">BJ133</f>
        <v>G009.NU2</v>
      </c>
      <c r="F133" s="5" t="str">
        <f t="shared" ref="F133:F196" si="28">BK133</f>
        <v>G009.NU2</v>
      </c>
      <c r="H133" s="5" t="str">
        <f t="shared" ref="H133:H196" si="29">BB133</f>
        <v>Withdrawn</v>
      </c>
      <c r="I133" s="6" t="str">
        <f t="shared" ref="I133:I196" si="30">BS133</f>
        <v>Withdrawn</v>
      </c>
      <c r="J133" s="1" t="s">
        <v>344</v>
      </c>
      <c r="P133" s="1" t="str">
        <f t="shared" ref="P133:P196" si="31">BM133</f>
        <v>ERIS</v>
      </c>
      <c r="R133" s="1">
        <f t="shared" ref="R133:R196" si="32">BP133</f>
        <v>640</v>
      </c>
      <c r="T133" s="1">
        <f t="shared" ref="T133:T196" si="33">BQ133</f>
        <v>0</v>
      </c>
      <c r="U133" s="1" t="str">
        <f t="shared" ref="U133:U196" si="34">BH133</f>
        <v>Vigo County</v>
      </c>
      <c r="V133" s="1" t="str">
        <f t="shared" ref="V133:V196" si="35">BI133</f>
        <v>IN</v>
      </c>
      <c r="AB133" s="1"/>
      <c r="AC133" s="1"/>
      <c r="AJ133" s="5"/>
      <c r="AK133" s="5"/>
      <c r="AL133" s="5"/>
      <c r="AM133" s="5"/>
      <c r="AN133" s="5"/>
      <c r="AO133" s="5"/>
      <c r="AP133" s="5"/>
      <c r="AQ133" s="5"/>
      <c r="AR133" s="5"/>
      <c r="AS133" s="5"/>
      <c r="AT133" s="5"/>
      <c r="AU133" s="5"/>
      <c r="BB133" s="1" t="s">
        <v>73</v>
      </c>
      <c r="BC133" s="2">
        <v>36371</v>
      </c>
      <c r="BD133" s="2">
        <v>37818</v>
      </c>
      <c r="BE133" s="2">
        <v>37818</v>
      </c>
      <c r="BG133" s="1" t="s">
        <v>101</v>
      </c>
      <c r="BH133" s="1" t="s">
        <v>102</v>
      </c>
      <c r="BI133" s="1" t="s">
        <v>103</v>
      </c>
      <c r="BJ133" s="1" t="s">
        <v>345</v>
      </c>
      <c r="BK133" s="1" t="s">
        <v>345</v>
      </c>
      <c r="BL133" s="1" t="s">
        <v>77</v>
      </c>
      <c r="BM133" s="1" t="s">
        <v>62</v>
      </c>
      <c r="BN133" s="1" t="s">
        <v>78</v>
      </c>
      <c r="BO133" s="1">
        <v>640</v>
      </c>
      <c r="BP133" s="1">
        <v>640</v>
      </c>
      <c r="BS133" s="1" t="s">
        <v>73</v>
      </c>
      <c r="BU133" s="1">
        <v>0</v>
      </c>
      <c r="BV133" s="1">
        <v>0</v>
      </c>
      <c r="BW133" s="1">
        <v>0</v>
      </c>
      <c r="BX133" s="1">
        <v>0</v>
      </c>
    </row>
    <row r="134" spans="4:76" hidden="1" x14ac:dyDescent="0.25">
      <c r="D134" s="4"/>
      <c r="E134" s="5">
        <f t="shared" si="27"/>
        <v>0</v>
      </c>
      <c r="F134" s="5">
        <f t="shared" si="28"/>
        <v>0</v>
      </c>
      <c r="H134" s="5" t="str">
        <f t="shared" si="29"/>
        <v>Done</v>
      </c>
      <c r="I134" s="6" t="str">
        <f t="shared" si="30"/>
        <v>In Service</v>
      </c>
      <c r="J134" s="1" t="s">
        <v>346</v>
      </c>
      <c r="P134" s="1" t="str">
        <f t="shared" si="31"/>
        <v>ERIS</v>
      </c>
      <c r="R134" s="1">
        <f t="shared" si="32"/>
        <v>2</v>
      </c>
      <c r="T134" s="1">
        <f t="shared" si="33"/>
        <v>0</v>
      </c>
      <c r="U134" s="1" t="str">
        <f t="shared" si="34"/>
        <v>Nobles County</v>
      </c>
      <c r="V134" s="1" t="str">
        <f t="shared" si="35"/>
        <v>MN</v>
      </c>
      <c r="AB134" s="1"/>
      <c r="AC134" s="1"/>
      <c r="AJ134" s="5"/>
      <c r="AK134" s="5"/>
      <c r="AL134" s="5"/>
      <c r="AM134" s="5"/>
      <c r="AN134" s="5"/>
      <c r="AO134" s="5"/>
      <c r="AP134" s="5"/>
      <c r="AQ134" s="5"/>
      <c r="AR134" s="5"/>
      <c r="AS134" s="5"/>
      <c r="AT134" s="5"/>
      <c r="AU134" s="5"/>
      <c r="BB134" s="1" t="s">
        <v>58</v>
      </c>
      <c r="BC134" s="2">
        <v>37179</v>
      </c>
      <c r="BG134" s="1" t="s">
        <v>87</v>
      </c>
      <c r="BH134" s="1" t="s">
        <v>347</v>
      </c>
      <c r="BI134" s="1" t="s">
        <v>93</v>
      </c>
      <c r="BM134" s="1" t="s">
        <v>62</v>
      </c>
      <c r="BN134" s="1" t="s">
        <v>78</v>
      </c>
      <c r="BO134" s="1">
        <v>2</v>
      </c>
      <c r="BP134" s="1">
        <v>2</v>
      </c>
      <c r="BS134" s="1" t="s">
        <v>65</v>
      </c>
      <c r="BU134" s="1">
        <v>0</v>
      </c>
      <c r="BV134" s="1">
        <v>0</v>
      </c>
      <c r="BW134" s="1">
        <v>0</v>
      </c>
      <c r="BX134" s="1">
        <v>0</v>
      </c>
    </row>
    <row r="135" spans="4:76" hidden="1" x14ac:dyDescent="0.25">
      <c r="D135" s="4"/>
      <c r="E135" s="5">
        <f t="shared" si="27"/>
        <v>0</v>
      </c>
      <c r="F135" s="5">
        <f t="shared" si="28"/>
        <v>0</v>
      </c>
      <c r="H135" s="5" t="str">
        <f t="shared" si="29"/>
        <v>Done</v>
      </c>
      <c r="I135" s="6" t="str">
        <f t="shared" si="30"/>
        <v>Withdrawn</v>
      </c>
      <c r="J135" s="1" t="s">
        <v>348</v>
      </c>
      <c r="P135" s="1" t="str">
        <f t="shared" si="31"/>
        <v>ERIS</v>
      </c>
      <c r="R135" s="1">
        <f t="shared" si="32"/>
        <v>46</v>
      </c>
      <c r="T135" s="1" t="str">
        <f t="shared" si="33"/>
        <v>Gas</v>
      </c>
      <c r="U135" s="1" t="str">
        <f t="shared" si="34"/>
        <v>Le Sueur County</v>
      </c>
      <c r="V135" s="1" t="str">
        <f t="shared" si="35"/>
        <v>MN</v>
      </c>
      <c r="AB135" s="1"/>
      <c r="AC135" s="1"/>
      <c r="AJ135" s="5"/>
      <c r="AK135" s="5"/>
      <c r="AL135" s="5"/>
      <c r="AM135" s="5"/>
      <c r="AN135" s="5"/>
      <c r="AO135" s="5"/>
      <c r="AP135" s="5"/>
      <c r="AQ135" s="5"/>
      <c r="AR135" s="5"/>
      <c r="AS135" s="5"/>
      <c r="AT135" s="5"/>
      <c r="AU135" s="5"/>
      <c r="BB135" s="1" t="s">
        <v>58</v>
      </c>
      <c r="BC135" s="2">
        <v>37180</v>
      </c>
      <c r="BE135" s="2">
        <v>38037</v>
      </c>
      <c r="BG135" s="1" t="s">
        <v>91</v>
      </c>
      <c r="BH135" s="1" t="s">
        <v>349</v>
      </c>
      <c r="BI135" s="1" t="s">
        <v>93</v>
      </c>
      <c r="BL135" s="1" t="s">
        <v>143</v>
      </c>
      <c r="BM135" s="1" t="s">
        <v>62</v>
      </c>
      <c r="BN135" s="1" t="s">
        <v>350</v>
      </c>
      <c r="BO135" s="1">
        <v>46</v>
      </c>
      <c r="BP135" s="1">
        <v>46</v>
      </c>
      <c r="BQ135" s="1" t="s">
        <v>64</v>
      </c>
      <c r="BR135" s="1" t="s">
        <v>172</v>
      </c>
      <c r="BS135" s="1" t="s">
        <v>73</v>
      </c>
      <c r="BT135" s="2">
        <v>39083</v>
      </c>
      <c r="BU135" s="1">
        <v>0</v>
      </c>
      <c r="BV135" s="1">
        <v>0</v>
      </c>
      <c r="BW135" s="1">
        <v>0</v>
      </c>
      <c r="BX135" s="1">
        <v>0</v>
      </c>
    </row>
    <row r="136" spans="4:76" hidden="1" x14ac:dyDescent="0.25">
      <c r="D136" s="4"/>
      <c r="E136" s="5">
        <f t="shared" si="27"/>
        <v>0</v>
      </c>
      <c r="F136" s="5">
        <f t="shared" si="28"/>
        <v>0</v>
      </c>
      <c r="H136" s="5" t="str">
        <f t="shared" si="29"/>
        <v>Done</v>
      </c>
      <c r="I136" s="6" t="str">
        <f t="shared" si="30"/>
        <v>In Service</v>
      </c>
      <c r="J136" s="1" t="s">
        <v>351</v>
      </c>
      <c r="P136" s="1" t="str">
        <f t="shared" si="31"/>
        <v>ERIS</v>
      </c>
      <c r="R136" s="1">
        <f t="shared" si="32"/>
        <v>2</v>
      </c>
      <c r="T136" s="1">
        <f t="shared" si="33"/>
        <v>0</v>
      </c>
      <c r="U136" s="1" t="str">
        <f t="shared" si="34"/>
        <v>Nobles County</v>
      </c>
      <c r="V136" s="1" t="str">
        <f t="shared" si="35"/>
        <v>MN</v>
      </c>
      <c r="AB136" s="1"/>
      <c r="AC136" s="1"/>
      <c r="AJ136" s="5"/>
      <c r="AK136" s="5"/>
      <c r="AL136" s="5"/>
      <c r="AM136" s="5"/>
      <c r="AN136" s="5"/>
      <c r="AO136" s="5"/>
      <c r="AP136" s="5"/>
      <c r="AQ136" s="5"/>
      <c r="AR136" s="5"/>
      <c r="AS136" s="5"/>
      <c r="AT136" s="5"/>
      <c r="AU136" s="5"/>
      <c r="BB136" s="1" t="s">
        <v>58</v>
      </c>
      <c r="BC136" s="2">
        <v>37183</v>
      </c>
      <c r="BG136" s="1" t="s">
        <v>87</v>
      </c>
      <c r="BH136" s="1" t="s">
        <v>347</v>
      </c>
      <c r="BI136" s="1" t="s">
        <v>93</v>
      </c>
      <c r="BM136" s="1" t="s">
        <v>62</v>
      </c>
      <c r="BN136" s="1" t="s">
        <v>78</v>
      </c>
      <c r="BO136" s="1">
        <v>2</v>
      </c>
      <c r="BP136" s="1">
        <v>2</v>
      </c>
      <c r="BS136" s="1" t="s">
        <v>65</v>
      </c>
      <c r="BT136" s="2">
        <v>37245</v>
      </c>
      <c r="BU136" s="1">
        <v>0</v>
      </c>
      <c r="BV136" s="1">
        <v>0</v>
      </c>
      <c r="BW136" s="1">
        <v>0</v>
      </c>
      <c r="BX136" s="1">
        <v>0</v>
      </c>
    </row>
    <row r="137" spans="4:76" hidden="1" x14ac:dyDescent="0.25">
      <c r="D137" s="4"/>
      <c r="E137" s="5">
        <f t="shared" si="27"/>
        <v>0</v>
      </c>
      <c r="F137" s="5">
        <f t="shared" si="28"/>
        <v>0</v>
      </c>
      <c r="H137" s="5" t="str">
        <f t="shared" si="29"/>
        <v>Withdrawn</v>
      </c>
      <c r="I137" s="6" t="str">
        <f t="shared" si="30"/>
        <v>Not Started</v>
      </c>
      <c r="J137" s="1" t="s">
        <v>352</v>
      </c>
      <c r="P137" s="1" t="str">
        <f t="shared" si="31"/>
        <v>ERIS</v>
      </c>
      <c r="R137" s="1">
        <f t="shared" si="32"/>
        <v>4</v>
      </c>
      <c r="T137" s="1">
        <f t="shared" si="33"/>
        <v>0</v>
      </c>
      <c r="U137" s="1" t="str">
        <f t="shared" si="34"/>
        <v>Lincoln County</v>
      </c>
      <c r="V137" s="1" t="str">
        <f t="shared" si="35"/>
        <v>MN</v>
      </c>
      <c r="AB137" s="1"/>
      <c r="AC137" s="1"/>
      <c r="AJ137" s="5"/>
      <c r="AK137" s="5"/>
      <c r="AL137" s="5"/>
      <c r="AM137" s="5"/>
      <c r="AN137" s="5"/>
      <c r="AO137" s="5"/>
      <c r="AP137" s="5"/>
      <c r="AQ137" s="5"/>
      <c r="AR137" s="5"/>
      <c r="AS137" s="5"/>
      <c r="AT137" s="5"/>
      <c r="AU137" s="5"/>
      <c r="BB137" s="1" t="s">
        <v>73</v>
      </c>
      <c r="BC137" s="2">
        <v>37613</v>
      </c>
      <c r="BD137" s="2">
        <v>37841</v>
      </c>
      <c r="BE137" s="2">
        <v>37841</v>
      </c>
      <c r="BG137" s="1" t="s">
        <v>91</v>
      </c>
      <c r="BH137" s="1" t="s">
        <v>92</v>
      </c>
      <c r="BI137" s="1" t="s">
        <v>93</v>
      </c>
      <c r="BM137" s="1" t="s">
        <v>62</v>
      </c>
      <c r="BN137" s="1" t="s">
        <v>78</v>
      </c>
      <c r="BO137" s="1">
        <v>4</v>
      </c>
      <c r="BP137" s="1">
        <v>4</v>
      </c>
      <c r="BS137" s="1" t="s">
        <v>84</v>
      </c>
      <c r="BT137" s="2">
        <v>38687</v>
      </c>
      <c r="BU137" s="1">
        <v>0</v>
      </c>
      <c r="BV137" s="1">
        <v>0</v>
      </c>
      <c r="BW137" s="1">
        <v>0</v>
      </c>
      <c r="BX137" s="1">
        <v>0</v>
      </c>
    </row>
    <row r="138" spans="4:76" hidden="1" x14ac:dyDescent="0.25">
      <c r="D138" s="4"/>
      <c r="E138" s="5">
        <f t="shared" si="27"/>
        <v>0</v>
      </c>
      <c r="F138" s="5">
        <f t="shared" si="28"/>
        <v>0</v>
      </c>
      <c r="H138" s="5" t="str">
        <f t="shared" si="29"/>
        <v>Done</v>
      </c>
      <c r="I138" s="6" t="str">
        <f t="shared" si="30"/>
        <v>In Service</v>
      </c>
      <c r="J138" s="1" t="s">
        <v>353</v>
      </c>
      <c r="P138" s="1" t="str">
        <f t="shared" si="31"/>
        <v>ERIS</v>
      </c>
      <c r="R138" s="1">
        <f t="shared" si="32"/>
        <v>550</v>
      </c>
      <c r="T138" s="1" t="str">
        <f t="shared" si="33"/>
        <v>Coal</v>
      </c>
      <c r="U138" s="1" t="str">
        <f t="shared" si="34"/>
        <v>Marathon County</v>
      </c>
      <c r="V138" s="1" t="str">
        <f t="shared" si="35"/>
        <v>WI</v>
      </c>
      <c r="AB138" s="1"/>
      <c r="AC138" s="1"/>
      <c r="AJ138" s="5"/>
      <c r="AK138" s="5"/>
      <c r="AL138" s="5"/>
      <c r="AM138" s="5"/>
      <c r="AN138" s="5"/>
      <c r="AO138" s="5"/>
      <c r="AP138" s="5"/>
      <c r="AQ138" s="5"/>
      <c r="AR138" s="5"/>
      <c r="AS138" s="5"/>
      <c r="AT138" s="5"/>
      <c r="AU138" s="5"/>
      <c r="BB138" s="1" t="s">
        <v>58</v>
      </c>
      <c r="BC138" s="2">
        <v>37187</v>
      </c>
      <c r="BE138" s="2">
        <v>37994</v>
      </c>
      <c r="BG138" s="1" t="s">
        <v>301</v>
      </c>
      <c r="BH138" s="1" t="s">
        <v>304</v>
      </c>
      <c r="BI138" s="1" t="s">
        <v>76</v>
      </c>
      <c r="BL138" s="1" t="s">
        <v>143</v>
      </c>
      <c r="BM138" s="1" t="s">
        <v>62</v>
      </c>
      <c r="BN138" s="1" t="s">
        <v>354</v>
      </c>
      <c r="BO138" s="1">
        <v>550</v>
      </c>
      <c r="BP138" s="1">
        <v>550</v>
      </c>
      <c r="BQ138" s="1" t="s">
        <v>83</v>
      </c>
      <c r="BR138" s="1" t="s">
        <v>355</v>
      </c>
      <c r="BS138" s="1" t="s">
        <v>65</v>
      </c>
      <c r="BT138" s="2">
        <v>38047</v>
      </c>
      <c r="BU138" s="1">
        <v>0</v>
      </c>
      <c r="BV138" s="1">
        <v>0</v>
      </c>
      <c r="BW138" s="1">
        <v>0</v>
      </c>
      <c r="BX138" s="1">
        <v>0</v>
      </c>
    </row>
    <row r="139" spans="4:76" hidden="1" x14ac:dyDescent="0.25">
      <c r="D139" s="4"/>
      <c r="E139" s="5">
        <f t="shared" si="27"/>
        <v>0</v>
      </c>
      <c r="F139" s="5">
        <f t="shared" si="28"/>
        <v>0</v>
      </c>
      <c r="H139" s="5" t="str">
        <f t="shared" si="29"/>
        <v>Withdrawn</v>
      </c>
      <c r="I139" s="6" t="str">
        <f t="shared" si="30"/>
        <v>Not Started</v>
      </c>
      <c r="J139" s="1" t="s">
        <v>356</v>
      </c>
      <c r="P139" s="1" t="str">
        <f t="shared" si="31"/>
        <v>ERIS</v>
      </c>
      <c r="R139" s="1">
        <f t="shared" si="32"/>
        <v>4</v>
      </c>
      <c r="T139" s="1">
        <f t="shared" si="33"/>
        <v>0</v>
      </c>
      <c r="U139" s="1" t="str">
        <f t="shared" si="34"/>
        <v>Lincoln County</v>
      </c>
      <c r="V139" s="1" t="str">
        <f t="shared" si="35"/>
        <v>MN</v>
      </c>
      <c r="AB139" s="1"/>
      <c r="AC139" s="1"/>
      <c r="AJ139" s="5"/>
      <c r="AK139" s="5"/>
      <c r="AL139" s="5"/>
      <c r="AM139" s="5"/>
      <c r="AN139" s="5"/>
      <c r="AO139" s="5"/>
      <c r="AP139" s="5"/>
      <c r="AQ139" s="5"/>
      <c r="AR139" s="5"/>
      <c r="AS139" s="5"/>
      <c r="AT139" s="5"/>
      <c r="AU139" s="5"/>
      <c r="BB139" s="1" t="s">
        <v>73</v>
      </c>
      <c r="BC139" s="2">
        <v>37613</v>
      </c>
      <c r="BD139" s="2">
        <v>37841</v>
      </c>
      <c r="BE139" s="2">
        <v>37841</v>
      </c>
      <c r="BG139" s="1" t="s">
        <v>91</v>
      </c>
      <c r="BH139" s="1" t="s">
        <v>92</v>
      </c>
      <c r="BI139" s="1" t="s">
        <v>93</v>
      </c>
      <c r="BM139" s="1" t="s">
        <v>62</v>
      </c>
      <c r="BN139" s="1" t="s">
        <v>78</v>
      </c>
      <c r="BO139" s="1">
        <v>4</v>
      </c>
      <c r="BP139" s="1">
        <v>4</v>
      </c>
      <c r="BS139" s="1" t="s">
        <v>84</v>
      </c>
      <c r="BT139" s="2">
        <v>37956</v>
      </c>
      <c r="BU139" s="1">
        <v>0</v>
      </c>
      <c r="BV139" s="1">
        <v>0</v>
      </c>
      <c r="BW139" s="1">
        <v>0</v>
      </c>
      <c r="BX139" s="1">
        <v>0</v>
      </c>
    </row>
    <row r="140" spans="4:76" hidden="1" x14ac:dyDescent="0.25">
      <c r="D140" s="4"/>
      <c r="E140" s="5">
        <f t="shared" si="27"/>
        <v>0</v>
      </c>
      <c r="F140" s="5">
        <f t="shared" si="28"/>
        <v>0</v>
      </c>
      <c r="H140" s="5" t="str">
        <f t="shared" si="29"/>
        <v>Done</v>
      </c>
      <c r="I140" s="6" t="str">
        <f t="shared" si="30"/>
        <v>In Service</v>
      </c>
      <c r="J140" s="1" t="s">
        <v>357</v>
      </c>
      <c r="P140" s="1" t="str">
        <f t="shared" si="31"/>
        <v>ERIS</v>
      </c>
      <c r="R140" s="1">
        <f t="shared" si="32"/>
        <v>4</v>
      </c>
      <c r="T140" s="1" t="str">
        <f t="shared" si="33"/>
        <v>Biomass</v>
      </c>
      <c r="U140" s="1" t="str">
        <f t="shared" si="34"/>
        <v>Otter Tail County</v>
      </c>
      <c r="V140" s="1" t="str">
        <f t="shared" si="35"/>
        <v>MN</v>
      </c>
      <c r="AB140" s="1"/>
      <c r="AC140" s="1"/>
      <c r="AJ140" s="5"/>
      <c r="AK140" s="5"/>
      <c r="AL140" s="5"/>
      <c r="AM140" s="5"/>
      <c r="AN140" s="5"/>
      <c r="AO140" s="5"/>
      <c r="AP140" s="5"/>
      <c r="AQ140" s="5"/>
      <c r="AR140" s="5"/>
      <c r="AS140" s="5"/>
      <c r="AT140" s="5"/>
      <c r="AU140" s="5"/>
      <c r="BB140" s="1" t="s">
        <v>58</v>
      </c>
      <c r="BC140" s="2">
        <v>37194</v>
      </c>
      <c r="BG140" s="1" t="s">
        <v>203</v>
      </c>
      <c r="BH140" s="1" t="s">
        <v>358</v>
      </c>
      <c r="BI140" s="1" t="s">
        <v>93</v>
      </c>
      <c r="BM140" s="1" t="s">
        <v>62</v>
      </c>
      <c r="BN140" s="1" t="s">
        <v>359</v>
      </c>
      <c r="BO140" s="1">
        <v>4</v>
      </c>
      <c r="BP140" s="1">
        <v>4</v>
      </c>
      <c r="BQ140" s="1" t="s">
        <v>156</v>
      </c>
      <c r="BR140" s="1" t="s">
        <v>150</v>
      </c>
      <c r="BS140" s="1" t="s">
        <v>65</v>
      </c>
      <c r="BT140" s="2">
        <v>38869</v>
      </c>
      <c r="BU140" s="1">
        <v>0</v>
      </c>
      <c r="BV140" s="1">
        <v>0</v>
      </c>
      <c r="BW140" s="1">
        <v>0</v>
      </c>
      <c r="BX140" s="1">
        <v>0</v>
      </c>
    </row>
    <row r="141" spans="4:76" hidden="1" x14ac:dyDescent="0.25">
      <c r="D141" s="4"/>
      <c r="E141" s="5">
        <f t="shared" si="27"/>
        <v>0</v>
      </c>
      <c r="F141" s="5">
        <f t="shared" si="28"/>
        <v>0</v>
      </c>
      <c r="H141" s="5" t="str">
        <f t="shared" si="29"/>
        <v>Withdrawn</v>
      </c>
      <c r="I141" s="6" t="str">
        <f t="shared" si="30"/>
        <v>Not Started</v>
      </c>
      <c r="J141" s="1" t="s">
        <v>360</v>
      </c>
      <c r="P141" s="1" t="str">
        <f t="shared" si="31"/>
        <v>ERIS</v>
      </c>
      <c r="R141" s="1">
        <f t="shared" si="32"/>
        <v>55</v>
      </c>
      <c r="T141" s="1" t="str">
        <f t="shared" si="33"/>
        <v>Gas</v>
      </c>
      <c r="U141" s="1" t="str">
        <f t="shared" si="34"/>
        <v>Rice County</v>
      </c>
      <c r="V141" s="1" t="str">
        <f t="shared" si="35"/>
        <v>MN</v>
      </c>
      <c r="AB141" s="1"/>
      <c r="AC141" s="1"/>
      <c r="AJ141" s="5"/>
      <c r="AK141" s="5"/>
      <c r="AL141" s="5"/>
      <c r="AM141" s="5"/>
      <c r="AN141" s="5"/>
      <c r="AO141" s="5"/>
      <c r="AP141" s="5"/>
      <c r="AQ141" s="5"/>
      <c r="AR141" s="5"/>
      <c r="AS141" s="5"/>
      <c r="AT141" s="5"/>
      <c r="AU141" s="5"/>
      <c r="BB141" s="1" t="s">
        <v>73</v>
      </c>
      <c r="BC141" s="2">
        <v>37728</v>
      </c>
      <c r="BD141" s="2">
        <v>37876</v>
      </c>
      <c r="BE141" s="2">
        <v>37876</v>
      </c>
      <c r="BG141" s="1" t="s">
        <v>91</v>
      </c>
      <c r="BH141" s="1" t="s">
        <v>361</v>
      </c>
      <c r="BI141" s="1" t="s">
        <v>93</v>
      </c>
      <c r="BM141" s="1" t="s">
        <v>62</v>
      </c>
      <c r="BN141" s="1" t="s">
        <v>78</v>
      </c>
      <c r="BO141" s="1">
        <v>55</v>
      </c>
      <c r="BP141" s="1">
        <v>55</v>
      </c>
      <c r="BQ141" s="1" t="s">
        <v>64</v>
      </c>
      <c r="BS141" s="1" t="s">
        <v>84</v>
      </c>
      <c r="BT141" s="2">
        <v>38687</v>
      </c>
      <c r="BU141" s="1">
        <v>0</v>
      </c>
      <c r="BV141" s="1">
        <v>0</v>
      </c>
      <c r="BW141" s="1">
        <v>0</v>
      </c>
      <c r="BX141" s="1">
        <v>0</v>
      </c>
    </row>
    <row r="142" spans="4:76" hidden="1" x14ac:dyDescent="0.25">
      <c r="D142" s="4"/>
      <c r="E142" s="5">
        <f t="shared" si="27"/>
        <v>0</v>
      </c>
      <c r="F142" s="5">
        <f t="shared" si="28"/>
        <v>0</v>
      </c>
      <c r="H142" s="5" t="str">
        <f t="shared" si="29"/>
        <v>Done</v>
      </c>
      <c r="I142" s="6" t="str">
        <f t="shared" si="30"/>
        <v>In Service</v>
      </c>
      <c r="J142" s="1" t="s">
        <v>362</v>
      </c>
      <c r="P142" s="1" t="str">
        <f t="shared" si="31"/>
        <v>ERIS</v>
      </c>
      <c r="R142" s="1">
        <f t="shared" si="32"/>
        <v>20</v>
      </c>
      <c r="T142" s="1" t="str">
        <f t="shared" si="33"/>
        <v>Gas</v>
      </c>
      <c r="U142" s="1" t="str">
        <f t="shared" si="34"/>
        <v>Juneau County</v>
      </c>
      <c r="V142" s="1" t="str">
        <f t="shared" si="35"/>
        <v>WI</v>
      </c>
      <c r="AB142" s="1"/>
      <c r="AC142" s="1"/>
      <c r="AJ142" s="5"/>
      <c r="AK142" s="5"/>
      <c r="AL142" s="5"/>
      <c r="AM142" s="5"/>
      <c r="AN142" s="5"/>
      <c r="AO142" s="5"/>
      <c r="AP142" s="5"/>
      <c r="AQ142" s="5"/>
      <c r="AR142" s="5"/>
      <c r="AS142" s="5"/>
      <c r="AT142" s="5"/>
      <c r="AU142" s="5"/>
      <c r="BB142" s="1" t="s">
        <v>58</v>
      </c>
      <c r="BC142" s="2">
        <v>37204</v>
      </c>
      <c r="BE142" s="2">
        <v>37601</v>
      </c>
      <c r="BG142" s="1" t="s">
        <v>74</v>
      </c>
      <c r="BH142" s="1" t="s">
        <v>363</v>
      </c>
      <c r="BI142" s="1" t="s">
        <v>76</v>
      </c>
      <c r="BL142" s="1" t="s">
        <v>77</v>
      </c>
      <c r="BM142" s="1" t="s">
        <v>62</v>
      </c>
      <c r="BN142" s="1" t="s">
        <v>78</v>
      </c>
      <c r="BO142" s="1">
        <v>20</v>
      </c>
      <c r="BP142" s="1">
        <v>20</v>
      </c>
      <c r="BQ142" s="1" t="s">
        <v>64</v>
      </c>
      <c r="BS142" s="1" t="s">
        <v>65</v>
      </c>
      <c r="BT142" s="2">
        <v>37773</v>
      </c>
      <c r="BU142" s="1">
        <v>0</v>
      </c>
      <c r="BV142" s="1">
        <v>0</v>
      </c>
      <c r="BW142" s="1">
        <v>0</v>
      </c>
      <c r="BX142" s="1">
        <v>0</v>
      </c>
    </row>
    <row r="143" spans="4:76" hidden="1" x14ac:dyDescent="0.25">
      <c r="D143" s="4"/>
      <c r="E143" s="5">
        <f t="shared" si="27"/>
        <v>0</v>
      </c>
      <c r="F143" s="5">
        <f t="shared" si="28"/>
        <v>0</v>
      </c>
      <c r="H143" s="5">
        <f t="shared" si="29"/>
        <v>0</v>
      </c>
      <c r="I143" s="6" t="str">
        <f t="shared" si="30"/>
        <v>Not Started</v>
      </c>
      <c r="J143" s="1" t="s">
        <v>364</v>
      </c>
      <c r="P143" s="1" t="str">
        <f t="shared" si="31"/>
        <v>ERIS</v>
      </c>
      <c r="R143" s="1">
        <f t="shared" si="32"/>
        <v>12</v>
      </c>
      <c r="T143" s="1">
        <f t="shared" si="33"/>
        <v>0</v>
      </c>
      <c r="U143" s="1" t="str">
        <f t="shared" si="34"/>
        <v>McIntosh County</v>
      </c>
      <c r="V143" s="1" t="str">
        <f t="shared" si="35"/>
        <v>ND</v>
      </c>
      <c r="AB143" s="1"/>
      <c r="AC143" s="1"/>
      <c r="AJ143" s="5"/>
      <c r="AK143" s="5"/>
      <c r="AL143" s="5"/>
      <c r="AM143" s="5"/>
      <c r="AN143" s="5"/>
      <c r="AO143" s="5"/>
      <c r="AP143" s="5"/>
      <c r="AQ143" s="5"/>
      <c r="AR143" s="5"/>
      <c r="AS143" s="5"/>
      <c r="AT143" s="5"/>
      <c r="AU143" s="5"/>
      <c r="BC143" s="2">
        <v>37208</v>
      </c>
      <c r="BG143" s="1" t="s">
        <v>192</v>
      </c>
      <c r="BH143" s="1" t="s">
        <v>285</v>
      </c>
      <c r="BI143" s="1" t="s">
        <v>194</v>
      </c>
      <c r="BM143" s="1" t="s">
        <v>62</v>
      </c>
      <c r="BN143" s="1" t="s">
        <v>78</v>
      </c>
      <c r="BO143" s="1">
        <v>12</v>
      </c>
      <c r="BP143" s="1">
        <v>12</v>
      </c>
      <c r="BS143" s="1" t="s">
        <v>84</v>
      </c>
      <c r="BT143" s="2">
        <v>37288</v>
      </c>
      <c r="BU143" s="1">
        <v>0</v>
      </c>
      <c r="BV143" s="1">
        <v>0</v>
      </c>
      <c r="BW143" s="1">
        <v>0</v>
      </c>
      <c r="BX143" s="1">
        <v>0</v>
      </c>
    </row>
    <row r="144" spans="4:76" hidden="1" x14ac:dyDescent="0.25">
      <c r="D144" s="4"/>
      <c r="E144" s="5">
        <f t="shared" si="27"/>
        <v>0</v>
      </c>
      <c r="F144" s="5">
        <f t="shared" si="28"/>
        <v>0</v>
      </c>
      <c r="H144" s="5" t="str">
        <f t="shared" si="29"/>
        <v>Withdrawn</v>
      </c>
      <c r="I144" s="6" t="str">
        <f t="shared" si="30"/>
        <v>Withdrawn</v>
      </c>
      <c r="J144" s="1" t="s">
        <v>365</v>
      </c>
      <c r="P144" s="1" t="str">
        <f t="shared" si="31"/>
        <v>ERIS</v>
      </c>
      <c r="R144" s="1">
        <f t="shared" si="32"/>
        <v>40</v>
      </c>
      <c r="T144" s="1" t="str">
        <f t="shared" si="33"/>
        <v>Coal</v>
      </c>
      <c r="U144" s="1" t="str">
        <f t="shared" si="34"/>
        <v>Wayne County</v>
      </c>
      <c r="V144" s="1" t="str">
        <f t="shared" si="35"/>
        <v>MI</v>
      </c>
      <c r="AB144" s="1"/>
      <c r="AC144" s="1"/>
      <c r="AJ144" s="5"/>
      <c r="AK144" s="5"/>
      <c r="AL144" s="5"/>
      <c r="AM144" s="5"/>
      <c r="AN144" s="5"/>
      <c r="AO144" s="5"/>
      <c r="AP144" s="5"/>
      <c r="AQ144" s="5"/>
      <c r="AR144" s="5"/>
      <c r="AS144" s="5"/>
      <c r="AT144" s="5"/>
      <c r="AU144" s="5"/>
      <c r="BB144" s="1" t="s">
        <v>73</v>
      </c>
      <c r="BC144" s="2">
        <v>37071</v>
      </c>
      <c r="BD144" s="2">
        <v>37880</v>
      </c>
      <c r="BE144" s="2">
        <v>37880</v>
      </c>
      <c r="BG144" s="1" t="s">
        <v>128</v>
      </c>
      <c r="BH144" s="1" t="s">
        <v>129</v>
      </c>
      <c r="BI144" s="1" t="s">
        <v>130</v>
      </c>
      <c r="BL144" s="1" t="s">
        <v>77</v>
      </c>
      <c r="BM144" s="1" t="s">
        <v>62</v>
      </c>
      <c r="BN144" s="1" t="s">
        <v>78</v>
      </c>
      <c r="BO144" s="1">
        <v>40</v>
      </c>
      <c r="BP144" s="1">
        <v>40</v>
      </c>
      <c r="BQ144" s="1" t="s">
        <v>83</v>
      </c>
      <c r="BS144" s="1" t="s">
        <v>73</v>
      </c>
      <c r="BT144" s="2">
        <v>37742</v>
      </c>
      <c r="BU144" s="1">
        <v>0</v>
      </c>
      <c r="BV144" s="1">
        <v>0</v>
      </c>
      <c r="BW144" s="1">
        <v>0</v>
      </c>
      <c r="BX144" s="1">
        <v>0</v>
      </c>
    </row>
    <row r="145" spans="4:76" hidden="1" x14ac:dyDescent="0.25">
      <c r="D145" s="4"/>
      <c r="E145" s="5">
        <f t="shared" si="27"/>
        <v>0</v>
      </c>
      <c r="F145" s="5">
        <f t="shared" si="28"/>
        <v>0</v>
      </c>
      <c r="H145" s="5" t="str">
        <f t="shared" si="29"/>
        <v>Withdrawn</v>
      </c>
      <c r="I145" s="6" t="str">
        <f t="shared" si="30"/>
        <v>Not Started</v>
      </c>
      <c r="J145" s="1" t="s">
        <v>366</v>
      </c>
      <c r="P145" s="1" t="str">
        <f t="shared" si="31"/>
        <v>ERIS</v>
      </c>
      <c r="R145" s="1">
        <f t="shared" si="32"/>
        <v>700</v>
      </c>
      <c r="T145" s="1" t="str">
        <f t="shared" si="33"/>
        <v>Combined Cycle</v>
      </c>
      <c r="U145" s="1" t="str">
        <f t="shared" si="34"/>
        <v>Dakota County</v>
      </c>
      <c r="V145" s="1" t="str">
        <f t="shared" si="35"/>
        <v>MN</v>
      </c>
      <c r="AB145" s="1"/>
      <c r="AC145" s="1"/>
      <c r="AJ145" s="5"/>
      <c r="AK145" s="5"/>
      <c r="AL145" s="5"/>
      <c r="AM145" s="5"/>
      <c r="AN145" s="5"/>
      <c r="AO145" s="5"/>
      <c r="AP145" s="5"/>
      <c r="AQ145" s="5"/>
      <c r="AR145" s="5"/>
      <c r="AS145" s="5"/>
      <c r="AT145" s="5"/>
      <c r="AU145" s="5"/>
      <c r="BB145" s="1" t="s">
        <v>73</v>
      </c>
      <c r="BC145" s="2">
        <v>37270</v>
      </c>
      <c r="BD145" s="2">
        <v>37881</v>
      </c>
      <c r="BE145" s="2">
        <v>37881</v>
      </c>
      <c r="BG145" s="1" t="s">
        <v>91</v>
      </c>
      <c r="BH145" s="1" t="s">
        <v>120</v>
      </c>
      <c r="BI145" s="1" t="s">
        <v>93</v>
      </c>
      <c r="BL145" s="1" t="s">
        <v>77</v>
      </c>
      <c r="BM145" s="1" t="s">
        <v>62</v>
      </c>
      <c r="BN145" s="1" t="s">
        <v>78</v>
      </c>
      <c r="BO145" s="1">
        <v>700</v>
      </c>
      <c r="BP145" s="1">
        <v>700</v>
      </c>
      <c r="BQ145" s="1" t="s">
        <v>94</v>
      </c>
      <c r="BS145" s="1" t="s">
        <v>84</v>
      </c>
      <c r="BT145" s="2">
        <v>38418</v>
      </c>
      <c r="BU145" s="1">
        <v>0</v>
      </c>
      <c r="BV145" s="1">
        <v>0</v>
      </c>
      <c r="BW145" s="1">
        <v>0</v>
      </c>
      <c r="BX145" s="1">
        <v>0</v>
      </c>
    </row>
    <row r="146" spans="4:76" hidden="1" x14ac:dyDescent="0.25">
      <c r="D146" s="4"/>
      <c r="E146" s="5">
        <f t="shared" si="27"/>
        <v>0</v>
      </c>
      <c r="F146" s="5">
        <f t="shared" si="28"/>
        <v>0</v>
      </c>
      <c r="H146" s="5" t="str">
        <f t="shared" si="29"/>
        <v>Withdrawn</v>
      </c>
      <c r="I146" s="6" t="str">
        <f t="shared" si="30"/>
        <v>Withdrawn</v>
      </c>
      <c r="J146" s="1" t="s">
        <v>367</v>
      </c>
      <c r="P146" s="1" t="str">
        <f t="shared" si="31"/>
        <v>ERIS</v>
      </c>
      <c r="R146" s="1">
        <f t="shared" si="32"/>
        <v>4</v>
      </c>
      <c r="T146" s="1" t="str">
        <f t="shared" si="33"/>
        <v>Biomass</v>
      </c>
      <c r="U146" s="1" t="str">
        <f t="shared" si="34"/>
        <v>Shiawassee County</v>
      </c>
      <c r="V146" s="1" t="str">
        <f t="shared" si="35"/>
        <v>MI</v>
      </c>
      <c r="AB146" s="1"/>
      <c r="AC146" s="1"/>
      <c r="AJ146" s="5"/>
      <c r="AK146" s="5"/>
      <c r="AL146" s="5"/>
      <c r="AM146" s="5"/>
      <c r="AN146" s="5"/>
      <c r="AO146" s="5"/>
      <c r="AP146" s="5"/>
      <c r="AQ146" s="5"/>
      <c r="AR146" s="5"/>
      <c r="AS146" s="5"/>
      <c r="AT146" s="5"/>
      <c r="AU146" s="5"/>
      <c r="BB146" s="1" t="s">
        <v>73</v>
      </c>
      <c r="BC146" s="2">
        <v>37494</v>
      </c>
      <c r="BD146" s="2">
        <v>37881</v>
      </c>
      <c r="BE146" s="2">
        <v>37881</v>
      </c>
      <c r="BG146" s="1" t="s">
        <v>139</v>
      </c>
      <c r="BH146" s="1" t="s">
        <v>368</v>
      </c>
      <c r="BI146" s="1" t="s">
        <v>130</v>
      </c>
      <c r="BL146" s="1" t="s">
        <v>143</v>
      </c>
      <c r="BM146" s="1" t="s">
        <v>62</v>
      </c>
      <c r="BN146" s="1" t="s">
        <v>78</v>
      </c>
      <c r="BO146" s="1">
        <v>4</v>
      </c>
      <c r="BP146" s="1">
        <v>4</v>
      </c>
      <c r="BQ146" s="1" t="s">
        <v>156</v>
      </c>
      <c r="BS146" s="1" t="s">
        <v>73</v>
      </c>
      <c r="BT146" s="2">
        <v>37956</v>
      </c>
      <c r="BU146" s="1">
        <v>0</v>
      </c>
      <c r="BV146" s="1">
        <v>0</v>
      </c>
      <c r="BW146" s="1">
        <v>0</v>
      </c>
      <c r="BX146" s="1">
        <v>0</v>
      </c>
    </row>
    <row r="147" spans="4:76" hidden="1" x14ac:dyDescent="0.25">
      <c r="D147" s="4"/>
      <c r="E147" s="5">
        <f t="shared" si="27"/>
        <v>0</v>
      </c>
      <c r="F147" s="5">
        <f t="shared" si="28"/>
        <v>0</v>
      </c>
      <c r="H147" s="5" t="str">
        <f t="shared" si="29"/>
        <v>Withdrawn</v>
      </c>
      <c r="I147" s="6" t="str">
        <f t="shared" si="30"/>
        <v>Not Started</v>
      </c>
      <c r="J147" s="1" t="s">
        <v>369</v>
      </c>
      <c r="P147" s="1" t="str">
        <f t="shared" si="31"/>
        <v>ERIS</v>
      </c>
      <c r="R147" s="1">
        <f t="shared" si="32"/>
        <v>670</v>
      </c>
      <c r="T147" s="1" t="str">
        <f t="shared" si="33"/>
        <v>Combined Cycle</v>
      </c>
      <c r="U147" s="1" t="str">
        <f t="shared" si="34"/>
        <v>Dakota County</v>
      </c>
      <c r="V147" s="1" t="str">
        <f t="shared" si="35"/>
        <v>MN</v>
      </c>
      <c r="AB147" s="1"/>
      <c r="AC147" s="1"/>
      <c r="AJ147" s="5"/>
      <c r="AK147" s="5"/>
      <c r="AL147" s="5"/>
      <c r="AM147" s="5"/>
      <c r="AN147" s="5"/>
      <c r="AO147" s="5"/>
      <c r="AP147" s="5"/>
      <c r="AQ147" s="5"/>
      <c r="AR147" s="5"/>
      <c r="AS147" s="5"/>
      <c r="AT147" s="5"/>
      <c r="AU147" s="5"/>
      <c r="BB147" s="1" t="s">
        <v>73</v>
      </c>
      <c r="BC147" s="2">
        <v>37591</v>
      </c>
      <c r="BD147" s="2">
        <v>37881</v>
      </c>
      <c r="BE147" s="2">
        <v>37881</v>
      </c>
      <c r="BG147" s="1" t="s">
        <v>91</v>
      </c>
      <c r="BH147" s="1" t="s">
        <v>120</v>
      </c>
      <c r="BI147" s="1" t="s">
        <v>93</v>
      </c>
      <c r="BM147" s="1" t="s">
        <v>62</v>
      </c>
      <c r="BN147" s="1" t="s">
        <v>78</v>
      </c>
      <c r="BO147" s="1">
        <v>670</v>
      </c>
      <c r="BP147" s="1">
        <v>670</v>
      </c>
      <c r="BQ147" s="1" t="s">
        <v>94</v>
      </c>
      <c r="BS147" s="1" t="s">
        <v>84</v>
      </c>
      <c r="BT147" s="2">
        <v>38261</v>
      </c>
      <c r="BU147" s="1">
        <v>0</v>
      </c>
      <c r="BV147" s="1">
        <v>0</v>
      </c>
      <c r="BW147" s="1">
        <v>0</v>
      </c>
      <c r="BX147" s="1">
        <v>0</v>
      </c>
    </row>
    <row r="148" spans="4:76" hidden="1" x14ac:dyDescent="0.25">
      <c r="D148" s="4"/>
      <c r="E148" s="5">
        <f t="shared" si="27"/>
        <v>0</v>
      </c>
      <c r="F148" s="5">
        <f t="shared" si="28"/>
        <v>0</v>
      </c>
      <c r="H148" s="5" t="str">
        <f t="shared" si="29"/>
        <v>Withdrawn</v>
      </c>
      <c r="I148" s="6" t="str">
        <f t="shared" si="30"/>
        <v>Not Started</v>
      </c>
      <c r="J148" s="1" t="s">
        <v>370</v>
      </c>
      <c r="P148" s="1" t="str">
        <f t="shared" si="31"/>
        <v>ERIS</v>
      </c>
      <c r="R148" s="1">
        <f t="shared" si="32"/>
        <v>12</v>
      </c>
      <c r="T148" s="1" t="str">
        <f t="shared" si="33"/>
        <v>Wind</v>
      </c>
      <c r="U148" s="1" t="str">
        <f t="shared" si="34"/>
        <v>McHenry County</v>
      </c>
      <c r="V148" s="1" t="str">
        <f t="shared" si="35"/>
        <v>ND</v>
      </c>
      <c r="AB148" s="1"/>
      <c r="AC148" s="1"/>
      <c r="AJ148" s="5"/>
      <c r="AK148" s="5"/>
      <c r="AL148" s="5"/>
      <c r="AM148" s="5"/>
      <c r="AN148" s="5"/>
      <c r="AO148" s="5"/>
      <c r="AP148" s="5"/>
      <c r="AQ148" s="5"/>
      <c r="AR148" s="5"/>
      <c r="AS148" s="5"/>
      <c r="AT148" s="5"/>
      <c r="AU148" s="5"/>
      <c r="BB148" s="1" t="s">
        <v>73</v>
      </c>
      <c r="BC148" s="2">
        <v>37712</v>
      </c>
      <c r="BD148" s="2">
        <v>37894</v>
      </c>
      <c r="BE148" s="2">
        <v>37894</v>
      </c>
      <c r="BG148" s="1" t="s">
        <v>91</v>
      </c>
      <c r="BH148" s="1" t="s">
        <v>371</v>
      </c>
      <c r="BI148" s="1" t="s">
        <v>194</v>
      </c>
      <c r="BM148" s="1" t="s">
        <v>62</v>
      </c>
      <c r="BN148" s="1" t="s">
        <v>78</v>
      </c>
      <c r="BO148" s="1">
        <v>12</v>
      </c>
      <c r="BP148" s="1">
        <v>12</v>
      </c>
      <c r="BQ148" s="1" t="s">
        <v>97</v>
      </c>
      <c r="BR148" s="1" t="s">
        <v>98</v>
      </c>
      <c r="BS148" s="1" t="s">
        <v>84</v>
      </c>
      <c r="BT148" s="2">
        <v>37773</v>
      </c>
      <c r="BU148" s="1">
        <v>0</v>
      </c>
      <c r="BV148" s="1">
        <v>0</v>
      </c>
      <c r="BW148" s="1">
        <v>0</v>
      </c>
      <c r="BX148" s="1">
        <v>0</v>
      </c>
    </row>
    <row r="149" spans="4:76" hidden="1" x14ac:dyDescent="0.25">
      <c r="D149" s="4"/>
      <c r="E149" s="5">
        <f t="shared" si="27"/>
        <v>0</v>
      </c>
      <c r="F149" s="5">
        <f t="shared" si="28"/>
        <v>0</v>
      </c>
      <c r="H149" s="5" t="str">
        <f t="shared" si="29"/>
        <v>Withdrawn</v>
      </c>
      <c r="I149" s="6" t="str">
        <f t="shared" si="30"/>
        <v>Not Started</v>
      </c>
      <c r="J149" s="1" t="s">
        <v>372</v>
      </c>
      <c r="P149" s="1" t="str">
        <f t="shared" si="31"/>
        <v>ERIS</v>
      </c>
      <c r="R149" s="1">
        <f t="shared" si="32"/>
        <v>150</v>
      </c>
      <c r="T149" s="1" t="str">
        <f t="shared" si="33"/>
        <v>Wind</v>
      </c>
      <c r="U149" s="1" t="str">
        <f t="shared" si="34"/>
        <v>Dickey County</v>
      </c>
      <c r="V149" s="1" t="str">
        <f t="shared" si="35"/>
        <v>ND</v>
      </c>
      <c r="AB149" s="1"/>
      <c r="AC149" s="1"/>
      <c r="AJ149" s="5"/>
      <c r="AK149" s="5"/>
      <c r="AL149" s="5"/>
      <c r="AM149" s="5"/>
      <c r="AN149" s="5"/>
      <c r="AO149" s="5"/>
      <c r="AP149" s="5"/>
      <c r="AQ149" s="5"/>
      <c r="AR149" s="5"/>
      <c r="AS149" s="5"/>
      <c r="AT149" s="5"/>
      <c r="AU149" s="5"/>
      <c r="BB149" s="1" t="s">
        <v>73</v>
      </c>
      <c r="BC149" s="2">
        <v>37743</v>
      </c>
      <c r="BD149" s="2">
        <v>37901</v>
      </c>
      <c r="BE149" s="2">
        <v>37901</v>
      </c>
      <c r="BG149" s="1" t="s">
        <v>192</v>
      </c>
      <c r="BH149" s="1" t="s">
        <v>193</v>
      </c>
      <c r="BI149" s="1" t="s">
        <v>194</v>
      </c>
      <c r="BM149" s="1" t="s">
        <v>62</v>
      </c>
      <c r="BN149" s="1" t="s">
        <v>78</v>
      </c>
      <c r="BO149" s="1">
        <v>150</v>
      </c>
      <c r="BP149" s="1">
        <v>150</v>
      </c>
      <c r="BQ149" s="1" t="s">
        <v>97</v>
      </c>
      <c r="BR149" s="1" t="s">
        <v>98</v>
      </c>
      <c r="BS149" s="1" t="s">
        <v>84</v>
      </c>
      <c r="BT149" s="2">
        <v>37803</v>
      </c>
      <c r="BU149" s="1">
        <v>0</v>
      </c>
      <c r="BV149" s="1">
        <v>0</v>
      </c>
      <c r="BW149" s="1">
        <v>0</v>
      </c>
      <c r="BX149" s="1">
        <v>0</v>
      </c>
    </row>
    <row r="150" spans="4:76" hidden="1" x14ac:dyDescent="0.25">
      <c r="D150" s="4"/>
      <c r="E150" s="5">
        <f t="shared" si="27"/>
        <v>0</v>
      </c>
      <c r="F150" s="5">
        <f t="shared" si="28"/>
        <v>0</v>
      </c>
      <c r="H150" s="5" t="str">
        <f t="shared" si="29"/>
        <v>Withdrawn</v>
      </c>
      <c r="I150" s="6" t="str">
        <f t="shared" si="30"/>
        <v>Withdrawn</v>
      </c>
      <c r="J150" s="1" t="s">
        <v>373</v>
      </c>
      <c r="P150" s="1" t="str">
        <f t="shared" si="31"/>
        <v>ERIS</v>
      </c>
      <c r="R150" s="1">
        <f t="shared" si="32"/>
        <v>755</v>
      </c>
      <c r="T150" s="1">
        <f t="shared" si="33"/>
        <v>0</v>
      </c>
      <c r="U150" s="1" t="str">
        <f t="shared" si="34"/>
        <v>Wood County</v>
      </c>
      <c r="V150" s="1" t="str">
        <f t="shared" si="35"/>
        <v>WI</v>
      </c>
      <c r="AB150" s="1"/>
      <c r="AC150" s="1"/>
      <c r="AJ150" s="5"/>
      <c r="AK150" s="5"/>
      <c r="AL150" s="5"/>
      <c r="AM150" s="5"/>
      <c r="AN150" s="5"/>
      <c r="AO150" s="5"/>
      <c r="AP150" s="5"/>
      <c r="AQ150" s="5"/>
      <c r="AR150" s="5"/>
      <c r="AS150" s="5"/>
      <c r="AT150" s="5"/>
      <c r="AU150" s="5"/>
      <c r="BB150" s="1" t="s">
        <v>73</v>
      </c>
      <c r="BC150" s="2">
        <v>36811</v>
      </c>
      <c r="BD150" s="2">
        <v>37902</v>
      </c>
      <c r="BE150" s="2">
        <v>37902</v>
      </c>
      <c r="BG150" s="1" t="s">
        <v>74</v>
      </c>
      <c r="BH150" s="1" t="s">
        <v>326</v>
      </c>
      <c r="BI150" s="1" t="s">
        <v>76</v>
      </c>
      <c r="BL150" s="1" t="s">
        <v>77</v>
      </c>
      <c r="BM150" s="1" t="s">
        <v>62</v>
      </c>
      <c r="BN150" s="1" t="s">
        <v>78</v>
      </c>
      <c r="BO150" s="1">
        <v>755</v>
      </c>
      <c r="BP150" s="1">
        <v>755</v>
      </c>
      <c r="BS150" s="1" t="s">
        <v>73</v>
      </c>
      <c r="BT150" s="2">
        <v>37043</v>
      </c>
      <c r="BU150" s="1">
        <v>0</v>
      </c>
      <c r="BV150" s="1">
        <v>0</v>
      </c>
      <c r="BW150" s="1">
        <v>0</v>
      </c>
      <c r="BX150" s="1">
        <v>0</v>
      </c>
    </row>
    <row r="151" spans="4:76" hidden="1" x14ac:dyDescent="0.25">
      <c r="D151" s="4"/>
      <c r="E151" s="5">
        <f t="shared" si="27"/>
        <v>0</v>
      </c>
      <c r="F151" s="5">
        <f t="shared" si="28"/>
        <v>0</v>
      </c>
      <c r="H151" s="5" t="str">
        <f t="shared" si="29"/>
        <v>Done</v>
      </c>
      <c r="I151" s="6" t="str">
        <f t="shared" si="30"/>
        <v>In Service</v>
      </c>
      <c r="J151" s="1" t="s">
        <v>374</v>
      </c>
      <c r="P151" s="1" t="str">
        <f t="shared" si="31"/>
        <v>ERIS</v>
      </c>
      <c r="R151" s="1">
        <f t="shared" si="32"/>
        <v>45</v>
      </c>
      <c r="T151" s="1" t="str">
        <f t="shared" si="33"/>
        <v>Gas</v>
      </c>
      <c r="U151" s="1" t="str">
        <f t="shared" si="34"/>
        <v>Dane County</v>
      </c>
      <c r="V151" s="1" t="str">
        <f t="shared" si="35"/>
        <v>WI</v>
      </c>
      <c r="AB151" s="1"/>
      <c r="AC151" s="1"/>
      <c r="AJ151" s="5"/>
      <c r="AK151" s="5"/>
      <c r="AL151" s="5"/>
      <c r="AM151" s="5"/>
      <c r="AN151" s="5"/>
      <c r="AO151" s="5"/>
      <c r="AP151" s="5"/>
      <c r="AQ151" s="5"/>
      <c r="AR151" s="5"/>
      <c r="AS151" s="5"/>
      <c r="AT151" s="5"/>
      <c r="AU151" s="5"/>
      <c r="BB151" s="1" t="s">
        <v>58</v>
      </c>
      <c r="BC151" s="2">
        <v>37225</v>
      </c>
      <c r="BE151" s="2">
        <v>37764</v>
      </c>
      <c r="BG151" s="1" t="s">
        <v>275</v>
      </c>
      <c r="BH151" s="1" t="s">
        <v>276</v>
      </c>
      <c r="BI151" s="1" t="s">
        <v>76</v>
      </c>
      <c r="BL151" s="1" t="s">
        <v>77</v>
      </c>
      <c r="BM151" s="1" t="s">
        <v>62</v>
      </c>
      <c r="BN151" s="1" t="s">
        <v>277</v>
      </c>
      <c r="BO151" s="1">
        <v>45</v>
      </c>
      <c r="BP151" s="1">
        <v>45</v>
      </c>
      <c r="BQ151" s="1" t="s">
        <v>64</v>
      </c>
      <c r="BR151" s="1" t="s">
        <v>172</v>
      </c>
      <c r="BS151" s="1" t="s">
        <v>65</v>
      </c>
      <c r="BT151" s="2">
        <v>37956</v>
      </c>
      <c r="BU151" s="1">
        <v>0</v>
      </c>
      <c r="BV151" s="1">
        <v>0</v>
      </c>
      <c r="BW151" s="1">
        <v>0</v>
      </c>
      <c r="BX151" s="1">
        <v>0</v>
      </c>
    </row>
    <row r="152" spans="4:76" hidden="1" x14ac:dyDescent="0.25">
      <c r="D152" s="4"/>
      <c r="E152" s="5">
        <f t="shared" si="27"/>
        <v>0</v>
      </c>
      <c r="F152" s="5">
        <f t="shared" si="28"/>
        <v>0</v>
      </c>
      <c r="H152" s="5" t="str">
        <f t="shared" si="29"/>
        <v>Withdrawn</v>
      </c>
      <c r="I152" s="6" t="str">
        <f t="shared" si="30"/>
        <v>Not Started</v>
      </c>
      <c r="J152" s="1" t="s">
        <v>375</v>
      </c>
      <c r="P152" s="1" t="str">
        <f t="shared" si="31"/>
        <v>ERIS</v>
      </c>
      <c r="R152" s="1">
        <f t="shared" si="32"/>
        <v>50</v>
      </c>
      <c r="T152" s="1" t="str">
        <f t="shared" si="33"/>
        <v>Wind</v>
      </c>
      <c r="U152" s="1" t="str">
        <f t="shared" si="34"/>
        <v>Cavalier County</v>
      </c>
      <c r="V152" s="1" t="str">
        <f t="shared" si="35"/>
        <v>ND</v>
      </c>
      <c r="AB152" s="1"/>
      <c r="AC152" s="1"/>
      <c r="AJ152" s="5"/>
      <c r="AK152" s="5"/>
      <c r="AL152" s="5"/>
      <c r="AM152" s="5"/>
      <c r="AN152" s="5"/>
      <c r="AO152" s="5"/>
      <c r="AP152" s="5"/>
      <c r="AQ152" s="5"/>
      <c r="AR152" s="5"/>
      <c r="AS152" s="5"/>
      <c r="AT152" s="5"/>
      <c r="AU152" s="5"/>
      <c r="BB152" s="1" t="s">
        <v>73</v>
      </c>
      <c r="BC152" s="2">
        <v>37706</v>
      </c>
      <c r="BD152" s="2">
        <v>37936</v>
      </c>
      <c r="BE152" s="2">
        <v>37936</v>
      </c>
      <c r="BG152" s="1" t="s">
        <v>192</v>
      </c>
      <c r="BH152" s="1" t="s">
        <v>376</v>
      </c>
      <c r="BI152" s="1" t="s">
        <v>194</v>
      </c>
      <c r="BM152" s="1" t="s">
        <v>62</v>
      </c>
      <c r="BN152" s="1" t="s">
        <v>78</v>
      </c>
      <c r="BO152" s="1">
        <v>50</v>
      </c>
      <c r="BP152" s="1">
        <v>50</v>
      </c>
      <c r="BQ152" s="1" t="s">
        <v>97</v>
      </c>
      <c r="BR152" s="1" t="s">
        <v>98</v>
      </c>
      <c r="BS152" s="1" t="s">
        <v>84</v>
      </c>
      <c r="BT152" s="2">
        <v>38322</v>
      </c>
      <c r="BU152" s="1">
        <v>0</v>
      </c>
      <c r="BV152" s="1">
        <v>0</v>
      </c>
      <c r="BW152" s="1">
        <v>0</v>
      </c>
      <c r="BX152" s="1">
        <v>0</v>
      </c>
    </row>
    <row r="153" spans="4:76" hidden="1" x14ac:dyDescent="0.25">
      <c r="D153" s="4"/>
      <c r="E153" s="5" t="str">
        <f t="shared" si="27"/>
        <v>G162</v>
      </c>
      <c r="F153" s="5" t="str">
        <f t="shared" si="28"/>
        <v>G162</v>
      </c>
      <c r="H153" s="5" t="str">
        <f t="shared" si="29"/>
        <v>Done</v>
      </c>
      <c r="I153" s="6" t="str">
        <f t="shared" si="30"/>
        <v>In Service</v>
      </c>
      <c r="J153" s="1" t="s">
        <v>377</v>
      </c>
      <c r="P153" s="1" t="str">
        <f t="shared" si="31"/>
        <v>NRIS</v>
      </c>
      <c r="R153" s="1">
        <f t="shared" si="32"/>
        <v>200</v>
      </c>
      <c r="T153" s="1" t="str">
        <f t="shared" si="33"/>
        <v>Wind</v>
      </c>
      <c r="U153" s="1" t="str">
        <f t="shared" si="34"/>
        <v>Nobles County</v>
      </c>
      <c r="V153" s="1" t="str">
        <f t="shared" si="35"/>
        <v>MN</v>
      </c>
      <c r="AB153" s="1"/>
      <c r="AC153" s="1"/>
      <c r="AJ153" s="5"/>
      <c r="AK153" s="5"/>
      <c r="AL153" s="5"/>
      <c r="AM153" s="5"/>
      <c r="AN153" s="5"/>
      <c r="AO153" s="5"/>
      <c r="AP153" s="5"/>
      <c r="AQ153" s="5"/>
      <c r="AR153" s="5"/>
      <c r="AS153" s="5"/>
      <c r="AT153" s="5"/>
      <c r="AU153" s="5"/>
      <c r="BB153" s="1" t="s">
        <v>58</v>
      </c>
      <c r="BC153" s="2">
        <v>37228</v>
      </c>
      <c r="BE153" s="2">
        <v>38498</v>
      </c>
      <c r="BF153" s="2">
        <v>39227</v>
      </c>
      <c r="BG153" s="1" t="s">
        <v>91</v>
      </c>
      <c r="BH153" s="1" t="s">
        <v>347</v>
      </c>
      <c r="BI153" s="1" t="s">
        <v>93</v>
      </c>
      <c r="BJ153" s="1" t="s">
        <v>377</v>
      </c>
      <c r="BK153" s="1" t="s">
        <v>377</v>
      </c>
      <c r="BL153" s="1" t="s">
        <v>77</v>
      </c>
      <c r="BM153" s="1" t="s">
        <v>126</v>
      </c>
      <c r="BN153" s="1" t="s">
        <v>378</v>
      </c>
      <c r="BO153" s="1">
        <v>200</v>
      </c>
      <c r="BP153" s="1">
        <v>200</v>
      </c>
      <c r="BQ153" s="1" t="s">
        <v>97</v>
      </c>
      <c r="BR153" s="1" t="s">
        <v>98</v>
      </c>
      <c r="BS153" s="1" t="s">
        <v>65</v>
      </c>
      <c r="BT153" s="2">
        <v>37776</v>
      </c>
      <c r="BU153" s="1">
        <v>0</v>
      </c>
      <c r="BV153" s="1">
        <v>0</v>
      </c>
      <c r="BW153" s="1">
        <v>0</v>
      </c>
      <c r="BX153" s="1">
        <v>0</v>
      </c>
    </row>
    <row r="154" spans="4:76" hidden="1" x14ac:dyDescent="0.25">
      <c r="D154" s="4"/>
      <c r="E154" s="5">
        <f t="shared" si="27"/>
        <v>0</v>
      </c>
      <c r="F154" s="5">
        <f t="shared" si="28"/>
        <v>0</v>
      </c>
      <c r="H154" s="5" t="str">
        <f t="shared" si="29"/>
        <v>Withdrawn</v>
      </c>
      <c r="I154" s="6" t="str">
        <f t="shared" si="30"/>
        <v>Not Started</v>
      </c>
      <c r="J154" s="1" t="s">
        <v>379</v>
      </c>
      <c r="P154" s="1" t="str">
        <f t="shared" si="31"/>
        <v>ERIS</v>
      </c>
      <c r="R154" s="1">
        <f t="shared" si="32"/>
        <v>580</v>
      </c>
      <c r="T154" s="1" t="str">
        <f t="shared" si="33"/>
        <v>Combined Cycle</v>
      </c>
      <c r="U154" s="1" t="str">
        <f t="shared" si="34"/>
        <v>Windsor</v>
      </c>
      <c r="V154" s="1">
        <f t="shared" si="35"/>
        <v>0</v>
      </c>
      <c r="AB154" s="1"/>
      <c r="AC154" s="1"/>
      <c r="AJ154" s="5"/>
      <c r="AK154" s="5"/>
      <c r="AL154" s="5"/>
      <c r="AM154" s="5"/>
      <c r="AN154" s="5"/>
      <c r="AO154" s="5"/>
      <c r="AP154" s="5"/>
      <c r="AQ154" s="5"/>
      <c r="AR154" s="5"/>
      <c r="AS154" s="5"/>
      <c r="AT154" s="5"/>
      <c r="AU154" s="5"/>
      <c r="BB154" s="1" t="s">
        <v>73</v>
      </c>
      <c r="BC154" s="2">
        <v>37697</v>
      </c>
      <c r="BD154" s="2">
        <v>37945</v>
      </c>
      <c r="BE154" s="2">
        <v>37945</v>
      </c>
      <c r="BG154" s="1" t="s">
        <v>128</v>
      </c>
      <c r="BH154" s="1" t="s">
        <v>380</v>
      </c>
      <c r="BM154" s="1" t="s">
        <v>62</v>
      </c>
      <c r="BN154" s="1" t="s">
        <v>78</v>
      </c>
      <c r="BO154" s="1">
        <v>580</v>
      </c>
      <c r="BP154" s="1">
        <v>580</v>
      </c>
      <c r="BQ154" s="1" t="s">
        <v>94</v>
      </c>
      <c r="BS154" s="1" t="s">
        <v>84</v>
      </c>
      <c r="BT154" s="2">
        <v>38687</v>
      </c>
      <c r="BU154" s="1">
        <v>0</v>
      </c>
      <c r="BV154" s="1">
        <v>0</v>
      </c>
      <c r="BW154" s="1">
        <v>0</v>
      </c>
      <c r="BX154" s="1">
        <v>0</v>
      </c>
    </row>
    <row r="155" spans="4:76" hidden="1" x14ac:dyDescent="0.25">
      <c r="D155" s="4"/>
      <c r="E155" s="5" t="str">
        <f t="shared" si="27"/>
        <v>G164</v>
      </c>
      <c r="F155" s="5" t="str">
        <f t="shared" si="28"/>
        <v>G164</v>
      </c>
      <c r="H155" s="5" t="str">
        <f t="shared" si="29"/>
        <v>Done</v>
      </c>
      <c r="I155" s="6" t="str">
        <f t="shared" si="30"/>
        <v>In Service</v>
      </c>
      <c r="J155" s="1" t="s">
        <v>381</v>
      </c>
      <c r="P155" s="1" t="str">
        <f t="shared" si="31"/>
        <v>ERIS</v>
      </c>
      <c r="R155" s="1">
        <f t="shared" si="32"/>
        <v>200</v>
      </c>
      <c r="T155" s="1" t="str">
        <f t="shared" si="33"/>
        <v>Wind</v>
      </c>
      <c r="U155" s="1" t="str">
        <f t="shared" si="34"/>
        <v>Martin County</v>
      </c>
      <c r="V155" s="1" t="str">
        <f t="shared" si="35"/>
        <v>MN</v>
      </c>
      <c r="AB155" s="1"/>
      <c r="AC155" s="1"/>
      <c r="AJ155" s="5"/>
      <c r="AK155" s="5"/>
      <c r="AL155" s="5"/>
      <c r="AM155" s="5"/>
      <c r="AN155" s="5"/>
      <c r="AO155" s="5"/>
      <c r="AP155" s="5"/>
      <c r="AQ155" s="5"/>
      <c r="AR155" s="5"/>
      <c r="AS155" s="5"/>
      <c r="AT155" s="5"/>
      <c r="AU155" s="5"/>
      <c r="BB155" s="1" t="s">
        <v>58</v>
      </c>
      <c r="BC155" s="2">
        <v>37670</v>
      </c>
      <c r="BE155" s="2">
        <v>38626</v>
      </c>
      <c r="BF155" s="2">
        <v>40436</v>
      </c>
      <c r="BG155" s="1" t="s">
        <v>87</v>
      </c>
      <c r="BH155" s="1" t="s">
        <v>382</v>
      </c>
      <c r="BI155" s="1" t="s">
        <v>93</v>
      </c>
      <c r="BJ155" s="1" t="s">
        <v>381</v>
      </c>
      <c r="BK155" s="1" t="s">
        <v>381</v>
      </c>
      <c r="BL155" s="1" t="s">
        <v>77</v>
      </c>
      <c r="BM155" s="1" t="s">
        <v>62</v>
      </c>
      <c r="BN155" s="1" t="s">
        <v>383</v>
      </c>
      <c r="BO155" s="1">
        <v>200</v>
      </c>
      <c r="BP155" s="1">
        <v>200</v>
      </c>
      <c r="BQ155" s="1" t="s">
        <v>97</v>
      </c>
      <c r="BR155" s="1" t="s">
        <v>98</v>
      </c>
      <c r="BS155" s="1" t="s">
        <v>65</v>
      </c>
      <c r="BT155" s="2">
        <v>39052</v>
      </c>
      <c r="BU155" s="1">
        <v>0</v>
      </c>
      <c r="BV155" s="1">
        <v>0</v>
      </c>
      <c r="BW155" s="1">
        <v>0</v>
      </c>
      <c r="BX155" s="1">
        <v>0</v>
      </c>
    </row>
    <row r="156" spans="4:76" hidden="1" x14ac:dyDescent="0.25">
      <c r="D156" s="4"/>
      <c r="E156" s="5" t="str">
        <f t="shared" si="27"/>
        <v>G165</v>
      </c>
      <c r="F156" s="5" t="str">
        <f t="shared" si="28"/>
        <v>G165</v>
      </c>
      <c r="H156" s="5" t="str">
        <f t="shared" si="29"/>
        <v>Done</v>
      </c>
      <c r="I156" s="6" t="str">
        <f t="shared" si="30"/>
        <v>In Service</v>
      </c>
      <c r="J156" s="1" t="s">
        <v>384</v>
      </c>
      <c r="P156" s="1" t="str">
        <f t="shared" si="31"/>
        <v>ERIS</v>
      </c>
      <c r="R156" s="1">
        <f t="shared" si="32"/>
        <v>38</v>
      </c>
      <c r="T156" s="1" t="str">
        <f t="shared" si="33"/>
        <v>Nuclear</v>
      </c>
      <c r="U156" s="1" t="str">
        <f t="shared" si="34"/>
        <v>Kewaunee County</v>
      </c>
      <c r="V156" s="1" t="str">
        <f t="shared" si="35"/>
        <v>WI</v>
      </c>
      <c r="AB156" s="1"/>
      <c r="AC156" s="1"/>
      <c r="AJ156" s="5"/>
      <c r="AK156" s="5"/>
      <c r="AL156" s="5"/>
      <c r="AM156" s="5"/>
      <c r="AN156" s="5"/>
      <c r="AO156" s="5"/>
      <c r="AP156" s="5"/>
      <c r="AQ156" s="5"/>
      <c r="AR156" s="5"/>
      <c r="AS156" s="5"/>
      <c r="AT156" s="5"/>
      <c r="AU156" s="5"/>
      <c r="BB156" s="1" t="s">
        <v>58</v>
      </c>
      <c r="BC156" s="2">
        <v>37239</v>
      </c>
      <c r="BE156" s="2">
        <v>38065</v>
      </c>
      <c r="BG156" s="1" t="s">
        <v>301</v>
      </c>
      <c r="BH156" s="1" t="s">
        <v>385</v>
      </c>
      <c r="BI156" s="1" t="s">
        <v>76</v>
      </c>
      <c r="BJ156" s="1" t="s">
        <v>384</v>
      </c>
      <c r="BK156" s="1" t="s">
        <v>384</v>
      </c>
      <c r="BL156" s="1" t="s">
        <v>77</v>
      </c>
      <c r="BM156" s="1" t="s">
        <v>62</v>
      </c>
      <c r="BN156" s="1" t="s">
        <v>386</v>
      </c>
      <c r="BO156" s="1">
        <v>38</v>
      </c>
      <c r="BP156" s="1">
        <v>38</v>
      </c>
      <c r="BQ156" s="1" t="s">
        <v>387</v>
      </c>
      <c r="BR156" s="1" t="s">
        <v>355</v>
      </c>
      <c r="BS156" s="1" t="s">
        <v>65</v>
      </c>
      <c r="BT156" s="2">
        <v>39234</v>
      </c>
      <c r="BU156" s="1">
        <v>0</v>
      </c>
      <c r="BV156" s="1">
        <v>0</v>
      </c>
      <c r="BW156" s="1">
        <v>0</v>
      </c>
      <c r="BX156" s="1">
        <v>0</v>
      </c>
    </row>
    <row r="157" spans="4:76" hidden="1" x14ac:dyDescent="0.25">
      <c r="D157" s="4"/>
      <c r="E157" s="5">
        <f t="shared" si="27"/>
        <v>0</v>
      </c>
      <c r="F157" s="5">
        <f t="shared" si="28"/>
        <v>0</v>
      </c>
      <c r="H157" s="5" t="str">
        <f t="shared" si="29"/>
        <v>Withdrawn</v>
      </c>
      <c r="I157" s="6" t="str">
        <f t="shared" si="30"/>
        <v>Not Started</v>
      </c>
      <c r="J157" s="1" t="s">
        <v>388</v>
      </c>
      <c r="P157" s="1" t="str">
        <f t="shared" si="31"/>
        <v>ERIS</v>
      </c>
      <c r="R157" s="1">
        <f t="shared" si="32"/>
        <v>930</v>
      </c>
      <c r="T157" s="1">
        <f t="shared" si="33"/>
        <v>0</v>
      </c>
      <c r="U157" s="1" t="str">
        <f t="shared" si="34"/>
        <v>St. Clair County</v>
      </c>
      <c r="V157" s="1" t="str">
        <f t="shared" si="35"/>
        <v>MI</v>
      </c>
      <c r="AB157" s="1"/>
      <c r="AC157" s="1"/>
      <c r="AJ157" s="5"/>
      <c r="AK157" s="5"/>
      <c r="AL157" s="5"/>
      <c r="AM157" s="5"/>
      <c r="AN157" s="5"/>
      <c r="AO157" s="5"/>
      <c r="AP157" s="5"/>
      <c r="AQ157" s="5"/>
      <c r="AR157" s="5"/>
      <c r="AS157" s="5"/>
      <c r="AT157" s="5"/>
      <c r="AU157" s="5"/>
      <c r="BB157" s="1" t="s">
        <v>73</v>
      </c>
      <c r="BC157" s="2">
        <v>36447</v>
      </c>
      <c r="BD157" s="2">
        <v>37958</v>
      </c>
      <c r="BE157" s="2">
        <v>37958</v>
      </c>
      <c r="BG157" s="1" t="s">
        <v>128</v>
      </c>
      <c r="BH157" s="1" t="s">
        <v>171</v>
      </c>
      <c r="BI157" s="1" t="s">
        <v>130</v>
      </c>
      <c r="BM157" s="1" t="s">
        <v>62</v>
      </c>
      <c r="BN157" s="1" t="s">
        <v>78</v>
      </c>
      <c r="BO157" s="1">
        <v>930</v>
      </c>
      <c r="BP157" s="1">
        <v>930</v>
      </c>
      <c r="BS157" s="1" t="s">
        <v>84</v>
      </c>
      <c r="BU157" s="1">
        <v>0</v>
      </c>
      <c r="BV157" s="1">
        <v>0</v>
      </c>
      <c r="BW157" s="1">
        <v>0</v>
      </c>
      <c r="BX157" s="1">
        <v>0</v>
      </c>
    </row>
    <row r="158" spans="4:76" hidden="1" x14ac:dyDescent="0.25">
      <c r="D158" s="4"/>
      <c r="E158" s="5">
        <f t="shared" si="27"/>
        <v>0</v>
      </c>
      <c r="F158" s="5">
        <f t="shared" si="28"/>
        <v>0</v>
      </c>
      <c r="H158" s="5" t="str">
        <f t="shared" si="29"/>
        <v>Withdrawn</v>
      </c>
      <c r="I158" s="6" t="str">
        <f t="shared" si="30"/>
        <v>Not Started</v>
      </c>
      <c r="J158" s="1" t="s">
        <v>389</v>
      </c>
      <c r="P158" s="1" t="str">
        <f t="shared" si="31"/>
        <v>ERIS</v>
      </c>
      <c r="R158" s="1">
        <f t="shared" si="32"/>
        <v>80</v>
      </c>
      <c r="T158" s="1" t="str">
        <f t="shared" si="33"/>
        <v>Wind</v>
      </c>
      <c r="U158" s="1" t="str">
        <f t="shared" si="34"/>
        <v>Calumet County</v>
      </c>
      <c r="V158" s="1" t="str">
        <f t="shared" si="35"/>
        <v>WI</v>
      </c>
      <c r="AB158" s="1"/>
      <c r="AC158" s="1"/>
      <c r="AJ158" s="5"/>
      <c r="AK158" s="5"/>
      <c r="AL158" s="5"/>
      <c r="AM158" s="5"/>
      <c r="AN158" s="5"/>
      <c r="AO158" s="5"/>
      <c r="AP158" s="5"/>
      <c r="AQ158" s="5"/>
      <c r="AR158" s="5"/>
      <c r="AS158" s="5"/>
      <c r="AT158" s="5"/>
      <c r="AU158" s="5"/>
      <c r="BB158" s="1" t="s">
        <v>73</v>
      </c>
      <c r="BC158" s="2">
        <v>37728</v>
      </c>
      <c r="BD158" s="2">
        <v>37960</v>
      </c>
      <c r="BE158" s="2">
        <v>37960</v>
      </c>
      <c r="BG158" s="1" t="s">
        <v>74</v>
      </c>
      <c r="BH158" s="1" t="s">
        <v>390</v>
      </c>
      <c r="BI158" s="1" t="s">
        <v>76</v>
      </c>
      <c r="BM158" s="1" t="s">
        <v>62</v>
      </c>
      <c r="BN158" s="1" t="s">
        <v>78</v>
      </c>
      <c r="BO158" s="1">
        <v>80</v>
      </c>
      <c r="BP158" s="1">
        <v>80</v>
      </c>
      <c r="BQ158" s="1" t="s">
        <v>97</v>
      </c>
      <c r="BR158" s="1" t="s">
        <v>98</v>
      </c>
      <c r="BS158" s="1" t="s">
        <v>84</v>
      </c>
      <c r="BT158" s="2">
        <v>38687</v>
      </c>
      <c r="BU158" s="1">
        <v>0</v>
      </c>
      <c r="BV158" s="1">
        <v>0</v>
      </c>
      <c r="BW158" s="1">
        <v>0</v>
      </c>
      <c r="BX158" s="1">
        <v>0</v>
      </c>
    </row>
    <row r="159" spans="4:76" hidden="1" x14ac:dyDescent="0.25">
      <c r="D159" s="4"/>
      <c r="E159" s="5">
        <f t="shared" si="27"/>
        <v>0</v>
      </c>
      <c r="F159" s="5">
        <f t="shared" si="28"/>
        <v>0</v>
      </c>
      <c r="H159" s="5" t="str">
        <f t="shared" si="29"/>
        <v>Withdrawn</v>
      </c>
      <c r="I159" s="6" t="str">
        <f t="shared" si="30"/>
        <v>Withdrawn</v>
      </c>
      <c r="J159" s="1" t="s">
        <v>391</v>
      </c>
      <c r="P159" s="1" t="str">
        <f t="shared" si="31"/>
        <v>ERIS</v>
      </c>
      <c r="R159" s="1">
        <f t="shared" si="32"/>
        <v>202</v>
      </c>
      <c r="T159" s="1" t="str">
        <f t="shared" si="33"/>
        <v>Wind</v>
      </c>
      <c r="U159" s="1" t="str">
        <f t="shared" si="34"/>
        <v>Nobles County</v>
      </c>
      <c r="V159" s="1" t="str">
        <f t="shared" si="35"/>
        <v>MN</v>
      </c>
      <c r="AB159" s="1"/>
      <c r="AC159" s="1"/>
      <c r="AJ159" s="5"/>
      <c r="AK159" s="5"/>
      <c r="AL159" s="5"/>
      <c r="AM159" s="5"/>
      <c r="AN159" s="5"/>
      <c r="AO159" s="5"/>
      <c r="AP159" s="5"/>
      <c r="AQ159" s="5"/>
      <c r="AR159" s="5"/>
      <c r="AS159" s="5"/>
      <c r="AT159" s="5"/>
      <c r="AU159" s="5"/>
      <c r="BB159" s="1" t="s">
        <v>73</v>
      </c>
      <c r="BC159" s="2">
        <v>36676</v>
      </c>
      <c r="BD159" s="2">
        <v>37972</v>
      </c>
      <c r="BE159" s="2">
        <v>37972</v>
      </c>
      <c r="BG159" s="1" t="s">
        <v>87</v>
      </c>
      <c r="BH159" s="1" t="s">
        <v>347</v>
      </c>
      <c r="BI159" s="1" t="s">
        <v>93</v>
      </c>
      <c r="BM159" s="1" t="s">
        <v>62</v>
      </c>
      <c r="BN159" s="1" t="s">
        <v>78</v>
      </c>
      <c r="BO159" s="1">
        <v>202</v>
      </c>
      <c r="BP159" s="1">
        <v>202</v>
      </c>
      <c r="BQ159" s="1" t="s">
        <v>97</v>
      </c>
      <c r="BR159" s="1" t="s">
        <v>98</v>
      </c>
      <c r="BS159" s="1" t="s">
        <v>73</v>
      </c>
      <c r="BT159" s="2">
        <v>37377</v>
      </c>
      <c r="BU159" s="1">
        <v>0</v>
      </c>
      <c r="BV159" s="1">
        <v>0</v>
      </c>
      <c r="BW159" s="1">
        <v>0</v>
      </c>
      <c r="BX159" s="1">
        <v>0</v>
      </c>
    </row>
    <row r="160" spans="4:76" hidden="1" x14ac:dyDescent="0.25">
      <c r="D160" s="4"/>
      <c r="E160" s="5">
        <f t="shared" si="27"/>
        <v>0</v>
      </c>
      <c r="F160" s="5">
        <f t="shared" si="28"/>
        <v>0</v>
      </c>
      <c r="H160" s="5" t="str">
        <f t="shared" si="29"/>
        <v>Withdrawn</v>
      </c>
      <c r="I160" s="6" t="str">
        <f t="shared" si="30"/>
        <v>Withdrawn</v>
      </c>
      <c r="J160" s="1" t="s">
        <v>392</v>
      </c>
      <c r="P160" s="1" t="str">
        <f t="shared" si="31"/>
        <v>ERIS</v>
      </c>
      <c r="R160" s="1">
        <f t="shared" si="32"/>
        <v>1200</v>
      </c>
      <c r="T160" s="1">
        <f t="shared" si="33"/>
        <v>0</v>
      </c>
      <c r="U160" s="1" t="str">
        <f t="shared" si="34"/>
        <v>Kenosha County</v>
      </c>
      <c r="V160" s="1" t="str">
        <f t="shared" si="35"/>
        <v>WI</v>
      </c>
      <c r="AB160" s="1"/>
      <c r="AC160" s="1"/>
      <c r="AJ160" s="5"/>
      <c r="AK160" s="5"/>
      <c r="AL160" s="5"/>
      <c r="AM160" s="5"/>
      <c r="AN160" s="5"/>
      <c r="AO160" s="5"/>
      <c r="AP160" s="5"/>
      <c r="AQ160" s="5"/>
      <c r="AR160" s="5"/>
      <c r="AS160" s="5"/>
      <c r="AT160" s="5"/>
      <c r="AU160" s="5"/>
      <c r="BB160" s="1" t="s">
        <v>73</v>
      </c>
      <c r="BC160" s="2">
        <v>36760</v>
      </c>
      <c r="BD160" s="2">
        <v>37992</v>
      </c>
      <c r="BE160" s="2">
        <v>37992</v>
      </c>
      <c r="BG160" s="1" t="s">
        <v>74</v>
      </c>
      <c r="BH160" s="1" t="s">
        <v>393</v>
      </c>
      <c r="BI160" s="1" t="s">
        <v>76</v>
      </c>
      <c r="BM160" s="1" t="s">
        <v>62</v>
      </c>
      <c r="BN160" s="1" t="s">
        <v>78</v>
      </c>
      <c r="BO160" s="1">
        <v>1200</v>
      </c>
      <c r="BP160" s="1">
        <v>1200</v>
      </c>
      <c r="BS160" s="1" t="s">
        <v>73</v>
      </c>
      <c r="BT160" s="2">
        <v>39569</v>
      </c>
      <c r="BU160" s="1">
        <v>0</v>
      </c>
      <c r="BV160" s="1">
        <v>0</v>
      </c>
      <c r="BW160" s="1">
        <v>0</v>
      </c>
      <c r="BX160" s="1">
        <v>0</v>
      </c>
    </row>
    <row r="161" spans="4:76" hidden="1" x14ac:dyDescent="0.25">
      <c r="D161" s="4"/>
      <c r="E161" s="5" t="str">
        <f t="shared" si="27"/>
        <v>G170</v>
      </c>
      <c r="F161" s="5" t="str">
        <f t="shared" si="28"/>
        <v>G170</v>
      </c>
      <c r="H161" s="5" t="str">
        <f t="shared" si="29"/>
        <v>Done</v>
      </c>
      <c r="I161" s="6" t="str">
        <f t="shared" si="30"/>
        <v>In Service</v>
      </c>
      <c r="J161" s="1" t="s">
        <v>394</v>
      </c>
      <c r="P161" s="1" t="str">
        <f t="shared" si="31"/>
        <v>ERIS</v>
      </c>
      <c r="R161" s="1">
        <f t="shared" si="32"/>
        <v>20</v>
      </c>
      <c r="T161" s="1" t="str">
        <f t="shared" si="33"/>
        <v>Coal</v>
      </c>
      <c r="U161" s="1" t="str">
        <f t="shared" si="34"/>
        <v>Washington County</v>
      </c>
      <c r="V161" s="1" t="str">
        <f t="shared" si="35"/>
        <v>MN</v>
      </c>
      <c r="AB161" s="1"/>
      <c r="AC161" s="1"/>
      <c r="AJ161" s="5"/>
      <c r="AK161" s="5"/>
      <c r="AL161" s="5"/>
      <c r="AM161" s="5"/>
      <c r="AN161" s="5"/>
      <c r="AO161" s="5"/>
      <c r="AP161" s="5"/>
      <c r="AQ161" s="5"/>
      <c r="AR161" s="5"/>
      <c r="AS161" s="5"/>
      <c r="AT161" s="5"/>
      <c r="AU161" s="5"/>
      <c r="BB161" s="1" t="s">
        <v>58</v>
      </c>
      <c r="BC161" s="2">
        <v>37272</v>
      </c>
      <c r="BE161" s="2">
        <v>38553</v>
      </c>
      <c r="BF161" s="2">
        <v>38869</v>
      </c>
      <c r="BG161" s="1" t="s">
        <v>91</v>
      </c>
      <c r="BH161" s="1" t="s">
        <v>395</v>
      </c>
      <c r="BI161" s="1" t="s">
        <v>93</v>
      </c>
      <c r="BJ161" s="1" t="s">
        <v>394</v>
      </c>
      <c r="BK161" s="1" t="s">
        <v>394</v>
      </c>
      <c r="BL161" s="1" t="s">
        <v>77</v>
      </c>
      <c r="BM161" s="1" t="s">
        <v>62</v>
      </c>
      <c r="BN161" s="1" t="s">
        <v>396</v>
      </c>
      <c r="BO161" s="1">
        <v>20</v>
      </c>
      <c r="BP161" s="1">
        <v>20</v>
      </c>
      <c r="BQ161" s="1" t="s">
        <v>83</v>
      </c>
      <c r="BR161" s="1" t="s">
        <v>150</v>
      </c>
      <c r="BS161" s="1" t="s">
        <v>65</v>
      </c>
      <c r="BT161" s="2">
        <v>39082</v>
      </c>
      <c r="BU161" s="1">
        <v>0</v>
      </c>
      <c r="BV161" s="1">
        <v>0</v>
      </c>
      <c r="BW161" s="1">
        <v>0</v>
      </c>
      <c r="BX161" s="1">
        <v>0</v>
      </c>
    </row>
    <row r="162" spans="4:76" hidden="1" x14ac:dyDescent="0.25">
      <c r="D162" s="4"/>
      <c r="E162" s="5">
        <f t="shared" si="27"/>
        <v>0</v>
      </c>
      <c r="F162" s="5">
        <f t="shared" si="28"/>
        <v>0</v>
      </c>
      <c r="H162" s="5" t="str">
        <f t="shared" si="29"/>
        <v>Done</v>
      </c>
      <c r="I162" s="6" t="str">
        <f t="shared" si="30"/>
        <v>In Service</v>
      </c>
      <c r="J162" s="1" t="s">
        <v>397</v>
      </c>
      <c r="P162" s="1" t="str">
        <f t="shared" si="31"/>
        <v>ERIS</v>
      </c>
      <c r="R162" s="1">
        <f t="shared" si="32"/>
        <v>14</v>
      </c>
      <c r="T162" s="1" t="str">
        <f t="shared" si="33"/>
        <v>Wind</v>
      </c>
      <c r="U162" s="1" t="str">
        <f t="shared" si="34"/>
        <v>Dodge County</v>
      </c>
      <c r="V162" s="1" t="str">
        <f t="shared" si="35"/>
        <v>MN</v>
      </c>
      <c r="AB162" s="1"/>
      <c r="AC162" s="1"/>
      <c r="AJ162" s="5"/>
      <c r="AK162" s="5"/>
      <c r="AL162" s="5"/>
      <c r="AM162" s="5"/>
      <c r="AN162" s="5"/>
      <c r="AO162" s="5"/>
      <c r="AP162" s="5"/>
      <c r="AQ162" s="5"/>
      <c r="AR162" s="5"/>
      <c r="AS162" s="5"/>
      <c r="AT162" s="5"/>
      <c r="AU162" s="5"/>
      <c r="BB162" s="1" t="s">
        <v>58</v>
      </c>
      <c r="BC162" s="2">
        <v>37272</v>
      </c>
      <c r="BE162" s="2">
        <v>37686</v>
      </c>
      <c r="BG162" s="1" t="s">
        <v>91</v>
      </c>
      <c r="BH162" s="1" t="s">
        <v>297</v>
      </c>
      <c r="BI162" s="1" t="s">
        <v>93</v>
      </c>
      <c r="BL162" s="1" t="s">
        <v>143</v>
      </c>
      <c r="BM162" s="1" t="s">
        <v>62</v>
      </c>
      <c r="BN162" s="1" t="s">
        <v>398</v>
      </c>
      <c r="BO162" s="1">
        <v>14</v>
      </c>
      <c r="BP162" s="1">
        <v>14</v>
      </c>
      <c r="BQ162" s="1" t="s">
        <v>97</v>
      </c>
      <c r="BR162" s="1" t="s">
        <v>98</v>
      </c>
      <c r="BS162" s="1" t="s">
        <v>65</v>
      </c>
      <c r="BU162" s="1">
        <v>0</v>
      </c>
      <c r="BV162" s="1">
        <v>0</v>
      </c>
      <c r="BW162" s="1">
        <v>0</v>
      </c>
      <c r="BX162" s="1">
        <v>0</v>
      </c>
    </row>
    <row r="163" spans="4:76" hidden="1" x14ac:dyDescent="0.25">
      <c r="D163" s="4"/>
      <c r="E163" s="5" t="str">
        <f t="shared" si="27"/>
        <v>G172</v>
      </c>
      <c r="F163" s="5" t="str">
        <f t="shared" si="28"/>
        <v>G172</v>
      </c>
      <c r="H163" s="5" t="str">
        <f t="shared" si="29"/>
        <v>Done</v>
      </c>
      <c r="I163" s="6" t="str">
        <f t="shared" si="30"/>
        <v>In Service</v>
      </c>
      <c r="J163" s="1" t="s">
        <v>399</v>
      </c>
      <c r="P163" s="1" t="str">
        <f t="shared" si="31"/>
        <v>ERIS</v>
      </c>
      <c r="R163" s="1">
        <f t="shared" si="32"/>
        <v>300</v>
      </c>
      <c r="T163" s="1" t="str">
        <f t="shared" si="33"/>
        <v>Wind</v>
      </c>
      <c r="U163" s="1" t="str">
        <f t="shared" si="34"/>
        <v>Mower County</v>
      </c>
      <c r="V163" s="1" t="str">
        <f t="shared" si="35"/>
        <v>MN</v>
      </c>
      <c r="AB163" s="1"/>
      <c r="AC163" s="1"/>
      <c r="AJ163" s="5"/>
      <c r="AK163" s="5"/>
      <c r="AL163" s="5"/>
      <c r="AM163" s="5"/>
      <c r="AN163" s="5"/>
      <c r="AO163" s="5"/>
      <c r="AP163" s="5"/>
      <c r="AQ163" s="5"/>
      <c r="AR163" s="5"/>
      <c r="AS163" s="5"/>
      <c r="AT163" s="5"/>
      <c r="AU163" s="5"/>
      <c r="BB163" s="1" t="s">
        <v>58</v>
      </c>
      <c r="BC163" s="2">
        <v>37978</v>
      </c>
      <c r="BE163" s="2">
        <v>39443</v>
      </c>
      <c r="BF163" s="2">
        <v>39722</v>
      </c>
      <c r="BG163" s="1" t="s">
        <v>87</v>
      </c>
      <c r="BH163" s="1" t="s">
        <v>179</v>
      </c>
      <c r="BI163" s="1" t="s">
        <v>93</v>
      </c>
      <c r="BJ163" s="1" t="s">
        <v>399</v>
      </c>
      <c r="BK163" s="1" t="s">
        <v>399</v>
      </c>
      <c r="BL163" s="1" t="s">
        <v>77</v>
      </c>
      <c r="BM163" s="1" t="s">
        <v>62</v>
      </c>
      <c r="BN163" s="1" t="s">
        <v>306</v>
      </c>
      <c r="BO163" s="1">
        <v>300</v>
      </c>
      <c r="BP163" s="1">
        <v>300</v>
      </c>
      <c r="BQ163" s="1" t="s">
        <v>97</v>
      </c>
      <c r="BR163" s="1" t="s">
        <v>98</v>
      </c>
      <c r="BS163" s="1" t="s">
        <v>65</v>
      </c>
      <c r="BT163" s="2">
        <v>39448</v>
      </c>
      <c r="BU163" s="1">
        <v>0</v>
      </c>
      <c r="BV163" s="1">
        <v>0</v>
      </c>
      <c r="BW163" s="1">
        <v>0</v>
      </c>
      <c r="BX163" s="1">
        <v>0</v>
      </c>
    </row>
    <row r="164" spans="4:76" hidden="1" x14ac:dyDescent="0.25">
      <c r="D164" s="4"/>
      <c r="E164" s="5">
        <f t="shared" si="27"/>
        <v>0</v>
      </c>
      <c r="F164" s="5">
        <f t="shared" si="28"/>
        <v>0</v>
      </c>
      <c r="H164" s="5" t="str">
        <f t="shared" si="29"/>
        <v>Done</v>
      </c>
      <c r="I164" s="6" t="str">
        <f t="shared" si="30"/>
        <v>In Service</v>
      </c>
      <c r="J164" s="1" t="s">
        <v>400</v>
      </c>
      <c r="P164" s="1" t="str">
        <f t="shared" si="31"/>
        <v>ERIS</v>
      </c>
      <c r="R164" s="1">
        <f t="shared" si="32"/>
        <v>300</v>
      </c>
      <c r="T164" s="1" t="str">
        <f t="shared" si="33"/>
        <v>Gas</v>
      </c>
      <c r="U164" s="1" t="str">
        <f t="shared" si="34"/>
        <v>Rice County</v>
      </c>
      <c r="V164" s="1" t="str">
        <f t="shared" si="35"/>
        <v>MN</v>
      </c>
      <c r="AB164" s="1"/>
      <c r="AC164" s="1"/>
      <c r="AJ164" s="5"/>
      <c r="AK164" s="5"/>
      <c r="AL164" s="5"/>
      <c r="AM164" s="5"/>
      <c r="AN164" s="5"/>
      <c r="AO164" s="5"/>
      <c r="AP164" s="5"/>
      <c r="AQ164" s="5"/>
      <c r="AR164" s="5"/>
      <c r="AS164" s="5"/>
      <c r="AT164" s="5"/>
      <c r="AU164" s="5"/>
      <c r="BB164" s="1" t="s">
        <v>58</v>
      </c>
      <c r="BC164" s="2">
        <v>37305</v>
      </c>
      <c r="BE164" s="2">
        <v>38140</v>
      </c>
      <c r="BG164" s="1" t="s">
        <v>91</v>
      </c>
      <c r="BH164" s="1" t="s">
        <v>361</v>
      </c>
      <c r="BI164" s="1" t="s">
        <v>93</v>
      </c>
      <c r="BL164" s="1" t="s">
        <v>143</v>
      </c>
      <c r="BM164" s="1" t="s">
        <v>62</v>
      </c>
      <c r="BN164" s="1" t="s">
        <v>401</v>
      </c>
      <c r="BO164" s="1">
        <v>300</v>
      </c>
      <c r="BP164" s="1">
        <v>300</v>
      </c>
      <c r="BQ164" s="1" t="s">
        <v>64</v>
      </c>
      <c r="BR164" s="1" t="s">
        <v>172</v>
      </c>
      <c r="BS164" s="1" t="s">
        <v>65</v>
      </c>
      <c r="BT164" s="2">
        <v>39234</v>
      </c>
      <c r="BU164" s="1">
        <v>0</v>
      </c>
      <c r="BV164" s="1">
        <v>0</v>
      </c>
      <c r="BW164" s="1">
        <v>0</v>
      </c>
      <c r="BX164" s="1">
        <v>0</v>
      </c>
    </row>
    <row r="165" spans="4:76" hidden="1" x14ac:dyDescent="0.25">
      <c r="D165" s="4"/>
      <c r="E165" s="5">
        <f t="shared" si="27"/>
        <v>0</v>
      </c>
      <c r="F165" s="5">
        <f t="shared" si="28"/>
        <v>0</v>
      </c>
      <c r="H165" s="5" t="str">
        <f t="shared" si="29"/>
        <v>Withdrawn</v>
      </c>
      <c r="I165" s="6" t="str">
        <f t="shared" si="30"/>
        <v>Withdrawn</v>
      </c>
      <c r="J165" s="1" t="s">
        <v>402</v>
      </c>
      <c r="P165" s="1" t="str">
        <f t="shared" si="31"/>
        <v>ERIS</v>
      </c>
      <c r="R165" s="1">
        <f t="shared" si="32"/>
        <v>725</v>
      </c>
      <c r="T165" s="1">
        <f t="shared" si="33"/>
        <v>0</v>
      </c>
      <c r="U165" s="1" t="str">
        <f t="shared" si="34"/>
        <v>Fond du Lac County</v>
      </c>
      <c r="V165" s="1" t="str">
        <f t="shared" si="35"/>
        <v>WI</v>
      </c>
      <c r="AB165" s="1"/>
      <c r="AC165" s="1"/>
      <c r="AJ165" s="5"/>
      <c r="AK165" s="5"/>
      <c r="AL165" s="5"/>
      <c r="AM165" s="5"/>
      <c r="AN165" s="5"/>
      <c r="AO165" s="5"/>
      <c r="AP165" s="5"/>
      <c r="AQ165" s="5"/>
      <c r="AR165" s="5"/>
      <c r="AS165" s="5"/>
      <c r="AT165" s="5"/>
      <c r="AU165" s="5"/>
      <c r="BB165" s="1" t="s">
        <v>73</v>
      </c>
      <c r="BC165" s="2">
        <v>36749</v>
      </c>
      <c r="BD165" s="2">
        <v>37999</v>
      </c>
      <c r="BE165" s="2">
        <v>37999</v>
      </c>
      <c r="BG165" s="1" t="s">
        <v>74</v>
      </c>
      <c r="BH165" s="1" t="s">
        <v>403</v>
      </c>
      <c r="BI165" s="1" t="s">
        <v>76</v>
      </c>
      <c r="BL165" s="1" t="s">
        <v>77</v>
      </c>
      <c r="BM165" s="1" t="s">
        <v>62</v>
      </c>
      <c r="BN165" s="1" t="s">
        <v>78</v>
      </c>
      <c r="BO165" s="1">
        <v>725</v>
      </c>
      <c r="BP165" s="1">
        <v>725</v>
      </c>
      <c r="BS165" s="1" t="s">
        <v>73</v>
      </c>
      <c r="BT165" s="2">
        <v>38869</v>
      </c>
      <c r="BU165" s="1">
        <v>0</v>
      </c>
      <c r="BV165" s="1">
        <v>0</v>
      </c>
      <c r="BW165" s="1">
        <v>0</v>
      </c>
      <c r="BX165" s="1">
        <v>0</v>
      </c>
    </row>
    <row r="166" spans="4:76" hidden="1" x14ac:dyDescent="0.25">
      <c r="D166" s="4"/>
      <c r="E166" s="5">
        <f t="shared" si="27"/>
        <v>0</v>
      </c>
      <c r="F166" s="5">
        <f t="shared" si="28"/>
        <v>0</v>
      </c>
      <c r="H166" s="5" t="str">
        <f t="shared" si="29"/>
        <v>Withdrawn</v>
      </c>
      <c r="I166" s="6" t="str">
        <f t="shared" si="30"/>
        <v>Not Started</v>
      </c>
      <c r="J166" s="1" t="s">
        <v>404</v>
      </c>
      <c r="P166" s="1" t="str">
        <f t="shared" si="31"/>
        <v>ERIS</v>
      </c>
      <c r="R166" s="1">
        <f t="shared" si="32"/>
        <v>20</v>
      </c>
      <c r="T166" s="1" t="str">
        <f t="shared" si="33"/>
        <v>Wind</v>
      </c>
      <c r="U166" s="1" t="str">
        <f t="shared" si="34"/>
        <v>Sibley County</v>
      </c>
      <c r="V166" s="1" t="str">
        <f t="shared" si="35"/>
        <v>MN</v>
      </c>
      <c r="AB166" s="1"/>
      <c r="AC166" s="1"/>
      <c r="AJ166" s="5"/>
      <c r="AK166" s="5"/>
      <c r="AL166" s="5"/>
      <c r="AM166" s="5"/>
      <c r="AN166" s="5"/>
      <c r="AO166" s="5"/>
      <c r="AP166" s="5"/>
      <c r="AQ166" s="5"/>
      <c r="AR166" s="5"/>
      <c r="AS166" s="5"/>
      <c r="AT166" s="5"/>
      <c r="AU166" s="5"/>
      <c r="BB166" s="1" t="s">
        <v>73</v>
      </c>
      <c r="BC166" s="2">
        <v>37837</v>
      </c>
      <c r="BD166" s="2">
        <v>38027</v>
      </c>
      <c r="BE166" s="2">
        <v>38027</v>
      </c>
      <c r="BG166" s="1" t="s">
        <v>91</v>
      </c>
      <c r="BH166" s="1" t="s">
        <v>405</v>
      </c>
      <c r="BI166" s="1" t="s">
        <v>93</v>
      </c>
      <c r="BM166" s="1" t="s">
        <v>62</v>
      </c>
      <c r="BN166" s="1" t="s">
        <v>78</v>
      </c>
      <c r="BO166" s="1">
        <v>20</v>
      </c>
      <c r="BP166" s="1">
        <v>20</v>
      </c>
      <c r="BQ166" s="1" t="s">
        <v>97</v>
      </c>
      <c r="BR166" s="1" t="s">
        <v>98</v>
      </c>
      <c r="BS166" s="1" t="s">
        <v>84</v>
      </c>
      <c r="BT166" s="2">
        <v>39355</v>
      </c>
      <c r="BU166" s="1">
        <v>0</v>
      </c>
      <c r="BV166" s="1">
        <v>0</v>
      </c>
      <c r="BW166" s="1">
        <v>0</v>
      </c>
      <c r="BX166" s="1">
        <v>0</v>
      </c>
    </row>
    <row r="167" spans="4:76" hidden="1" x14ac:dyDescent="0.25">
      <c r="D167" s="4"/>
      <c r="E167" s="5" t="str">
        <f t="shared" si="27"/>
        <v>G176</v>
      </c>
      <c r="F167" s="5" t="str">
        <f t="shared" si="28"/>
        <v>G176</v>
      </c>
      <c r="H167" s="5" t="str">
        <f t="shared" si="29"/>
        <v>Done</v>
      </c>
      <c r="I167" s="6" t="str">
        <f t="shared" si="30"/>
        <v>In Service</v>
      </c>
      <c r="J167" s="1" t="s">
        <v>406</v>
      </c>
      <c r="P167" s="1" t="str">
        <f t="shared" si="31"/>
        <v>NRIS</v>
      </c>
      <c r="R167" s="1">
        <f t="shared" si="32"/>
        <v>100</v>
      </c>
      <c r="T167" s="1" t="str">
        <f t="shared" si="33"/>
        <v>Wind</v>
      </c>
      <c r="U167" s="1" t="str">
        <f t="shared" si="34"/>
        <v>Lincoln County</v>
      </c>
      <c r="V167" s="1" t="str">
        <f t="shared" si="35"/>
        <v>MN</v>
      </c>
      <c r="AB167" s="1"/>
      <c r="AC167" s="1"/>
      <c r="AJ167" s="5"/>
      <c r="AK167" s="5"/>
      <c r="AL167" s="5"/>
      <c r="AM167" s="5"/>
      <c r="AN167" s="5"/>
      <c r="AO167" s="5"/>
      <c r="AP167" s="5"/>
      <c r="AQ167" s="5"/>
      <c r="AR167" s="5"/>
      <c r="AS167" s="5"/>
      <c r="AT167" s="5"/>
      <c r="AU167" s="5"/>
      <c r="BB167" s="1" t="s">
        <v>58</v>
      </c>
      <c r="BC167" s="2">
        <v>37319</v>
      </c>
      <c r="BE167" s="2">
        <v>38750</v>
      </c>
      <c r="BF167" s="2">
        <v>39356</v>
      </c>
      <c r="BG167" s="1" t="s">
        <v>91</v>
      </c>
      <c r="BH167" s="1" t="s">
        <v>92</v>
      </c>
      <c r="BI167" s="1" t="s">
        <v>93</v>
      </c>
      <c r="BJ167" s="1" t="s">
        <v>406</v>
      </c>
      <c r="BK167" s="1" t="s">
        <v>406</v>
      </c>
      <c r="BL167" s="1" t="s">
        <v>77</v>
      </c>
      <c r="BM167" s="1" t="s">
        <v>126</v>
      </c>
      <c r="BN167" s="1" t="s">
        <v>407</v>
      </c>
      <c r="BO167" s="1">
        <v>100</v>
      </c>
      <c r="BP167" s="1">
        <v>100</v>
      </c>
      <c r="BQ167" s="1" t="s">
        <v>97</v>
      </c>
      <c r="BR167" s="1" t="s">
        <v>98</v>
      </c>
      <c r="BS167" s="1" t="s">
        <v>65</v>
      </c>
      <c r="BT167" s="2">
        <v>38674</v>
      </c>
      <c r="BU167" s="1">
        <v>0</v>
      </c>
      <c r="BV167" s="1">
        <v>0</v>
      </c>
      <c r="BW167" s="1">
        <v>0</v>
      </c>
      <c r="BX167" s="1">
        <v>0</v>
      </c>
    </row>
    <row r="168" spans="4:76" hidden="1" x14ac:dyDescent="0.25">
      <c r="D168" s="4"/>
      <c r="E168" s="5">
        <f t="shared" si="27"/>
        <v>0</v>
      </c>
      <c r="F168" s="5">
        <f t="shared" si="28"/>
        <v>0</v>
      </c>
      <c r="H168" s="5" t="str">
        <f t="shared" si="29"/>
        <v>Done</v>
      </c>
      <c r="I168" s="6" t="str">
        <f t="shared" si="30"/>
        <v>Not Started</v>
      </c>
      <c r="J168" s="1" t="s">
        <v>408</v>
      </c>
      <c r="P168" s="1" t="str">
        <f t="shared" si="31"/>
        <v>ERIS</v>
      </c>
      <c r="R168" s="1">
        <f t="shared" si="32"/>
        <v>5</v>
      </c>
      <c r="T168" s="1">
        <f t="shared" si="33"/>
        <v>0</v>
      </c>
      <c r="U168" s="1" t="str">
        <f t="shared" si="34"/>
        <v>Lyon County</v>
      </c>
      <c r="V168" s="1" t="str">
        <f t="shared" si="35"/>
        <v>MN</v>
      </c>
      <c r="AB168" s="1"/>
      <c r="AC168" s="1"/>
      <c r="AJ168" s="5"/>
      <c r="AK168" s="5"/>
      <c r="AL168" s="5"/>
      <c r="AM168" s="5"/>
      <c r="AN168" s="5"/>
      <c r="AO168" s="5"/>
      <c r="AP168" s="5"/>
      <c r="AQ168" s="5"/>
      <c r="AR168" s="5"/>
      <c r="AS168" s="5"/>
      <c r="AT168" s="5"/>
      <c r="AU168" s="5"/>
      <c r="BB168" s="1" t="s">
        <v>58</v>
      </c>
      <c r="BC168" s="2">
        <v>37319</v>
      </c>
      <c r="BE168" s="2">
        <v>37417</v>
      </c>
      <c r="BG168" s="1" t="s">
        <v>91</v>
      </c>
      <c r="BH168" s="1" t="s">
        <v>409</v>
      </c>
      <c r="BI168" s="1" t="s">
        <v>93</v>
      </c>
      <c r="BM168" s="1" t="s">
        <v>62</v>
      </c>
      <c r="BN168" s="1" t="s">
        <v>78</v>
      </c>
      <c r="BO168" s="1">
        <v>5</v>
      </c>
      <c r="BP168" s="1">
        <v>5</v>
      </c>
      <c r="BS168" s="1" t="s">
        <v>84</v>
      </c>
      <c r="BT168" s="2">
        <v>38139</v>
      </c>
      <c r="BU168" s="1">
        <v>0</v>
      </c>
      <c r="BV168" s="1">
        <v>0</v>
      </c>
      <c r="BW168" s="1">
        <v>0</v>
      </c>
      <c r="BX168" s="1">
        <v>0</v>
      </c>
    </row>
    <row r="169" spans="4:76" hidden="1" x14ac:dyDescent="0.25">
      <c r="D169" s="4"/>
      <c r="E169" s="5">
        <f t="shared" si="27"/>
        <v>0</v>
      </c>
      <c r="F169" s="5">
        <f t="shared" si="28"/>
        <v>0</v>
      </c>
      <c r="H169" s="5" t="str">
        <f t="shared" si="29"/>
        <v>Withdrawn</v>
      </c>
      <c r="I169" s="6" t="str">
        <f t="shared" si="30"/>
        <v>Not Started</v>
      </c>
      <c r="J169" s="1" t="s">
        <v>410</v>
      </c>
      <c r="P169" s="1" t="str">
        <f t="shared" si="31"/>
        <v>ERIS</v>
      </c>
      <c r="R169" s="1">
        <f t="shared" si="32"/>
        <v>100</v>
      </c>
      <c r="T169" s="1" t="str">
        <f t="shared" si="33"/>
        <v>Wind</v>
      </c>
      <c r="U169" s="1" t="str">
        <f t="shared" si="34"/>
        <v>Rock County</v>
      </c>
      <c r="V169" s="1" t="str">
        <f t="shared" si="35"/>
        <v>WI</v>
      </c>
      <c r="AB169" s="1"/>
      <c r="AC169" s="1"/>
      <c r="AJ169" s="5"/>
      <c r="AK169" s="5"/>
      <c r="AL169" s="5"/>
      <c r="AM169" s="5"/>
      <c r="AN169" s="5"/>
      <c r="AO169" s="5"/>
      <c r="AP169" s="5"/>
      <c r="AQ169" s="5"/>
      <c r="AR169" s="5"/>
      <c r="AS169" s="5"/>
      <c r="AT169" s="5"/>
      <c r="AU169" s="5"/>
      <c r="BB169" s="1" t="s">
        <v>73</v>
      </c>
      <c r="BC169" s="2">
        <v>37945</v>
      </c>
      <c r="BD169" s="2">
        <v>38034</v>
      </c>
      <c r="BE169" s="2">
        <v>38034</v>
      </c>
      <c r="BG169" s="1" t="s">
        <v>74</v>
      </c>
      <c r="BH169" s="1" t="s">
        <v>158</v>
      </c>
      <c r="BI169" s="1" t="s">
        <v>76</v>
      </c>
      <c r="BM169" s="1" t="s">
        <v>62</v>
      </c>
      <c r="BN169" s="1" t="s">
        <v>78</v>
      </c>
      <c r="BO169" s="1">
        <v>100</v>
      </c>
      <c r="BP169" s="1">
        <v>100</v>
      </c>
      <c r="BQ169" s="1" t="s">
        <v>97</v>
      </c>
      <c r="BR169" s="1" t="s">
        <v>98</v>
      </c>
      <c r="BS169" s="1" t="s">
        <v>84</v>
      </c>
      <c r="BT169" s="2">
        <v>38078</v>
      </c>
      <c r="BU169" s="1">
        <v>0</v>
      </c>
      <c r="BV169" s="1">
        <v>0</v>
      </c>
      <c r="BW169" s="1">
        <v>0</v>
      </c>
      <c r="BX169" s="1">
        <v>0</v>
      </c>
    </row>
    <row r="170" spans="4:76" hidden="1" x14ac:dyDescent="0.25">
      <c r="D170" s="4"/>
      <c r="E170" s="5">
        <f t="shared" si="27"/>
        <v>0</v>
      </c>
      <c r="F170" s="5">
        <f t="shared" si="28"/>
        <v>0</v>
      </c>
      <c r="H170" s="5" t="str">
        <f t="shared" si="29"/>
        <v>Withdrawn</v>
      </c>
      <c r="I170" s="6" t="str">
        <f t="shared" si="30"/>
        <v>Not Started</v>
      </c>
      <c r="J170" s="1" t="s">
        <v>411</v>
      </c>
      <c r="P170" s="1" t="str">
        <f t="shared" si="31"/>
        <v>ERIS</v>
      </c>
      <c r="R170" s="1">
        <f t="shared" si="32"/>
        <v>100</v>
      </c>
      <c r="T170" s="1" t="str">
        <f t="shared" si="33"/>
        <v>Wind</v>
      </c>
      <c r="U170" s="1" t="str">
        <f t="shared" si="34"/>
        <v>Walworth County</v>
      </c>
      <c r="V170" s="1" t="str">
        <f t="shared" si="35"/>
        <v>WI</v>
      </c>
      <c r="AB170" s="1"/>
      <c r="AC170" s="1"/>
      <c r="AJ170" s="5"/>
      <c r="AK170" s="5"/>
      <c r="AL170" s="5"/>
      <c r="AM170" s="5"/>
      <c r="AN170" s="5"/>
      <c r="AO170" s="5"/>
      <c r="AP170" s="5"/>
      <c r="AQ170" s="5"/>
      <c r="AR170" s="5"/>
      <c r="AS170" s="5"/>
      <c r="AT170" s="5"/>
      <c r="AU170" s="5"/>
      <c r="BB170" s="1" t="s">
        <v>73</v>
      </c>
      <c r="BC170" s="2">
        <v>37945</v>
      </c>
      <c r="BD170" s="2">
        <v>38034</v>
      </c>
      <c r="BE170" s="2">
        <v>38034</v>
      </c>
      <c r="BG170" s="1" t="s">
        <v>74</v>
      </c>
      <c r="BH170" s="1" t="s">
        <v>331</v>
      </c>
      <c r="BI170" s="1" t="s">
        <v>76</v>
      </c>
      <c r="BM170" s="1" t="s">
        <v>62</v>
      </c>
      <c r="BN170" s="1" t="s">
        <v>78</v>
      </c>
      <c r="BO170" s="1">
        <v>100</v>
      </c>
      <c r="BP170" s="1">
        <v>100</v>
      </c>
      <c r="BQ170" s="1" t="s">
        <v>97</v>
      </c>
      <c r="BR170" s="1" t="s">
        <v>98</v>
      </c>
      <c r="BS170" s="1" t="s">
        <v>84</v>
      </c>
      <c r="BT170" s="2">
        <v>38657</v>
      </c>
      <c r="BU170" s="1">
        <v>0</v>
      </c>
      <c r="BV170" s="1">
        <v>0</v>
      </c>
      <c r="BW170" s="1">
        <v>0</v>
      </c>
      <c r="BX170" s="1">
        <v>0</v>
      </c>
    </row>
    <row r="171" spans="4:76" hidden="1" x14ac:dyDescent="0.25">
      <c r="D171" s="4"/>
      <c r="E171" s="5">
        <f t="shared" si="27"/>
        <v>0</v>
      </c>
      <c r="F171" s="5">
        <f t="shared" si="28"/>
        <v>0</v>
      </c>
      <c r="H171" s="5" t="str">
        <f t="shared" si="29"/>
        <v>Withdrawn</v>
      </c>
      <c r="I171" s="6" t="str">
        <f t="shared" si="30"/>
        <v>Not Started</v>
      </c>
      <c r="J171" s="1" t="s">
        <v>412</v>
      </c>
      <c r="P171" s="1" t="str">
        <f t="shared" si="31"/>
        <v>ERIS</v>
      </c>
      <c r="R171" s="1">
        <f t="shared" si="32"/>
        <v>80</v>
      </c>
      <c r="T171" s="1">
        <f t="shared" si="33"/>
        <v>0</v>
      </c>
      <c r="U171" s="1" t="str">
        <f t="shared" si="34"/>
        <v>Palo Alto County</v>
      </c>
      <c r="V171" s="1" t="str">
        <f t="shared" si="35"/>
        <v>IA</v>
      </c>
      <c r="AB171" s="1"/>
      <c r="AC171" s="1"/>
      <c r="AJ171" s="5"/>
      <c r="AK171" s="5"/>
      <c r="AL171" s="5"/>
      <c r="AM171" s="5"/>
      <c r="AN171" s="5"/>
      <c r="AO171" s="5"/>
      <c r="AP171" s="5"/>
      <c r="AQ171" s="5"/>
      <c r="AR171" s="5"/>
      <c r="AS171" s="5"/>
      <c r="AT171" s="5"/>
      <c r="AU171" s="5"/>
      <c r="BB171" s="1" t="s">
        <v>73</v>
      </c>
      <c r="BC171" s="2">
        <v>37707</v>
      </c>
      <c r="BD171" s="2">
        <v>38051</v>
      </c>
      <c r="BE171" s="2">
        <v>38051</v>
      </c>
      <c r="BG171" s="1" t="s">
        <v>413</v>
      </c>
      <c r="BH171" s="1" t="s">
        <v>414</v>
      </c>
      <c r="BI171" s="1" t="s">
        <v>89</v>
      </c>
      <c r="BM171" s="1" t="s">
        <v>62</v>
      </c>
      <c r="BN171" s="1" t="s">
        <v>78</v>
      </c>
      <c r="BO171" s="1">
        <v>80</v>
      </c>
      <c r="BP171" s="1">
        <v>80</v>
      </c>
      <c r="BS171" s="1" t="s">
        <v>84</v>
      </c>
      <c r="BT171" s="2">
        <v>38322</v>
      </c>
      <c r="BU171" s="1">
        <v>0</v>
      </c>
      <c r="BV171" s="1">
        <v>0</v>
      </c>
      <c r="BW171" s="1">
        <v>0</v>
      </c>
      <c r="BX171" s="1">
        <v>0</v>
      </c>
    </row>
    <row r="172" spans="4:76" hidden="1" x14ac:dyDescent="0.25">
      <c r="D172" s="4"/>
      <c r="E172" s="5">
        <f t="shared" si="27"/>
        <v>0</v>
      </c>
      <c r="F172" s="5">
        <f t="shared" si="28"/>
        <v>0</v>
      </c>
      <c r="H172" s="5" t="str">
        <f t="shared" si="29"/>
        <v>Withdrawn</v>
      </c>
      <c r="I172" s="6" t="str">
        <f t="shared" si="30"/>
        <v>Not Started</v>
      </c>
      <c r="J172" s="1" t="s">
        <v>415</v>
      </c>
      <c r="P172" s="1" t="str">
        <f t="shared" si="31"/>
        <v>ERIS</v>
      </c>
      <c r="R172" s="1">
        <f t="shared" si="32"/>
        <v>200</v>
      </c>
      <c r="T172" s="1" t="str">
        <f t="shared" si="33"/>
        <v>Wind</v>
      </c>
      <c r="U172" s="1" t="str">
        <f t="shared" si="34"/>
        <v>St. Louis County</v>
      </c>
      <c r="V172" s="1" t="str">
        <f t="shared" si="35"/>
        <v>MN</v>
      </c>
      <c r="AB172" s="1"/>
      <c r="AC172" s="1"/>
      <c r="AJ172" s="5"/>
      <c r="AK172" s="5"/>
      <c r="AL172" s="5"/>
      <c r="AM172" s="5"/>
      <c r="AN172" s="5"/>
      <c r="AO172" s="5"/>
      <c r="AP172" s="5"/>
      <c r="AQ172" s="5"/>
      <c r="AR172" s="5"/>
      <c r="AS172" s="5"/>
      <c r="AT172" s="5"/>
      <c r="AU172" s="5"/>
      <c r="BB172" s="1" t="s">
        <v>73</v>
      </c>
      <c r="BC172" s="2">
        <v>37943</v>
      </c>
      <c r="BD172" s="2">
        <v>38051</v>
      </c>
      <c r="BE172" s="2">
        <v>38051</v>
      </c>
      <c r="BG172" s="1" t="s">
        <v>315</v>
      </c>
      <c r="BH172" s="1" t="s">
        <v>416</v>
      </c>
      <c r="BI172" s="1" t="s">
        <v>93</v>
      </c>
      <c r="BM172" s="1" t="s">
        <v>62</v>
      </c>
      <c r="BN172" s="1" t="s">
        <v>78</v>
      </c>
      <c r="BO172" s="1">
        <v>200</v>
      </c>
      <c r="BP172" s="1">
        <v>200</v>
      </c>
      <c r="BQ172" s="1" t="s">
        <v>97</v>
      </c>
      <c r="BR172" s="1" t="s">
        <v>98</v>
      </c>
      <c r="BS172" s="1" t="s">
        <v>84</v>
      </c>
      <c r="BT172" s="2">
        <v>38292</v>
      </c>
      <c r="BU172" s="1">
        <v>0</v>
      </c>
      <c r="BV172" s="1">
        <v>0</v>
      </c>
      <c r="BW172" s="1">
        <v>0</v>
      </c>
      <c r="BX172" s="1">
        <v>0</v>
      </c>
    </row>
    <row r="173" spans="4:76" hidden="1" x14ac:dyDescent="0.25">
      <c r="D173" s="4"/>
      <c r="E173" s="5">
        <f t="shared" si="27"/>
        <v>0</v>
      </c>
      <c r="F173" s="5">
        <f t="shared" si="28"/>
        <v>0</v>
      </c>
      <c r="H173" s="5" t="str">
        <f t="shared" si="29"/>
        <v>Withdrawn</v>
      </c>
      <c r="I173" s="6" t="str">
        <f t="shared" si="30"/>
        <v>Not Started</v>
      </c>
      <c r="J173" s="1" t="s">
        <v>417</v>
      </c>
      <c r="P173" s="1" t="str">
        <f t="shared" si="31"/>
        <v>ERIS</v>
      </c>
      <c r="R173" s="1">
        <f t="shared" si="32"/>
        <v>200</v>
      </c>
      <c r="T173" s="1" t="str">
        <f t="shared" si="33"/>
        <v>Wind</v>
      </c>
      <c r="U173" s="1" t="str">
        <f t="shared" si="34"/>
        <v>Worth County</v>
      </c>
      <c r="V173" s="1" t="str">
        <f t="shared" si="35"/>
        <v>IA</v>
      </c>
      <c r="AB173" s="1"/>
      <c r="AC173" s="1"/>
      <c r="AJ173" s="5"/>
      <c r="AK173" s="5"/>
      <c r="AL173" s="5"/>
      <c r="AM173" s="5"/>
      <c r="AN173" s="5"/>
      <c r="AO173" s="5"/>
      <c r="AP173" s="5"/>
      <c r="AQ173" s="5"/>
      <c r="AR173" s="5"/>
      <c r="AS173" s="5"/>
      <c r="AT173" s="5"/>
      <c r="AU173" s="5"/>
      <c r="BB173" s="1" t="s">
        <v>73</v>
      </c>
      <c r="BC173" s="2">
        <v>37722</v>
      </c>
      <c r="BD173" s="2">
        <v>38063</v>
      </c>
      <c r="BE173" s="2">
        <v>38063</v>
      </c>
      <c r="BG173" s="1" t="s">
        <v>87</v>
      </c>
      <c r="BH173" s="1" t="s">
        <v>181</v>
      </c>
      <c r="BI173" s="1" t="s">
        <v>89</v>
      </c>
      <c r="BL173" s="1" t="s">
        <v>143</v>
      </c>
      <c r="BM173" s="1" t="s">
        <v>62</v>
      </c>
      <c r="BN173" s="1" t="s">
        <v>418</v>
      </c>
      <c r="BO173" s="1">
        <v>200</v>
      </c>
      <c r="BP173" s="1">
        <v>200</v>
      </c>
      <c r="BQ173" s="1" t="s">
        <v>97</v>
      </c>
      <c r="BR173" s="1" t="s">
        <v>98</v>
      </c>
      <c r="BS173" s="1" t="s">
        <v>84</v>
      </c>
      <c r="BT173" s="2">
        <v>39052</v>
      </c>
      <c r="BU173" s="1">
        <v>0</v>
      </c>
      <c r="BV173" s="1">
        <v>0</v>
      </c>
      <c r="BW173" s="1">
        <v>0</v>
      </c>
      <c r="BX173" s="1">
        <v>0</v>
      </c>
    </row>
    <row r="174" spans="4:76" hidden="1" x14ac:dyDescent="0.25">
      <c r="D174" s="4"/>
      <c r="E174" s="5">
        <f t="shared" si="27"/>
        <v>0</v>
      </c>
      <c r="F174" s="5">
        <f t="shared" si="28"/>
        <v>0</v>
      </c>
      <c r="H174" s="5" t="str">
        <f t="shared" si="29"/>
        <v>Withdrawn</v>
      </c>
      <c r="I174" s="6" t="str">
        <f t="shared" si="30"/>
        <v>Not Started</v>
      </c>
      <c r="J174" s="1" t="s">
        <v>419</v>
      </c>
      <c r="P174" s="1" t="str">
        <f t="shared" si="31"/>
        <v>ERIS</v>
      </c>
      <c r="R174" s="1">
        <f t="shared" si="32"/>
        <v>80</v>
      </c>
      <c r="T174" s="1">
        <f t="shared" si="33"/>
        <v>0</v>
      </c>
      <c r="U174" s="1" t="str">
        <f t="shared" si="34"/>
        <v>Deuel County</v>
      </c>
      <c r="V174" s="1" t="str">
        <f t="shared" si="35"/>
        <v>SD</v>
      </c>
      <c r="AB174" s="1"/>
      <c r="AC174" s="1"/>
      <c r="AJ174" s="5"/>
      <c r="AK174" s="5"/>
      <c r="AL174" s="5"/>
      <c r="AM174" s="5"/>
      <c r="AN174" s="5"/>
      <c r="AO174" s="5"/>
      <c r="AP174" s="5"/>
      <c r="AQ174" s="5"/>
      <c r="AR174" s="5"/>
      <c r="AS174" s="5"/>
      <c r="AT174" s="5"/>
      <c r="AU174" s="5"/>
      <c r="BB174" s="1" t="s">
        <v>73</v>
      </c>
      <c r="BC174" s="2">
        <v>38028</v>
      </c>
      <c r="BD174" s="2">
        <v>38063</v>
      </c>
      <c r="BE174" s="2">
        <v>38063</v>
      </c>
      <c r="BG174" s="1" t="s">
        <v>203</v>
      </c>
      <c r="BH174" s="1" t="s">
        <v>263</v>
      </c>
      <c r="BI174" s="1" t="s">
        <v>205</v>
      </c>
      <c r="BM174" s="1" t="s">
        <v>62</v>
      </c>
      <c r="BN174" s="1" t="s">
        <v>78</v>
      </c>
      <c r="BO174" s="1">
        <v>80</v>
      </c>
      <c r="BP174" s="1">
        <v>80</v>
      </c>
      <c r="BS174" s="1" t="s">
        <v>84</v>
      </c>
      <c r="BT174" s="2">
        <v>38534</v>
      </c>
      <c r="BU174" s="1">
        <v>0</v>
      </c>
      <c r="BV174" s="1">
        <v>0</v>
      </c>
      <c r="BW174" s="1">
        <v>0</v>
      </c>
      <c r="BX174" s="1">
        <v>0</v>
      </c>
    </row>
    <row r="175" spans="4:76" hidden="1" x14ac:dyDescent="0.25">
      <c r="D175" s="4"/>
      <c r="E175" s="5">
        <f t="shared" si="27"/>
        <v>0</v>
      </c>
      <c r="F175" s="5">
        <f t="shared" si="28"/>
        <v>0</v>
      </c>
      <c r="H175" s="5" t="str">
        <f t="shared" si="29"/>
        <v>Withdrawn</v>
      </c>
      <c r="I175" s="6" t="str">
        <f t="shared" si="30"/>
        <v>Not Started</v>
      </c>
      <c r="J175" s="1" t="s">
        <v>420</v>
      </c>
      <c r="P175" s="1" t="str">
        <f t="shared" si="31"/>
        <v>ERIS</v>
      </c>
      <c r="R175" s="1">
        <f t="shared" si="32"/>
        <v>55</v>
      </c>
      <c r="T175" s="1" t="str">
        <f t="shared" si="33"/>
        <v>Gas</v>
      </c>
      <c r="U175" s="1" t="str">
        <f t="shared" si="34"/>
        <v>Waseca County</v>
      </c>
      <c r="V175" s="1" t="str">
        <f t="shared" si="35"/>
        <v>MN</v>
      </c>
      <c r="AB175" s="1"/>
      <c r="AC175" s="1"/>
      <c r="AJ175" s="5"/>
      <c r="AK175" s="5"/>
      <c r="AL175" s="5"/>
      <c r="AM175" s="5"/>
      <c r="AN175" s="5"/>
      <c r="AO175" s="5"/>
      <c r="AP175" s="5"/>
      <c r="AQ175" s="5"/>
      <c r="AR175" s="5"/>
      <c r="AS175" s="5"/>
      <c r="AT175" s="5"/>
      <c r="AU175" s="5"/>
      <c r="BB175" s="1" t="s">
        <v>73</v>
      </c>
      <c r="BC175" s="2">
        <v>37728</v>
      </c>
      <c r="BD175" s="2">
        <v>38072</v>
      </c>
      <c r="BE175" s="2">
        <v>38072</v>
      </c>
      <c r="BG175" s="1" t="s">
        <v>91</v>
      </c>
      <c r="BH175" s="1" t="s">
        <v>421</v>
      </c>
      <c r="BI175" s="1" t="s">
        <v>93</v>
      </c>
      <c r="BM175" s="1" t="s">
        <v>62</v>
      </c>
      <c r="BN175" s="1" t="s">
        <v>78</v>
      </c>
      <c r="BO175" s="1">
        <v>55</v>
      </c>
      <c r="BP175" s="1">
        <v>55</v>
      </c>
      <c r="BQ175" s="1" t="s">
        <v>64</v>
      </c>
      <c r="BS175" s="1" t="s">
        <v>84</v>
      </c>
      <c r="BT175" s="2">
        <v>38687</v>
      </c>
      <c r="BU175" s="1">
        <v>0</v>
      </c>
      <c r="BV175" s="1">
        <v>0</v>
      </c>
      <c r="BW175" s="1">
        <v>0</v>
      </c>
      <c r="BX175" s="1">
        <v>0</v>
      </c>
    </row>
    <row r="176" spans="4:76" hidden="1" x14ac:dyDescent="0.25">
      <c r="D176" s="4"/>
      <c r="E176" s="5" t="str">
        <f t="shared" si="27"/>
        <v>G185</v>
      </c>
      <c r="F176" s="5" t="str">
        <f t="shared" si="28"/>
        <v>G185</v>
      </c>
      <c r="H176" s="5" t="str">
        <f t="shared" si="29"/>
        <v>Done</v>
      </c>
      <c r="I176" s="6" t="str">
        <f t="shared" si="30"/>
        <v>In Service</v>
      </c>
      <c r="J176" s="1" t="s">
        <v>422</v>
      </c>
      <c r="P176" s="1" t="str">
        <f t="shared" si="31"/>
        <v>NRIS</v>
      </c>
      <c r="R176" s="1">
        <f t="shared" si="32"/>
        <v>4</v>
      </c>
      <c r="T176" s="1" t="str">
        <f t="shared" si="33"/>
        <v>Wind</v>
      </c>
      <c r="U176" s="1" t="str">
        <f t="shared" si="34"/>
        <v>Pipestone County</v>
      </c>
      <c r="V176" s="1" t="str">
        <f t="shared" si="35"/>
        <v>MN</v>
      </c>
      <c r="AB176" s="1"/>
      <c r="AC176" s="1"/>
      <c r="AJ176" s="5"/>
      <c r="AK176" s="5"/>
      <c r="AL176" s="5"/>
      <c r="AM176" s="5"/>
      <c r="AN176" s="5"/>
      <c r="AO176" s="5"/>
      <c r="AP176" s="5"/>
      <c r="AQ176" s="5"/>
      <c r="AR176" s="5"/>
      <c r="AS176" s="5"/>
      <c r="AT176" s="5"/>
      <c r="AU176" s="5"/>
      <c r="BB176" s="1" t="s">
        <v>58</v>
      </c>
      <c r="BC176" s="2">
        <v>37336</v>
      </c>
      <c r="BE176" s="2">
        <v>38390</v>
      </c>
      <c r="BF176" s="2">
        <v>39994</v>
      </c>
      <c r="BG176" s="1" t="s">
        <v>91</v>
      </c>
      <c r="BH176" s="1" t="s">
        <v>169</v>
      </c>
      <c r="BI176" s="1" t="s">
        <v>93</v>
      </c>
      <c r="BJ176" s="1" t="s">
        <v>422</v>
      </c>
      <c r="BK176" s="1" t="s">
        <v>422</v>
      </c>
      <c r="BL176" s="1" t="s">
        <v>77</v>
      </c>
      <c r="BM176" s="1" t="s">
        <v>126</v>
      </c>
      <c r="BN176" s="1" t="s">
        <v>423</v>
      </c>
      <c r="BO176" s="1">
        <v>4</v>
      </c>
      <c r="BP176" s="1">
        <v>4</v>
      </c>
      <c r="BQ176" s="1" t="s">
        <v>97</v>
      </c>
      <c r="BR176" s="1" t="s">
        <v>98</v>
      </c>
      <c r="BS176" s="1" t="s">
        <v>65</v>
      </c>
      <c r="BT176" s="2">
        <v>38078</v>
      </c>
      <c r="BU176" s="1">
        <v>0</v>
      </c>
      <c r="BV176" s="1">
        <v>0</v>
      </c>
      <c r="BW176" s="1">
        <v>0</v>
      </c>
      <c r="BX176" s="1">
        <v>0</v>
      </c>
    </row>
    <row r="177" spans="4:76" hidden="1" x14ac:dyDescent="0.25">
      <c r="D177" s="4"/>
      <c r="E177" s="5">
        <f t="shared" si="27"/>
        <v>0</v>
      </c>
      <c r="F177" s="5">
        <f t="shared" si="28"/>
        <v>0</v>
      </c>
      <c r="H177" s="5" t="str">
        <f t="shared" si="29"/>
        <v>Done</v>
      </c>
      <c r="I177" s="6" t="str">
        <f t="shared" si="30"/>
        <v>In Service</v>
      </c>
      <c r="J177" s="1" t="s">
        <v>424</v>
      </c>
      <c r="P177" s="1" t="str">
        <f t="shared" si="31"/>
        <v>ERIS</v>
      </c>
      <c r="R177" s="1">
        <f t="shared" si="32"/>
        <v>600</v>
      </c>
      <c r="T177" s="1" t="str">
        <f t="shared" si="33"/>
        <v>Combined Cycle</v>
      </c>
      <c r="U177" s="1" t="str">
        <f t="shared" si="34"/>
        <v>Cerro Gordo County</v>
      </c>
      <c r="V177" s="1" t="str">
        <f t="shared" si="35"/>
        <v>IA</v>
      </c>
      <c r="AB177" s="1"/>
      <c r="AC177" s="1"/>
      <c r="AJ177" s="5"/>
      <c r="AK177" s="5"/>
      <c r="AL177" s="5"/>
      <c r="AM177" s="5"/>
      <c r="AN177" s="5"/>
      <c r="AO177" s="5"/>
      <c r="AP177" s="5"/>
      <c r="AQ177" s="5"/>
      <c r="AR177" s="5"/>
      <c r="AS177" s="5"/>
      <c r="AT177" s="5"/>
      <c r="AU177" s="5"/>
      <c r="BB177" s="1" t="s">
        <v>58</v>
      </c>
      <c r="BC177" s="2">
        <v>37331</v>
      </c>
      <c r="BE177" s="2">
        <v>37764</v>
      </c>
      <c r="BG177" s="1" t="s">
        <v>87</v>
      </c>
      <c r="BH177" s="1" t="s">
        <v>111</v>
      </c>
      <c r="BI177" s="1" t="s">
        <v>89</v>
      </c>
      <c r="BL177" s="1" t="s">
        <v>143</v>
      </c>
      <c r="BM177" s="1" t="s">
        <v>62</v>
      </c>
      <c r="BN177" s="1" t="s">
        <v>425</v>
      </c>
      <c r="BO177" s="1">
        <v>600</v>
      </c>
      <c r="BP177" s="1">
        <v>600</v>
      </c>
      <c r="BQ177" s="1" t="s">
        <v>94</v>
      </c>
      <c r="BR177" s="1" t="s">
        <v>94</v>
      </c>
      <c r="BS177" s="1" t="s">
        <v>65</v>
      </c>
      <c r="BT177" s="2">
        <v>39356</v>
      </c>
      <c r="BU177" s="1">
        <v>0</v>
      </c>
      <c r="BV177" s="1">
        <v>0</v>
      </c>
      <c r="BW177" s="1">
        <v>0</v>
      </c>
      <c r="BX177" s="1">
        <v>0</v>
      </c>
    </row>
    <row r="178" spans="4:76" hidden="1" x14ac:dyDescent="0.25">
      <c r="D178" s="4"/>
      <c r="E178" s="5">
        <f t="shared" si="27"/>
        <v>0</v>
      </c>
      <c r="F178" s="5">
        <f t="shared" si="28"/>
        <v>0</v>
      </c>
      <c r="H178" s="5" t="str">
        <f t="shared" si="29"/>
        <v>Withdrawn</v>
      </c>
      <c r="I178" s="6" t="str">
        <f t="shared" si="30"/>
        <v>Withdrawn</v>
      </c>
      <c r="J178" s="1" t="s">
        <v>426</v>
      </c>
      <c r="P178" s="1" t="str">
        <f t="shared" si="31"/>
        <v>ERIS</v>
      </c>
      <c r="R178" s="1">
        <f t="shared" si="32"/>
        <v>160</v>
      </c>
      <c r="T178" s="1" t="str">
        <f t="shared" si="33"/>
        <v>Wind</v>
      </c>
      <c r="U178" s="1" t="str">
        <f t="shared" si="34"/>
        <v>Fond du Lac County</v>
      </c>
      <c r="V178" s="1" t="str">
        <f t="shared" si="35"/>
        <v>WI</v>
      </c>
      <c r="AB178" s="1"/>
      <c r="AC178" s="1"/>
      <c r="AJ178" s="5"/>
      <c r="AK178" s="5"/>
      <c r="AL178" s="5"/>
      <c r="AM178" s="5"/>
      <c r="AN178" s="5"/>
      <c r="AO178" s="5"/>
      <c r="AP178" s="5"/>
      <c r="AQ178" s="5"/>
      <c r="AR178" s="5"/>
      <c r="AS178" s="5"/>
      <c r="AT178" s="5"/>
      <c r="AU178" s="5"/>
      <c r="BB178" s="1" t="s">
        <v>73</v>
      </c>
      <c r="BC178" s="2">
        <v>37728</v>
      </c>
      <c r="BD178" s="2">
        <v>38085</v>
      </c>
      <c r="BE178" s="2">
        <v>38085</v>
      </c>
      <c r="BG178" s="1" t="s">
        <v>74</v>
      </c>
      <c r="BH178" s="1" t="s">
        <v>403</v>
      </c>
      <c r="BI178" s="1" t="s">
        <v>76</v>
      </c>
      <c r="BL178" s="1" t="s">
        <v>143</v>
      </c>
      <c r="BM178" s="1" t="s">
        <v>62</v>
      </c>
      <c r="BN178" s="1" t="s">
        <v>427</v>
      </c>
      <c r="BO178" s="1">
        <v>160</v>
      </c>
      <c r="BP178" s="1">
        <v>160</v>
      </c>
      <c r="BQ178" s="1" t="s">
        <v>97</v>
      </c>
      <c r="BR178" s="1" t="s">
        <v>98</v>
      </c>
      <c r="BS178" s="1" t="s">
        <v>73</v>
      </c>
      <c r="BT178" s="2">
        <v>38687</v>
      </c>
      <c r="BU178" s="1">
        <v>0</v>
      </c>
      <c r="BV178" s="1">
        <v>0</v>
      </c>
      <c r="BW178" s="1">
        <v>0</v>
      </c>
      <c r="BX178" s="1">
        <v>0</v>
      </c>
    </row>
    <row r="179" spans="4:76" hidden="1" x14ac:dyDescent="0.25">
      <c r="D179" s="4"/>
      <c r="E179" s="5">
        <f t="shared" si="27"/>
        <v>0</v>
      </c>
      <c r="F179" s="5">
        <f t="shared" si="28"/>
        <v>0</v>
      </c>
      <c r="H179" s="5" t="str">
        <f t="shared" si="29"/>
        <v>Done</v>
      </c>
      <c r="I179" s="6" t="str">
        <f t="shared" si="30"/>
        <v>In Service</v>
      </c>
      <c r="J179" s="1" t="s">
        <v>428</v>
      </c>
      <c r="P179" s="1" t="str">
        <f t="shared" si="31"/>
        <v>ERIS</v>
      </c>
      <c r="R179" s="1">
        <f t="shared" si="32"/>
        <v>2</v>
      </c>
      <c r="T179" s="1" t="str">
        <f t="shared" si="33"/>
        <v>Diesel</v>
      </c>
      <c r="U179" s="1" t="str">
        <f t="shared" si="34"/>
        <v>Henry County</v>
      </c>
      <c r="V179" s="1" t="str">
        <f t="shared" si="35"/>
        <v>IA</v>
      </c>
      <c r="AB179" s="1"/>
      <c r="AC179" s="1"/>
      <c r="AJ179" s="5"/>
      <c r="AK179" s="5"/>
      <c r="AL179" s="5"/>
      <c r="AM179" s="5"/>
      <c r="AN179" s="5"/>
      <c r="AO179" s="5"/>
      <c r="AP179" s="5"/>
      <c r="AQ179" s="5"/>
      <c r="AR179" s="5"/>
      <c r="AS179" s="5"/>
      <c r="AT179" s="5"/>
      <c r="AU179" s="5"/>
      <c r="BB179" s="1" t="s">
        <v>58</v>
      </c>
      <c r="BC179" s="2">
        <v>37349</v>
      </c>
      <c r="BE179" s="2">
        <v>37673</v>
      </c>
      <c r="BG179" s="1" t="s">
        <v>87</v>
      </c>
      <c r="BH179" s="1" t="s">
        <v>429</v>
      </c>
      <c r="BI179" s="1" t="s">
        <v>89</v>
      </c>
      <c r="BL179" s="1" t="s">
        <v>143</v>
      </c>
      <c r="BM179" s="1" t="s">
        <v>62</v>
      </c>
      <c r="BN179" s="1" t="s">
        <v>430</v>
      </c>
      <c r="BO179" s="1">
        <v>2</v>
      </c>
      <c r="BP179" s="1">
        <v>2</v>
      </c>
      <c r="BQ179" s="1" t="s">
        <v>207</v>
      </c>
      <c r="BR179" s="1" t="s">
        <v>208</v>
      </c>
      <c r="BS179" s="1" t="s">
        <v>65</v>
      </c>
      <c r="BT179" s="2">
        <v>37321</v>
      </c>
      <c r="BU179" s="1">
        <v>0</v>
      </c>
      <c r="BV179" s="1">
        <v>0</v>
      </c>
      <c r="BW179" s="1">
        <v>0</v>
      </c>
      <c r="BX179" s="1">
        <v>0</v>
      </c>
    </row>
    <row r="180" spans="4:76" hidden="1" x14ac:dyDescent="0.25">
      <c r="D180" s="4"/>
      <c r="E180" s="5">
        <f t="shared" si="27"/>
        <v>0</v>
      </c>
      <c r="F180" s="5">
        <f t="shared" si="28"/>
        <v>0</v>
      </c>
      <c r="H180" s="5" t="str">
        <f t="shared" si="29"/>
        <v>Withdrawn</v>
      </c>
      <c r="I180" s="6" t="str">
        <f t="shared" si="30"/>
        <v>Not Started</v>
      </c>
      <c r="J180" s="1" t="s">
        <v>431</v>
      </c>
      <c r="P180" s="1" t="str">
        <f t="shared" si="31"/>
        <v>ERIS</v>
      </c>
      <c r="R180" s="1">
        <f t="shared" si="32"/>
        <v>9.89</v>
      </c>
      <c r="T180" s="1">
        <f t="shared" si="33"/>
        <v>0</v>
      </c>
      <c r="U180" s="1" t="str">
        <f t="shared" si="34"/>
        <v>Murray County</v>
      </c>
      <c r="V180" s="1" t="str">
        <f t="shared" si="35"/>
        <v>MN</v>
      </c>
      <c r="AB180" s="1"/>
      <c r="AC180" s="1"/>
      <c r="AJ180" s="5"/>
      <c r="AK180" s="5"/>
      <c r="AL180" s="5"/>
      <c r="AM180" s="5"/>
      <c r="AN180" s="5"/>
      <c r="AO180" s="5"/>
      <c r="AP180" s="5"/>
      <c r="AQ180" s="5"/>
      <c r="AR180" s="5"/>
      <c r="AS180" s="5"/>
      <c r="AT180" s="5"/>
      <c r="AU180" s="5"/>
      <c r="BB180" s="1" t="s">
        <v>73</v>
      </c>
      <c r="BC180" s="2">
        <v>37917</v>
      </c>
      <c r="BD180" s="2">
        <v>38093</v>
      </c>
      <c r="BE180" s="2">
        <v>38093</v>
      </c>
      <c r="BG180" s="1" t="s">
        <v>153</v>
      </c>
      <c r="BH180" s="1" t="s">
        <v>162</v>
      </c>
      <c r="BI180" s="1" t="s">
        <v>93</v>
      </c>
      <c r="BM180" s="1" t="s">
        <v>62</v>
      </c>
      <c r="BN180" s="1" t="s">
        <v>78</v>
      </c>
      <c r="BO180" s="1">
        <v>9.89</v>
      </c>
      <c r="BP180" s="1">
        <v>9.89</v>
      </c>
      <c r="BS180" s="1" t="s">
        <v>84</v>
      </c>
      <c r="BT180" s="2">
        <v>38292</v>
      </c>
      <c r="BU180" s="1">
        <v>0</v>
      </c>
      <c r="BV180" s="1">
        <v>0</v>
      </c>
      <c r="BW180" s="1">
        <v>0</v>
      </c>
      <c r="BX180" s="1">
        <v>0</v>
      </c>
    </row>
    <row r="181" spans="4:76" hidden="1" x14ac:dyDescent="0.25">
      <c r="D181" s="4"/>
      <c r="E181" s="5">
        <f t="shared" si="27"/>
        <v>0</v>
      </c>
      <c r="F181" s="5">
        <f t="shared" si="28"/>
        <v>0</v>
      </c>
      <c r="H181" s="5" t="str">
        <f t="shared" si="29"/>
        <v>Withdrawn</v>
      </c>
      <c r="I181" s="6" t="str">
        <f t="shared" si="30"/>
        <v>Not Started</v>
      </c>
      <c r="J181" s="1" t="s">
        <v>432</v>
      </c>
      <c r="P181" s="1" t="str">
        <f t="shared" si="31"/>
        <v>ERIS</v>
      </c>
      <c r="R181" s="1">
        <f t="shared" si="32"/>
        <v>25</v>
      </c>
      <c r="T181" s="1" t="str">
        <f t="shared" si="33"/>
        <v>Diesel</v>
      </c>
      <c r="U181" s="1" t="str">
        <f t="shared" si="34"/>
        <v>Waupaca County</v>
      </c>
      <c r="V181" s="1" t="str">
        <f t="shared" si="35"/>
        <v>WI</v>
      </c>
      <c r="AB181" s="1"/>
      <c r="AC181" s="1"/>
      <c r="AJ181" s="5"/>
      <c r="AK181" s="5"/>
      <c r="AL181" s="5"/>
      <c r="AM181" s="5"/>
      <c r="AN181" s="5"/>
      <c r="AO181" s="5"/>
      <c r="AP181" s="5"/>
      <c r="AQ181" s="5"/>
      <c r="AR181" s="5"/>
      <c r="AS181" s="5"/>
      <c r="AT181" s="5"/>
      <c r="AU181" s="5"/>
      <c r="BB181" s="1" t="s">
        <v>73</v>
      </c>
      <c r="BC181" s="2">
        <v>38056</v>
      </c>
      <c r="BD181" s="2">
        <v>38103</v>
      </c>
      <c r="BE181" s="2">
        <v>38103</v>
      </c>
      <c r="BG181" s="1" t="s">
        <v>74</v>
      </c>
      <c r="BH181" s="1" t="s">
        <v>433</v>
      </c>
      <c r="BI181" s="1" t="s">
        <v>76</v>
      </c>
      <c r="BM181" s="1" t="s">
        <v>62</v>
      </c>
      <c r="BN181" s="1" t="s">
        <v>78</v>
      </c>
      <c r="BO181" s="1">
        <v>25</v>
      </c>
      <c r="BP181" s="1">
        <v>25</v>
      </c>
      <c r="BQ181" s="1" t="s">
        <v>207</v>
      </c>
      <c r="BS181" s="1" t="s">
        <v>84</v>
      </c>
      <c r="BT181" s="2">
        <v>38687</v>
      </c>
      <c r="BU181" s="1">
        <v>0</v>
      </c>
      <c r="BV181" s="1">
        <v>0</v>
      </c>
      <c r="BW181" s="1">
        <v>0</v>
      </c>
      <c r="BX181" s="1">
        <v>0</v>
      </c>
    </row>
    <row r="182" spans="4:76" hidden="1" x14ac:dyDescent="0.25">
      <c r="D182" s="4"/>
      <c r="E182" s="5">
        <f t="shared" si="27"/>
        <v>0</v>
      </c>
      <c r="F182" s="5">
        <f t="shared" si="28"/>
        <v>0</v>
      </c>
      <c r="H182" s="5" t="str">
        <f t="shared" si="29"/>
        <v>Withdrawn</v>
      </c>
      <c r="I182" s="6" t="str">
        <f t="shared" si="30"/>
        <v>Not Started</v>
      </c>
      <c r="J182" s="1" t="s">
        <v>434</v>
      </c>
      <c r="P182" s="1" t="str">
        <f t="shared" si="31"/>
        <v>ERIS</v>
      </c>
      <c r="R182" s="1">
        <f t="shared" si="32"/>
        <v>1.65</v>
      </c>
      <c r="T182" s="1" t="str">
        <f t="shared" si="33"/>
        <v>Wind</v>
      </c>
      <c r="U182" s="1" t="str">
        <f t="shared" si="34"/>
        <v>Pope County</v>
      </c>
      <c r="V182" s="1" t="str">
        <f t="shared" si="35"/>
        <v>MN</v>
      </c>
      <c r="AB182" s="1"/>
      <c r="AC182" s="1"/>
      <c r="AJ182" s="5"/>
      <c r="AK182" s="5"/>
      <c r="AL182" s="5"/>
      <c r="AM182" s="5"/>
      <c r="AN182" s="5"/>
      <c r="AO182" s="5"/>
      <c r="AP182" s="5"/>
      <c r="AQ182" s="5"/>
      <c r="AR182" s="5"/>
      <c r="AS182" s="5"/>
      <c r="AT182" s="5"/>
      <c r="AU182" s="5"/>
      <c r="BB182" s="1" t="s">
        <v>73</v>
      </c>
      <c r="BC182" s="2">
        <v>37935</v>
      </c>
      <c r="BD182" s="2">
        <v>38107</v>
      </c>
      <c r="BE182" s="2">
        <v>38107</v>
      </c>
      <c r="BG182" s="1" t="s">
        <v>91</v>
      </c>
      <c r="BH182" s="1" t="s">
        <v>435</v>
      </c>
      <c r="BI182" s="1" t="s">
        <v>93</v>
      </c>
      <c r="BM182" s="1" t="s">
        <v>62</v>
      </c>
      <c r="BN182" s="1" t="s">
        <v>78</v>
      </c>
      <c r="BO182" s="1">
        <v>1.65</v>
      </c>
      <c r="BP182" s="1">
        <v>1.65</v>
      </c>
      <c r="BQ182" s="1" t="s">
        <v>97</v>
      </c>
      <c r="BR182" s="1" t="s">
        <v>98</v>
      </c>
      <c r="BS182" s="1" t="s">
        <v>84</v>
      </c>
      <c r="BT182" s="2">
        <v>39934</v>
      </c>
      <c r="BU182" s="1">
        <v>0</v>
      </c>
      <c r="BV182" s="1">
        <v>0</v>
      </c>
      <c r="BW182" s="1">
        <v>0</v>
      </c>
      <c r="BX182" s="1">
        <v>0</v>
      </c>
    </row>
    <row r="183" spans="4:76" hidden="1" x14ac:dyDescent="0.25">
      <c r="D183" s="4"/>
      <c r="E183" s="5">
        <f t="shared" si="27"/>
        <v>0</v>
      </c>
      <c r="F183" s="5">
        <f t="shared" si="28"/>
        <v>0</v>
      </c>
      <c r="H183" s="5" t="str">
        <f t="shared" si="29"/>
        <v>Withdrawn</v>
      </c>
      <c r="I183" s="6" t="str">
        <f t="shared" si="30"/>
        <v>Not Started</v>
      </c>
      <c r="J183" s="1" t="s">
        <v>436</v>
      </c>
      <c r="P183" s="1" t="str">
        <f t="shared" si="31"/>
        <v>ERIS</v>
      </c>
      <c r="R183" s="1">
        <f t="shared" si="32"/>
        <v>200</v>
      </c>
      <c r="T183" s="1" t="str">
        <f t="shared" si="33"/>
        <v>Wind</v>
      </c>
      <c r="U183" s="1" t="str">
        <f t="shared" si="34"/>
        <v>Jackson County</v>
      </c>
      <c r="V183" s="1" t="str">
        <f t="shared" si="35"/>
        <v>MN</v>
      </c>
      <c r="AB183" s="1"/>
      <c r="AC183" s="1"/>
      <c r="AJ183" s="5"/>
      <c r="AK183" s="5"/>
      <c r="AL183" s="5"/>
      <c r="AM183" s="5"/>
      <c r="AN183" s="5"/>
      <c r="AO183" s="5"/>
      <c r="AP183" s="5"/>
      <c r="AQ183" s="5"/>
      <c r="AR183" s="5"/>
      <c r="AS183" s="5"/>
      <c r="AT183" s="5"/>
      <c r="AU183" s="5"/>
      <c r="BB183" s="1" t="s">
        <v>73</v>
      </c>
      <c r="BC183" s="2">
        <v>38100</v>
      </c>
      <c r="BD183" s="2">
        <v>38113</v>
      </c>
      <c r="BE183" s="2">
        <v>38113</v>
      </c>
      <c r="BG183" s="1" t="s">
        <v>153</v>
      </c>
      <c r="BH183" s="1" t="s">
        <v>259</v>
      </c>
      <c r="BI183" s="1" t="s">
        <v>93</v>
      </c>
      <c r="BM183" s="1" t="s">
        <v>62</v>
      </c>
      <c r="BN183" s="1" t="s">
        <v>78</v>
      </c>
      <c r="BO183" s="1">
        <v>200</v>
      </c>
      <c r="BP183" s="1">
        <v>200</v>
      </c>
      <c r="BQ183" s="1" t="s">
        <v>97</v>
      </c>
      <c r="BR183" s="1" t="s">
        <v>98</v>
      </c>
      <c r="BS183" s="1" t="s">
        <v>84</v>
      </c>
      <c r="BT183" s="2">
        <v>39052</v>
      </c>
      <c r="BU183" s="1">
        <v>0</v>
      </c>
      <c r="BV183" s="1">
        <v>0</v>
      </c>
      <c r="BW183" s="1">
        <v>0</v>
      </c>
      <c r="BX183" s="1">
        <v>0</v>
      </c>
    </row>
    <row r="184" spans="4:76" hidden="1" x14ac:dyDescent="0.25">
      <c r="D184" s="4"/>
      <c r="E184" s="5">
        <f t="shared" si="27"/>
        <v>0</v>
      </c>
      <c r="F184" s="5">
        <f t="shared" si="28"/>
        <v>0</v>
      </c>
      <c r="H184" s="5" t="str">
        <f t="shared" si="29"/>
        <v>Withdrawn</v>
      </c>
      <c r="I184" s="6" t="str">
        <f t="shared" si="30"/>
        <v>Not Started</v>
      </c>
      <c r="J184" s="1" t="s">
        <v>437</v>
      </c>
      <c r="P184" s="1" t="str">
        <f t="shared" si="31"/>
        <v>ERIS</v>
      </c>
      <c r="R184" s="1">
        <f t="shared" si="32"/>
        <v>1.5</v>
      </c>
      <c r="T184" s="1" t="str">
        <f t="shared" si="33"/>
        <v>Wind</v>
      </c>
      <c r="U184" s="1" t="str">
        <f t="shared" si="34"/>
        <v>Lyon County</v>
      </c>
      <c r="V184" s="1" t="str">
        <f t="shared" si="35"/>
        <v>IA</v>
      </c>
      <c r="AB184" s="1"/>
      <c r="AC184" s="1"/>
      <c r="AJ184" s="5"/>
      <c r="AK184" s="5"/>
      <c r="AL184" s="5"/>
      <c r="AM184" s="5"/>
      <c r="AN184" s="5"/>
      <c r="AO184" s="5"/>
      <c r="AP184" s="5"/>
      <c r="AQ184" s="5"/>
      <c r="AR184" s="5"/>
      <c r="AS184" s="5"/>
      <c r="AT184" s="5"/>
      <c r="AU184" s="5"/>
      <c r="BB184" s="1" t="s">
        <v>73</v>
      </c>
      <c r="BC184" s="2">
        <v>38068</v>
      </c>
      <c r="BD184" s="2">
        <v>38117</v>
      </c>
      <c r="BE184" s="2">
        <v>38117</v>
      </c>
      <c r="BG184" s="1" t="s">
        <v>91</v>
      </c>
      <c r="BH184" s="1" t="s">
        <v>409</v>
      </c>
      <c r="BI184" s="1" t="s">
        <v>89</v>
      </c>
      <c r="BM184" s="1" t="s">
        <v>62</v>
      </c>
      <c r="BN184" s="1" t="s">
        <v>78</v>
      </c>
      <c r="BO184" s="1">
        <v>1.5</v>
      </c>
      <c r="BP184" s="1">
        <v>1.5</v>
      </c>
      <c r="BQ184" s="1" t="s">
        <v>97</v>
      </c>
      <c r="BR184" s="1" t="s">
        <v>98</v>
      </c>
      <c r="BS184" s="1" t="s">
        <v>84</v>
      </c>
      <c r="BT184" s="2">
        <v>38717</v>
      </c>
      <c r="BU184" s="1">
        <v>0</v>
      </c>
      <c r="BV184" s="1">
        <v>0</v>
      </c>
      <c r="BW184" s="1">
        <v>0</v>
      </c>
      <c r="BX184" s="1">
        <v>0</v>
      </c>
    </row>
    <row r="185" spans="4:76" hidden="1" x14ac:dyDescent="0.25">
      <c r="D185" s="4"/>
      <c r="E185" s="5">
        <f t="shared" si="27"/>
        <v>0</v>
      </c>
      <c r="F185" s="5">
        <f t="shared" si="28"/>
        <v>0</v>
      </c>
      <c r="H185" s="5" t="str">
        <f t="shared" si="29"/>
        <v>Withdrawn</v>
      </c>
      <c r="I185" s="6" t="str">
        <f t="shared" si="30"/>
        <v>Withdrawn</v>
      </c>
      <c r="J185" s="1" t="s">
        <v>438</v>
      </c>
      <c r="P185" s="1" t="str">
        <f t="shared" si="31"/>
        <v>ERIS</v>
      </c>
      <c r="R185" s="1">
        <f t="shared" si="32"/>
        <v>644</v>
      </c>
      <c r="T185" s="1" t="str">
        <f t="shared" si="33"/>
        <v>Gas</v>
      </c>
      <c r="U185" s="1" t="str">
        <f t="shared" si="34"/>
        <v>Wayne County</v>
      </c>
      <c r="V185" s="1" t="str">
        <f t="shared" si="35"/>
        <v>MI</v>
      </c>
      <c r="AB185" s="1"/>
      <c r="AC185" s="1"/>
      <c r="AJ185" s="5"/>
      <c r="AK185" s="5"/>
      <c r="AL185" s="5"/>
      <c r="AM185" s="5"/>
      <c r="AN185" s="5"/>
      <c r="AO185" s="5"/>
      <c r="AP185" s="5"/>
      <c r="AQ185" s="5"/>
      <c r="AR185" s="5"/>
      <c r="AS185" s="5"/>
      <c r="AT185" s="5"/>
      <c r="AU185" s="5"/>
      <c r="BB185" s="1" t="s">
        <v>73</v>
      </c>
      <c r="BC185" s="2">
        <v>37052</v>
      </c>
      <c r="BD185" s="2">
        <v>38126</v>
      </c>
      <c r="BE185" s="2">
        <v>38126</v>
      </c>
      <c r="BG185" s="1" t="s">
        <v>128</v>
      </c>
      <c r="BH185" s="1" t="s">
        <v>129</v>
      </c>
      <c r="BI185" s="1" t="s">
        <v>130</v>
      </c>
      <c r="BL185" s="1" t="s">
        <v>77</v>
      </c>
      <c r="BM185" s="1" t="s">
        <v>62</v>
      </c>
      <c r="BN185" s="1" t="s">
        <v>78</v>
      </c>
      <c r="BO185" s="1">
        <v>644</v>
      </c>
      <c r="BP185" s="1">
        <v>644</v>
      </c>
      <c r="BQ185" s="1" t="s">
        <v>64</v>
      </c>
      <c r="BS185" s="1" t="s">
        <v>73</v>
      </c>
      <c r="BT185" s="2">
        <v>37773</v>
      </c>
      <c r="BU185" s="1">
        <v>0</v>
      </c>
      <c r="BV185" s="1">
        <v>0</v>
      </c>
      <c r="BW185" s="1">
        <v>0</v>
      </c>
      <c r="BX185" s="1">
        <v>0</v>
      </c>
    </row>
    <row r="186" spans="4:76" hidden="1" x14ac:dyDescent="0.25">
      <c r="D186" s="4"/>
      <c r="E186" s="5">
        <f t="shared" si="27"/>
        <v>0</v>
      </c>
      <c r="F186" s="5">
        <f t="shared" si="28"/>
        <v>0</v>
      </c>
      <c r="H186" s="5" t="str">
        <f t="shared" si="29"/>
        <v>Withdrawn</v>
      </c>
      <c r="I186" s="6" t="str">
        <f t="shared" si="30"/>
        <v>Not Started</v>
      </c>
      <c r="J186" s="1" t="s">
        <v>439</v>
      </c>
      <c r="P186" s="1" t="str">
        <f t="shared" si="31"/>
        <v>ERIS</v>
      </c>
      <c r="R186" s="1">
        <f t="shared" si="32"/>
        <v>5</v>
      </c>
      <c r="T186" s="1">
        <f t="shared" si="33"/>
        <v>0</v>
      </c>
      <c r="U186" s="1" t="str">
        <f t="shared" si="34"/>
        <v>McLeod County</v>
      </c>
      <c r="V186" s="1" t="str">
        <f t="shared" si="35"/>
        <v>MN</v>
      </c>
      <c r="AB186" s="1"/>
      <c r="AC186" s="1"/>
      <c r="AJ186" s="5"/>
      <c r="AK186" s="5"/>
      <c r="AL186" s="5"/>
      <c r="AM186" s="5"/>
      <c r="AN186" s="5"/>
      <c r="AO186" s="5"/>
      <c r="AP186" s="5"/>
      <c r="AQ186" s="5"/>
      <c r="AR186" s="5"/>
      <c r="AS186" s="5"/>
      <c r="AT186" s="5"/>
      <c r="AU186" s="5"/>
      <c r="BB186" s="1" t="s">
        <v>73</v>
      </c>
      <c r="BC186" s="2">
        <v>38012</v>
      </c>
      <c r="BD186" s="2">
        <v>38140</v>
      </c>
      <c r="BE186" s="2">
        <v>38140</v>
      </c>
      <c r="BG186" s="1" t="s">
        <v>153</v>
      </c>
      <c r="BH186" s="1" t="s">
        <v>440</v>
      </c>
      <c r="BI186" s="1" t="s">
        <v>93</v>
      </c>
      <c r="BM186" s="1" t="s">
        <v>62</v>
      </c>
      <c r="BN186" s="1" t="s">
        <v>78</v>
      </c>
      <c r="BO186" s="1">
        <v>5</v>
      </c>
      <c r="BP186" s="1">
        <v>5</v>
      </c>
      <c r="BS186" s="1" t="s">
        <v>84</v>
      </c>
      <c r="BT186" s="2">
        <v>38077</v>
      </c>
      <c r="BU186" s="1">
        <v>0</v>
      </c>
      <c r="BV186" s="1">
        <v>0</v>
      </c>
      <c r="BW186" s="1">
        <v>0</v>
      </c>
      <c r="BX186" s="1">
        <v>0</v>
      </c>
    </row>
    <row r="187" spans="4:76" hidden="1" x14ac:dyDescent="0.25">
      <c r="D187" s="4"/>
      <c r="E187" s="5">
        <f t="shared" si="27"/>
        <v>0</v>
      </c>
      <c r="F187" s="5">
        <f t="shared" si="28"/>
        <v>0</v>
      </c>
      <c r="H187" s="5" t="str">
        <f t="shared" si="29"/>
        <v>Withdrawn</v>
      </c>
      <c r="I187" s="6" t="str">
        <f t="shared" si="30"/>
        <v>Not Started</v>
      </c>
      <c r="J187" s="1" t="s">
        <v>441</v>
      </c>
      <c r="P187" s="1" t="str">
        <f t="shared" si="31"/>
        <v>ERIS</v>
      </c>
      <c r="R187" s="1">
        <f t="shared" si="32"/>
        <v>3.3</v>
      </c>
      <c r="T187" s="1" t="str">
        <f t="shared" si="33"/>
        <v>Wind</v>
      </c>
      <c r="U187" s="1" t="str">
        <f t="shared" si="34"/>
        <v>Lincoln County</v>
      </c>
      <c r="V187" s="1" t="str">
        <f t="shared" si="35"/>
        <v>MN</v>
      </c>
      <c r="AB187" s="1"/>
      <c r="AC187" s="1"/>
      <c r="AJ187" s="5"/>
      <c r="AK187" s="5"/>
      <c r="AL187" s="5"/>
      <c r="AM187" s="5"/>
      <c r="AN187" s="5"/>
      <c r="AO187" s="5"/>
      <c r="AP187" s="5"/>
      <c r="AQ187" s="5"/>
      <c r="AR187" s="5"/>
      <c r="AS187" s="5"/>
      <c r="AT187" s="5"/>
      <c r="AU187" s="5"/>
      <c r="BB187" s="1" t="s">
        <v>73</v>
      </c>
      <c r="BC187" s="2">
        <v>38026</v>
      </c>
      <c r="BD187" s="2">
        <v>38180</v>
      </c>
      <c r="BE187" s="2">
        <v>38180</v>
      </c>
      <c r="BG187" s="1" t="s">
        <v>91</v>
      </c>
      <c r="BH187" s="1" t="s">
        <v>92</v>
      </c>
      <c r="BI187" s="1" t="s">
        <v>93</v>
      </c>
      <c r="BM187" s="1" t="s">
        <v>62</v>
      </c>
      <c r="BN187" s="1" t="s">
        <v>78</v>
      </c>
      <c r="BO187" s="1">
        <v>3.3</v>
      </c>
      <c r="BP187" s="1">
        <v>3.3</v>
      </c>
      <c r="BQ187" s="1" t="s">
        <v>97</v>
      </c>
      <c r="BR187" s="1" t="s">
        <v>98</v>
      </c>
      <c r="BS187" s="1" t="s">
        <v>84</v>
      </c>
      <c r="BT187" s="2">
        <v>38504</v>
      </c>
      <c r="BU187" s="1">
        <v>0</v>
      </c>
      <c r="BV187" s="1">
        <v>0</v>
      </c>
      <c r="BW187" s="1">
        <v>0</v>
      </c>
      <c r="BX187" s="1">
        <v>0</v>
      </c>
    </row>
    <row r="188" spans="4:76" hidden="1" x14ac:dyDescent="0.25">
      <c r="D188" s="4"/>
      <c r="E188" s="5" t="str">
        <f t="shared" si="27"/>
        <v>G218</v>
      </c>
      <c r="F188" s="5" t="str">
        <f t="shared" si="28"/>
        <v>G218</v>
      </c>
      <c r="H188" s="5" t="str">
        <f t="shared" si="29"/>
        <v>Done</v>
      </c>
      <c r="I188" s="6" t="str">
        <f t="shared" si="30"/>
        <v>In Service</v>
      </c>
      <c r="J188" s="1" t="s">
        <v>442</v>
      </c>
      <c r="P188" s="1" t="str">
        <f t="shared" si="31"/>
        <v>ERIS</v>
      </c>
      <c r="R188" s="1">
        <f t="shared" si="32"/>
        <v>750</v>
      </c>
      <c r="T188" s="1" t="str">
        <f t="shared" si="33"/>
        <v>Coal</v>
      </c>
      <c r="U188" s="1" t="str">
        <f t="shared" si="34"/>
        <v>Trimble County</v>
      </c>
      <c r="V188" s="1" t="str">
        <f t="shared" si="35"/>
        <v>KY</v>
      </c>
      <c r="AB188" s="1"/>
      <c r="AC188" s="1"/>
      <c r="AJ188" s="5"/>
      <c r="AK188" s="5"/>
      <c r="AL188" s="5"/>
      <c r="AM188" s="5"/>
      <c r="AN188" s="5"/>
      <c r="AO188" s="5"/>
      <c r="AP188" s="5"/>
      <c r="AQ188" s="5"/>
      <c r="AR188" s="5"/>
      <c r="AS188" s="5"/>
      <c r="AT188" s="5"/>
      <c r="AU188" s="5"/>
      <c r="BB188" s="1" t="s">
        <v>58</v>
      </c>
      <c r="BC188" s="2">
        <v>37356</v>
      </c>
      <c r="BE188" s="2">
        <v>38089</v>
      </c>
      <c r="BF188" s="2">
        <v>39083</v>
      </c>
      <c r="BG188" s="1" t="s">
        <v>80</v>
      </c>
      <c r="BH188" s="1" t="s">
        <v>81</v>
      </c>
      <c r="BI188" s="1" t="s">
        <v>82</v>
      </c>
      <c r="BJ188" s="1" t="s">
        <v>442</v>
      </c>
      <c r="BK188" s="1" t="s">
        <v>442</v>
      </c>
      <c r="BL188" s="1" t="s">
        <v>77</v>
      </c>
      <c r="BM188" s="1" t="s">
        <v>62</v>
      </c>
      <c r="BN188" s="1" t="s">
        <v>443</v>
      </c>
      <c r="BO188" s="1">
        <v>750</v>
      </c>
      <c r="BP188" s="1">
        <v>750</v>
      </c>
      <c r="BQ188" s="1" t="s">
        <v>83</v>
      </c>
      <c r="BR188" s="1" t="s">
        <v>150</v>
      </c>
      <c r="BS188" s="1" t="s">
        <v>65</v>
      </c>
      <c r="BT188" s="2">
        <v>38898</v>
      </c>
      <c r="BU188" s="1">
        <v>0</v>
      </c>
      <c r="BV188" s="1">
        <v>0</v>
      </c>
      <c r="BW188" s="1">
        <v>0</v>
      </c>
      <c r="BX188" s="1">
        <v>0</v>
      </c>
    </row>
    <row r="189" spans="4:76" hidden="1" x14ac:dyDescent="0.25">
      <c r="D189" s="4"/>
      <c r="E189" s="5">
        <f t="shared" si="27"/>
        <v>0</v>
      </c>
      <c r="F189" s="5">
        <f t="shared" si="28"/>
        <v>0</v>
      </c>
      <c r="H189" s="5" t="str">
        <f t="shared" si="29"/>
        <v>Withdrawn</v>
      </c>
      <c r="I189" s="6" t="str">
        <f t="shared" si="30"/>
        <v>Not Started</v>
      </c>
      <c r="J189" s="1" t="s">
        <v>444</v>
      </c>
      <c r="P189" s="1" t="str">
        <f t="shared" si="31"/>
        <v>ERIS</v>
      </c>
      <c r="R189" s="1">
        <f t="shared" si="32"/>
        <v>200</v>
      </c>
      <c r="T189" s="1" t="str">
        <f t="shared" si="33"/>
        <v>Wind</v>
      </c>
      <c r="U189" s="1" t="str">
        <f t="shared" si="34"/>
        <v>Jackson County</v>
      </c>
      <c r="V189" s="1" t="str">
        <f t="shared" si="35"/>
        <v>MN</v>
      </c>
      <c r="AB189" s="1"/>
      <c r="AC189" s="1"/>
      <c r="AJ189" s="5"/>
      <c r="AK189" s="5"/>
      <c r="AL189" s="5"/>
      <c r="AM189" s="5"/>
      <c r="AN189" s="5"/>
      <c r="AO189" s="5"/>
      <c r="AP189" s="5"/>
      <c r="AQ189" s="5"/>
      <c r="AR189" s="5"/>
      <c r="AS189" s="5"/>
      <c r="AT189" s="5"/>
      <c r="AU189" s="5"/>
      <c r="BB189" s="1" t="s">
        <v>73</v>
      </c>
      <c r="BC189" s="2">
        <v>38135</v>
      </c>
      <c r="BD189" s="2">
        <v>38181</v>
      </c>
      <c r="BE189" s="2">
        <v>38181</v>
      </c>
      <c r="BG189" s="1" t="s">
        <v>91</v>
      </c>
      <c r="BH189" s="1" t="s">
        <v>259</v>
      </c>
      <c r="BI189" s="1" t="s">
        <v>93</v>
      </c>
      <c r="BM189" s="1" t="s">
        <v>62</v>
      </c>
      <c r="BN189" s="1" t="s">
        <v>445</v>
      </c>
      <c r="BO189" s="1">
        <v>200</v>
      </c>
      <c r="BP189" s="1">
        <v>200</v>
      </c>
      <c r="BQ189" s="1" t="s">
        <v>97</v>
      </c>
      <c r="BR189" s="1" t="s">
        <v>98</v>
      </c>
      <c r="BS189" s="1" t="s">
        <v>84</v>
      </c>
      <c r="BT189" s="2">
        <v>38869</v>
      </c>
      <c r="BU189" s="1">
        <v>0</v>
      </c>
      <c r="BV189" s="1">
        <v>0</v>
      </c>
      <c r="BW189" s="1">
        <v>0</v>
      </c>
      <c r="BX189" s="1">
        <v>0</v>
      </c>
    </row>
    <row r="190" spans="4:76" hidden="1" x14ac:dyDescent="0.25">
      <c r="D190" s="4"/>
      <c r="E190" s="5">
        <f t="shared" si="27"/>
        <v>0</v>
      </c>
      <c r="F190" s="5">
        <f t="shared" si="28"/>
        <v>0</v>
      </c>
      <c r="H190" s="5" t="str">
        <f t="shared" si="29"/>
        <v>Withdrawn</v>
      </c>
      <c r="I190" s="6" t="str">
        <f t="shared" si="30"/>
        <v>Not Started</v>
      </c>
      <c r="J190" s="1" t="s">
        <v>446</v>
      </c>
      <c r="P190" s="1" t="str">
        <f t="shared" si="31"/>
        <v>ERIS</v>
      </c>
      <c r="R190" s="1">
        <f t="shared" si="32"/>
        <v>118</v>
      </c>
      <c r="T190" s="1">
        <f t="shared" si="33"/>
        <v>0</v>
      </c>
      <c r="U190" s="1" t="str">
        <f t="shared" si="34"/>
        <v>Winnebago County</v>
      </c>
      <c r="V190" s="1" t="str">
        <f t="shared" si="35"/>
        <v>IA</v>
      </c>
      <c r="AB190" s="1"/>
      <c r="AC190" s="1"/>
      <c r="AJ190" s="5"/>
      <c r="AK190" s="5"/>
      <c r="AL190" s="5"/>
      <c r="AM190" s="5"/>
      <c r="AN190" s="5"/>
      <c r="AO190" s="5"/>
      <c r="AP190" s="5"/>
      <c r="AQ190" s="5"/>
      <c r="AR190" s="5"/>
      <c r="AS190" s="5"/>
      <c r="AT190" s="5"/>
      <c r="AU190" s="5"/>
      <c r="BB190" s="1" t="s">
        <v>73</v>
      </c>
      <c r="BC190" s="2">
        <v>37064</v>
      </c>
      <c r="BD190" s="2">
        <v>38189</v>
      </c>
      <c r="BE190" s="2">
        <v>38189</v>
      </c>
      <c r="BG190" s="1" t="s">
        <v>447</v>
      </c>
      <c r="BH190" s="1" t="s">
        <v>448</v>
      </c>
      <c r="BI190" s="1" t="s">
        <v>89</v>
      </c>
      <c r="BM190" s="1" t="s">
        <v>62</v>
      </c>
      <c r="BN190" s="1" t="s">
        <v>78</v>
      </c>
      <c r="BO190" s="1">
        <v>118</v>
      </c>
      <c r="BP190" s="1">
        <v>118</v>
      </c>
      <c r="BS190" s="1" t="s">
        <v>84</v>
      </c>
      <c r="BT190" s="2">
        <v>38528</v>
      </c>
      <c r="BU190" s="1">
        <v>0</v>
      </c>
      <c r="BV190" s="1">
        <v>0</v>
      </c>
      <c r="BW190" s="1">
        <v>0</v>
      </c>
      <c r="BX190" s="1">
        <v>0</v>
      </c>
    </row>
    <row r="191" spans="4:76" hidden="1" x14ac:dyDescent="0.25">
      <c r="D191" s="4"/>
      <c r="E191" s="5">
        <f t="shared" si="27"/>
        <v>0</v>
      </c>
      <c r="F191" s="5">
        <f t="shared" si="28"/>
        <v>0</v>
      </c>
      <c r="H191" s="5" t="str">
        <f t="shared" si="29"/>
        <v>Withdrawn</v>
      </c>
      <c r="I191" s="6" t="str">
        <f t="shared" si="30"/>
        <v>Not Started</v>
      </c>
      <c r="J191" s="1" t="s">
        <v>449</v>
      </c>
      <c r="P191" s="1" t="str">
        <f t="shared" si="31"/>
        <v>ERIS</v>
      </c>
      <c r="R191" s="1">
        <f t="shared" si="32"/>
        <v>6</v>
      </c>
      <c r="T191" s="1">
        <f t="shared" si="33"/>
        <v>0</v>
      </c>
      <c r="U191" s="1" t="str">
        <f t="shared" si="34"/>
        <v>Winnebago County</v>
      </c>
      <c r="V191" s="1" t="str">
        <f t="shared" si="35"/>
        <v>IA</v>
      </c>
      <c r="AB191" s="1"/>
      <c r="AC191" s="1"/>
      <c r="AJ191" s="5"/>
      <c r="AK191" s="5"/>
      <c r="AL191" s="5"/>
      <c r="AM191" s="5"/>
      <c r="AN191" s="5"/>
      <c r="AO191" s="5"/>
      <c r="AP191" s="5"/>
      <c r="AQ191" s="5"/>
      <c r="AR191" s="5"/>
      <c r="AS191" s="5"/>
      <c r="AT191" s="5"/>
      <c r="AU191" s="5"/>
      <c r="BB191" s="1" t="s">
        <v>73</v>
      </c>
      <c r="BC191" s="2">
        <v>37125</v>
      </c>
      <c r="BD191" s="2">
        <v>38189</v>
      </c>
      <c r="BE191" s="2">
        <v>38189</v>
      </c>
      <c r="BG191" s="1" t="s">
        <v>447</v>
      </c>
      <c r="BH191" s="1" t="s">
        <v>448</v>
      </c>
      <c r="BI191" s="1" t="s">
        <v>89</v>
      </c>
      <c r="BM191" s="1" t="s">
        <v>62</v>
      </c>
      <c r="BN191" s="1" t="s">
        <v>78</v>
      </c>
      <c r="BO191" s="1">
        <v>6</v>
      </c>
      <c r="BP191" s="1">
        <v>6</v>
      </c>
      <c r="BS191" s="1" t="s">
        <v>84</v>
      </c>
      <c r="BT191" s="2">
        <v>39448</v>
      </c>
      <c r="BU191" s="1">
        <v>0</v>
      </c>
      <c r="BV191" s="1">
        <v>0</v>
      </c>
      <c r="BW191" s="1">
        <v>0</v>
      </c>
      <c r="BX191" s="1">
        <v>0</v>
      </c>
    </row>
    <row r="192" spans="4:76" hidden="1" x14ac:dyDescent="0.25">
      <c r="D192" s="4"/>
      <c r="E192" s="5">
        <f t="shared" si="27"/>
        <v>0</v>
      </c>
      <c r="F192" s="5">
        <f t="shared" si="28"/>
        <v>0</v>
      </c>
      <c r="H192" s="5" t="str">
        <f t="shared" si="29"/>
        <v>Withdrawn</v>
      </c>
      <c r="I192" s="6" t="str">
        <f t="shared" si="30"/>
        <v>Not Started</v>
      </c>
      <c r="J192" s="1" t="s">
        <v>450</v>
      </c>
      <c r="P192" s="1" t="str">
        <f t="shared" si="31"/>
        <v>ERIS</v>
      </c>
      <c r="R192" s="1">
        <f t="shared" si="32"/>
        <v>19.79</v>
      </c>
      <c r="T192" s="1" t="str">
        <f t="shared" si="33"/>
        <v>Wind</v>
      </c>
      <c r="U192" s="1" t="str">
        <f t="shared" si="34"/>
        <v>Nobles County</v>
      </c>
      <c r="V192" s="1" t="str">
        <f t="shared" si="35"/>
        <v>MN</v>
      </c>
      <c r="AB192" s="1"/>
      <c r="AC192" s="1"/>
      <c r="AJ192" s="5"/>
      <c r="AK192" s="5"/>
      <c r="AL192" s="5"/>
      <c r="AM192" s="5"/>
      <c r="AN192" s="5"/>
      <c r="AO192" s="5"/>
      <c r="AP192" s="5"/>
      <c r="AQ192" s="5"/>
      <c r="AR192" s="5"/>
      <c r="AS192" s="5"/>
      <c r="AT192" s="5"/>
      <c r="AU192" s="5"/>
      <c r="BB192" s="1" t="s">
        <v>73</v>
      </c>
      <c r="BC192" s="2">
        <v>37985</v>
      </c>
      <c r="BD192" s="2">
        <v>38190</v>
      </c>
      <c r="BE192" s="2">
        <v>38190</v>
      </c>
      <c r="BG192" s="1" t="s">
        <v>87</v>
      </c>
      <c r="BH192" s="1" t="s">
        <v>347</v>
      </c>
      <c r="BI192" s="1" t="s">
        <v>93</v>
      </c>
      <c r="BM192" s="1" t="s">
        <v>62</v>
      </c>
      <c r="BN192" s="1" t="s">
        <v>78</v>
      </c>
      <c r="BO192" s="1">
        <v>19.79</v>
      </c>
      <c r="BP192" s="1">
        <v>19.79</v>
      </c>
      <c r="BQ192" s="1" t="s">
        <v>97</v>
      </c>
      <c r="BR192" s="1" t="s">
        <v>98</v>
      </c>
      <c r="BS192" s="1" t="s">
        <v>84</v>
      </c>
      <c r="BT192" s="2">
        <v>38322</v>
      </c>
      <c r="BU192" s="1">
        <v>0</v>
      </c>
      <c r="BV192" s="1">
        <v>0</v>
      </c>
      <c r="BW192" s="1">
        <v>0</v>
      </c>
      <c r="BX192" s="1">
        <v>0</v>
      </c>
    </row>
    <row r="193" spans="4:76" hidden="1" x14ac:dyDescent="0.25">
      <c r="D193" s="4"/>
      <c r="E193" s="5">
        <f t="shared" si="27"/>
        <v>0</v>
      </c>
      <c r="F193" s="5">
        <f t="shared" si="28"/>
        <v>0</v>
      </c>
      <c r="H193" s="5" t="str">
        <f t="shared" si="29"/>
        <v>Withdrawn</v>
      </c>
      <c r="I193" s="6" t="str">
        <f t="shared" si="30"/>
        <v>Not Started</v>
      </c>
      <c r="J193" s="1" t="s">
        <v>451</v>
      </c>
      <c r="P193" s="1" t="str">
        <f t="shared" si="31"/>
        <v>ERIS</v>
      </c>
      <c r="R193" s="1">
        <f t="shared" si="32"/>
        <v>19.79</v>
      </c>
      <c r="T193" s="1" t="str">
        <f t="shared" si="33"/>
        <v>Wind</v>
      </c>
      <c r="U193" s="1" t="str">
        <f t="shared" si="34"/>
        <v>Watonwan County</v>
      </c>
      <c r="V193" s="1" t="str">
        <f t="shared" si="35"/>
        <v>MN</v>
      </c>
      <c r="AB193" s="1"/>
      <c r="AC193" s="1"/>
      <c r="AJ193" s="5"/>
      <c r="AK193" s="5"/>
      <c r="AL193" s="5"/>
      <c r="AM193" s="5"/>
      <c r="AN193" s="5"/>
      <c r="AO193" s="5"/>
      <c r="AP193" s="5"/>
      <c r="AQ193" s="5"/>
      <c r="AR193" s="5"/>
      <c r="AS193" s="5"/>
      <c r="AT193" s="5"/>
      <c r="AU193" s="5"/>
      <c r="BB193" s="1" t="s">
        <v>73</v>
      </c>
      <c r="BC193" s="2">
        <v>38042</v>
      </c>
      <c r="BD193" s="2">
        <v>38190</v>
      </c>
      <c r="BE193" s="2">
        <v>38190</v>
      </c>
      <c r="BG193" s="1" t="s">
        <v>91</v>
      </c>
      <c r="BH193" s="1" t="s">
        <v>452</v>
      </c>
      <c r="BI193" s="1" t="s">
        <v>93</v>
      </c>
      <c r="BM193" s="1" t="s">
        <v>62</v>
      </c>
      <c r="BN193" s="1" t="s">
        <v>78</v>
      </c>
      <c r="BO193" s="1">
        <v>19.79</v>
      </c>
      <c r="BP193" s="1">
        <v>19.79</v>
      </c>
      <c r="BQ193" s="1" t="s">
        <v>97</v>
      </c>
      <c r="BR193" s="1" t="s">
        <v>98</v>
      </c>
      <c r="BS193" s="1" t="s">
        <v>84</v>
      </c>
      <c r="BT193" s="2">
        <v>38687</v>
      </c>
      <c r="BU193" s="1">
        <v>0</v>
      </c>
      <c r="BV193" s="1">
        <v>0</v>
      </c>
      <c r="BW193" s="1">
        <v>0</v>
      </c>
      <c r="BX193" s="1">
        <v>0</v>
      </c>
    </row>
    <row r="194" spans="4:76" hidden="1" x14ac:dyDescent="0.25">
      <c r="D194" s="4"/>
      <c r="E194" s="5">
        <f t="shared" si="27"/>
        <v>0</v>
      </c>
      <c r="F194" s="5">
        <f t="shared" si="28"/>
        <v>0</v>
      </c>
      <c r="H194" s="5" t="str">
        <f t="shared" si="29"/>
        <v>Withdrawn</v>
      </c>
      <c r="I194" s="6" t="str">
        <f t="shared" si="30"/>
        <v>Withdrawn</v>
      </c>
      <c r="J194" s="1" t="s">
        <v>453</v>
      </c>
      <c r="P194" s="1" t="str">
        <f t="shared" si="31"/>
        <v>ERIS</v>
      </c>
      <c r="R194" s="1">
        <f t="shared" si="32"/>
        <v>2</v>
      </c>
      <c r="T194" s="1" t="str">
        <f t="shared" si="33"/>
        <v>Wind</v>
      </c>
      <c r="U194" s="1" t="str">
        <f t="shared" si="34"/>
        <v>Murray County</v>
      </c>
      <c r="V194" s="1" t="str">
        <f t="shared" si="35"/>
        <v>MN</v>
      </c>
      <c r="AB194" s="1"/>
      <c r="AC194" s="1"/>
      <c r="AJ194" s="5"/>
      <c r="AK194" s="5"/>
      <c r="AL194" s="5"/>
      <c r="AM194" s="5"/>
      <c r="AN194" s="5"/>
      <c r="AO194" s="5"/>
      <c r="AP194" s="5"/>
      <c r="AQ194" s="5"/>
      <c r="AR194" s="5"/>
      <c r="AS194" s="5"/>
      <c r="AT194" s="5"/>
      <c r="AU194" s="5"/>
      <c r="BB194" s="1" t="s">
        <v>73</v>
      </c>
      <c r="BC194" s="2">
        <v>37058</v>
      </c>
      <c r="BD194" s="2">
        <v>38194</v>
      </c>
      <c r="BE194" s="2">
        <v>38194</v>
      </c>
      <c r="BG194" s="1" t="s">
        <v>91</v>
      </c>
      <c r="BH194" s="1" t="s">
        <v>162</v>
      </c>
      <c r="BI194" s="1" t="s">
        <v>93</v>
      </c>
      <c r="BM194" s="1" t="s">
        <v>62</v>
      </c>
      <c r="BN194" s="1" t="s">
        <v>78</v>
      </c>
      <c r="BO194" s="1">
        <v>2</v>
      </c>
      <c r="BP194" s="1">
        <v>2</v>
      </c>
      <c r="BQ194" s="1" t="s">
        <v>97</v>
      </c>
      <c r="BR194" s="1" t="s">
        <v>98</v>
      </c>
      <c r="BS194" s="1" t="s">
        <v>73</v>
      </c>
      <c r="BU194" s="1">
        <v>0</v>
      </c>
      <c r="BV194" s="1">
        <v>0</v>
      </c>
      <c r="BW194" s="1">
        <v>0</v>
      </c>
      <c r="BX194" s="1">
        <v>0</v>
      </c>
    </row>
    <row r="195" spans="4:76" hidden="1" x14ac:dyDescent="0.25">
      <c r="D195" s="4"/>
      <c r="E195" s="5" t="str">
        <f t="shared" si="27"/>
        <v>G225</v>
      </c>
      <c r="F195" s="5" t="str">
        <f t="shared" si="28"/>
        <v>G225</v>
      </c>
      <c r="H195" s="5" t="str">
        <f t="shared" si="29"/>
        <v>Done</v>
      </c>
      <c r="I195" s="6" t="str">
        <f t="shared" si="30"/>
        <v>In Service</v>
      </c>
      <c r="J195" s="1" t="s">
        <v>454</v>
      </c>
      <c r="P195" s="1" t="str">
        <f t="shared" si="31"/>
        <v>ERIS</v>
      </c>
      <c r="R195" s="1">
        <f t="shared" si="32"/>
        <v>60</v>
      </c>
      <c r="T195" s="1" t="str">
        <f t="shared" si="33"/>
        <v>Gas</v>
      </c>
      <c r="U195" s="1" t="str">
        <f t="shared" si="34"/>
        <v>Outagamie County</v>
      </c>
      <c r="V195" s="1" t="str">
        <f t="shared" si="35"/>
        <v>WI</v>
      </c>
      <c r="AB195" s="1"/>
      <c r="AC195" s="1"/>
      <c r="AJ195" s="5"/>
      <c r="AK195" s="5"/>
      <c r="AL195" s="5"/>
      <c r="AM195" s="5"/>
      <c r="AN195" s="5"/>
      <c r="AO195" s="5"/>
      <c r="AP195" s="5"/>
      <c r="AQ195" s="5"/>
      <c r="AR195" s="5"/>
      <c r="AS195" s="5"/>
      <c r="AT195" s="5"/>
      <c r="AU195" s="5"/>
      <c r="BB195" s="1" t="s">
        <v>58</v>
      </c>
      <c r="BC195" s="2">
        <v>37382</v>
      </c>
      <c r="BE195" s="2">
        <v>37978</v>
      </c>
      <c r="BG195" s="1" t="s">
        <v>176</v>
      </c>
      <c r="BH195" s="1" t="s">
        <v>137</v>
      </c>
      <c r="BI195" s="1" t="s">
        <v>76</v>
      </c>
      <c r="BJ195" s="1" t="s">
        <v>454</v>
      </c>
      <c r="BK195" s="1" t="s">
        <v>454</v>
      </c>
      <c r="BL195" s="1" t="s">
        <v>77</v>
      </c>
      <c r="BM195" s="1" t="s">
        <v>62</v>
      </c>
      <c r="BN195" s="1" t="s">
        <v>455</v>
      </c>
      <c r="BO195" s="1">
        <v>60</v>
      </c>
      <c r="BP195" s="1">
        <v>60</v>
      </c>
      <c r="BQ195" s="1" t="s">
        <v>64</v>
      </c>
      <c r="BS195" s="1" t="s">
        <v>65</v>
      </c>
      <c r="BT195" s="2">
        <v>38139</v>
      </c>
      <c r="BU195" s="1">
        <v>0</v>
      </c>
      <c r="BV195" s="1">
        <v>0</v>
      </c>
      <c r="BW195" s="1">
        <v>0</v>
      </c>
      <c r="BX195" s="1">
        <v>0</v>
      </c>
    </row>
    <row r="196" spans="4:76" hidden="1" x14ac:dyDescent="0.25">
      <c r="D196" s="4"/>
      <c r="E196" s="5">
        <f t="shared" si="27"/>
        <v>0</v>
      </c>
      <c r="F196" s="5">
        <f t="shared" si="28"/>
        <v>0</v>
      </c>
      <c r="H196" s="5" t="str">
        <f t="shared" si="29"/>
        <v>Done</v>
      </c>
      <c r="I196" s="6" t="str">
        <f t="shared" si="30"/>
        <v>Withdrawn</v>
      </c>
      <c r="J196" s="1" t="s">
        <v>456</v>
      </c>
      <c r="P196" s="1" t="str">
        <f t="shared" si="31"/>
        <v>ERIS</v>
      </c>
      <c r="R196" s="1">
        <f t="shared" si="32"/>
        <v>9</v>
      </c>
      <c r="T196" s="1" t="str">
        <f t="shared" si="33"/>
        <v>Wind</v>
      </c>
      <c r="U196" s="1" t="str">
        <f t="shared" si="34"/>
        <v>Pipestone County</v>
      </c>
      <c r="V196" s="1" t="str">
        <f t="shared" si="35"/>
        <v>MN</v>
      </c>
      <c r="AB196" s="1"/>
      <c r="AC196" s="1"/>
      <c r="AJ196" s="5"/>
      <c r="AK196" s="5"/>
      <c r="AL196" s="5"/>
      <c r="AM196" s="5"/>
      <c r="AN196" s="5"/>
      <c r="AO196" s="5"/>
      <c r="AP196" s="5"/>
      <c r="AQ196" s="5"/>
      <c r="AR196" s="5"/>
      <c r="AS196" s="5"/>
      <c r="AT196" s="5"/>
      <c r="AU196" s="5"/>
      <c r="BB196" s="1" t="s">
        <v>58</v>
      </c>
      <c r="BC196" s="2">
        <v>37102</v>
      </c>
      <c r="BE196" s="2">
        <v>37957</v>
      </c>
      <c r="BG196" s="1" t="s">
        <v>91</v>
      </c>
      <c r="BH196" s="1" t="s">
        <v>169</v>
      </c>
      <c r="BI196" s="1" t="s">
        <v>93</v>
      </c>
      <c r="BM196" s="1" t="s">
        <v>62</v>
      </c>
      <c r="BN196" s="1" t="s">
        <v>78</v>
      </c>
      <c r="BO196" s="1">
        <v>9</v>
      </c>
      <c r="BP196" s="1">
        <v>9</v>
      </c>
      <c r="BQ196" s="1" t="s">
        <v>97</v>
      </c>
      <c r="BR196" s="1" t="s">
        <v>98</v>
      </c>
      <c r="BS196" s="1" t="s">
        <v>73</v>
      </c>
      <c r="BT196" s="2">
        <v>39203</v>
      </c>
      <c r="BU196" s="1">
        <v>0</v>
      </c>
      <c r="BV196" s="1">
        <v>0</v>
      </c>
      <c r="BW196" s="1">
        <v>0</v>
      </c>
      <c r="BX196" s="1">
        <v>0</v>
      </c>
    </row>
    <row r="197" spans="4:76" hidden="1" x14ac:dyDescent="0.25">
      <c r="D197" s="4"/>
      <c r="E197" s="5">
        <f t="shared" ref="E197:E260" si="36">BJ197</f>
        <v>0</v>
      </c>
      <c r="F197" s="5">
        <f t="shared" ref="F197:F260" si="37">BK197</f>
        <v>0</v>
      </c>
      <c r="H197" s="5" t="str">
        <f t="shared" ref="H197:H260" si="38">BB197</f>
        <v>Withdrawn</v>
      </c>
      <c r="I197" s="6" t="str">
        <f t="shared" ref="I197:I260" si="39">BS197</f>
        <v>Not Started</v>
      </c>
      <c r="J197" s="1" t="s">
        <v>457</v>
      </c>
      <c r="P197" s="1" t="str">
        <f t="shared" ref="P197:P260" si="40">BM197</f>
        <v>ERIS</v>
      </c>
      <c r="R197" s="1">
        <f t="shared" ref="R197:R260" si="41">BP197</f>
        <v>10</v>
      </c>
      <c r="T197" s="1" t="str">
        <f t="shared" ref="T197:T260" si="42">BQ197</f>
        <v>Wind</v>
      </c>
      <c r="U197" s="1" t="str">
        <f t="shared" ref="U197:U260" si="43">BH197</f>
        <v>Clay County</v>
      </c>
      <c r="V197" s="1" t="str">
        <f t="shared" ref="V197:V260" si="44">BI197</f>
        <v>MN</v>
      </c>
      <c r="AB197" s="1"/>
      <c r="AC197" s="1"/>
      <c r="AJ197" s="5"/>
      <c r="AK197" s="5"/>
      <c r="AL197" s="5"/>
      <c r="AM197" s="5"/>
      <c r="AN197" s="5"/>
      <c r="AO197" s="5"/>
      <c r="AP197" s="5"/>
      <c r="AQ197" s="5"/>
      <c r="AR197" s="5"/>
      <c r="AS197" s="5"/>
      <c r="AT197" s="5"/>
      <c r="AU197" s="5"/>
      <c r="BB197" s="1" t="s">
        <v>73</v>
      </c>
      <c r="BC197" s="2">
        <v>38056</v>
      </c>
      <c r="BD197" s="2">
        <v>38201</v>
      </c>
      <c r="BE197" s="2">
        <v>38201</v>
      </c>
      <c r="BG197" s="1" t="s">
        <v>91</v>
      </c>
      <c r="BH197" s="1" t="s">
        <v>96</v>
      </c>
      <c r="BI197" s="1" t="s">
        <v>93</v>
      </c>
      <c r="BM197" s="1" t="s">
        <v>62</v>
      </c>
      <c r="BN197" s="1" t="s">
        <v>78</v>
      </c>
      <c r="BO197" s="1">
        <v>10</v>
      </c>
      <c r="BP197" s="1">
        <v>10</v>
      </c>
      <c r="BQ197" s="1" t="s">
        <v>97</v>
      </c>
      <c r="BR197" s="1" t="s">
        <v>98</v>
      </c>
      <c r="BS197" s="1" t="s">
        <v>84</v>
      </c>
      <c r="BT197" s="2">
        <v>38687</v>
      </c>
      <c r="BU197" s="1">
        <v>0</v>
      </c>
      <c r="BV197" s="1">
        <v>0</v>
      </c>
      <c r="BW197" s="1">
        <v>0</v>
      </c>
      <c r="BX197" s="1">
        <v>0</v>
      </c>
    </row>
    <row r="198" spans="4:76" hidden="1" x14ac:dyDescent="0.25">
      <c r="D198" s="4"/>
      <c r="E198" s="5">
        <f t="shared" si="36"/>
        <v>0</v>
      </c>
      <c r="F198" s="5">
        <f t="shared" si="37"/>
        <v>0</v>
      </c>
      <c r="H198" s="5" t="str">
        <f t="shared" si="38"/>
        <v>Withdrawn</v>
      </c>
      <c r="I198" s="6" t="str">
        <f t="shared" si="39"/>
        <v>Not Started</v>
      </c>
      <c r="J198" s="1" t="s">
        <v>458</v>
      </c>
      <c r="P198" s="1" t="str">
        <f t="shared" si="40"/>
        <v>ERIS</v>
      </c>
      <c r="R198" s="1">
        <f t="shared" si="41"/>
        <v>6.6</v>
      </c>
      <c r="T198" s="1" t="str">
        <f t="shared" si="42"/>
        <v>Wind</v>
      </c>
      <c r="U198" s="1" t="str">
        <f t="shared" si="43"/>
        <v>Lincoln County</v>
      </c>
      <c r="V198" s="1" t="str">
        <f t="shared" si="44"/>
        <v>MN</v>
      </c>
      <c r="AB198" s="1"/>
      <c r="AC198" s="1"/>
      <c r="AJ198" s="5"/>
      <c r="AK198" s="5"/>
      <c r="AL198" s="5"/>
      <c r="AM198" s="5"/>
      <c r="AN198" s="5"/>
      <c r="AO198" s="5"/>
      <c r="AP198" s="5"/>
      <c r="AQ198" s="5"/>
      <c r="AR198" s="5"/>
      <c r="AS198" s="5"/>
      <c r="AT198" s="5"/>
      <c r="AU198" s="5"/>
      <c r="BB198" s="1" t="s">
        <v>73</v>
      </c>
      <c r="BC198" s="2">
        <v>38007</v>
      </c>
      <c r="BD198" s="2">
        <v>38222</v>
      </c>
      <c r="BE198" s="2">
        <v>38222</v>
      </c>
      <c r="BG198" s="1" t="s">
        <v>91</v>
      </c>
      <c r="BH198" s="1" t="s">
        <v>92</v>
      </c>
      <c r="BI198" s="1" t="s">
        <v>93</v>
      </c>
      <c r="BM198" s="1" t="s">
        <v>62</v>
      </c>
      <c r="BN198" s="1" t="s">
        <v>78</v>
      </c>
      <c r="BO198" s="1">
        <v>6.6</v>
      </c>
      <c r="BP198" s="1">
        <v>6.6</v>
      </c>
      <c r="BQ198" s="1" t="s">
        <v>97</v>
      </c>
      <c r="BR198" s="1" t="s">
        <v>98</v>
      </c>
      <c r="BS198" s="1" t="s">
        <v>84</v>
      </c>
      <c r="BT198" s="2">
        <v>38504</v>
      </c>
      <c r="BU198" s="1">
        <v>0</v>
      </c>
      <c r="BV198" s="1">
        <v>0</v>
      </c>
      <c r="BW198" s="1">
        <v>0</v>
      </c>
      <c r="BX198" s="1">
        <v>0</v>
      </c>
    </row>
    <row r="199" spans="4:76" hidden="1" x14ac:dyDescent="0.25">
      <c r="D199" s="4"/>
      <c r="E199" s="5">
        <f t="shared" si="36"/>
        <v>0</v>
      </c>
      <c r="F199" s="5">
        <f t="shared" si="37"/>
        <v>0</v>
      </c>
      <c r="H199" s="5" t="str">
        <f t="shared" si="38"/>
        <v>Withdrawn</v>
      </c>
      <c r="I199" s="6" t="str">
        <f t="shared" si="39"/>
        <v>Not Started</v>
      </c>
      <c r="J199" s="1" t="s">
        <v>459</v>
      </c>
      <c r="P199" s="1" t="str">
        <f t="shared" si="40"/>
        <v>ERIS</v>
      </c>
      <c r="R199" s="1">
        <f t="shared" si="41"/>
        <v>4.9400000000000004</v>
      </c>
      <c r="T199" s="1" t="str">
        <f t="shared" si="42"/>
        <v>Wind</v>
      </c>
      <c r="U199" s="1" t="str">
        <f t="shared" si="43"/>
        <v>Lincoln County</v>
      </c>
      <c r="V199" s="1" t="str">
        <f t="shared" si="44"/>
        <v>MN</v>
      </c>
      <c r="AB199" s="1"/>
      <c r="AC199" s="1"/>
      <c r="AJ199" s="5"/>
      <c r="AK199" s="5"/>
      <c r="AL199" s="5"/>
      <c r="AM199" s="5"/>
      <c r="AN199" s="5"/>
      <c r="AO199" s="5"/>
      <c r="AP199" s="5"/>
      <c r="AQ199" s="5"/>
      <c r="AR199" s="5"/>
      <c r="AS199" s="5"/>
      <c r="AT199" s="5"/>
      <c r="AU199" s="5"/>
      <c r="BB199" s="1" t="s">
        <v>73</v>
      </c>
      <c r="BC199" s="2">
        <v>38007</v>
      </c>
      <c r="BD199" s="2">
        <v>38222</v>
      </c>
      <c r="BE199" s="2">
        <v>38222</v>
      </c>
      <c r="BG199" s="1" t="s">
        <v>91</v>
      </c>
      <c r="BH199" s="1" t="s">
        <v>92</v>
      </c>
      <c r="BI199" s="1" t="s">
        <v>93</v>
      </c>
      <c r="BM199" s="1" t="s">
        <v>62</v>
      </c>
      <c r="BN199" s="1" t="s">
        <v>78</v>
      </c>
      <c r="BO199" s="1">
        <v>4.9400000000000004</v>
      </c>
      <c r="BP199" s="1">
        <v>4.9400000000000004</v>
      </c>
      <c r="BQ199" s="1" t="s">
        <v>97</v>
      </c>
      <c r="BR199" s="1" t="s">
        <v>98</v>
      </c>
      <c r="BS199" s="1" t="s">
        <v>84</v>
      </c>
      <c r="BT199" s="2">
        <v>38047</v>
      </c>
      <c r="BU199" s="1">
        <v>0</v>
      </c>
      <c r="BV199" s="1">
        <v>0</v>
      </c>
      <c r="BW199" s="1">
        <v>0</v>
      </c>
      <c r="BX199" s="1">
        <v>0</v>
      </c>
    </row>
    <row r="200" spans="4:76" hidden="1" x14ac:dyDescent="0.25">
      <c r="D200" s="4"/>
      <c r="E200" s="5">
        <f t="shared" si="36"/>
        <v>0</v>
      </c>
      <c r="F200" s="5">
        <f t="shared" si="37"/>
        <v>0</v>
      </c>
      <c r="H200" s="5" t="str">
        <f t="shared" si="38"/>
        <v>Withdrawn</v>
      </c>
      <c r="I200" s="6" t="str">
        <f t="shared" si="39"/>
        <v>Withdrawn</v>
      </c>
      <c r="J200" s="1" t="s">
        <v>460</v>
      </c>
      <c r="P200" s="1" t="str">
        <f t="shared" si="40"/>
        <v>ERIS</v>
      </c>
      <c r="R200" s="1">
        <f t="shared" si="41"/>
        <v>425</v>
      </c>
      <c r="T200" s="1" t="str">
        <f t="shared" si="42"/>
        <v>Coal</v>
      </c>
      <c r="U200" s="1" t="str">
        <f t="shared" si="43"/>
        <v>Manistee County</v>
      </c>
      <c r="V200" s="1" t="str">
        <f t="shared" si="44"/>
        <v>MI</v>
      </c>
      <c r="AB200" s="1"/>
      <c r="AC200" s="1"/>
      <c r="AJ200" s="5"/>
      <c r="AK200" s="5"/>
      <c r="AL200" s="5"/>
      <c r="AM200" s="5"/>
      <c r="AN200" s="5"/>
      <c r="AO200" s="5"/>
      <c r="AP200" s="5"/>
      <c r="AQ200" s="5"/>
      <c r="AR200" s="5"/>
      <c r="AS200" s="5"/>
      <c r="AT200" s="5"/>
      <c r="AU200" s="5"/>
      <c r="BB200" s="1" t="s">
        <v>73</v>
      </c>
      <c r="BC200" s="2">
        <v>37904</v>
      </c>
      <c r="BD200" s="2">
        <v>38224</v>
      </c>
      <c r="BE200" s="2">
        <v>38224</v>
      </c>
      <c r="BG200" s="1" t="s">
        <v>139</v>
      </c>
      <c r="BH200" s="1" t="s">
        <v>461</v>
      </c>
      <c r="BI200" s="1" t="s">
        <v>130</v>
      </c>
      <c r="BL200" s="1" t="s">
        <v>77</v>
      </c>
      <c r="BM200" s="1" t="s">
        <v>62</v>
      </c>
      <c r="BN200" s="1" t="s">
        <v>78</v>
      </c>
      <c r="BO200" s="1">
        <v>425</v>
      </c>
      <c r="BP200" s="1">
        <v>425</v>
      </c>
      <c r="BQ200" s="1" t="s">
        <v>83</v>
      </c>
      <c r="BS200" s="1" t="s">
        <v>73</v>
      </c>
      <c r="BT200" s="2">
        <v>39203</v>
      </c>
      <c r="BU200" s="1">
        <v>0</v>
      </c>
      <c r="BV200" s="1">
        <v>0</v>
      </c>
      <c r="BW200" s="1">
        <v>0</v>
      </c>
      <c r="BX200" s="1">
        <v>0</v>
      </c>
    </row>
    <row r="201" spans="4:76" hidden="1" x14ac:dyDescent="0.25">
      <c r="D201" s="4"/>
      <c r="E201" s="5">
        <f t="shared" si="36"/>
        <v>0</v>
      </c>
      <c r="F201" s="5">
        <f t="shared" si="37"/>
        <v>0</v>
      </c>
      <c r="H201" s="5" t="str">
        <f t="shared" si="38"/>
        <v>Done</v>
      </c>
      <c r="I201" s="6" t="str">
        <f t="shared" si="39"/>
        <v>In Service</v>
      </c>
      <c r="J201" s="1" t="s">
        <v>462</v>
      </c>
      <c r="P201" s="1" t="str">
        <f t="shared" si="40"/>
        <v>ERIS</v>
      </c>
      <c r="R201" s="1">
        <f t="shared" si="41"/>
        <v>2</v>
      </c>
      <c r="T201" s="1" t="str">
        <f t="shared" si="42"/>
        <v>Diesel</v>
      </c>
      <c r="U201" s="1" t="str">
        <f t="shared" si="43"/>
        <v>Linn County</v>
      </c>
      <c r="V201" s="1" t="str">
        <f t="shared" si="44"/>
        <v>IA</v>
      </c>
      <c r="AB201" s="1"/>
      <c r="AC201" s="1"/>
      <c r="AJ201" s="5"/>
      <c r="AK201" s="5"/>
      <c r="AL201" s="5"/>
      <c r="AM201" s="5"/>
      <c r="AN201" s="5"/>
      <c r="AO201" s="5"/>
      <c r="AP201" s="5"/>
      <c r="AQ201" s="5"/>
      <c r="AR201" s="5"/>
      <c r="AS201" s="5"/>
      <c r="AT201" s="5"/>
      <c r="AU201" s="5"/>
      <c r="BB201" s="1" t="s">
        <v>58</v>
      </c>
      <c r="BC201" s="2">
        <v>37396</v>
      </c>
      <c r="BE201" s="2">
        <v>37874</v>
      </c>
      <c r="BG201" s="1" t="s">
        <v>87</v>
      </c>
      <c r="BH201" s="1" t="s">
        <v>463</v>
      </c>
      <c r="BI201" s="1" t="s">
        <v>89</v>
      </c>
      <c r="BL201" s="1" t="s">
        <v>143</v>
      </c>
      <c r="BM201" s="1" t="s">
        <v>62</v>
      </c>
      <c r="BN201" s="1" t="s">
        <v>464</v>
      </c>
      <c r="BO201" s="1">
        <v>2</v>
      </c>
      <c r="BP201" s="1">
        <v>2</v>
      </c>
      <c r="BQ201" s="1" t="s">
        <v>207</v>
      </c>
      <c r="BR201" s="1" t="s">
        <v>208</v>
      </c>
      <c r="BS201" s="1" t="s">
        <v>65</v>
      </c>
      <c r="BT201" s="2">
        <v>37500</v>
      </c>
      <c r="BU201" s="1">
        <v>0</v>
      </c>
      <c r="BV201" s="1">
        <v>0</v>
      </c>
      <c r="BW201" s="1">
        <v>0</v>
      </c>
      <c r="BX201" s="1">
        <v>0</v>
      </c>
    </row>
    <row r="202" spans="4:76" hidden="1" x14ac:dyDescent="0.25">
      <c r="D202" s="4"/>
      <c r="E202" s="5">
        <f t="shared" si="36"/>
        <v>0</v>
      </c>
      <c r="F202" s="5">
        <f t="shared" si="37"/>
        <v>0</v>
      </c>
      <c r="H202" s="5" t="str">
        <f t="shared" si="38"/>
        <v>Withdrawn</v>
      </c>
      <c r="I202" s="6" t="str">
        <f t="shared" si="39"/>
        <v>Not Started</v>
      </c>
      <c r="J202" s="1" t="s">
        <v>465</v>
      </c>
      <c r="P202" s="1" t="str">
        <f t="shared" si="40"/>
        <v>ERIS</v>
      </c>
      <c r="R202" s="1">
        <f t="shared" si="41"/>
        <v>200</v>
      </c>
      <c r="T202" s="1" t="str">
        <f t="shared" si="42"/>
        <v>Wind</v>
      </c>
      <c r="U202" s="1" t="str">
        <f t="shared" si="43"/>
        <v>Jackson County</v>
      </c>
      <c r="V202" s="1" t="str">
        <f t="shared" si="44"/>
        <v>MN</v>
      </c>
      <c r="AB202" s="1"/>
      <c r="AC202" s="1"/>
      <c r="AJ202" s="5"/>
      <c r="AK202" s="5"/>
      <c r="AL202" s="5"/>
      <c r="AM202" s="5"/>
      <c r="AN202" s="5"/>
      <c r="AO202" s="5"/>
      <c r="AP202" s="5"/>
      <c r="AQ202" s="5"/>
      <c r="AR202" s="5"/>
      <c r="AS202" s="5"/>
      <c r="AT202" s="5"/>
      <c r="AU202" s="5"/>
      <c r="BB202" s="1" t="s">
        <v>73</v>
      </c>
      <c r="BC202" s="2">
        <v>37551</v>
      </c>
      <c r="BD202" s="2">
        <v>38239</v>
      </c>
      <c r="BE202" s="2">
        <v>38239</v>
      </c>
      <c r="BG202" s="1" t="s">
        <v>87</v>
      </c>
      <c r="BH202" s="1" t="s">
        <v>259</v>
      </c>
      <c r="BI202" s="1" t="s">
        <v>93</v>
      </c>
      <c r="BL202" s="1" t="s">
        <v>143</v>
      </c>
      <c r="BM202" s="1" t="s">
        <v>62</v>
      </c>
      <c r="BN202" s="1" t="s">
        <v>78</v>
      </c>
      <c r="BO202" s="1">
        <v>200</v>
      </c>
      <c r="BP202" s="1">
        <v>200</v>
      </c>
      <c r="BQ202" s="1" t="s">
        <v>97</v>
      </c>
      <c r="BR202" s="1" t="s">
        <v>98</v>
      </c>
      <c r="BS202" s="1" t="s">
        <v>84</v>
      </c>
      <c r="BT202" s="2">
        <v>39203</v>
      </c>
      <c r="BU202" s="1">
        <v>0</v>
      </c>
      <c r="BV202" s="1">
        <v>0</v>
      </c>
      <c r="BW202" s="1">
        <v>0</v>
      </c>
      <c r="BX202" s="1">
        <v>0</v>
      </c>
    </row>
    <row r="203" spans="4:76" hidden="1" x14ac:dyDescent="0.25">
      <c r="D203" s="4"/>
      <c r="E203" s="5">
        <f t="shared" si="36"/>
        <v>0</v>
      </c>
      <c r="F203" s="5">
        <f t="shared" si="37"/>
        <v>0</v>
      </c>
      <c r="H203" s="5" t="str">
        <f t="shared" si="38"/>
        <v>Done</v>
      </c>
      <c r="I203" s="6" t="str">
        <f t="shared" si="39"/>
        <v>In Service</v>
      </c>
      <c r="J203" s="1" t="s">
        <v>466</v>
      </c>
      <c r="P203" s="1" t="str">
        <f t="shared" si="40"/>
        <v>ERIS</v>
      </c>
      <c r="R203" s="1">
        <f t="shared" si="41"/>
        <v>44</v>
      </c>
      <c r="T203" s="1" t="str">
        <f t="shared" si="42"/>
        <v>Wind</v>
      </c>
      <c r="U203" s="1" t="str">
        <f t="shared" si="43"/>
        <v>Dickinson County</v>
      </c>
      <c r="V203" s="1" t="str">
        <f t="shared" si="44"/>
        <v>IA</v>
      </c>
      <c r="AB203" s="1"/>
      <c r="AC203" s="1"/>
      <c r="AJ203" s="5"/>
      <c r="AK203" s="5"/>
      <c r="AL203" s="5"/>
      <c r="AM203" s="5"/>
      <c r="AN203" s="5"/>
      <c r="AO203" s="5"/>
      <c r="AP203" s="5"/>
      <c r="AQ203" s="5"/>
      <c r="AR203" s="5"/>
      <c r="AS203" s="5"/>
      <c r="AT203" s="5"/>
      <c r="AU203" s="5"/>
      <c r="BB203" s="1" t="s">
        <v>58</v>
      </c>
      <c r="BC203" s="2">
        <v>37405</v>
      </c>
      <c r="BE203" s="2">
        <v>37711</v>
      </c>
      <c r="BG203" s="1" t="s">
        <v>87</v>
      </c>
      <c r="BH203" s="1" t="s">
        <v>467</v>
      </c>
      <c r="BI203" s="1" t="s">
        <v>89</v>
      </c>
      <c r="BL203" s="1" t="s">
        <v>143</v>
      </c>
      <c r="BM203" s="1" t="s">
        <v>62</v>
      </c>
      <c r="BN203" s="1" t="s">
        <v>78</v>
      </c>
      <c r="BO203" s="1">
        <v>44</v>
      </c>
      <c r="BP203" s="1">
        <v>44</v>
      </c>
      <c r="BQ203" s="1" t="s">
        <v>97</v>
      </c>
      <c r="BR203" s="1" t="s">
        <v>98</v>
      </c>
      <c r="BS203" s="1" t="s">
        <v>65</v>
      </c>
      <c r="BT203" s="2">
        <v>39083</v>
      </c>
      <c r="BU203" s="1">
        <v>0</v>
      </c>
      <c r="BV203" s="1">
        <v>0</v>
      </c>
      <c r="BW203" s="1">
        <v>0</v>
      </c>
      <c r="BX203" s="1">
        <v>0</v>
      </c>
    </row>
    <row r="204" spans="4:76" hidden="1" x14ac:dyDescent="0.25">
      <c r="D204" s="4"/>
      <c r="E204" s="5">
        <f t="shared" si="36"/>
        <v>0</v>
      </c>
      <c r="F204" s="5">
        <f t="shared" si="37"/>
        <v>0</v>
      </c>
      <c r="H204" s="5" t="str">
        <f t="shared" si="38"/>
        <v>Withdrawn</v>
      </c>
      <c r="I204" s="6" t="str">
        <f t="shared" si="39"/>
        <v>Not Started</v>
      </c>
      <c r="J204" s="1" t="s">
        <v>468</v>
      </c>
      <c r="P204" s="1" t="str">
        <f t="shared" si="40"/>
        <v>ERIS</v>
      </c>
      <c r="R204" s="1">
        <f t="shared" si="41"/>
        <v>19</v>
      </c>
      <c r="T204" s="1" t="str">
        <f t="shared" si="42"/>
        <v>Wind</v>
      </c>
      <c r="U204" s="1" t="str">
        <f t="shared" si="43"/>
        <v>Columbia County</v>
      </c>
      <c r="V204" s="1" t="str">
        <f t="shared" si="44"/>
        <v>WI</v>
      </c>
      <c r="AB204" s="1"/>
      <c r="AC204" s="1"/>
      <c r="AJ204" s="5"/>
      <c r="AK204" s="5"/>
      <c r="AL204" s="5"/>
      <c r="AM204" s="5"/>
      <c r="AN204" s="5"/>
      <c r="AO204" s="5"/>
      <c r="AP204" s="5"/>
      <c r="AQ204" s="5"/>
      <c r="AR204" s="5"/>
      <c r="AS204" s="5"/>
      <c r="AT204" s="5"/>
      <c r="AU204" s="5"/>
      <c r="BB204" s="1" t="s">
        <v>73</v>
      </c>
      <c r="BC204" s="2">
        <v>38084</v>
      </c>
      <c r="BD204" s="2">
        <v>38239</v>
      </c>
      <c r="BE204" s="2">
        <v>38239</v>
      </c>
      <c r="BG204" s="1" t="s">
        <v>74</v>
      </c>
      <c r="BH204" s="1" t="s">
        <v>295</v>
      </c>
      <c r="BI204" s="1" t="s">
        <v>76</v>
      </c>
      <c r="BM204" s="1" t="s">
        <v>62</v>
      </c>
      <c r="BN204" s="1" t="s">
        <v>78</v>
      </c>
      <c r="BO204" s="1">
        <v>19</v>
      </c>
      <c r="BP204" s="1">
        <v>19</v>
      </c>
      <c r="BQ204" s="1" t="s">
        <v>97</v>
      </c>
      <c r="BR204" s="1" t="s">
        <v>98</v>
      </c>
      <c r="BS204" s="1" t="s">
        <v>84</v>
      </c>
      <c r="BT204" s="2">
        <v>39052</v>
      </c>
      <c r="BU204" s="1">
        <v>0</v>
      </c>
      <c r="BV204" s="1">
        <v>0</v>
      </c>
      <c r="BW204" s="1">
        <v>0</v>
      </c>
      <c r="BX204" s="1">
        <v>0</v>
      </c>
    </row>
    <row r="205" spans="4:76" hidden="1" x14ac:dyDescent="0.25">
      <c r="D205" s="4"/>
      <c r="E205" s="5">
        <f t="shared" si="36"/>
        <v>0</v>
      </c>
      <c r="F205" s="5">
        <f t="shared" si="37"/>
        <v>0</v>
      </c>
      <c r="H205" s="5" t="str">
        <f t="shared" si="38"/>
        <v>Done</v>
      </c>
      <c r="I205" s="6" t="str">
        <f t="shared" si="39"/>
        <v>In Service</v>
      </c>
      <c r="J205" s="1" t="s">
        <v>469</v>
      </c>
      <c r="P205" s="1" t="str">
        <f t="shared" si="40"/>
        <v>ERIS</v>
      </c>
      <c r="R205" s="1">
        <f t="shared" si="41"/>
        <v>22</v>
      </c>
      <c r="T205" s="1" t="str">
        <f t="shared" si="42"/>
        <v>Combined Cycle</v>
      </c>
      <c r="U205" s="1" t="str">
        <f t="shared" si="43"/>
        <v>Jackson County</v>
      </c>
      <c r="V205" s="1" t="str">
        <f t="shared" si="44"/>
        <v>MI</v>
      </c>
      <c r="AB205" s="1"/>
      <c r="AC205" s="1"/>
      <c r="AJ205" s="5"/>
      <c r="AK205" s="5"/>
      <c r="AL205" s="5"/>
      <c r="AM205" s="5"/>
      <c r="AN205" s="5"/>
      <c r="AO205" s="5"/>
      <c r="AP205" s="5"/>
      <c r="AQ205" s="5"/>
      <c r="AR205" s="5"/>
      <c r="AS205" s="5"/>
      <c r="AT205" s="5"/>
      <c r="AU205" s="5"/>
      <c r="BB205" s="1" t="s">
        <v>58</v>
      </c>
      <c r="BC205" s="2">
        <v>37410</v>
      </c>
      <c r="BE205" s="2">
        <v>37537</v>
      </c>
      <c r="BG205" s="1" t="s">
        <v>139</v>
      </c>
      <c r="BH205" s="1" t="s">
        <v>259</v>
      </c>
      <c r="BI205" s="1" t="s">
        <v>130</v>
      </c>
      <c r="BL205" s="1" t="s">
        <v>143</v>
      </c>
      <c r="BM205" s="1" t="s">
        <v>62</v>
      </c>
      <c r="BN205" s="1" t="s">
        <v>78</v>
      </c>
      <c r="BO205" s="1">
        <v>22</v>
      </c>
      <c r="BP205" s="1">
        <v>22</v>
      </c>
      <c r="BQ205" s="1" t="s">
        <v>94</v>
      </c>
      <c r="BR205" s="1" t="s">
        <v>94</v>
      </c>
      <c r="BS205" s="1" t="s">
        <v>65</v>
      </c>
      <c r="BT205" s="2">
        <v>38473</v>
      </c>
      <c r="BU205" s="1">
        <v>0</v>
      </c>
      <c r="BV205" s="1">
        <v>0</v>
      </c>
      <c r="BW205" s="1">
        <v>0</v>
      </c>
      <c r="BX205" s="1">
        <v>0</v>
      </c>
    </row>
    <row r="206" spans="4:76" hidden="1" x14ac:dyDescent="0.25">
      <c r="D206" s="4"/>
      <c r="E206" s="5">
        <f t="shared" si="36"/>
        <v>0</v>
      </c>
      <c r="F206" s="5">
        <f t="shared" si="37"/>
        <v>0</v>
      </c>
      <c r="H206" s="5" t="str">
        <f t="shared" si="38"/>
        <v>Withdrawn</v>
      </c>
      <c r="I206" s="6" t="str">
        <f t="shared" si="39"/>
        <v>Not Started</v>
      </c>
      <c r="J206" s="1" t="s">
        <v>470</v>
      </c>
      <c r="P206" s="1" t="str">
        <f t="shared" si="40"/>
        <v>ERIS</v>
      </c>
      <c r="R206" s="1">
        <f t="shared" si="41"/>
        <v>1</v>
      </c>
      <c r="T206" s="1" t="str">
        <f t="shared" si="42"/>
        <v>Wind</v>
      </c>
      <c r="U206" s="1" t="str">
        <f t="shared" si="43"/>
        <v>Rolette County</v>
      </c>
      <c r="V206" s="1" t="str">
        <f t="shared" si="44"/>
        <v>ND</v>
      </c>
      <c r="AB206" s="1"/>
      <c r="AC206" s="1"/>
      <c r="AJ206" s="5"/>
      <c r="AK206" s="5"/>
      <c r="AL206" s="5"/>
      <c r="AM206" s="5"/>
      <c r="AN206" s="5"/>
      <c r="AO206" s="5"/>
      <c r="AP206" s="5"/>
      <c r="AQ206" s="5"/>
      <c r="AR206" s="5"/>
      <c r="AS206" s="5"/>
      <c r="AT206" s="5"/>
      <c r="AU206" s="5"/>
      <c r="BB206" s="1" t="s">
        <v>73</v>
      </c>
      <c r="BC206" s="2">
        <v>38212</v>
      </c>
      <c r="BD206" s="2">
        <v>38257</v>
      </c>
      <c r="BE206" s="2">
        <v>38257</v>
      </c>
      <c r="BG206" s="1" t="s">
        <v>203</v>
      </c>
      <c r="BH206" s="1" t="s">
        <v>471</v>
      </c>
      <c r="BI206" s="1" t="s">
        <v>194</v>
      </c>
      <c r="BM206" s="1" t="s">
        <v>62</v>
      </c>
      <c r="BN206" s="1" t="s">
        <v>78</v>
      </c>
      <c r="BO206" s="1">
        <v>1</v>
      </c>
      <c r="BP206" s="1">
        <v>1</v>
      </c>
      <c r="BQ206" s="1" t="s">
        <v>97</v>
      </c>
      <c r="BR206" s="1" t="s">
        <v>98</v>
      </c>
      <c r="BS206" s="1" t="s">
        <v>84</v>
      </c>
      <c r="BT206" s="2">
        <v>39051</v>
      </c>
      <c r="BU206" s="1">
        <v>0</v>
      </c>
      <c r="BV206" s="1">
        <v>0</v>
      </c>
      <c r="BW206" s="1">
        <v>0</v>
      </c>
      <c r="BX206" s="1">
        <v>0</v>
      </c>
    </row>
    <row r="207" spans="4:76" hidden="1" x14ac:dyDescent="0.25">
      <c r="D207" s="4"/>
      <c r="E207" s="5">
        <f t="shared" si="36"/>
        <v>0</v>
      </c>
      <c r="F207" s="5">
        <f t="shared" si="37"/>
        <v>0</v>
      </c>
      <c r="H207" s="5" t="str">
        <f t="shared" si="38"/>
        <v>Withdrawn</v>
      </c>
      <c r="I207" s="6" t="str">
        <f t="shared" si="39"/>
        <v>Not Started</v>
      </c>
      <c r="J207" s="1" t="s">
        <v>472</v>
      </c>
      <c r="P207" s="1" t="str">
        <f t="shared" si="40"/>
        <v>ERIS</v>
      </c>
      <c r="R207" s="1">
        <f t="shared" si="41"/>
        <v>100</v>
      </c>
      <c r="T207" s="1" t="str">
        <f t="shared" si="42"/>
        <v>Wind</v>
      </c>
      <c r="U207" s="1" t="str">
        <f t="shared" si="43"/>
        <v>Columbia County</v>
      </c>
      <c r="V207" s="1" t="str">
        <f t="shared" si="44"/>
        <v>WI</v>
      </c>
      <c r="AB207" s="1"/>
      <c r="AC207" s="1"/>
      <c r="AJ207" s="5"/>
      <c r="AK207" s="5"/>
      <c r="AL207" s="5"/>
      <c r="AM207" s="5"/>
      <c r="AN207" s="5"/>
      <c r="AO207" s="5"/>
      <c r="AP207" s="5"/>
      <c r="AQ207" s="5"/>
      <c r="AR207" s="5"/>
      <c r="AS207" s="5"/>
      <c r="AT207" s="5"/>
      <c r="AU207" s="5"/>
      <c r="BB207" s="1" t="s">
        <v>73</v>
      </c>
      <c r="BC207" s="2">
        <v>37921</v>
      </c>
      <c r="BD207" s="2">
        <v>38259</v>
      </c>
      <c r="BE207" s="2">
        <v>38259</v>
      </c>
      <c r="BG207" s="1" t="s">
        <v>74</v>
      </c>
      <c r="BH207" s="1" t="s">
        <v>295</v>
      </c>
      <c r="BI207" s="1" t="s">
        <v>76</v>
      </c>
      <c r="BL207" s="1" t="s">
        <v>143</v>
      </c>
      <c r="BM207" s="1" t="s">
        <v>62</v>
      </c>
      <c r="BN207" s="1" t="s">
        <v>473</v>
      </c>
      <c r="BO207" s="1">
        <v>100</v>
      </c>
      <c r="BP207" s="1">
        <v>100</v>
      </c>
      <c r="BQ207" s="1" t="s">
        <v>97</v>
      </c>
      <c r="BR207" s="1" t="s">
        <v>98</v>
      </c>
      <c r="BS207" s="1" t="s">
        <v>84</v>
      </c>
      <c r="BT207" s="2">
        <v>38047</v>
      </c>
      <c r="BU207" s="1">
        <v>0</v>
      </c>
      <c r="BV207" s="1">
        <v>0</v>
      </c>
      <c r="BW207" s="1">
        <v>0</v>
      </c>
      <c r="BX207" s="1">
        <v>0</v>
      </c>
    </row>
    <row r="208" spans="4:76" hidden="1" x14ac:dyDescent="0.25">
      <c r="D208" s="4"/>
      <c r="E208" s="5" t="str">
        <f t="shared" si="36"/>
        <v>G237</v>
      </c>
      <c r="F208" s="5" t="str">
        <f t="shared" si="37"/>
        <v>G237</v>
      </c>
      <c r="H208" s="5" t="str">
        <f t="shared" si="38"/>
        <v>Done</v>
      </c>
      <c r="I208" s="6" t="str">
        <f t="shared" si="39"/>
        <v>In Service</v>
      </c>
      <c r="J208" s="1" t="s">
        <v>474</v>
      </c>
      <c r="P208" s="1" t="str">
        <f t="shared" si="40"/>
        <v>ERIS</v>
      </c>
      <c r="R208" s="1">
        <f t="shared" si="41"/>
        <v>575</v>
      </c>
      <c r="T208" s="1" t="str">
        <f t="shared" si="42"/>
        <v>Combined Cycle</v>
      </c>
      <c r="U208" s="1" t="str">
        <f t="shared" si="43"/>
        <v>Ramsey County</v>
      </c>
      <c r="V208" s="1" t="str">
        <f t="shared" si="44"/>
        <v>MN</v>
      </c>
      <c r="AB208" s="1"/>
      <c r="AC208" s="1"/>
      <c r="AJ208" s="5"/>
      <c r="AK208" s="5"/>
      <c r="AL208" s="5"/>
      <c r="AM208" s="5"/>
      <c r="AN208" s="5"/>
      <c r="AO208" s="5"/>
      <c r="AP208" s="5"/>
      <c r="AQ208" s="5"/>
      <c r="AR208" s="5"/>
      <c r="AS208" s="5"/>
      <c r="AT208" s="5"/>
      <c r="AU208" s="5"/>
      <c r="BB208" s="1" t="s">
        <v>58</v>
      </c>
      <c r="BC208" s="2">
        <v>37642</v>
      </c>
      <c r="BE208" s="2">
        <v>38485</v>
      </c>
      <c r="BG208" s="1" t="s">
        <v>91</v>
      </c>
      <c r="BH208" s="1" t="s">
        <v>167</v>
      </c>
      <c r="BI208" s="1" t="s">
        <v>93</v>
      </c>
      <c r="BJ208" s="1" t="s">
        <v>474</v>
      </c>
      <c r="BK208" s="1" t="s">
        <v>474</v>
      </c>
      <c r="BL208" s="1" t="s">
        <v>77</v>
      </c>
      <c r="BM208" s="1" t="s">
        <v>62</v>
      </c>
      <c r="BN208" s="1" t="s">
        <v>475</v>
      </c>
      <c r="BO208" s="1">
        <v>575</v>
      </c>
      <c r="BP208" s="1">
        <v>575</v>
      </c>
      <c r="BQ208" s="1" t="s">
        <v>94</v>
      </c>
      <c r="BR208" s="1" t="s">
        <v>94</v>
      </c>
      <c r="BS208" s="1" t="s">
        <v>65</v>
      </c>
      <c r="BT208" s="2">
        <v>38108</v>
      </c>
      <c r="BU208" s="1">
        <v>0</v>
      </c>
      <c r="BV208" s="1">
        <v>0</v>
      </c>
      <c r="BW208" s="1">
        <v>0</v>
      </c>
      <c r="BX208" s="1">
        <v>0</v>
      </c>
    </row>
    <row r="209" spans="4:76" hidden="1" x14ac:dyDescent="0.25">
      <c r="D209" s="4"/>
      <c r="E209" s="5" t="str">
        <f t="shared" si="36"/>
        <v>G238</v>
      </c>
      <c r="F209" s="5" t="str">
        <f t="shared" si="37"/>
        <v>G238</v>
      </c>
      <c r="H209" s="5" t="str">
        <f t="shared" si="38"/>
        <v>Done</v>
      </c>
      <c r="I209" s="6" t="str">
        <f t="shared" si="39"/>
        <v>In Service</v>
      </c>
      <c r="J209" s="1" t="s">
        <v>476</v>
      </c>
      <c r="P209" s="1" t="str">
        <f t="shared" si="40"/>
        <v>ERIS</v>
      </c>
      <c r="R209" s="1">
        <f t="shared" si="41"/>
        <v>510</v>
      </c>
      <c r="T209" s="1" t="str">
        <f t="shared" si="42"/>
        <v>Combined Cycle</v>
      </c>
      <c r="U209" s="1" t="str">
        <f t="shared" si="43"/>
        <v>Hennepin County</v>
      </c>
      <c r="V209" s="1" t="str">
        <f t="shared" si="44"/>
        <v>MN</v>
      </c>
      <c r="AB209" s="1"/>
      <c r="AC209" s="1"/>
      <c r="AJ209" s="5"/>
      <c r="AK209" s="5"/>
      <c r="AL209" s="5"/>
      <c r="AM209" s="5"/>
      <c r="AN209" s="5"/>
      <c r="AO209" s="5"/>
      <c r="AP209" s="5"/>
      <c r="AQ209" s="5"/>
      <c r="AR209" s="5"/>
      <c r="AS209" s="5"/>
      <c r="AT209" s="5"/>
      <c r="AU209" s="5"/>
      <c r="BB209" s="1" t="s">
        <v>58</v>
      </c>
      <c r="BC209" s="2">
        <v>37642</v>
      </c>
      <c r="BE209" s="2">
        <v>38728</v>
      </c>
      <c r="BF209" s="2">
        <v>39934</v>
      </c>
      <c r="BG209" s="1" t="s">
        <v>91</v>
      </c>
      <c r="BH209" s="1" t="s">
        <v>477</v>
      </c>
      <c r="BI209" s="1" t="s">
        <v>93</v>
      </c>
      <c r="BJ209" s="1" t="s">
        <v>476</v>
      </c>
      <c r="BK209" s="1" t="s">
        <v>476</v>
      </c>
      <c r="BL209" s="1" t="s">
        <v>77</v>
      </c>
      <c r="BM209" s="1" t="s">
        <v>62</v>
      </c>
      <c r="BN209" s="1" t="s">
        <v>78</v>
      </c>
      <c r="BO209" s="1">
        <v>510</v>
      </c>
      <c r="BP209" s="1">
        <v>510</v>
      </c>
      <c r="BQ209" s="1" t="s">
        <v>94</v>
      </c>
      <c r="BR209" s="1" t="s">
        <v>94</v>
      </c>
      <c r="BS209" s="1" t="s">
        <v>65</v>
      </c>
      <c r="BT209" s="2">
        <v>37970</v>
      </c>
      <c r="BU209" s="1">
        <v>0</v>
      </c>
      <c r="BV209" s="1">
        <v>0</v>
      </c>
      <c r="BW209" s="1">
        <v>0</v>
      </c>
      <c r="BX209" s="1">
        <v>0</v>
      </c>
    </row>
    <row r="210" spans="4:76" hidden="1" x14ac:dyDescent="0.25">
      <c r="D210" s="4"/>
      <c r="E210" s="5" t="str">
        <f t="shared" si="36"/>
        <v>G239</v>
      </c>
      <c r="F210" s="5" t="str">
        <f t="shared" si="37"/>
        <v>G239</v>
      </c>
      <c r="H210" s="5" t="str">
        <f t="shared" si="38"/>
        <v>Done</v>
      </c>
      <c r="I210" s="6" t="str">
        <f t="shared" si="39"/>
        <v>Withdrawn</v>
      </c>
      <c r="J210" s="1" t="s">
        <v>478</v>
      </c>
      <c r="P210" s="1" t="str">
        <f t="shared" si="40"/>
        <v>ERIS</v>
      </c>
      <c r="R210" s="1">
        <f t="shared" si="41"/>
        <v>63</v>
      </c>
      <c r="T210" s="1" t="str">
        <f t="shared" si="42"/>
        <v>Wind</v>
      </c>
      <c r="U210" s="1" t="str">
        <f t="shared" si="43"/>
        <v>Dodge County</v>
      </c>
      <c r="V210" s="1" t="str">
        <f t="shared" si="44"/>
        <v>MN</v>
      </c>
      <c r="AB210" s="1"/>
      <c r="AC210" s="1"/>
      <c r="AJ210" s="5"/>
      <c r="AK210" s="5"/>
      <c r="AL210" s="5"/>
      <c r="AM210" s="5"/>
      <c r="AN210" s="5"/>
      <c r="AO210" s="5"/>
      <c r="AP210" s="5"/>
      <c r="AQ210" s="5"/>
      <c r="AR210" s="5"/>
      <c r="AS210" s="5"/>
      <c r="AT210" s="5"/>
      <c r="AU210" s="5"/>
      <c r="BB210" s="1" t="s">
        <v>58</v>
      </c>
      <c r="BC210" s="2">
        <v>37432</v>
      </c>
      <c r="BE210" s="2">
        <v>38301</v>
      </c>
      <c r="BG210" s="1" t="s">
        <v>91</v>
      </c>
      <c r="BH210" s="1" t="s">
        <v>297</v>
      </c>
      <c r="BI210" s="1" t="s">
        <v>93</v>
      </c>
      <c r="BJ210" s="1" t="s">
        <v>478</v>
      </c>
      <c r="BK210" s="1" t="s">
        <v>478</v>
      </c>
      <c r="BL210" s="1" t="s">
        <v>77</v>
      </c>
      <c r="BM210" s="1" t="s">
        <v>62</v>
      </c>
      <c r="BN210" s="1" t="s">
        <v>479</v>
      </c>
      <c r="BO210" s="1">
        <v>63</v>
      </c>
      <c r="BP210" s="1">
        <v>63</v>
      </c>
      <c r="BQ210" s="1" t="s">
        <v>97</v>
      </c>
      <c r="BR210" s="1" t="s">
        <v>98</v>
      </c>
      <c r="BS210" s="1" t="s">
        <v>73</v>
      </c>
      <c r="BT210" s="2">
        <v>39569</v>
      </c>
      <c r="BU210" s="1">
        <v>0</v>
      </c>
      <c r="BV210" s="1">
        <v>0</v>
      </c>
      <c r="BW210" s="1">
        <v>0</v>
      </c>
      <c r="BX210" s="1">
        <v>0</v>
      </c>
    </row>
    <row r="211" spans="4:76" hidden="1" x14ac:dyDescent="0.25">
      <c r="D211" s="4"/>
      <c r="E211" s="5" t="str">
        <f t="shared" si="36"/>
        <v>G240</v>
      </c>
      <c r="F211" s="5" t="str">
        <f t="shared" si="37"/>
        <v>G240</v>
      </c>
      <c r="H211" s="5" t="str">
        <f t="shared" si="38"/>
        <v>Done</v>
      </c>
      <c r="I211" s="6" t="str">
        <f t="shared" si="39"/>
        <v>In Service</v>
      </c>
      <c r="J211" s="1" t="s">
        <v>480</v>
      </c>
      <c r="P211" s="1" t="str">
        <f t="shared" si="40"/>
        <v>ERIS</v>
      </c>
      <c r="R211" s="1">
        <f t="shared" si="41"/>
        <v>55</v>
      </c>
      <c r="T211" s="1" t="str">
        <f t="shared" si="42"/>
        <v>Gas</v>
      </c>
      <c r="U211" s="1" t="str">
        <f t="shared" si="43"/>
        <v>Manitowoc County</v>
      </c>
      <c r="V211" s="1" t="str">
        <f t="shared" si="44"/>
        <v>WI</v>
      </c>
      <c r="AB211" s="1"/>
      <c r="AC211" s="1"/>
      <c r="AJ211" s="5"/>
      <c r="AK211" s="5"/>
      <c r="AL211" s="5"/>
      <c r="AM211" s="5"/>
      <c r="AN211" s="5"/>
      <c r="AO211" s="5"/>
      <c r="AP211" s="5"/>
      <c r="AQ211" s="5"/>
      <c r="AR211" s="5"/>
      <c r="AS211" s="5"/>
      <c r="AT211" s="5"/>
      <c r="AU211" s="5"/>
      <c r="BB211" s="1" t="s">
        <v>58</v>
      </c>
      <c r="BC211" s="2">
        <v>37466</v>
      </c>
      <c r="BE211" s="2">
        <v>37978</v>
      </c>
      <c r="BG211" s="1" t="s">
        <v>301</v>
      </c>
      <c r="BH211" s="1" t="s">
        <v>75</v>
      </c>
      <c r="BI211" s="1" t="s">
        <v>76</v>
      </c>
      <c r="BJ211" s="1" t="s">
        <v>480</v>
      </c>
      <c r="BK211" s="1" t="s">
        <v>480</v>
      </c>
      <c r="BL211" s="1" t="s">
        <v>77</v>
      </c>
      <c r="BM211" s="1" t="s">
        <v>62</v>
      </c>
      <c r="BN211" s="1" t="s">
        <v>481</v>
      </c>
      <c r="BO211" s="1">
        <v>55</v>
      </c>
      <c r="BP211" s="1">
        <v>55</v>
      </c>
      <c r="BQ211" s="1" t="s">
        <v>64</v>
      </c>
      <c r="BR211" s="1" t="s">
        <v>172</v>
      </c>
      <c r="BS211" s="1" t="s">
        <v>65</v>
      </c>
      <c r="BT211" s="2">
        <v>39934</v>
      </c>
      <c r="BU211" s="1">
        <v>0</v>
      </c>
      <c r="BV211" s="1">
        <v>0</v>
      </c>
      <c r="BW211" s="1">
        <v>0</v>
      </c>
      <c r="BX211" s="1">
        <v>0</v>
      </c>
    </row>
    <row r="212" spans="4:76" hidden="1" x14ac:dyDescent="0.25">
      <c r="D212" s="4"/>
      <c r="E212" s="5" t="str">
        <f t="shared" si="36"/>
        <v>G241</v>
      </c>
      <c r="F212" s="5" t="str">
        <f t="shared" si="37"/>
        <v>G241</v>
      </c>
      <c r="H212" s="5" t="str">
        <f t="shared" si="38"/>
        <v>Done</v>
      </c>
      <c r="I212" s="6" t="str">
        <f t="shared" si="39"/>
        <v>In Service</v>
      </c>
      <c r="J212" s="1" t="s">
        <v>482</v>
      </c>
      <c r="P212" s="1" t="str">
        <f t="shared" si="40"/>
        <v>NRIS</v>
      </c>
      <c r="R212" s="1">
        <f t="shared" si="41"/>
        <v>2</v>
      </c>
      <c r="T212" s="1" t="str">
        <f t="shared" si="42"/>
        <v>Wind</v>
      </c>
      <c r="U212" s="1" t="str">
        <f t="shared" si="43"/>
        <v>Lincoln County</v>
      </c>
      <c r="V212" s="1" t="str">
        <f t="shared" si="44"/>
        <v>MN</v>
      </c>
      <c r="AB212" s="1"/>
      <c r="AC212" s="1"/>
      <c r="AJ212" s="5"/>
      <c r="AK212" s="5"/>
      <c r="AL212" s="5"/>
      <c r="AM212" s="5"/>
      <c r="AN212" s="5"/>
      <c r="AO212" s="5"/>
      <c r="AP212" s="5"/>
      <c r="AQ212" s="5"/>
      <c r="AR212" s="5"/>
      <c r="AS212" s="5"/>
      <c r="AT212" s="5"/>
      <c r="AU212" s="5"/>
      <c r="BB212" s="1" t="s">
        <v>58</v>
      </c>
      <c r="BC212" s="2">
        <v>37467</v>
      </c>
      <c r="BE212" s="2">
        <v>38301</v>
      </c>
      <c r="BG212" s="1" t="s">
        <v>91</v>
      </c>
      <c r="BH212" s="1" t="s">
        <v>92</v>
      </c>
      <c r="BI212" s="1" t="s">
        <v>93</v>
      </c>
      <c r="BJ212" s="1" t="s">
        <v>482</v>
      </c>
      <c r="BK212" s="1" t="s">
        <v>482</v>
      </c>
      <c r="BL212" s="1" t="s">
        <v>77</v>
      </c>
      <c r="BM212" s="1" t="s">
        <v>126</v>
      </c>
      <c r="BN212" s="1" t="s">
        <v>483</v>
      </c>
      <c r="BO212" s="1">
        <v>2</v>
      </c>
      <c r="BP212" s="1">
        <v>2</v>
      </c>
      <c r="BQ212" s="1" t="s">
        <v>97</v>
      </c>
      <c r="BR212" s="1" t="s">
        <v>98</v>
      </c>
      <c r="BS212" s="1" t="s">
        <v>65</v>
      </c>
      <c r="BT212" s="2">
        <v>37500</v>
      </c>
      <c r="BU212" s="1">
        <v>0</v>
      </c>
      <c r="BV212" s="1">
        <v>0</v>
      </c>
      <c r="BW212" s="1">
        <v>0</v>
      </c>
      <c r="BX212" s="1">
        <v>0</v>
      </c>
    </row>
    <row r="213" spans="4:76" hidden="1" x14ac:dyDescent="0.25">
      <c r="D213" s="4"/>
      <c r="E213" s="5">
        <f t="shared" si="36"/>
        <v>0</v>
      </c>
      <c r="F213" s="5">
        <f t="shared" si="37"/>
        <v>0</v>
      </c>
      <c r="H213" s="5" t="str">
        <f t="shared" si="38"/>
        <v>Done</v>
      </c>
      <c r="I213" s="6" t="str">
        <f t="shared" si="39"/>
        <v>In Service</v>
      </c>
      <c r="J213" s="1" t="s">
        <v>484</v>
      </c>
      <c r="P213" s="1" t="str">
        <f t="shared" si="40"/>
        <v>ERIS</v>
      </c>
      <c r="R213" s="1">
        <f t="shared" si="41"/>
        <v>19</v>
      </c>
      <c r="T213" s="1" t="str">
        <f t="shared" si="42"/>
        <v>Wind</v>
      </c>
      <c r="U213" s="1" t="str">
        <f t="shared" si="43"/>
        <v>Dodge County</v>
      </c>
      <c r="V213" s="1" t="str">
        <f t="shared" si="44"/>
        <v>MN</v>
      </c>
      <c r="AB213" s="1"/>
      <c r="AC213" s="1"/>
      <c r="AJ213" s="5"/>
      <c r="AK213" s="5"/>
      <c r="AL213" s="5"/>
      <c r="AM213" s="5"/>
      <c r="AN213" s="5"/>
      <c r="AO213" s="5"/>
      <c r="AP213" s="5"/>
      <c r="AQ213" s="5"/>
      <c r="AR213" s="5"/>
      <c r="AS213" s="5"/>
      <c r="AT213" s="5"/>
      <c r="AU213" s="5"/>
      <c r="BB213" s="1" t="s">
        <v>58</v>
      </c>
      <c r="BC213" s="2">
        <v>37471</v>
      </c>
      <c r="BE213" s="2">
        <v>37686</v>
      </c>
      <c r="BG213" s="1" t="s">
        <v>91</v>
      </c>
      <c r="BH213" s="1" t="s">
        <v>297</v>
      </c>
      <c r="BI213" s="1" t="s">
        <v>93</v>
      </c>
      <c r="BL213" s="1" t="s">
        <v>143</v>
      </c>
      <c r="BM213" s="1" t="s">
        <v>62</v>
      </c>
      <c r="BN213" s="1" t="s">
        <v>398</v>
      </c>
      <c r="BO213" s="1">
        <v>19</v>
      </c>
      <c r="BP213" s="1">
        <v>19</v>
      </c>
      <c r="BQ213" s="1" t="s">
        <v>97</v>
      </c>
      <c r="BR213" s="1" t="s">
        <v>98</v>
      </c>
      <c r="BS213" s="1" t="s">
        <v>65</v>
      </c>
      <c r="BT213" s="2">
        <v>39448</v>
      </c>
      <c r="BU213" s="1">
        <v>0</v>
      </c>
      <c r="BV213" s="1">
        <v>0</v>
      </c>
      <c r="BW213" s="1">
        <v>0</v>
      </c>
      <c r="BX213" s="1">
        <v>0</v>
      </c>
    </row>
    <row r="214" spans="4:76" hidden="1" x14ac:dyDescent="0.25">
      <c r="D214" s="4"/>
      <c r="E214" s="5">
        <f t="shared" si="36"/>
        <v>0</v>
      </c>
      <c r="F214" s="5">
        <f t="shared" si="37"/>
        <v>0</v>
      </c>
      <c r="H214" s="5" t="str">
        <f t="shared" si="38"/>
        <v>Withdrawn</v>
      </c>
      <c r="I214" s="6" t="str">
        <f t="shared" si="39"/>
        <v>Not Started</v>
      </c>
      <c r="J214" s="1" t="s">
        <v>485</v>
      </c>
      <c r="P214" s="1" t="str">
        <f t="shared" si="40"/>
        <v>ERIS</v>
      </c>
      <c r="R214" s="1">
        <f t="shared" si="41"/>
        <v>100</v>
      </c>
      <c r="T214" s="1" t="str">
        <f t="shared" si="42"/>
        <v>Wind</v>
      </c>
      <c r="U214" s="1" t="str">
        <f t="shared" si="43"/>
        <v>Nodaway County</v>
      </c>
      <c r="V214" s="1" t="str">
        <f t="shared" si="44"/>
        <v>MO</v>
      </c>
      <c r="AB214" s="1"/>
      <c r="AC214" s="1"/>
      <c r="AJ214" s="5"/>
      <c r="AK214" s="5"/>
      <c r="AL214" s="5"/>
      <c r="AM214" s="5"/>
      <c r="AN214" s="5"/>
      <c r="AO214" s="5"/>
      <c r="AP214" s="5"/>
      <c r="AQ214" s="5"/>
      <c r="AR214" s="5"/>
      <c r="AS214" s="5"/>
      <c r="AT214" s="5"/>
      <c r="AU214" s="5"/>
      <c r="BB214" s="1" t="s">
        <v>73</v>
      </c>
      <c r="BC214" s="2">
        <v>38233</v>
      </c>
      <c r="BD214" s="2">
        <v>38259</v>
      </c>
      <c r="BE214" s="2">
        <v>38259</v>
      </c>
      <c r="BG214" s="1" t="s">
        <v>486</v>
      </c>
      <c r="BH214" s="1" t="s">
        <v>487</v>
      </c>
      <c r="BI214" s="1" t="s">
        <v>488</v>
      </c>
      <c r="BM214" s="1" t="s">
        <v>62</v>
      </c>
      <c r="BN214" s="1" t="s">
        <v>489</v>
      </c>
      <c r="BO214" s="1">
        <v>100</v>
      </c>
      <c r="BP214" s="1">
        <v>100</v>
      </c>
      <c r="BQ214" s="1" t="s">
        <v>97</v>
      </c>
      <c r="BR214" s="1" t="s">
        <v>98</v>
      </c>
      <c r="BS214" s="1" t="s">
        <v>84</v>
      </c>
      <c r="BT214" s="2">
        <v>39051</v>
      </c>
      <c r="BU214" s="1">
        <v>0</v>
      </c>
      <c r="BV214" s="1">
        <v>0</v>
      </c>
      <c r="BW214" s="1">
        <v>0</v>
      </c>
      <c r="BX214" s="1">
        <v>0</v>
      </c>
    </row>
    <row r="215" spans="4:76" hidden="1" x14ac:dyDescent="0.25">
      <c r="D215" s="4"/>
      <c r="E215" s="5">
        <f t="shared" si="36"/>
        <v>0</v>
      </c>
      <c r="F215" s="5">
        <f t="shared" si="37"/>
        <v>0</v>
      </c>
      <c r="H215" s="5" t="str">
        <f t="shared" si="38"/>
        <v>Withdrawn</v>
      </c>
      <c r="I215" s="6" t="str">
        <f t="shared" si="39"/>
        <v>Not Started</v>
      </c>
      <c r="J215" s="1" t="s">
        <v>490</v>
      </c>
      <c r="P215" s="1" t="str">
        <f t="shared" si="40"/>
        <v>ERIS</v>
      </c>
      <c r="R215" s="1">
        <f t="shared" si="41"/>
        <v>494</v>
      </c>
      <c r="T215" s="1" t="str">
        <f t="shared" si="42"/>
        <v>Combined Cycle</v>
      </c>
      <c r="U215" s="1" t="str">
        <f t="shared" si="43"/>
        <v>Williamson County</v>
      </c>
      <c r="V215" s="1" t="str">
        <f t="shared" si="44"/>
        <v>IL</v>
      </c>
      <c r="AB215" s="1"/>
      <c r="AC215" s="1"/>
      <c r="AJ215" s="5"/>
      <c r="AK215" s="5"/>
      <c r="AL215" s="5"/>
      <c r="AM215" s="5"/>
      <c r="AN215" s="5"/>
      <c r="AO215" s="5"/>
      <c r="AP215" s="5"/>
      <c r="AQ215" s="5"/>
      <c r="AR215" s="5"/>
      <c r="AS215" s="5"/>
      <c r="AT215" s="5"/>
      <c r="AU215" s="5"/>
      <c r="BB215" s="1" t="s">
        <v>73</v>
      </c>
      <c r="BC215" s="2">
        <v>38174</v>
      </c>
      <c r="BD215" s="2">
        <v>38273</v>
      </c>
      <c r="BE215" s="2">
        <v>38273</v>
      </c>
      <c r="BG215" s="1" t="s">
        <v>122</v>
      </c>
      <c r="BH215" s="1" t="s">
        <v>123</v>
      </c>
      <c r="BI215" s="1" t="s">
        <v>124</v>
      </c>
      <c r="BM215" s="1" t="s">
        <v>62</v>
      </c>
      <c r="BN215" s="1" t="s">
        <v>491</v>
      </c>
      <c r="BO215" s="1">
        <v>545</v>
      </c>
      <c r="BP215" s="1">
        <v>494</v>
      </c>
      <c r="BQ215" s="1" t="s">
        <v>94</v>
      </c>
      <c r="BS215" s="1" t="s">
        <v>84</v>
      </c>
      <c r="BT215" s="2">
        <v>40360</v>
      </c>
      <c r="BU215" s="1">
        <v>0</v>
      </c>
      <c r="BV215" s="1">
        <v>0</v>
      </c>
      <c r="BW215" s="1">
        <v>0</v>
      </c>
      <c r="BX215" s="1">
        <v>0</v>
      </c>
    </row>
    <row r="216" spans="4:76" hidden="1" x14ac:dyDescent="0.25">
      <c r="D216" s="4"/>
      <c r="E216" s="5">
        <f t="shared" si="36"/>
        <v>0</v>
      </c>
      <c r="F216" s="5">
        <f t="shared" si="37"/>
        <v>0</v>
      </c>
      <c r="H216" s="5" t="str">
        <f t="shared" si="38"/>
        <v>Withdrawn</v>
      </c>
      <c r="I216" s="6" t="str">
        <f t="shared" si="39"/>
        <v>Not Started</v>
      </c>
      <c r="J216" s="1" t="s">
        <v>492</v>
      </c>
      <c r="P216" s="1" t="str">
        <f t="shared" si="40"/>
        <v>ERIS</v>
      </c>
      <c r="R216" s="1">
        <f t="shared" si="41"/>
        <v>1500</v>
      </c>
      <c r="T216" s="1">
        <f t="shared" si="42"/>
        <v>0</v>
      </c>
      <c r="U216" s="1" t="str">
        <f t="shared" si="43"/>
        <v>Randolph County</v>
      </c>
      <c r="V216" s="1" t="str">
        <f t="shared" si="44"/>
        <v>IL</v>
      </c>
      <c r="AB216" s="1"/>
      <c r="AC216" s="1"/>
      <c r="AJ216" s="5"/>
      <c r="AK216" s="5"/>
      <c r="AL216" s="5"/>
      <c r="AM216" s="5"/>
      <c r="AN216" s="5"/>
      <c r="AO216" s="5"/>
      <c r="AP216" s="5"/>
      <c r="AQ216" s="5"/>
      <c r="AR216" s="5"/>
      <c r="AS216" s="5"/>
      <c r="AT216" s="5"/>
      <c r="AU216" s="5"/>
      <c r="BB216" s="1" t="s">
        <v>73</v>
      </c>
      <c r="BC216" s="2">
        <v>37237</v>
      </c>
      <c r="BD216" s="2">
        <v>38281</v>
      </c>
      <c r="BE216" s="2">
        <v>38281</v>
      </c>
      <c r="BG216" s="1" t="s">
        <v>122</v>
      </c>
      <c r="BH216" s="1" t="s">
        <v>493</v>
      </c>
      <c r="BI216" s="1" t="s">
        <v>124</v>
      </c>
      <c r="BM216" s="1" t="s">
        <v>62</v>
      </c>
      <c r="BN216" s="1" t="s">
        <v>78</v>
      </c>
      <c r="BO216" s="1">
        <v>1500</v>
      </c>
      <c r="BP216" s="1">
        <v>1500</v>
      </c>
      <c r="BS216" s="1" t="s">
        <v>84</v>
      </c>
      <c r="BT216" s="2">
        <v>40330</v>
      </c>
      <c r="BU216" s="1">
        <v>0</v>
      </c>
      <c r="BV216" s="1">
        <v>0</v>
      </c>
      <c r="BW216" s="1">
        <v>0</v>
      </c>
      <c r="BX216" s="1">
        <v>0</v>
      </c>
    </row>
    <row r="217" spans="4:76" hidden="1" x14ac:dyDescent="0.25">
      <c r="D217" s="4"/>
      <c r="E217" s="5">
        <f t="shared" si="36"/>
        <v>0</v>
      </c>
      <c r="F217" s="5">
        <f t="shared" si="37"/>
        <v>0</v>
      </c>
      <c r="H217" s="5" t="str">
        <f t="shared" si="38"/>
        <v>Withdrawn</v>
      </c>
      <c r="I217" s="6" t="str">
        <f t="shared" si="39"/>
        <v>Not Started</v>
      </c>
      <c r="J217" s="1" t="s">
        <v>494</v>
      </c>
      <c r="P217" s="1" t="str">
        <f t="shared" si="40"/>
        <v>ERIS</v>
      </c>
      <c r="R217" s="1">
        <f t="shared" si="41"/>
        <v>500</v>
      </c>
      <c r="T217" s="1">
        <f t="shared" si="42"/>
        <v>0</v>
      </c>
      <c r="U217" s="1" t="str">
        <f t="shared" si="43"/>
        <v>Washington County</v>
      </c>
      <c r="V217" s="1" t="str">
        <f t="shared" si="44"/>
        <v>IL</v>
      </c>
      <c r="AB217" s="1"/>
      <c r="AC217" s="1"/>
      <c r="AJ217" s="5"/>
      <c r="AK217" s="5"/>
      <c r="AL217" s="5"/>
      <c r="AM217" s="5"/>
      <c r="AN217" s="5"/>
      <c r="AO217" s="5"/>
      <c r="AP217" s="5"/>
      <c r="AQ217" s="5"/>
      <c r="AR217" s="5"/>
      <c r="AS217" s="5"/>
      <c r="AT217" s="5"/>
      <c r="AU217" s="5"/>
      <c r="BB217" s="1" t="s">
        <v>73</v>
      </c>
      <c r="BC217" s="2">
        <v>36727</v>
      </c>
      <c r="BD217" s="2">
        <v>38281</v>
      </c>
      <c r="BE217" s="2">
        <v>38281</v>
      </c>
      <c r="BG217" s="1" t="s">
        <v>122</v>
      </c>
      <c r="BH217" s="1" t="s">
        <v>395</v>
      </c>
      <c r="BI217" s="1" t="s">
        <v>124</v>
      </c>
      <c r="BM217" s="1" t="s">
        <v>62</v>
      </c>
      <c r="BN217" s="1" t="s">
        <v>78</v>
      </c>
      <c r="BO217" s="1">
        <v>500</v>
      </c>
      <c r="BP217" s="1">
        <v>500</v>
      </c>
      <c r="BS217" s="1" t="s">
        <v>84</v>
      </c>
      <c r="BT217" s="2">
        <v>39052</v>
      </c>
      <c r="BU217" s="1">
        <v>0</v>
      </c>
      <c r="BV217" s="1">
        <v>0</v>
      </c>
      <c r="BW217" s="1">
        <v>0</v>
      </c>
      <c r="BX217" s="1">
        <v>0</v>
      </c>
    </row>
    <row r="218" spans="4:76" hidden="1" x14ac:dyDescent="0.25">
      <c r="D218" s="4"/>
      <c r="E218" s="5">
        <f t="shared" si="36"/>
        <v>0</v>
      </c>
      <c r="F218" s="5">
        <f t="shared" si="37"/>
        <v>0</v>
      </c>
      <c r="H218" s="5" t="str">
        <f t="shared" si="38"/>
        <v>Done</v>
      </c>
      <c r="I218" s="6" t="str">
        <f t="shared" si="39"/>
        <v>Withdrawn</v>
      </c>
      <c r="J218" s="1" t="s">
        <v>495</v>
      </c>
      <c r="P218" s="1" t="str">
        <f t="shared" si="40"/>
        <v>ERIS</v>
      </c>
      <c r="R218" s="1">
        <f t="shared" si="41"/>
        <v>19</v>
      </c>
      <c r="T218" s="1" t="str">
        <f t="shared" si="42"/>
        <v>Wind</v>
      </c>
      <c r="U218" s="1" t="str">
        <f t="shared" si="43"/>
        <v>Dickey County</v>
      </c>
      <c r="V218" s="1" t="str">
        <f t="shared" si="44"/>
        <v>ND</v>
      </c>
      <c r="AB218" s="1"/>
      <c r="AC218" s="1"/>
      <c r="AJ218" s="5"/>
      <c r="AK218" s="5"/>
      <c r="AL218" s="5"/>
      <c r="AM218" s="5"/>
      <c r="AN218" s="5"/>
      <c r="AO218" s="5"/>
      <c r="AP218" s="5"/>
      <c r="AQ218" s="5"/>
      <c r="AR218" s="5"/>
      <c r="AS218" s="5"/>
      <c r="AT218" s="5"/>
      <c r="AU218" s="5"/>
      <c r="BB218" s="1" t="s">
        <v>58</v>
      </c>
      <c r="BC218" s="2">
        <v>37488</v>
      </c>
      <c r="BE218" s="2">
        <v>37764</v>
      </c>
      <c r="BG218" s="1" t="s">
        <v>192</v>
      </c>
      <c r="BH218" s="1" t="s">
        <v>193</v>
      </c>
      <c r="BI218" s="1" t="s">
        <v>194</v>
      </c>
      <c r="BL218" s="1" t="s">
        <v>143</v>
      </c>
      <c r="BM218" s="1" t="s">
        <v>62</v>
      </c>
      <c r="BN218" s="1" t="s">
        <v>496</v>
      </c>
      <c r="BO218" s="1">
        <v>19</v>
      </c>
      <c r="BP218" s="1">
        <v>19</v>
      </c>
      <c r="BQ218" s="1" t="s">
        <v>97</v>
      </c>
      <c r="BR218" s="1" t="s">
        <v>98</v>
      </c>
      <c r="BS218" s="1" t="s">
        <v>73</v>
      </c>
      <c r="BT218" s="2">
        <v>37926</v>
      </c>
      <c r="BU218" s="1">
        <v>0</v>
      </c>
      <c r="BV218" s="1">
        <v>0</v>
      </c>
      <c r="BW218" s="1">
        <v>0</v>
      </c>
      <c r="BX218" s="1">
        <v>0</v>
      </c>
    </row>
    <row r="219" spans="4:76" hidden="1" x14ac:dyDescent="0.25">
      <c r="D219" s="4"/>
      <c r="E219" s="5">
        <f t="shared" si="36"/>
        <v>0</v>
      </c>
      <c r="F219" s="5">
        <f t="shared" si="37"/>
        <v>0</v>
      </c>
      <c r="H219" s="5" t="str">
        <f t="shared" si="38"/>
        <v>Withdrawn</v>
      </c>
      <c r="I219" s="6" t="str">
        <f t="shared" si="39"/>
        <v>Not Started</v>
      </c>
      <c r="J219" s="1" t="s">
        <v>497</v>
      </c>
      <c r="P219" s="1" t="str">
        <f t="shared" si="40"/>
        <v>ERIS</v>
      </c>
      <c r="R219" s="1">
        <f t="shared" si="41"/>
        <v>500</v>
      </c>
      <c r="T219" s="1">
        <f t="shared" si="42"/>
        <v>0</v>
      </c>
      <c r="U219" s="1" t="str">
        <f t="shared" si="43"/>
        <v>Piatt County</v>
      </c>
      <c r="V219" s="1" t="str">
        <f t="shared" si="44"/>
        <v>IL</v>
      </c>
      <c r="AB219" s="1"/>
      <c r="AC219" s="1"/>
      <c r="AJ219" s="5"/>
      <c r="AK219" s="5"/>
      <c r="AL219" s="5"/>
      <c r="AM219" s="5"/>
      <c r="AN219" s="5"/>
      <c r="AO219" s="5"/>
      <c r="AP219" s="5"/>
      <c r="AQ219" s="5"/>
      <c r="AR219" s="5"/>
      <c r="AS219" s="5"/>
      <c r="AT219" s="5"/>
      <c r="AU219" s="5"/>
      <c r="BB219" s="1" t="s">
        <v>73</v>
      </c>
      <c r="BC219" s="2">
        <v>36727</v>
      </c>
      <c r="BD219" s="2">
        <v>38281</v>
      </c>
      <c r="BE219" s="2">
        <v>38281</v>
      </c>
      <c r="BG219" s="1" t="s">
        <v>122</v>
      </c>
      <c r="BH219" s="1" t="s">
        <v>498</v>
      </c>
      <c r="BI219" s="1" t="s">
        <v>124</v>
      </c>
      <c r="BM219" s="1" t="s">
        <v>62</v>
      </c>
      <c r="BN219" s="1" t="s">
        <v>78</v>
      </c>
      <c r="BO219" s="1">
        <v>500</v>
      </c>
      <c r="BP219" s="1">
        <v>500</v>
      </c>
      <c r="BS219" s="1" t="s">
        <v>84</v>
      </c>
      <c r="BT219" s="2">
        <v>38657</v>
      </c>
      <c r="BU219" s="1">
        <v>0</v>
      </c>
      <c r="BV219" s="1">
        <v>0</v>
      </c>
      <c r="BW219" s="1">
        <v>0</v>
      </c>
      <c r="BX219" s="1">
        <v>0</v>
      </c>
    </row>
    <row r="220" spans="4:76" hidden="1" x14ac:dyDescent="0.25">
      <c r="D220" s="4"/>
      <c r="E220" s="5">
        <f t="shared" si="36"/>
        <v>0</v>
      </c>
      <c r="F220" s="5">
        <f t="shared" si="37"/>
        <v>0</v>
      </c>
      <c r="H220" s="5" t="str">
        <f t="shared" si="38"/>
        <v>Withdrawn</v>
      </c>
      <c r="I220" s="6" t="str">
        <f t="shared" si="39"/>
        <v>Not Started</v>
      </c>
      <c r="J220" s="1" t="s">
        <v>499</v>
      </c>
      <c r="P220" s="1" t="str">
        <f t="shared" si="40"/>
        <v>NRIS</v>
      </c>
      <c r="R220" s="1">
        <f t="shared" si="41"/>
        <v>99</v>
      </c>
      <c r="T220" s="1" t="str">
        <f t="shared" si="42"/>
        <v>Wind</v>
      </c>
      <c r="U220" s="1" t="str">
        <f t="shared" si="43"/>
        <v>Marathon County</v>
      </c>
      <c r="V220" s="1" t="str">
        <f t="shared" si="44"/>
        <v>WI</v>
      </c>
      <c r="AB220" s="1"/>
      <c r="AC220" s="1"/>
      <c r="AJ220" s="5"/>
      <c r="AK220" s="5"/>
      <c r="AL220" s="5"/>
      <c r="AM220" s="5"/>
      <c r="AN220" s="5"/>
      <c r="AO220" s="5"/>
      <c r="AP220" s="5"/>
      <c r="AQ220" s="5"/>
      <c r="AR220" s="5"/>
      <c r="AS220" s="5"/>
      <c r="AT220" s="5"/>
      <c r="AU220" s="5"/>
      <c r="BB220" s="1" t="s">
        <v>73</v>
      </c>
      <c r="BC220" s="2">
        <v>38068</v>
      </c>
      <c r="BD220" s="2">
        <v>38299</v>
      </c>
      <c r="BE220" s="2">
        <v>38299</v>
      </c>
      <c r="BG220" s="1" t="s">
        <v>74</v>
      </c>
      <c r="BH220" s="1" t="s">
        <v>304</v>
      </c>
      <c r="BI220" s="1" t="s">
        <v>76</v>
      </c>
      <c r="BL220" s="1" t="s">
        <v>143</v>
      </c>
      <c r="BM220" s="1" t="s">
        <v>126</v>
      </c>
      <c r="BN220" s="1" t="s">
        <v>500</v>
      </c>
      <c r="BO220" s="1">
        <v>99</v>
      </c>
      <c r="BP220" s="1">
        <v>99</v>
      </c>
      <c r="BQ220" s="1" t="s">
        <v>97</v>
      </c>
      <c r="BR220" s="1" t="s">
        <v>98</v>
      </c>
      <c r="BS220" s="1" t="s">
        <v>84</v>
      </c>
      <c r="BT220" s="2">
        <v>39569</v>
      </c>
      <c r="BU220" s="1">
        <v>0</v>
      </c>
      <c r="BV220" s="1">
        <v>0</v>
      </c>
      <c r="BW220" s="1">
        <v>0</v>
      </c>
      <c r="BX220" s="1">
        <v>0</v>
      </c>
    </row>
    <row r="221" spans="4:76" hidden="1" x14ac:dyDescent="0.25">
      <c r="D221" s="4"/>
      <c r="E221" s="5">
        <f t="shared" si="36"/>
        <v>0</v>
      </c>
      <c r="F221" s="5">
        <f t="shared" si="37"/>
        <v>0</v>
      </c>
      <c r="H221" s="5" t="str">
        <f t="shared" si="38"/>
        <v>Done</v>
      </c>
      <c r="I221" s="6" t="str">
        <f t="shared" si="39"/>
        <v>In Service</v>
      </c>
      <c r="J221" s="1" t="s">
        <v>501</v>
      </c>
      <c r="P221" s="1" t="str">
        <f t="shared" si="40"/>
        <v>ERIS</v>
      </c>
      <c r="R221" s="1">
        <f t="shared" si="41"/>
        <v>6</v>
      </c>
      <c r="T221" s="1" t="str">
        <f t="shared" si="42"/>
        <v>Wind</v>
      </c>
      <c r="U221" s="1" t="str">
        <f t="shared" si="43"/>
        <v>Jackson County</v>
      </c>
      <c r="V221" s="1" t="str">
        <f t="shared" si="44"/>
        <v>MN</v>
      </c>
      <c r="AB221" s="1"/>
      <c r="AC221" s="1"/>
      <c r="AJ221" s="5"/>
      <c r="AK221" s="5"/>
      <c r="AL221" s="5"/>
      <c r="AM221" s="5"/>
      <c r="AN221" s="5"/>
      <c r="AO221" s="5"/>
      <c r="AP221" s="5"/>
      <c r="AQ221" s="5"/>
      <c r="AR221" s="5"/>
      <c r="AS221" s="5"/>
      <c r="AT221" s="5"/>
      <c r="AU221" s="5"/>
      <c r="BB221" s="1" t="s">
        <v>58</v>
      </c>
      <c r="BC221" s="2">
        <v>37462</v>
      </c>
      <c r="BE221" s="2">
        <v>38425</v>
      </c>
      <c r="BG221" s="1" t="s">
        <v>153</v>
      </c>
      <c r="BH221" s="1" t="s">
        <v>259</v>
      </c>
      <c r="BI221" s="1" t="s">
        <v>93</v>
      </c>
      <c r="BL221" s="1" t="s">
        <v>143</v>
      </c>
      <c r="BM221" s="1" t="s">
        <v>62</v>
      </c>
      <c r="BN221" s="1" t="s">
        <v>502</v>
      </c>
      <c r="BO221" s="1">
        <v>6</v>
      </c>
      <c r="BP221" s="1">
        <v>6</v>
      </c>
      <c r="BQ221" s="1" t="s">
        <v>97</v>
      </c>
      <c r="BR221" s="1" t="s">
        <v>98</v>
      </c>
      <c r="BS221" s="1" t="s">
        <v>65</v>
      </c>
      <c r="BT221" s="2">
        <v>37773</v>
      </c>
      <c r="BU221" s="1">
        <v>0</v>
      </c>
      <c r="BV221" s="1">
        <v>0</v>
      </c>
      <c r="BW221" s="1">
        <v>0</v>
      </c>
      <c r="BX221" s="1">
        <v>0</v>
      </c>
    </row>
    <row r="222" spans="4:76" hidden="1" x14ac:dyDescent="0.25">
      <c r="D222" s="4"/>
      <c r="E222" s="5" t="str">
        <f t="shared" si="36"/>
        <v>G252</v>
      </c>
      <c r="F222" s="5" t="str">
        <f t="shared" si="37"/>
        <v>G252</v>
      </c>
      <c r="H222" s="5" t="str">
        <f t="shared" si="38"/>
        <v>Done</v>
      </c>
      <c r="I222" s="6" t="str">
        <f t="shared" si="39"/>
        <v>In Service</v>
      </c>
      <c r="J222" s="1" t="s">
        <v>503</v>
      </c>
      <c r="P222" s="1" t="str">
        <f t="shared" si="40"/>
        <v>NRIS</v>
      </c>
      <c r="R222" s="1">
        <f t="shared" si="41"/>
        <v>10</v>
      </c>
      <c r="T222" s="1" t="str">
        <f t="shared" si="42"/>
        <v>Wind</v>
      </c>
      <c r="U222" s="1" t="str">
        <f t="shared" si="43"/>
        <v>Murray County</v>
      </c>
      <c r="V222" s="1" t="str">
        <f t="shared" si="44"/>
        <v>MN</v>
      </c>
      <c r="AB222" s="1"/>
      <c r="AC222" s="1"/>
      <c r="AJ222" s="5"/>
      <c r="AK222" s="5"/>
      <c r="AL222" s="5"/>
      <c r="AM222" s="5"/>
      <c r="AN222" s="5"/>
      <c r="AO222" s="5"/>
      <c r="AP222" s="5"/>
      <c r="AQ222" s="5"/>
      <c r="AR222" s="5"/>
      <c r="AS222" s="5"/>
      <c r="AT222" s="5"/>
      <c r="AU222" s="5"/>
      <c r="BB222" s="1" t="s">
        <v>58</v>
      </c>
      <c r="BC222" s="2">
        <v>37390</v>
      </c>
      <c r="BE222" s="2">
        <v>38666</v>
      </c>
      <c r="BF222" s="2">
        <v>40512</v>
      </c>
      <c r="BG222" s="1" t="s">
        <v>153</v>
      </c>
      <c r="BH222" s="1" t="s">
        <v>162</v>
      </c>
      <c r="BI222" s="1" t="s">
        <v>93</v>
      </c>
      <c r="BJ222" s="1" t="s">
        <v>503</v>
      </c>
      <c r="BK222" s="1" t="s">
        <v>503</v>
      </c>
      <c r="BL222" s="1" t="s">
        <v>77</v>
      </c>
      <c r="BM222" s="1" t="s">
        <v>126</v>
      </c>
      <c r="BN222" s="1" t="s">
        <v>504</v>
      </c>
      <c r="BO222" s="1">
        <v>10</v>
      </c>
      <c r="BP222" s="1">
        <v>10</v>
      </c>
      <c r="BQ222" s="1" t="s">
        <v>97</v>
      </c>
      <c r="BR222" s="1" t="s">
        <v>98</v>
      </c>
      <c r="BS222" s="1" t="s">
        <v>65</v>
      </c>
      <c r="BT222" s="2">
        <v>38596</v>
      </c>
      <c r="BU222" s="1">
        <v>0</v>
      </c>
      <c r="BV222" s="1">
        <v>0</v>
      </c>
      <c r="BW222" s="1">
        <v>0</v>
      </c>
      <c r="BX222" s="1">
        <v>0</v>
      </c>
    </row>
    <row r="223" spans="4:76" hidden="1" x14ac:dyDescent="0.25">
      <c r="D223" s="4"/>
      <c r="E223" s="5" t="str">
        <f t="shared" si="36"/>
        <v>G253</v>
      </c>
      <c r="F223" s="5" t="str">
        <f t="shared" si="37"/>
        <v>G253</v>
      </c>
      <c r="H223" s="5" t="str">
        <f t="shared" si="38"/>
        <v>Done</v>
      </c>
      <c r="I223" s="6" t="str">
        <f t="shared" si="39"/>
        <v>In Service</v>
      </c>
      <c r="J223" s="1" t="s">
        <v>505</v>
      </c>
      <c r="P223" s="1" t="str">
        <f t="shared" si="40"/>
        <v>NRIS</v>
      </c>
      <c r="R223" s="1">
        <f t="shared" si="41"/>
        <v>12</v>
      </c>
      <c r="T223" s="1" t="str">
        <f t="shared" si="42"/>
        <v>Wind</v>
      </c>
      <c r="U223" s="1" t="str">
        <f t="shared" si="43"/>
        <v>Rock County</v>
      </c>
      <c r="V223" s="1" t="str">
        <f t="shared" si="44"/>
        <v>MN</v>
      </c>
      <c r="AB223" s="1"/>
      <c r="AC223" s="1"/>
      <c r="AJ223" s="5"/>
      <c r="AK223" s="5"/>
      <c r="AL223" s="5"/>
      <c r="AM223" s="5"/>
      <c r="AN223" s="5"/>
      <c r="AO223" s="5"/>
      <c r="AP223" s="5"/>
      <c r="AQ223" s="5"/>
      <c r="AR223" s="5"/>
      <c r="AS223" s="5"/>
      <c r="AT223" s="5"/>
      <c r="AU223" s="5"/>
      <c r="BB223" s="1" t="s">
        <v>58</v>
      </c>
      <c r="BC223" s="2">
        <v>37508</v>
      </c>
      <c r="BE223" s="2">
        <v>38286</v>
      </c>
      <c r="BG223" s="1" t="s">
        <v>91</v>
      </c>
      <c r="BH223" s="1" t="s">
        <v>158</v>
      </c>
      <c r="BI223" s="1" t="s">
        <v>93</v>
      </c>
      <c r="BJ223" s="1" t="s">
        <v>505</v>
      </c>
      <c r="BK223" s="1" t="s">
        <v>505</v>
      </c>
      <c r="BL223" s="1" t="s">
        <v>77</v>
      </c>
      <c r="BM223" s="1" t="s">
        <v>126</v>
      </c>
      <c r="BN223" s="1" t="s">
        <v>506</v>
      </c>
      <c r="BO223" s="1">
        <v>12</v>
      </c>
      <c r="BP223" s="1">
        <v>12</v>
      </c>
      <c r="BQ223" s="1" t="s">
        <v>97</v>
      </c>
      <c r="BR223" s="1" t="s">
        <v>98</v>
      </c>
      <c r="BS223" s="1" t="s">
        <v>65</v>
      </c>
      <c r="BT223" s="2">
        <v>37561</v>
      </c>
      <c r="BU223" s="1">
        <v>0</v>
      </c>
      <c r="BV223" s="1">
        <v>0</v>
      </c>
      <c r="BW223" s="1">
        <v>0</v>
      </c>
      <c r="BX223" s="1">
        <v>0</v>
      </c>
    </row>
    <row r="224" spans="4:76" hidden="1" x14ac:dyDescent="0.25">
      <c r="D224" s="4"/>
      <c r="E224" s="5" t="str">
        <f t="shared" si="36"/>
        <v>G281</v>
      </c>
      <c r="F224" s="5" t="str">
        <f t="shared" si="37"/>
        <v>G281</v>
      </c>
      <c r="H224" s="5" t="str">
        <f t="shared" si="38"/>
        <v>Withdrawn</v>
      </c>
      <c r="I224" s="6" t="str">
        <f t="shared" si="39"/>
        <v>Withdrawn</v>
      </c>
      <c r="J224" s="1" t="s">
        <v>507</v>
      </c>
      <c r="P224" s="1" t="str">
        <f t="shared" si="40"/>
        <v>ERIS</v>
      </c>
      <c r="R224" s="1">
        <f t="shared" si="41"/>
        <v>130</v>
      </c>
      <c r="T224" s="1" t="str">
        <f t="shared" si="42"/>
        <v>Wind</v>
      </c>
      <c r="U224" s="1" t="str">
        <f t="shared" si="43"/>
        <v>Green County</v>
      </c>
      <c r="V224" s="1" t="str">
        <f t="shared" si="44"/>
        <v>WI</v>
      </c>
      <c r="AB224" s="1"/>
      <c r="AC224" s="1"/>
      <c r="AJ224" s="5"/>
      <c r="AK224" s="5"/>
      <c r="AL224" s="5"/>
      <c r="AM224" s="5"/>
      <c r="AN224" s="5"/>
      <c r="AO224" s="5"/>
      <c r="AP224" s="5"/>
      <c r="AQ224" s="5"/>
      <c r="AR224" s="5"/>
      <c r="AS224" s="5"/>
      <c r="AT224" s="5"/>
      <c r="AU224" s="5"/>
      <c r="BB224" s="1" t="s">
        <v>73</v>
      </c>
      <c r="BC224" s="2">
        <v>37946</v>
      </c>
      <c r="BD224" s="2">
        <v>38313</v>
      </c>
      <c r="BE224" s="2">
        <v>38313</v>
      </c>
      <c r="BG224" s="1" t="s">
        <v>74</v>
      </c>
      <c r="BH224" s="1" t="s">
        <v>508</v>
      </c>
      <c r="BI224" s="1" t="s">
        <v>76</v>
      </c>
      <c r="BJ224" s="1" t="s">
        <v>507</v>
      </c>
      <c r="BK224" s="1" t="s">
        <v>507</v>
      </c>
      <c r="BL224" s="1" t="s">
        <v>77</v>
      </c>
      <c r="BM224" s="1" t="s">
        <v>62</v>
      </c>
      <c r="BN224" s="1" t="s">
        <v>78</v>
      </c>
      <c r="BO224" s="1">
        <v>130</v>
      </c>
      <c r="BP224" s="1">
        <v>130</v>
      </c>
      <c r="BQ224" s="1" t="s">
        <v>97</v>
      </c>
      <c r="BR224" s="1" t="s">
        <v>98</v>
      </c>
      <c r="BS224" s="1" t="s">
        <v>73</v>
      </c>
      <c r="BT224" s="2">
        <v>38687</v>
      </c>
      <c r="BU224" s="1">
        <v>0</v>
      </c>
      <c r="BV224" s="1">
        <v>0</v>
      </c>
      <c r="BW224" s="1">
        <v>0</v>
      </c>
      <c r="BX224" s="1">
        <v>0</v>
      </c>
    </row>
    <row r="225" spans="4:76" hidden="1" x14ac:dyDescent="0.25">
      <c r="D225" s="4"/>
      <c r="E225" s="5" t="str">
        <f t="shared" si="36"/>
        <v>G255</v>
      </c>
      <c r="F225" s="5" t="str">
        <f t="shared" si="37"/>
        <v>G255</v>
      </c>
      <c r="H225" s="5" t="str">
        <f t="shared" si="38"/>
        <v>Done</v>
      </c>
      <c r="I225" s="6" t="str">
        <f t="shared" si="39"/>
        <v>In Service</v>
      </c>
      <c r="J225" s="1" t="s">
        <v>509</v>
      </c>
      <c r="P225" s="1" t="str">
        <f t="shared" si="40"/>
        <v>NRIS</v>
      </c>
      <c r="R225" s="1">
        <f t="shared" si="41"/>
        <v>100</v>
      </c>
      <c r="T225" s="1" t="str">
        <f t="shared" si="42"/>
        <v>Wind</v>
      </c>
      <c r="U225" s="1" t="str">
        <f t="shared" si="43"/>
        <v>Brookings County</v>
      </c>
      <c r="V225" s="1" t="str">
        <f t="shared" si="44"/>
        <v>SD</v>
      </c>
      <c r="AB225" s="1"/>
      <c r="AC225" s="1"/>
      <c r="AJ225" s="5"/>
      <c r="AK225" s="5"/>
      <c r="AL225" s="5"/>
      <c r="AM225" s="5"/>
      <c r="AN225" s="5"/>
      <c r="AO225" s="5"/>
      <c r="AP225" s="5"/>
      <c r="AQ225" s="5"/>
      <c r="AR225" s="5"/>
      <c r="AS225" s="5"/>
      <c r="AT225" s="5"/>
      <c r="AU225" s="5"/>
      <c r="BB225" s="1" t="s">
        <v>58</v>
      </c>
      <c r="BC225" s="2">
        <v>37517</v>
      </c>
      <c r="BE225" s="2">
        <v>38769</v>
      </c>
      <c r="BG225" s="1" t="s">
        <v>91</v>
      </c>
      <c r="BH225" s="1" t="s">
        <v>510</v>
      </c>
      <c r="BI225" s="1" t="s">
        <v>205</v>
      </c>
      <c r="BJ225" s="1" t="s">
        <v>509</v>
      </c>
      <c r="BK225" s="1" t="s">
        <v>509</v>
      </c>
      <c r="BL225" s="1" t="s">
        <v>77</v>
      </c>
      <c r="BM225" s="1" t="s">
        <v>126</v>
      </c>
      <c r="BN225" s="1" t="s">
        <v>407</v>
      </c>
      <c r="BO225" s="1">
        <v>100</v>
      </c>
      <c r="BP225" s="1">
        <v>100</v>
      </c>
      <c r="BQ225" s="1" t="s">
        <v>97</v>
      </c>
      <c r="BR225" s="1" t="s">
        <v>98</v>
      </c>
      <c r="BS225" s="1" t="s">
        <v>65</v>
      </c>
      <c r="BT225" s="2">
        <v>39022</v>
      </c>
      <c r="BU225" s="1">
        <v>0</v>
      </c>
      <c r="BV225" s="1">
        <v>0</v>
      </c>
      <c r="BW225" s="1">
        <v>0</v>
      </c>
      <c r="BX225" s="1">
        <v>0</v>
      </c>
    </row>
    <row r="226" spans="4:76" hidden="1" x14ac:dyDescent="0.25">
      <c r="D226" s="4"/>
      <c r="E226" s="5">
        <f t="shared" si="36"/>
        <v>0</v>
      </c>
      <c r="F226" s="5">
        <f t="shared" si="37"/>
        <v>0</v>
      </c>
      <c r="H226" s="5" t="str">
        <f t="shared" si="38"/>
        <v>Done</v>
      </c>
      <c r="I226" s="6" t="str">
        <f t="shared" si="39"/>
        <v>In Service</v>
      </c>
      <c r="J226" s="1" t="s">
        <v>511</v>
      </c>
      <c r="P226" s="1" t="str">
        <f t="shared" si="40"/>
        <v>ERIS</v>
      </c>
      <c r="R226" s="1">
        <f t="shared" si="41"/>
        <v>45</v>
      </c>
      <c r="T226" s="1" t="str">
        <f t="shared" si="42"/>
        <v>Gas</v>
      </c>
      <c r="U226" s="1" t="str">
        <f t="shared" si="43"/>
        <v>Dawson County</v>
      </c>
      <c r="V226" s="1" t="str">
        <f t="shared" si="44"/>
        <v>MT</v>
      </c>
      <c r="AB226" s="1"/>
      <c r="AC226" s="1"/>
      <c r="AJ226" s="5"/>
      <c r="AK226" s="5"/>
      <c r="AL226" s="5"/>
      <c r="AM226" s="5"/>
      <c r="AN226" s="5"/>
      <c r="AO226" s="5"/>
      <c r="AP226" s="5"/>
      <c r="AQ226" s="5"/>
      <c r="AR226" s="5"/>
      <c r="AS226" s="5"/>
      <c r="AT226" s="5"/>
      <c r="AU226" s="5"/>
      <c r="BB226" s="1" t="s">
        <v>58</v>
      </c>
      <c r="BC226" s="2">
        <v>37519</v>
      </c>
      <c r="BE226" s="2">
        <v>37790</v>
      </c>
      <c r="BG226" s="1" t="s">
        <v>192</v>
      </c>
      <c r="BH226" s="1" t="s">
        <v>512</v>
      </c>
      <c r="BI226" s="1" t="s">
        <v>513</v>
      </c>
      <c r="BL226" s="1" t="s">
        <v>143</v>
      </c>
      <c r="BM226" s="1" t="s">
        <v>62</v>
      </c>
      <c r="BN226" s="1" t="s">
        <v>514</v>
      </c>
      <c r="BO226" s="1">
        <v>45</v>
      </c>
      <c r="BP226" s="1">
        <v>45</v>
      </c>
      <c r="BQ226" s="1" t="s">
        <v>64</v>
      </c>
      <c r="BR226" s="1" t="s">
        <v>172</v>
      </c>
      <c r="BS226" s="1" t="s">
        <v>65</v>
      </c>
      <c r="BT226" s="2">
        <v>37653</v>
      </c>
      <c r="BU226" s="1">
        <v>0</v>
      </c>
      <c r="BV226" s="1">
        <v>0</v>
      </c>
      <c r="BW226" s="1">
        <v>0</v>
      </c>
      <c r="BX226" s="1">
        <v>0</v>
      </c>
    </row>
    <row r="227" spans="4:76" hidden="1" x14ac:dyDescent="0.25">
      <c r="D227" s="4"/>
      <c r="E227" s="5">
        <f t="shared" si="36"/>
        <v>0</v>
      </c>
      <c r="F227" s="5">
        <f t="shared" si="37"/>
        <v>0</v>
      </c>
      <c r="H227" s="5" t="str">
        <f t="shared" si="38"/>
        <v>Withdrawn</v>
      </c>
      <c r="I227" s="6" t="str">
        <f t="shared" si="39"/>
        <v>Not Started</v>
      </c>
      <c r="J227" s="1" t="s">
        <v>515</v>
      </c>
      <c r="P227" s="1" t="str">
        <f t="shared" si="40"/>
        <v>NRIS</v>
      </c>
      <c r="R227" s="1">
        <f t="shared" si="41"/>
        <v>50</v>
      </c>
      <c r="T227" s="1" t="str">
        <f t="shared" si="42"/>
        <v>Wind</v>
      </c>
      <c r="U227" s="1" t="str">
        <f t="shared" si="43"/>
        <v>Brown County</v>
      </c>
      <c r="V227" s="1" t="str">
        <f t="shared" si="44"/>
        <v>WI</v>
      </c>
      <c r="AB227" s="1"/>
      <c r="AC227" s="1"/>
      <c r="AJ227" s="5"/>
      <c r="AK227" s="5"/>
      <c r="AL227" s="5"/>
      <c r="AM227" s="5"/>
      <c r="AN227" s="5"/>
      <c r="AO227" s="5"/>
      <c r="AP227" s="5"/>
      <c r="AQ227" s="5"/>
      <c r="AR227" s="5"/>
      <c r="AS227" s="5"/>
      <c r="AT227" s="5"/>
      <c r="AU227" s="5"/>
      <c r="BB227" s="1" t="s">
        <v>73</v>
      </c>
      <c r="BC227" s="2">
        <v>38068</v>
      </c>
      <c r="BD227" s="2">
        <v>38323</v>
      </c>
      <c r="BE227" s="2">
        <v>38323</v>
      </c>
      <c r="BG227" s="1" t="s">
        <v>74</v>
      </c>
      <c r="BH227" s="1" t="s">
        <v>302</v>
      </c>
      <c r="BI227" s="1" t="s">
        <v>76</v>
      </c>
      <c r="BL227" s="1" t="s">
        <v>143</v>
      </c>
      <c r="BM227" s="1" t="s">
        <v>126</v>
      </c>
      <c r="BN227" s="1" t="s">
        <v>516</v>
      </c>
      <c r="BO227" s="1">
        <v>50</v>
      </c>
      <c r="BP227" s="1">
        <v>50</v>
      </c>
      <c r="BQ227" s="1" t="s">
        <v>97</v>
      </c>
      <c r="BR227" s="1" t="s">
        <v>98</v>
      </c>
      <c r="BS227" s="1" t="s">
        <v>84</v>
      </c>
      <c r="BT227" s="2">
        <v>38596</v>
      </c>
      <c r="BU227" s="1">
        <v>0</v>
      </c>
      <c r="BV227" s="1">
        <v>0</v>
      </c>
      <c r="BW227" s="1">
        <v>0</v>
      </c>
      <c r="BX227" s="1">
        <v>0</v>
      </c>
    </row>
    <row r="228" spans="4:76" hidden="1" x14ac:dyDescent="0.25">
      <c r="D228" s="4"/>
      <c r="E228" s="5">
        <f t="shared" si="36"/>
        <v>0</v>
      </c>
      <c r="F228" s="5">
        <f t="shared" si="37"/>
        <v>0</v>
      </c>
      <c r="H228" s="5" t="str">
        <f t="shared" si="38"/>
        <v>Done</v>
      </c>
      <c r="I228" s="6" t="str">
        <f t="shared" si="39"/>
        <v>In Service</v>
      </c>
      <c r="J228" s="1" t="s">
        <v>517</v>
      </c>
      <c r="P228" s="1" t="str">
        <f t="shared" si="40"/>
        <v>ERIS</v>
      </c>
      <c r="R228" s="1">
        <f t="shared" si="41"/>
        <v>50</v>
      </c>
      <c r="T228" s="1" t="str">
        <f t="shared" si="42"/>
        <v>Combined Cycle</v>
      </c>
      <c r="U228" s="1" t="str">
        <f t="shared" si="43"/>
        <v>Lee County</v>
      </c>
      <c r="V228" s="1" t="str">
        <f t="shared" si="44"/>
        <v>IA</v>
      </c>
      <c r="AB228" s="1"/>
      <c r="AC228" s="1"/>
      <c r="AJ228" s="5"/>
      <c r="AK228" s="5"/>
      <c r="AL228" s="5"/>
      <c r="AM228" s="5"/>
      <c r="AN228" s="5"/>
      <c r="AO228" s="5"/>
      <c r="AP228" s="5"/>
      <c r="AQ228" s="5"/>
      <c r="AR228" s="5"/>
      <c r="AS228" s="5"/>
      <c r="AT228" s="5"/>
      <c r="AU228" s="5"/>
      <c r="BB228" s="1" t="s">
        <v>58</v>
      </c>
      <c r="BC228" s="2">
        <v>37533</v>
      </c>
      <c r="BE228" s="2">
        <v>38027</v>
      </c>
      <c r="BG228" s="1" t="s">
        <v>87</v>
      </c>
      <c r="BH228" s="1" t="s">
        <v>518</v>
      </c>
      <c r="BI228" s="1" t="s">
        <v>89</v>
      </c>
      <c r="BL228" s="1" t="s">
        <v>143</v>
      </c>
      <c r="BM228" s="1" t="s">
        <v>62</v>
      </c>
      <c r="BN228" s="1" t="s">
        <v>519</v>
      </c>
      <c r="BO228" s="1">
        <v>50</v>
      </c>
      <c r="BP228" s="1">
        <v>50</v>
      </c>
      <c r="BQ228" s="1" t="s">
        <v>94</v>
      </c>
      <c r="BR228" s="1" t="s">
        <v>94</v>
      </c>
      <c r="BS228" s="1" t="s">
        <v>65</v>
      </c>
      <c r="BT228" s="2">
        <v>37742</v>
      </c>
      <c r="BU228" s="1">
        <v>0</v>
      </c>
      <c r="BV228" s="1">
        <v>0</v>
      </c>
      <c r="BW228" s="1">
        <v>0</v>
      </c>
      <c r="BX228" s="1">
        <v>0</v>
      </c>
    </row>
    <row r="229" spans="4:76" hidden="1" x14ac:dyDescent="0.25">
      <c r="D229" s="4"/>
      <c r="E229" s="5" t="str">
        <f t="shared" si="36"/>
        <v>G267</v>
      </c>
      <c r="F229" s="5" t="str">
        <f t="shared" si="37"/>
        <v>G267</v>
      </c>
      <c r="H229" s="5" t="str">
        <f t="shared" si="38"/>
        <v>Withdrawn</v>
      </c>
      <c r="I229" s="6" t="str">
        <f t="shared" si="39"/>
        <v>Not Started</v>
      </c>
      <c r="J229" s="1" t="s">
        <v>520</v>
      </c>
      <c r="P229" s="1" t="str">
        <f t="shared" si="40"/>
        <v>ERIS</v>
      </c>
      <c r="R229" s="1">
        <f t="shared" si="41"/>
        <v>190</v>
      </c>
      <c r="T229" s="1" t="str">
        <f t="shared" si="42"/>
        <v>Gas</v>
      </c>
      <c r="U229" s="1" t="str">
        <f t="shared" si="43"/>
        <v>McLeod County</v>
      </c>
      <c r="V229" s="1" t="str">
        <f t="shared" si="44"/>
        <v>MN</v>
      </c>
      <c r="AB229" s="1"/>
      <c r="AC229" s="1"/>
      <c r="AJ229" s="5"/>
      <c r="AK229" s="5"/>
      <c r="AL229" s="5"/>
      <c r="AM229" s="5"/>
      <c r="AN229" s="5"/>
      <c r="AO229" s="5"/>
      <c r="AP229" s="5"/>
      <c r="AQ229" s="5"/>
      <c r="AR229" s="5"/>
      <c r="AS229" s="5"/>
      <c r="AT229" s="5"/>
      <c r="AU229" s="5"/>
      <c r="BB229" s="1" t="s">
        <v>73</v>
      </c>
      <c r="BC229" s="2">
        <v>37578</v>
      </c>
      <c r="BD229" s="2">
        <v>38342</v>
      </c>
      <c r="BE229" s="2">
        <v>38342</v>
      </c>
      <c r="BG229" s="1" t="s">
        <v>91</v>
      </c>
      <c r="BH229" s="1" t="s">
        <v>440</v>
      </c>
      <c r="BI229" s="1" t="s">
        <v>93</v>
      </c>
      <c r="BJ229" s="1" t="s">
        <v>520</v>
      </c>
      <c r="BK229" s="1" t="s">
        <v>520</v>
      </c>
      <c r="BL229" s="1" t="s">
        <v>77</v>
      </c>
      <c r="BM229" s="1" t="s">
        <v>62</v>
      </c>
      <c r="BN229" s="1" t="s">
        <v>78</v>
      </c>
      <c r="BO229" s="1">
        <v>190</v>
      </c>
      <c r="BP229" s="1">
        <v>190</v>
      </c>
      <c r="BQ229" s="1" t="s">
        <v>64</v>
      </c>
      <c r="BS229" s="1" t="s">
        <v>84</v>
      </c>
      <c r="BT229" s="2">
        <v>39203</v>
      </c>
      <c r="BU229" s="1">
        <v>0</v>
      </c>
      <c r="BV229" s="1">
        <v>0</v>
      </c>
      <c r="BW229" s="1">
        <v>0</v>
      </c>
      <c r="BX229" s="1">
        <v>0</v>
      </c>
    </row>
    <row r="230" spans="4:76" hidden="1" x14ac:dyDescent="0.25">
      <c r="D230" s="4"/>
      <c r="E230" s="5">
        <f t="shared" si="36"/>
        <v>0</v>
      </c>
      <c r="F230" s="5">
        <f t="shared" si="37"/>
        <v>0</v>
      </c>
      <c r="H230" s="5" t="str">
        <f t="shared" si="38"/>
        <v>Withdrawn</v>
      </c>
      <c r="I230" s="6" t="str">
        <f t="shared" si="39"/>
        <v>Not Started</v>
      </c>
      <c r="J230" s="1" t="s">
        <v>521</v>
      </c>
      <c r="P230" s="1" t="str">
        <f t="shared" si="40"/>
        <v>ERIS</v>
      </c>
      <c r="R230" s="1">
        <f t="shared" si="41"/>
        <v>400</v>
      </c>
      <c r="T230" s="1" t="str">
        <f t="shared" si="42"/>
        <v>Coal</v>
      </c>
      <c r="U230" s="1" t="str">
        <f t="shared" si="43"/>
        <v>Buffalo County</v>
      </c>
      <c r="V230" s="1" t="str">
        <f t="shared" si="44"/>
        <v>WI</v>
      </c>
      <c r="AB230" s="1"/>
      <c r="AC230" s="1"/>
      <c r="AJ230" s="5"/>
      <c r="AK230" s="5"/>
      <c r="AL230" s="5"/>
      <c r="AM230" s="5"/>
      <c r="AN230" s="5"/>
      <c r="AO230" s="5"/>
      <c r="AP230" s="5"/>
      <c r="AQ230" s="5"/>
      <c r="AR230" s="5"/>
      <c r="AS230" s="5"/>
      <c r="AT230" s="5"/>
      <c r="AU230" s="5"/>
      <c r="BB230" s="1" t="s">
        <v>73</v>
      </c>
      <c r="BC230" s="2">
        <v>37608</v>
      </c>
      <c r="BD230" s="2">
        <v>38349</v>
      </c>
      <c r="BE230" s="2">
        <v>38349</v>
      </c>
      <c r="BG230" s="1" t="s">
        <v>447</v>
      </c>
      <c r="BH230" s="1" t="s">
        <v>522</v>
      </c>
      <c r="BI230" s="1" t="s">
        <v>76</v>
      </c>
      <c r="BM230" s="1" t="s">
        <v>62</v>
      </c>
      <c r="BN230" s="1" t="s">
        <v>78</v>
      </c>
      <c r="BO230" s="1">
        <v>400</v>
      </c>
      <c r="BP230" s="1">
        <v>400</v>
      </c>
      <c r="BQ230" s="1" t="s">
        <v>83</v>
      </c>
      <c r="BS230" s="1" t="s">
        <v>84</v>
      </c>
      <c r="BT230" s="2">
        <v>38322</v>
      </c>
      <c r="BU230" s="1">
        <v>0</v>
      </c>
      <c r="BV230" s="1">
        <v>0</v>
      </c>
      <c r="BW230" s="1">
        <v>0</v>
      </c>
      <c r="BX230" s="1">
        <v>0</v>
      </c>
    </row>
    <row r="231" spans="4:76" hidden="1" x14ac:dyDescent="0.25">
      <c r="D231" s="4"/>
      <c r="E231" s="5">
        <f t="shared" si="36"/>
        <v>0</v>
      </c>
      <c r="F231" s="5">
        <f t="shared" si="37"/>
        <v>0</v>
      </c>
      <c r="H231" s="5" t="str">
        <f t="shared" si="38"/>
        <v>Done</v>
      </c>
      <c r="I231" s="6" t="str">
        <f t="shared" si="39"/>
        <v>In Service</v>
      </c>
      <c r="J231" s="1" t="s">
        <v>523</v>
      </c>
      <c r="P231" s="1" t="str">
        <f t="shared" si="40"/>
        <v>NRIS</v>
      </c>
      <c r="R231" s="1">
        <f t="shared" si="41"/>
        <v>667</v>
      </c>
      <c r="T231" s="1" t="str">
        <f t="shared" si="42"/>
        <v>Combined Cycle</v>
      </c>
      <c r="U231" s="1" t="str">
        <f t="shared" si="43"/>
        <v>Blue Earth County</v>
      </c>
      <c r="V231" s="1" t="str">
        <f t="shared" si="44"/>
        <v>MN</v>
      </c>
      <c r="AB231" s="1"/>
      <c r="AC231" s="1"/>
      <c r="AJ231" s="5"/>
      <c r="AK231" s="5"/>
      <c r="AL231" s="5"/>
      <c r="AM231" s="5"/>
      <c r="AN231" s="5"/>
      <c r="AO231" s="5"/>
      <c r="AP231" s="5"/>
      <c r="AQ231" s="5"/>
      <c r="AR231" s="5"/>
      <c r="AS231" s="5"/>
      <c r="AT231" s="5"/>
      <c r="AU231" s="5"/>
      <c r="BB231" s="1" t="s">
        <v>58</v>
      </c>
      <c r="BC231" s="2">
        <v>37540</v>
      </c>
      <c r="BE231" s="2">
        <v>38387</v>
      </c>
      <c r="BF231" s="2">
        <v>43252</v>
      </c>
      <c r="BG231" s="1" t="s">
        <v>91</v>
      </c>
      <c r="BH231" s="1" t="s">
        <v>524</v>
      </c>
      <c r="BI231" s="1" t="s">
        <v>93</v>
      </c>
      <c r="BL231" s="1" t="s">
        <v>77</v>
      </c>
      <c r="BM231" s="1" t="s">
        <v>126</v>
      </c>
      <c r="BN231" s="1" t="s">
        <v>525</v>
      </c>
      <c r="BO231" s="1">
        <v>667</v>
      </c>
      <c r="BP231" s="1">
        <v>667</v>
      </c>
      <c r="BQ231" s="1" t="s">
        <v>94</v>
      </c>
      <c r="BR231" s="1" t="s">
        <v>94</v>
      </c>
      <c r="BS231" s="1" t="s">
        <v>65</v>
      </c>
      <c r="BT231" s="2">
        <v>37926</v>
      </c>
      <c r="BU231" s="1">
        <v>0</v>
      </c>
      <c r="BV231" s="1">
        <v>0</v>
      </c>
      <c r="BW231" s="1">
        <v>0</v>
      </c>
      <c r="BX231" s="1">
        <v>0</v>
      </c>
    </row>
    <row r="232" spans="4:76" hidden="1" x14ac:dyDescent="0.25">
      <c r="D232" s="4"/>
      <c r="E232" s="5">
        <f t="shared" si="36"/>
        <v>0</v>
      </c>
      <c r="F232" s="5">
        <f t="shared" si="37"/>
        <v>0</v>
      </c>
      <c r="H232" s="5" t="str">
        <f t="shared" si="38"/>
        <v>Withdrawn</v>
      </c>
      <c r="I232" s="6" t="str">
        <f t="shared" si="39"/>
        <v>Not Started</v>
      </c>
      <c r="J232" s="1" t="s">
        <v>526</v>
      </c>
      <c r="P232" s="1" t="str">
        <f t="shared" si="40"/>
        <v>NRIS</v>
      </c>
      <c r="R232" s="1">
        <f t="shared" si="41"/>
        <v>60</v>
      </c>
      <c r="T232" s="1" t="str">
        <f t="shared" si="42"/>
        <v>Wind</v>
      </c>
      <c r="U232" s="1" t="str">
        <f t="shared" si="43"/>
        <v>Dodge County</v>
      </c>
      <c r="V232" s="1" t="str">
        <f t="shared" si="44"/>
        <v>WI</v>
      </c>
      <c r="AB232" s="1"/>
      <c r="AC232" s="1"/>
      <c r="AJ232" s="5"/>
      <c r="AK232" s="5"/>
      <c r="AL232" s="5"/>
      <c r="AM232" s="5"/>
      <c r="AN232" s="5"/>
      <c r="AO232" s="5"/>
      <c r="AP232" s="5"/>
      <c r="AQ232" s="5"/>
      <c r="AR232" s="5"/>
      <c r="AS232" s="5"/>
      <c r="AT232" s="5"/>
      <c r="AU232" s="5"/>
      <c r="BB232" s="1" t="s">
        <v>73</v>
      </c>
      <c r="BC232" s="2">
        <v>38315</v>
      </c>
      <c r="BD232" s="2">
        <v>38356</v>
      </c>
      <c r="BE232" s="2">
        <v>38356</v>
      </c>
      <c r="BG232" s="1" t="s">
        <v>74</v>
      </c>
      <c r="BH232" s="1" t="s">
        <v>297</v>
      </c>
      <c r="BI232" s="1" t="s">
        <v>76</v>
      </c>
      <c r="BM232" s="1" t="s">
        <v>126</v>
      </c>
      <c r="BN232" s="1" t="s">
        <v>527</v>
      </c>
      <c r="BO232" s="1">
        <v>60</v>
      </c>
      <c r="BP232" s="1">
        <v>60</v>
      </c>
      <c r="BQ232" s="1" t="s">
        <v>97</v>
      </c>
      <c r="BR232" s="1" t="s">
        <v>98</v>
      </c>
      <c r="BS232" s="1" t="s">
        <v>84</v>
      </c>
      <c r="BT232" s="2">
        <v>39814</v>
      </c>
      <c r="BU232" s="1">
        <v>0</v>
      </c>
      <c r="BV232" s="1">
        <v>0</v>
      </c>
      <c r="BW232" s="1">
        <v>0</v>
      </c>
      <c r="BX232" s="1">
        <v>0</v>
      </c>
    </row>
    <row r="233" spans="4:76" hidden="1" x14ac:dyDescent="0.25">
      <c r="D233" s="4"/>
      <c r="E233" s="5" t="str">
        <f t="shared" si="36"/>
        <v>G263</v>
      </c>
      <c r="F233" s="5" t="str">
        <f t="shared" si="37"/>
        <v>G263</v>
      </c>
      <c r="H233" s="5" t="str">
        <f t="shared" si="38"/>
        <v>Done</v>
      </c>
      <c r="I233" s="6" t="str">
        <f t="shared" si="39"/>
        <v>In Service</v>
      </c>
      <c r="J233" s="1" t="s">
        <v>528</v>
      </c>
      <c r="P233" s="1" t="str">
        <f t="shared" si="40"/>
        <v>NRIS</v>
      </c>
      <c r="R233" s="1">
        <f t="shared" si="41"/>
        <v>105</v>
      </c>
      <c r="T233" s="1" t="str">
        <f t="shared" si="42"/>
        <v>Wind</v>
      </c>
      <c r="U233" s="1" t="str">
        <f t="shared" si="43"/>
        <v>Martin County</v>
      </c>
      <c r="V233" s="1" t="str">
        <f t="shared" si="44"/>
        <v>MN</v>
      </c>
      <c r="AB233" s="1"/>
      <c r="AC233" s="1"/>
      <c r="AJ233" s="5"/>
      <c r="AK233" s="5"/>
      <c r="AL233" s="5"/>
      <c r="AM233" s="5"/>
      <c r="AN233" s="5"/>
      <c r="AO233" s="5"/>
      <c r="AP233" s="5"/>
      <c r="AQ233" s="5"/>
      <c r="AR233" s="5"/>
      <c r="AS233" s="5"/>
      <c r="AT233" s="5"/>
      <c r="AU233" s="5"/>
      <c r="BB233" s="1" t="s">
        <v>58</v>
      </c>
      <c r="BC233" s="2">
        <v>37551</v>
      </c>
      <c r="BE233" s="2">
        <v>38496</v>
      </c>
      <c r="BG233" s="1" t="s">
        <v>91</v>
      </c>
      <c r="BH233" s="1" t="s">
        <v>382</v>
      </c>
      <c r="BI233" s="1" t="s">
        <v>93</v>
      </c>
      <c r="BJ233" s="1" t="s">
        <v>528</v>
      </c>
      <c r="BK233" s="1" t="s">
        <v>528</v>
      </c>
      <c r="BL233" s="1" t="s">
        <v>77</v>
      </c>
      <c r="BM233" s="1" t="s">
        <v>126</v>
      </c>
      <c r="BN233" s="1" t="s">
        <v>529</v>
      </c>
      <c r="BO233" s="1">
        <v>105</v>
      </c>
      <c r="BP233" s="1">
        <v>105</v>
      </c>
      <c r="BQ233" s="1" t="s">
        <v>97</v>
      </c>
      <c r="BR233" s="1" t="s">
        <v>98</v>
      </c>
      <c r="BS233" s="1" t="s">
        <v>65</v>
      </c>
      <c r="BT233" s="2">
        <v>39387</v>
      </c>
      <c r="BU233" s="1">
        <v>0</v>
      </c>
      <c r="BV233" s="1">
        <v>0</v>
      </c>
      <c r="BW233" s="1">
        <v>0</v>
      </c>
      <c r="BX233" s="1">
        <v>0</v>
      </c>
    </row>
    <row r="234" spans="4:76" hidden="1" x14ac:dyDescent="0.25">
      <c r="D234" s="4"/>
      <c r="E234" s="5" t="str">
        <f t="shared" si="36"/>
        <v>G410</v>
      </c>
      <c r="F234" s="5" t="str">
        <f t="shared" si="37"/>
        <v>G410</v>
      </c>
      <c r="H234" s="5" t="str">
        <f t="shared" si="38"/>
        <v>Withdrawn</v>
      </c>
      <c r="I234" s="6" t="str">
        <f t="shared" si="39"/>
        <v>Not Started</v>
      </c>
      <c r="J234" s="1" t="s">
        <v>530</v>
      </c>
      <c r="P234" s="1" t="str">
        <f t="shared" si="40"/>
        <v>NRIS</v>
      </c>
      <c r="R234" s="1">
        <f t="shared" si="41"/>
        <v>99</v>
      </c>
      <c r="T234" s="1" t="str">
        <f t="shared" si="42"/>
        <v>Wind</v>
      </c>
      <c r="U234" s="1" t="str">
        <f t="shared" si="43"/>
        <v>Kewaunee County</v>
      </c>
      <c r="V234" s="1" t="str">
        <f t="shared" si="44"/>
        <v>WI</v>
      </c>
      <c r="AB234" s="1"/>
      <c r="AC234" s="1"/>
      <c r="AJ234" s="5"/>
      <c r="AK234" s="5"/>
      <c r="AL234" s="5"/>
      <c r="AM234" s="5"/>
      <c r="AN234" s="5"/>
      <c r="AO234" s="5"/>
      <c r="AP234" s="5"/>
      <c r="AQ234" s="5"/>
      <c r="AR234" s="5"/>
      <c r="AS234" s="5"/>
      <c r="AT234" s="5"/>
      <c r="AU234" s="5"/>
      <c r="BB234" s="1" t="s">
        <v>73</v>
      </c>
      <c r="BC234" s="2">
        <v>38040</v>
      </c>
      <c r="BD234" s="2">
        <v>38418</v>
      </c>
      <c r="BE234" s="2">
        <v>38418</v>
      </c>
      <c r="BG234" s="1" t="s">
        <v>74</v>
      </c>
      <c r="BH234" s="1" t="s">
        <v>385</v>
      </c>
      <c r="BI234" s="1" t="s">
        <v>76</v>
      </c>
      <c r="BJ234" s="1" t="s">
        <v>530</v>
      </c>
      <c r="BK234" s="1" t="s">
        <v>530</v>
      </c>
      <c r="BL234" s="1" t="s">
        <v>77</v>
      </c>
      <c r="BM234" s="1" t="s">
        <v>126</v>
      </c>
      <c r="BN234" s="1" t="s">
        <v>531</v>
      </c>
      <c r="BO234" s="1">
        <v>99</v>
      </c>
      <c r="BP234" s="1">
        <v>99</v>
      </c>
      <c r="BQ234" s="1" t="s">
        <v>97</v>
      </c>
      <c r="BR234" s="1" t="s">
        <v>98</v>
      </c>
      <c r="BS234" s="1" t="s">
        <v>84</v>
      </c>
      <c r="BT234" s="2">
        <v>38717</v>
      </c>
      <c r="BU234" s="1">
        <v>0</v>
      </c>
      <c r="BV234" s="1">
        <v>0</v>
      </c>
      <c r="BW234" s="1">
        <v>0</v>
      </c>
      <c r="BX234" s="1">
        <v>0</v>
      </c>
    </row>
    <row r="235" spans="4:76" hidden="1" x14ac:dyDescent="0.25">
      <c r="D235" s="4"/>
      <c r="E235" s="5">
        <f t="shared" si="36"/>
        <v>0</v>
      </c>
      <c r="F235" s="5">
        <f t="shared" si="37"/>
        <v>0</v>
      </c>
      <c r="H235" s="5" t="str">
        <f t="shared" si="38"/>
        <v>Withdrawn</v>
      </c>
      <c r="I235" s="6" t="str">
        <f t="shared" si="39"/>
        <v>Withdrawn</v>
      </c>
      <c r="J235" s="1" t="s">
        <v>532</v>
      </c>
      <c r="P235" s="1" t="str">
        <f t="shared" si="40"/>
        <v>ERIS</v>
      </c>
      <c r="R235" s="1">
        <f t="shared" si="41"/>
        <v>800</v>
      </c>
      <c r="T235" s="1" t="str">
        <f t="shared" si="42"/>
        <v>Coal</v>
      </c>
      <c r="U235" s="1" t="str">
        <f t="shared" si="43"/>
        <v>Fulton County</v>
      </c>
      <c r="V235" s="1" t="str">
        <f t="shared" si="44"/>
        <v>IL</v>
      </c>
      <c r="AB235" s="1"/>
      <c r="AC235" s="1"/>
      <c r="AJ235" s="5"/>
      <c r="AK235" s="5"/>
      <c r="AL235" s="5"/>
      <c r="AM235" s="5"/>
      <c r="AN235" s="5"/>
      <c r="AO235" s="5"/>
      <c r="AP235" s="5"/>
      <c r="AQ235" s="5"/>
      <c r="AR235" s="5"/>
      <c r="AS235" s="5"/>
      <c r="AT235" s="5"/>
      <c r="AU235" s="5"/>
      <c r="BB235" s="1" t="s">
        <v>73</v>
      </c>
      <c r="BC235" s="2">
        <v>37910</v>
      </c>
      <c r="BD235" s="2">
        <v>38436</v>
      </c>
      <c r="BE235" s="2">
        <v>38436</v>
      </c>
      <c r="BG235" s="1" t="s">
        <v>122</v>
      </c>
      <c r="BH235" s="1" t="s">
        <v>533</v>
      </c>
      <c r="BI235" s="1" t="s">
        <v>124</v>
      </c>
      <c r="BL235" s="1" t="s">
        <v>143</v>
      </c>
      <c r="BM235" s="1" t="s">
        <v>62</v>
      </c>
      <c r="BN235" s="1" t="s">
        <v>534</v>
      </c>
      <c r="BO235" s="1">
        <v>800</v>
      </c>
      <c r="BP235" s="1">
        <v>800</v>
      </c>
      <c r="BQ235" s="1" t="s">
        <v>83</v>
      </c>
      <c r="BS235" s="1" t="s">
        <v>73</v>
      </c>
      <c r="BT235" s="2">
        <v>39386</v>
      </c>
      <c r="BU235" s="1">
        <v>0</v>
      </c>
      <c r="BV235" s="1">
        <v>0</v>
      </c>
      <c r="BW235" s="1">
        <v>0</v>
      </c>
      <c r="BX235" s="1">
        <v>0</v>
      </c>
    </row>
    <row r="236" spans="4:76" hidden="1" x14ac:dyDescent="0.25">
      <c r="D236" s="4"/>
      <c r="E236" s="5">
        <f t="shared" si="36"/>
        <v>0</v>
      </c>
      <c r="F236" s="5">
        <f t="shared" si="37"/>
        <v>0</v>
      </c>
      <c r="H236" s="5" t="str">
        <f t="shared" si="38"/>
        <v>Withdrawn</v>
      </c>
      <c r="I236" s="6" t="str">
        <f t="shared" si="39"/>
        <v>Not Started</v>
      </c>
      <c r="J236" s="1" t="s">
        <v>535</v>
      </c>
      <c r="P236" s="1" t="str">
        <f t="shared" si="40"/>
        <v>NRIS</v>
      </c>
      <c r="R236" s="1">
        <f t="shared" si="41"/>
        <v>300</v>
      </c>
      <c r="T236" s="1" t="str">
        <f t="shared" si="42"/>
        <v>Combined Cycle</v>
      </c>
      <c r="U236" s="1" t="str">
        <f t="shared" si="43"/>
        <v>Washington County</v>
      </c>
      <c r="V236" s="1" t="str">
        <f t="shared" si="44"/>
        <v>MN</v>
      </c>
      <c r="AB236" s="1"/>
      <c r="AC236" s="1"/>
      <c r="AJ236" s="5"/>
      <c r="AK236" s="5"/>
      <c r="AL236" s="5"/>
      <c r="AM236" s="5"/>
      <c r="AN236" s="5"/>
      <c r="AO236" s="5"/>
      <c r="AP236" s="5"/>
      <c r="AQ236" s="5"/>
      <c r="AR236" s="5"/>
      <c r="AS236" s="5"/>
      <c r="AT236" s="5"/>
      <c r="AU236" s="5"/>
      <c r="BB236" s="1" t="s">
        <v>73</v>
      </c>
      <c r="BC236" s="2">
        <v>38063</v>
      </c>
      <c r="BD236" s="2">
        <v>38446</v>
      </c>
      <c r="BE236" s="2">
        <v>38446</v>
      </c>
      <c r="BG236" s="1" t="s">
        <v>91</v>
      </c>
      <c r="BH236" s="1" t="s">
        <v>395</v>
      </c>
      <c r="BI236" s="1" t="s">
        <v>93</v>
      </c>
      <c r="BL236" s="1" t="s">
        <v>536</v>
      </c>
      <c r="BM236" s="1" t="s">
        <v>126</v>
      </c>
      <c r="BN236" s="1" t="s">
        <v>78</v>
      </c>
      <c r="BO236" s="1">
        <v>300</v>
      </c>
      <c r="BP236" s="1">
        <v>300</v>
      </c>
      <c r="BQ236" s="1" t="s">
        <v>94</v>
      </c>
      <c r="BS236" s="1" t="s">
        <v>84</v>
      </c>
      <c r="BT236" s="2">
        <v>38322</v>
      </c>
      <c r="BU236" s="1">
        <v>0</v>
      </c>
      <c r="BV236" s="1">
        <v>0</v>
      </c>
      <c r="BW236" s="1">
        <v>0</v>
      </c>
      <c r="BX236" s="1">
        <v>0</v>
      </c>
    </row>
    <row r="237" spans="4:76" hidden="1" x14ac:dyDescent="0.25">
      <c r="D237" s="4"/>
      <c r="E237" s="5">
        <f t="shared" si="36"/>
        <v>0</v>
      </c>
      <c r="F237" s="5">
        <f t="shared" si="37"/>
        <v>0</v>
      </c>
      <c r="H237" s="5" t="str">
        <f t="shared" si="38"/>
        <v>Withdrawn</v>
      </c>
      <c r="I237" s="6" t="str">
        <f t="shared" si="39"/>
        <v>Not Started</v>
      </c>
      <c r="J237" s="1" t="s">
        <v>537</v>
      </c>
      <c r="P237" s="1" t="str">
        <f t="shared" si="40"/>
        <v>NRIS</v>
      </c>
      <c r="R237" s="1">
        <f t="shared" si="41"/>
        <v>200</v>
      </c>
      <c r="T237" s="1" t="str">
        <f t="shared" si="42"/>
        <v>Wind</v>
      </c>
      <c r="U237" s="1" t="str">
        <f t="shared" si="43"/>
        <v>Howard County</v>
      </c>
      <c r="V237" s="1" t="str">
        <f t="shared" si="44"/>
        <v>IA</v>
      </c>
      <c r="AB237" s="1"/>
      <c r="AC237" s="1"/>
      <c r="AJ237" s="5"/>
      <c r="AK237" s="5"/>
      <c r="AL237" s="5"/>
      <c r="AM237" s="5"/>
      <c r="AN237" s="5"/>
      <c r="AO237" s="5"/>
      <c r="AP237" s="5"/>
      <c r="AQ237" s="5"/>
      <c r="AR237" s="5"/>
      <c r="AS237" s="5"/>
      <c r="AT237" s="5"/>
      <c r="AU237" s="5"/>
      <c r="BB237" s="1" t="s">
        <v>73</v>
      </c>
      <c r="BC237" s="2">
        <v>38224</v>
      </c>
      <c r="BD237" s="2">
        <v>38454</v>
      </c>
      <c r="BE237" s="2">
        <v>38454</v>
      </c>
      <c r="BG237" s="1" t="s">
        <v>87</v>
      </c>
      <c r="BH237" s="1" t="s">
        <v>538</v>
      </c>
      <c r="BI237" s="1" t="s">
        <v>89</v>
      </c>
      <c r="BL237" s="1" t="s">
        <v>536</v>
      </c>
      <c r="BM237" s="1" t="s">
        <v>126</v>
      </c>
      <c r="BN237" s="1" t="s">
        <v>78</v>
      </c>
      <c r="BO237" s="1">
        <v>200</v>
      </c>
      <c r="BP237" s="1">
        <v>200</v>
      </c>
      <c r="BQ237" s="1" t="s">
        <v>97</v>
      </c>
      <c r="BR237" s="1" t="s">
        <v>98</v>
      </c>
      <c r="BS237" s="1" t="s">
        <v>84</v>
      </c>
      <c r="BT237" s="2">
        <v>38687</v>
      </c>
      <c r="BU237" s="1">
        <v>0</v>
      </c>
      <c r="BV237" s="1">
        <v>0</v>
      </c>
      <c r="BW237" s="1">
        <v>0</v>
      </c>
      <c r="BX237" s="1">
        <v>0</v>
      </c>
    </row>
    <row r="238" spans="4:76" hidden="1" x14ac:dyDescent="0.25">
      <c r="D238" s="4"/>
      <c r="E238" s="5">
        <f t="shared" si="36"/>
        <v>0</v>
      </c>
      <c r="F238" s="5">
        <f t="shared" si="37"/>
        <v>0</v>
      </c>
      <c r="H238" s="5" t="str">
        <f t="shared" si="38"/>
        <v>Withdrawn</v>
      </c>
      <c r="I238" s="6" t="str">
        <f t="shared" si="39"/>
        <v>Not Started</v>
      </c>
      <c r="J238" s="1" t="s">
        <v>539</v>
      </c>
      <c r="P238" s="1">
        <f t="shared" si="40"/>
        <v>0</v>
      </c>
      <c r="R238" s="1">
        <f t="shared" si="41"/>
        <v>79.19</v>
      </c>
      <c r="T238" s="1" t="str">
        <f t="shared" si="42"/>
        <v>Wind</v>
      </c>
      <c r="U238" s="1" t="str">
        <f t="shared" si="43"/>
        <v>McLean County</v>
      </c>
      <c r="V238" s="1" t="str">
        <f t="shared" si="44"/>
        <v>IL</v>
      </c>
      <c r="AB238" s="1"/>
      <c r="AC238" s="1"/>
      <c r="AJ238" s="5"/>
      <c r="AK238" s="5"/>
      <c r="AL238" s="5"/>
      <c r="AM238" s="5"/>
      <c r="AN238" s="5"/>
      <c r="AO238" s="5"/>
      <c r="AP238" s="5"/>
      <c r="AQ238" s="5"/>
      <c r="AR238" s="5"/>
      <c r="AS238" s="5"/>
      <c r="AT238" s="5"/>
      <c r="AU238" s="5"/>
      <c r="BB238" s="1" t="s">
        <v>73</v>
      </c>
      <c r="BC238" s="2">
        <v>38422</v>
      </c>
      <c r="BD238" s="2">
        <v>38471</v>
      </c>
      <c r="BE238" s="2">
        <v>38471</v>
      </c>
      <c r="BG238" s="1" t="s">
        <v>236</v>
      </c>
      <c r="BH238" s="1" t="s">
        <v>540</v>
      </c>
      <c r="BI238" s="1" t="s">
        <v>124</v>
      </c>
      <c r="BN238" s="1" t="s">
        <v>78</v>
      </c>
      <c r="BO238" s="1">
        <v>79.19</v>
      </c>
      <c r="BP238" s="1">
        <v>79.19</v>
      </c>
      <c r="BQ238" s="1" t="s">
        <v>97</v>
      </c>
      <c r="BR238" s="1" t="s">
        <v>98</v>
      </c>
      <c r="BS238" s="1" t="s">
        <v>84</v>
      </c>
      <c r="BT238" s="2">
        <v>38867</v>
      </c>
      <c r="BU238" s="1">
        <v>0</v>
      </c>
      <c r="BV238" s="1">
        <v>0</v>
      </c>
      <c r="BW238" s="1">
        <v>0</v>
      </c>
      <c r="BX238" s="1">
        <v>0</v>
      </c>
    </row>
    <row r="239" spans="4:76" hidden="1" x14ac:dyDescent="0.25">
      <c r="D239" s="4"/>
      <c r="E239" s="5">
        <f t="shared" si="36"/>
        <v>0</v>
      </c>
      <c r="F239" s="5">
        <f t="shared" si="37"/>
        <v>0</v>
      </c>
      <c r="H239" s="5" t="str">
        <f t="shared" si="38"/>
        <v>Withdrawn</v>
      </c>
      <c r="I239" s="6" t="str">
        <f t="shared" si="39"/>
        <v>Not Started</v>
      </c>
      <c r="J239" s="1" t="s">
        <v>541</v>
      </c>
      <c r="P239" s="1" t="str">
        <f t="shared" si="40"/>
        <v>NRIS</v>
      </c>
      <c r="R239" s="1">
        <f t="shared" si="41"/>
        <v>79.19</v>
      </c>
      <c r="T239" s="1" t="str">
        <f t="shared" si="42"/>
        <v>Wind</v>
      </c>
      <c r="U239" s="1" t="str">
        <f t="shared" si="43"/>
        <v>McLean County</v>
      </c>
      <c r="V239" s="1" t="str">
        <f t="shared" si="44"/>
        <v>IL</v>
      </c>
      <c r="AB239" s="1"/>
      <c r="AC239" s="1"/>
      <c r="AJ239" s="5"/>
      <c r="AK239" s="5"/>
      <c r="AL239" s="5"/>
      <c r="AM239" s="5"/>
      <c r="AN239" s="5"/>
      <c r="AO239" s="5"/>
      <c r="AP239" s="5"/>
      <c r="AQ239" s="5"/>
      <c r="AR239" s="5"/>
      <c r="AS239" s="5"/>
      <c r="AT239" s="5"/>
      <c r="AU239" s="5"/>
      <c r="BB239" s="1" t="s">
        <v>73</v>
      </c>
      <c r="BC239" s="2">
        <v>38000</v>
      </c>
      <c r="BD239" s="2">
        <v>38473</v>
      </c>
      <c r="BE239" s="2">
        <v>38473</v>
      </c>
      <c r="BG239" s="1" t="s">
        <v>122</v>
      </c>
      <c r="BH239" s="1" t="s">
        <v>540</v>
      </c>
      <c r="BI239" s="1" t="s">
        <v>124</v>
      </c>
      <c r="BL239" s="1" t="s">
        <v>77</v>
      </c>
      <c r="BM239" s="1" t="s">
        <v>126</v>
      </c>
      <c r="BN239" s="1" t="s">
        <v>542</v>
      </c>
      <c r="BO239" s="1">
        <v>79.19</v>
      </c>
      <c r="BP239" s="1">
        <v>79.19</v>
      </c>
      <c r="BQ239" s="1" t="s">
        <v>97</v>
      </c>
      <c r="BR239" s="1" t="s">
        <v>98</v>
      </c>
      <c r="BS239" s="1" t="s">
        <v>84</v>
      </c>
      <c r="BT239" s="2">
        <v>40633</v>
      </c>
      <c r="BU239" s="1">
        <v>0</v>
      </c>
      <c r="BV239" s="1">
        <v>0</v>
      </c>
      <c r="BW239" s="1">
        <v>0</v>
      </c>
      <c r="BX239" s="1">
        <v>0</v>
      </c>
    </row>
    <row r="240" spans="4:76" hidden="1" x14ac:dyDescent="0.25">
      <c r="D240" s="4"/>
      <c r="E240" s="5" t="str">
        <f t="shared" si="36"/>
        <v>G270</v>
      </c>
      <c r="F240" s="5" t="str">
        <f t="shared" si="37"/>
        <v>G270</v>
      </c>
      <c r="H240" s="5" t="str">
        <f t="shared" si="38"/>
        <v>Done</v>
      </c>
      <c r="I240" s="6" t="str">
        <f t="shared" si="39"/>
        <v>In Service</v>
      </c>
      <c r="J240" s="1" t="s">
        <v>543</v>
      </c>
      <c r="P240" s="1" t="str">
        <f t="shared" si="40"/>
        <v>ERIS</v>
      </c>
      <c r="R240" s="1">
        <f t="shared" si="41"/>
        <v>2</v>
      </c>
      <c r="T240" s="1" t="str">
        <f t="shared" si="42"/>
        <v>Diesel</v>
      </c>
      <c r="U240" s="1" t="str">
        <f t="shared" si="43"/>
        <v>Nobles County</v>
      </c>
      <c r="V240" s="1" t="str">
        <f t="shared" si="44"/>
        <v>MN</v>
      </c>
      <c r="AB240" s="1"/>
      <c r="AC240" s="1"/>
      <c r="AJ240" s="5"/>
      <c r="AK240" s="5"/>
      <c r="AL240" s="5"/>
      <c r="AM240" s="5"/>
      <c r="AN240" s="5"/>
      <c r="AO240" s="5"/>
      <c r="AP240" s="5"/>
      <c r="AQ240" s="5"/>
      <c r="AR240" s="5"/>
      <c r="AS240" s="5"/>
      <c r="AT240" s="5"/>
      <c r="AU240" s="5"/>
      <c r="BB240" s="1" t="s">
        <v>58</v>
      </c>
      <c r="BC240" s="2">
        <v>37599</v>
      </c>
      <c r="BE240" s="2">
        <v>38065</v>
      </c>
      <c r="BG240" s="1" t="s">
        <v>87</v>
      </c>
      <c r="BH240" s="1" t="s">
        <v>347</v>
      </c>
      <c r="BI240" s="1" t="s">
        <v>93</v>
      </c>
      <c r="BJ240" s="1" t="s">
        <v>543</v>
      </c>
      <c r="BK240" s="1" t="s">
        <v>543</v>
      </c>
      <c r="BL240" s="1" t="s">
        <v>77</v>
      </c>
      <c r="BM240" s="1" t="s">
        <v>62</v>
      </c>
      <c r="BN240" s="1" t="s">
        <v>544</v>
      </c>
      <c r="BO240" s="1">
        <v>2</v>
      </c>
      <c r="BP240" s="1">
        <v>2</v>
      </c>
      <c r="BQ240" s="1" t="s">
        <v>207</v>
      </c>
      <c r="BR240" s="1" t="s">
        <v>208</v>
      </c>
      <c r="BS240" s="1" t="s">
        <v>65</v>
      </c>
      <c r="BT240" s="2">
        <v>38412</v>
      </c>
      <c r="BU240" s="1">
        <v>0</v>
      </c>
      <c r="BV240" s="1">
        <v>0</v>
      </c>
      <c r="BW240" s="1">
        <v>0</v>
      </c>
      <c r="BX240" s="1">
        <v>0</v>
      </c>
    </row>
    <row r="241" spans="4:76" hidden="1" x14ac:dyDescent="0.25">
      <c r="D241" s="4"/>
      <c r="E241" s="5">
        <f t="shared" si="36"/>
        <v>0</v>
      </c>
      <c r="F241" s="5">
        <f t="shared" si="37"/>
        <v>0</v>
      </c>
      <c r="H241" s="5" t="str">
        <f t="shared" si="38"/>
        <v>Withdrawn</v>
      </c>
      <c r="I241" s="6" t="str">
        <f t="shared" si="39"/>
        <v>Not Started</v>
      </c>
      <c r="J241" s="1" t="s">
        <v>545</v>
      </c>
      <c r="P241" s="1" t="str">
        <f t="shared" si="40"/>
        <v>NRIS</v>
      </c>
      <c r="R241" s="1">
        <f t="shared" si="41"/>
        <v>100</v>
      </c>
      <c r="T241" s="1" t="str">
        <f t="shared" si="42"/>
        <v>Wind</v>
      </c>
      <c r="U241" s="1" t="str">
        <f t="shared" si="43"/>
        <v>Huron County</v>
      </c>
      <c r="V241" s="1" t="str">
        <f t="shared" si="44"/>
        <v>MI</v>
      </c>
      <c r="AB241" s="1"/>
      <c r="AC241" s="1"/>
      <c r="AJ241" s="5"/>
      <c r="AK241" s="5"/>
      <c r="AL241" s="5"/>
      <c r="AM241" s="5"/>
      <c r="AN241" s="5"/>
      <c r="AO241" s="5"/>
      <c r="AP241" s="5"/>
      <c r="AQ241" s="5"/>
      <c r="AR241" s="5"/>
      <c r="AS241" s="5"/>
      <c r="AT241" s="5"/>
      <c r="AU241" s="5"/>
      <c r="BB241" s="1" t="s">
        <v>73</v>
      </c>
      <c r="BC241" s="2">
        <v>38432</v>
      </c>
      <c r="BD241" s="2">
        <v>38484</v>
      </c>
      <c r="BE241" s="2">
        <v>38484</v>
      </c>
      <c r="BG241" s="1" t="s">
        <v>128</v>
      </c>
      <c r="BH241" s="1" t="s">
        <v>546</v>
      </c>
      <c r="BI241" s="1" t="s">
        <v>130</v>
      </c>
      <c r="BM241" s="1" t="s">
        <v>126</v>
      </c>
      <c r="BN241" s="1" t="s">
        <v>78</v>
      </c>
      <c r="BO241" s="1">
        <v>100</v>
      </c>
      <c r="BP241" s="1">
        <v>100</v>
      </c>
      <c r="BQ241" s="1" t="s">
        <v>97</v>
      </c>
      <c r="BR241" s="1" t="s">
        <v>98</v>
      </c>
      <c r="BS241" s="1" t="s">
        <v>84</v>
      </c>
      <c r="BT241" s="2">
        <v>38930</v>
      </c>
      <c r="BU241" s="1">
        <v>0</v>
      </c>
      <c r="BV241" s="1">
        <v>0</v>
      </c>
      <c r="BW241" s="1">
        <v>0</v>
      </c>
      <c r="BX241" s="1">
        <v>0</v>
      </c>
    </row>
    <row r="242" spans="4:76" hidden="1" x14ac:dyDescent="0.25">
      <c r="D242" s="4"/>
      <c r="E242" s="5" t="str">
        <f t="shared" si="36"/>
        <v>G272</v>
      </c>
      <c r="F242" s="5" t="str">
        <f t="shared" si="37"/>
        <v>G272</v>
      </c>
      <c r="H242" s="5" t="str">
        <f t="shared" si="38"/>
        <v>Done</v>
      </c>
      <c r="I242" s="6" t="str">
        <f t="shared" si="39"/>
        <v>In Service</v>
      </c>
      <c r="J242" s="1" t="s">
        <v>547</v>
      </c>
      <c r="P242" s="1" t="str">
        <f t="shared" si="40"/>
        <v>NRIS</v>
      </c>
      <c r="R242" s="1">
        <f t="shared" si="41"/>
        <v>10</v>
      </c>
      <c r="T242" s="1" t="str">
        <f t="shared" si="42"/>
        <v>Wind</v>
      </c>
      <c r="U242" s="1" t="str">
        <f t="shared" si="43"/>
        <v>Murray County</v>
      </c>
      <c r="V242" s="1" t="str">
        <f t="shared" si="44"/>
        <v>MN</v>
      </c>
      <c r="AB242" s="1"/>
      <c r="AC242" s="1"/>
      <c r="AJ242" s="5"/>
      <c r="AK242" s="5"/>
      <c r="AL242" s="5"/>
      <c r="AM242" s="5"/>
      <c r="AN242" s="5"/>
      <c r="AO242" s="5"/>
      <c r="AP242" s="5"/>
      <c r="AQ242" s="5"/>
      <c r="AR242" s="5"/>
      <c r="AS242" s="5"/>
      <c r="AT242" s="5"/>
      <c r="AU242" s="5"/>
      <c r="BB242" s="1" t="s">
        <v>58</v>
      </c>
      <c r="BC242" s="2">
        <v>37595</v>
      </c>
      <c r="BE242" s="2">
        <v>38499</v>
      </c>
      <c r="BF242" s="2">
        <v>38687</v>
      </c>
      <c r="BG242" s="1" t="s">
        <v>153</v>
      </c>
      <c r="BH242" s="1" t="s">
        <v>162</v>
      </c>
      <c r="BI242" s="1" t="s">
        <v>93</v>
      </c>
      <c r="BJ242" s="1" t="s">
        <v>547</v>
      </c>
      <c r="BK242" s="1" t="s">
        <v>547</v>
      </c>
      <c r="BL242" s="1" t="s">
        <v>77</v>
      </c>
      <c r="BM242" s="1" t="s">
        <v>126</v>
      </c>
      <c r="BN242" s="1" t="s">
        <v>548</v>
      </c>
      <c r="BO242" s="1">
        <v>10</v>
      </c>
      <c r="BP242" s="1">
        <v>10</v>
      </c>
      <c r="BQ242" s="1" t="s">
        <v>97</v>
      </c>
      <c r="BR242" s="1" t="s">
        <v>98</v>
      </c>
      <c r="BS242" s="1" t="s">
        <v>65</v>
      </c>
      <c r="BT242" s="2">
        <v>38231</v>
      </c>
      <c r="BU242" s="1">
        <v>0</v>
      </c>
      <c r="BV242" s="1">
        <v>0</v>
      </c>
      <c r="BW242" s="1">
        <v>0</v>
      </c>
      <c r="BX242" s="1">
        <v>0</v>
      </c>
    </row>
    <row r="243" spans="4:76" hidden="1" x14ac:dyDescent="0.25">
      <c r="D243" s="4"/>
      <c r="E243" s="5">
        <f t="shared" si="36"/>
        <v>0</v>
      </c>
      <c r="F243" s="5">
        <f t="shared" si="37"/>
        <v>0</v>
      </c>
      <c r="H243" s="5" t="str">
        <f t="shared" si="38"/>
        <v>Withdrawn</v>
      </c>
      <c r="I243" s="6" t="str">
        <f t="shared" si="39"/>
        <v>Not Started</v>
      </c>
      <c r="J243" s="1" t="s">
        <v>549</v>
      </c>
      <c r="P243" s="1" t="str">
        <f t="shared" si="40"/>
        <v>NRIS</v>
      </c>
      <c r="R243" s="1">
        <f t="shared" si="41"/>
        <v>109.5</v>
      </c>
      <c r="T243" s="1" t="str">
        <f t="shared" si="42"/>
        <v>Wind</v>
      </c>
      <c r="U243" s="1" t="str">
        <f t="shared" si="43"/>
        <v>Story County</v>
      </c>
      <c r="V243" s="1" t="str">
        <f t="shared" si="44"/>
        <v>IA</v>
      </c>
      <c r="AB243" s="1"/>
      <c r="AC243" s="1"/>
      <c r="AJ243" s="5"/>
      <c r="AK243" s="5"/>
      <c r="AL243" s="5"/>
      <c r="AM243" s="5"/>
      <c r="AN243" s="5"/>
      <c r="AO243" s="5"/>
      <c r="AP243" s="5"/>
      <c r="AQ243" s="5"/>
      <c r="AR243" s="5"/>
      <c r="AS243" s="5"/>
      <c r="AT243" s="5"/>
      <c r="AU243" s="5"/>
      <c r="BB243" s="1" t="s">
        <v>73</v>
      </c>
      <c r="BC243" s="2">
        <v>38405</v>
      </c>
      <c r="BD243" s="2">
        <v>38524</v>
      </c>
      <c r="BE243" s="2">
        <v>38524</v>
      </c>
      <c r="BG243" s="1" t="s">
        <v>87</v>
      </c>
      <c r="BH243" s="1" t="s">
        <v>550</v>
      </c>
      <c r="BI243" s="1" t="s">
        <v>89</v>
      </c>
      <c r="BM243" s="1" t="s">
        <v>126</v>
      </c>
      <c r="BN243" s="1" t="s">
        <v>551</v>
      </c>
      <c r="BO243" s="1">
        <v>109.5</v>
      </c>
      <c r="BP243" s="1">
        <v>109.5</v>
      </c>
      <c r="BQ243" s="1" t="s">
        <v>97</v>
      </c>
      <c r="BR243" s="1" t="s">
        <v>98</v>
      </c>
      <c r="BS243" s="1" t="s">
        <v>84</v>
      </c>
      <c r="BT243" s="2">
        <v>38930</v>
      </c>
      <c r="BU243" s="1">
        <v>0</v>
      </c>
      <c r="BV243" s="1">
        <v>0</v>
      </c>
      <c r="BW243" s="1">
        <v>0</v>
      </c>
      <c r="BX243" s="1">
        <v>0</v>
      </c>
    </row>
    <row r="244" spans="4:76" hidden="1" x14ac:dyDescent="0.25">
      <c r="D244" s="4"/>
      <c r="E244" s="5" t="str">
        <f t="shared" si="36"/>
        <v>G441</v>
      </c>
      <c r="F244" s="5" t="str">
        <f t="shared" si="37"/>
        <v>G441</v>
      </c>
      <c r="H244" s="5" t="str">
        <f t="shared" si="38"/>
        <v>Withdrawn</v>
      </c>
      <c r="I244" s="6" t="str">
        <f t="shared" si="39"/>
        <v>Not Started</v>
      </c>
      <c r="J244" s="1" t="s">
        <v>552</v>
      </c>
      <c r="P244" s="1" t="str">
        <f t="shared" si="40"/>
        <v>ERIS</v>
      </c>
      <c r="R244" s="1">
        <f t="shared" si="41"/>
        <v>439</v>
      </c>
      <c r="T244" s="1" t="str">
        <f t="shared" si="42"/>
        <v>Gas</v>
      </c>
      <c r="U244" s="1" t="str">
        <f t="shared" si="43"/>
        <v>Sarnia</v>
      </c>
      <c r="V244" s="1">
        <f t="shared" si="44"/>
        <v>0</v>
      </c>
      <c r="AB244" s="1"/>
      <c r="AC244" s="1"/>
      <c r="AJ244" s="5"/>
      <c r="AK244" s="5"/>
      <c r="AL244" s="5"/>
      <c r="AM244" s="5"/>
      <c r="AN244" s="5"/>
      <c r="AO244" s="5"/>
      <c r="AP244" s="5"/>
      <c r="AQ244" s="5"/>
      <c r="AR244" s="5"/>
      <c r="AS244" s="5"/>
      <c r="AT244" s="5"/>
      <c r="AU244" s="5"/>
      <c r="BB244" s="1" t="s">
        <v>73</v>
      </c>
      <c r="BC244" s="2">
        <v>38211</v>
      </c>
      <c r="BD244" s="2">
        <v>38527</v>
      </c>
      <c r="BE244" s="2">
        <v>38527</v>
      </c>
      <c r="BG244" s="1" t="s">
        <v>128</v>
      </c>
      <c r="BH244" s="1" t="s">
        <v>553</v>
      </c>
      <c r="BJ244" s="1" t="s">
        <v>552</v>
      </c>
      <c r="BK244" s="1" t="s">
        <v>552</v>
      </c>
      <c r="BL244" s="1" t="s">
        <v>143</v>
      </c>
      <c r="BM244" s="1" t="s">
        <v>62</v>
      </c>
      <c r="BN244" s="1" t="s">
        <v>554</v>
      </c>
      <c r="BO244" s="1">
        <v>439</v>
      </c>
      <c r="BP244" s="1">
        <v>439</v>
      </c>
      <c r="BQ244" s="1" t="s">
        <v>64</v>
      </c>
      <c r="BR244" s="1" t="s">
        <v>555</v>
      </c>
      <c r="BS244" s="1" t="s">
        <v>84</v>
      </c>
      <c r="BT244" s="2">
        <v>38838</v>
      </c>
      <c r="BU244" s="1">
        <v>0</v>
      </c>
      <c r="BV244" s="1">
        <v>0</v>
      </c>
      <c r="BW244" s="1">
        <v>0</v>
      </c>
      <c r="BX244" s="1">
        <v>0</v>
      </c>
    </row>
    <row r="245" spans="4:76" hidden="1" x14ac:dyDescent="0.25">
      <c r="D245" s="4"/>
      <c r="E245" s="5">
        <f t="shared" si="36"/>
        <v>0</v>
      </c>
      <c r="F245" s="5">
        <f t="shared" si="37"/>
        <v>0</v>
      </c>
      <c r="H245" s="5" t="str">
        <f t="shared" si="38"/>
        <v>Withdrawn</v>
      </c>
      <c r="I245" s="6" t="str">
        <f t="shared" si="39"/>
        <v>Not Started</v>
      </c>
      <c r="J245" s="1" t="s">
        <v>556</v>
      </c>
      <c r="P245" s="1" t="str">
        <f t="shared" si="40"/>
        <v>ERIS</v>
      </c>
      <c r="R245" s="1">
        <f t="shared" si="41"/>
        <v>6</v>
      </c>
      <c r="T245" s="1" t="str">
        <f t="shared" si="42"/>
        <v>Wind</v>
      </c>
      <c r="U245" s="1" t="str">
        <f t="shared" si="43"/>
        <v>Nobles County</v>
      </c>
      <c r="V245" s="1" t="str">
        <f t="shared" si="44"/>
        <v>MN</v>
      </c>
      <c r="AB245" s="1"/>
      <c r="AC245" s="1"/>
      <c r="AJ245" s="5"/>
      <c r="AK245" s="5"/>
      <c r="AL245" s="5"/>
      <c r="AM245" s="5"/>
      <c r="AN245" s="5"/>
      <c r="AO245" s="5"/>
      <c r="AP245" s="5"/>
      <c r="AQ245" s="5"/>
      <c r="AR245" s="5"/>
      <c r="AS245" s="5"/>
      <c r="AT245" s="5"/>
      <c r="AU245" s="5"/>
      <c r="BB245" s="1" t="s">
        <v>73</v>
      </c>
      <c r="BC245" s="2">
        <v>38471</v>
      </c>
      <c r="BD245" s="2">
        <v>38530</v>
      </c>
      <c r="BE245" s="2">
        <v>38530</v>
      </c>
      <c r="BG245" s="1" t="s">
        <v>91</v>
      </c>
      <c r="BH245" s="1" t="s">
        <v>347</v>
      </c>
      <c r="BI245" s="1" t="s">
        <v>93</v>
      </c>
      <c r="BM245" s="1" t="s">
        <v>62</v>
      </c>
      <c r="BN245" s="1" t="s">
        <v>78</v>
      </c>
      <c r="BO245" s="1">
        <v>6</v>
      </c>
      <c r="BP245" s="1">
        <v>6</v>
      </c>
      <c r="BQ245" s="1" t="s">
        <v>97</v>
      </c>
      <c r="BR245" s="1" t="s">
        <v>98</v>
      </c>
      <c r="BS245" s="1" t="s">
        <v>84</v>
      </c>
      <c r="BT245" s="2">
        <v>38869</v>
      </c>
      <c r="BU245" s="1">
        <v>0</v>
      </c>
      <c r="BV245" s="1">
        <v>0</v>
      </c>
      <c r="BW245" s="1">
        <v>0</v>
      </c>
      <c r="BX245" s="1">
        <v>0</v>
      </c>
    </row>
    <row r="246" spans="4:76" hidden="1" x14ac:dyDescent="0.25">
      <c r="D246" s="4"/>
      <c r="E246" s="5">
        <f t="shared" si="36"/>
        <v>0</v>
      </c>
      <c r="F246" s="5">
        <f t="shared" si="37"/>
        <v>0</v>
      </c>
      <c r="H246" s="5" t="str">
        <f t="shared" si="38"/>
        <v>Withdrawn</v>
      </c>
      <c r="I246" s="6" t="str">
        <f t="shared" si="39"/>
        <v>Not Started</v>
      </c>
      <c r="J246" s="1" t="s">
        <v>557</v>
      </c>
      <c r="P246" s="1" t="str">
        <f t="shared" si="40"/>
        <v>ERIS</v>
      </c>
      <c r="R246" s="1">
        <f t="shared" si="41"/>
        <v>20</v>
      </c>
      <c r="T246" s="1" t="str">
        <f t="shared" si="42"/>
        <v>Wind</v>
      </c>
      <c r="U246" s="1" t="str">
        <f t="shared" si="43"/>
        <v>Martin County</v>
      </c>
      <c r="V246" s="1" t="str">
        <f t="shared" si="44"/>
        <v>MN</v>
      </c>
      <c r="AB246" s="1"/>
      <c r="AC246" s="1"/>
      <c r="AJ246" s="5"/>
      <c r="AK246" s="5"/>
      <c r="AL246" s="5"/>
      <c r="AM246" s="5"/>
      <c r="AN246" s="5"/>
      <c r="AO246" s="5"/>
      <c r="AP246" s="5"/>
      <c r="AQ246" s="5"/>
      <c r="AR246" s="5"/>
      <c r="AS246" s="5"/>
      <c r="AT246" s="5"/>
      <c r="AU246" s="5"/>
      <c r="BB246" s="1" t="s">
        <v>73</v>
      </c>
      <c r="BC246" s="2">
        <v>38392</v>
      </c>
      <c r="BD246" s="2">
        <v>38534</v>
      </c>
      <c r="BE246" s="2">
        <v>38534</v>
      </c>
      <c r="BG246" s="1" t="s">
        <v>236</v>
      </c>
      <c r="BH246" s="1" t="s">
        <v>382</v>
      </c>
      <c r="BI246" s="1" t="s">
        <v>93</v>
      </c>
      <c r="BM246" s="1" t="s">
        <v>62</v>
      </c>
      <c r="BN246" s="1" t="s">
        <v>78</v>
      </c>
      <c r="BO246" s="1">
        <v>20</v>
      </c>
      <c r="BP246" s="1">
        <v>20</v>
      </c>
      <c r="BQ246" s="1" t="s">
        <v>97</v>
      </c>
      <c r="BR246" s="1" t="s">
        <v>98</v>
      </c>
      <c r="BS246" s="1" t="s">
        <v>84</v>
      </c>
      <c r="BT246" s="2">
        <v>38656</v>
      </c>
      <c r="BU246" s="1">
        <v>0</v>
      </c>
      <c r="BV246" s="1">
        <v>0</v>
      </c>
      <c r="BW246" s="1">
        <v>0</v>
      </c>
      <c r="BX246" s="1">
        <v>0</v>
      </c>
    </row>
    <row r="247" spans="4:76" hidden="1" x14ac:dyDescent="0.25">
      <c r="D247" s="4"/>
      <c r="E247" s="5">
        <f t="shared" si="36"/>
        <v>0</v>
      </c>
      <c r="F247" s="5">
        <f t="shared" si="37"/>
        <v>0</v>
      </c>
      <c r="H247" s="5" t="str">
        <f t="shared" si="38"/>
        <v>Withdrawn</v>
      </c>
      <c r="I247" s="6" t="str">
        <f t="shared" si="39"/>
        <v>Not Started</v>
      </c>
      <c r="J247" s="1" t="s">
        <v>558</v>
      </c>
      <c r="P247" s="1" t="str">
        <f t="shared" si="40"/>
        <v>ERIS</v>
      </c>
      <c r="R247" s="1">
        <f t="shared" si="41"/>
        <v>19.5</v>
      </c>
      <c r="T247" s="1" t="str">
        <f t="shared" si="42"/>
        <v>Wind</v>
      </c>
      <c r="U247" s="1" t="str">
        <f t="shared" si="43"/>
        <v>LaMoure County</v>
      </c>
      <c r="V247" s="1" t="str">
        <f t="shared" si="44"/>
        <v>ND</v>
      </c>
      <c r="AB247" s="1"/>
      <c r="AC247" s="1"/>
      <c r="AJ247" s="5"/>
      <c r="AK247" s="5"/>
      <c r="AL247" s="5"/>
      <c r="AM247" s="5"/>
      <c r="AN247" s="5"/>
      <c r="AO247" s="5"/>
      <c r="AP247" s="5"/>
      <c r="AQ247" s="5"/>
      <c r="AR247" s="5"/>
      <c r="AS247" s="5"/>
      <c r="AT247" s="5"/>
      <c r="AU247" s="5"/>
      <c r="BB247" s="1" t="s">
        <v>73</v>
      </c>
      <c r="BC247" s="2">
        <v>38232</v>
      </c>
      <c r="BD247" s="2">
        <v>38546</v>
      </c>
      <c r="BE247" s="2">
        <v>38546</v>
      </c>
      <c r="BG247" s="1" t="s">
        <v>192</v>
      </c>
      <c r="BH247" s="1" t="s">
        <v>559</v>
      </c>
      <c r="BI247" s="1" t="s">
        <v>194</v>
      </c>
      <c r="BM247" s="1" t="s">
        <v>62</v>
      </c>
      <c r="BN247" s="1" t="s">
        <v>78</v>
      </c>
      <c r="BO247" s="1">
        <v>19.5</v>
      </c>
      <c r="BP247" s="1">
        <v>19.5</v>
      </c>
      <c r="BQ247" s="1" t="s">
        <v>97</v>
      </c>
      <c r="BR247" s="1" t="s">
        <v>98</v>
      </c>
      <c r="BS247" s="1" t="s">
        <v>84</v>
      </c>
      <c r="BU247" s="1">
        <v>0</v>
      </c>
      <c r="BV247" s="1">
        <v>0</v>
      </c>
      <c r="BW247" s="1">
        <v>0</v>
      </c>
      <c r="BX247" s="1">
        <v>0</v>
      </c>
    </row>
    <row r="248" spans="4:76" hidden="1" x14ac:dyDescent="0.25">
      <c r="D248" s="4"/>
      <c r="E248" s="5" t="str">
        <f t="shared" si="36"/>
        <v>G278</v>
      </c>
      <c r="F248" s="5" t="str">
        <f t="shared" si="37"/>
        <v>G278</v>
      </c>
      <c r="H248" s="5" t="str">
        <f t="shared" si="38"/>
        <v>Done</v>
      </c>
      <c r="I248" s="6" t="str">
        <f t="shared" si="39"/>
        <v>In Service</v>
      </c>
      <c r="J248" s="1" t="s">
        <v>560</v>
      </c>
      <c r="P248" s="1" t="str">
        <f t="shared" si="40"/>
        <v>NRIS</v>
      </c>
      <c r="R248" s="1">
        <f t="shared" si="41"/>
        <v>8</v>
      </c>
      <c r="T248" s="1" t="str">
        <f t="shared" si="42"/>
        <v>Wind</v>
      </c>
      <c r="U248" s="1" t="str">
        <f t="shared" si="43"/>
        <v>Pipestone County</v>
      </c>
      <c r="V248" s="1" t="str">
        <f t="shared" si="44"/>
        <v>MN</v>
      </c>
      <c r="AB248" s="1"/>
      <c r="AC248" s="1"/>
      <c r="AJ248" s="5"/>
      <c r="AK248" s="5"/>
      <c r="AL248" s="5"/>
      <c r="AM248" s="5"/>
      <c r="AN248" s="5"/>
      <c r="AO248" s="5"/>
      <c r="AP248" s="5"/>
      <c r="AQ248" s="5"/>
      <c r="AR248" s="5"/>
      <c r="AS248" s="5"/>
      <c r="AT248" s="5"/>
      <c r="AU248" s="5"/>
      <c r="BB248" s="1" t="s">
        <v>58</v>
      </c>
      <c r="BC248" s="2">
        <v>37609</v>
      </c>
      <c r="BE248" s="2">
        <v>38390</v>
      </c>
      <c r="BF248" s="2">
        <v>38336</v>
      </c>
      <c r="BG248" s="1" t="s">
        <v>91</v>
      </c>
      <c r="BH248" s="1" t="s">
        <v>169</v>
      </c>
      <c r="BI248" s="1" t="s">
        <v>93</v>
      </c>
      <c r="BJ248" s="1" t="s">
        <v>560</v>
      </c>
      <c r="BK248" s="1" t="s">
        <v>560</v>
      </c>
      <c r="BL248" s="1" t="s">
        <v>77</v>
      </c>
      <c r="BM248" s="1" t="s">
        <v>126</v>
      </c>
      <c r="BN248" s="1" t="s">
        <v>561</v>
      </c>
      <c r="BO248" s="1">
        <v>8</v>
      </c>
      <c r="BP248" s="1">
        <v>8</v>
      </c>
      <c r="BQ248" s="1" t="s">
        <v>97</v>
      </c>
      <c r="BR248" s="1" t="s">
        <v>98</v>
      </c>
      <c r="BS248" s="1" t="s">
        <v>65</v>
      </c>
      <c r="BT248" s="2">
        <v>39203</v>
      </c>
      <c r="BU248" s="1">
        <v>0</v>
      </c>
      <c r="BV248" s="1">
        <v>0</v>
      </c>
      <c r="BW248" s="1">
        <v>0</v>
      </c>
      <c r="BX248" s="1">
        <v>0</v>
      </c>
    </row>
    <row r="249" spans="4:76" hidden="1" x14ac:dyDescent="0.25">
      <c r="D249" s="4"/>
      <c r="E249" s="5">
        <f t="shared" si="36"/>
        <v>0</v>
      </c>
      <c r="F249" s="5">
        <f t="shared" si="37"/>
        <v>0</v>
      </c>
      <c r="H249" s="5" t="str">
        <f t="shared" si="38"/>
        <v>Withdrawn</v>
      </c>
      <c r="I249" s="6" t="str">
        <f t="shared" si="39"/>
        <v>Not Started</v>
      </c>
      <c r="J249" s="1" t="s">
        <v>562</v>
      </c>
      <c r="P249" s="1" t="str">
        <f t="shared" si="40"/>
        <v>ERIS</v>
      </c>
      <c r="R249" s="1">
        <f t="shared" si="41"/>
        <v>150</v>
      </c>
      <c r="T249" s="1" t="str">
        <f t="shared" si="42"/>
        <v>Wind</v>
      </c>
      <c r="U249" s="1" t="str">
        <f t="shared" si="43"/>
        <v>McLean County</v>
      </c>
      <c r="V249" s="1" t="str">
        <f t="shared" si="44"/>
        <v>IL</v>
      </c>
      <c r="AB249" s="1"/>
      <c r="AC249" s="1"/>
      <c r="AJ249" s="5"/>
      <c r="AK249" s="5"/>
      <c r="AL249" s="5"/>
      <c r="AM249" s="5"/>
      <c r="AN249" s="5"/>
      <c r="AO249" s="5"/>
      <c r="AP249" s="5"/>
      <c r="AQ249" s="5"/>
      <c r="AR249" s="5"/>
      <c r="AS249" s="5"/>
      <c r="AT249" s="5"/>
      <c r="AU249" s="5"/>
      <c r="BB249" s="1" t="s">
        <v>73</v>
      </c>
      <c r="BC249" s="2">
        <v>38054</v>
      </c>
      <c r="BD249" s="2">
        <v>38548</v>
      </c>
      <c r="BE249" s="2">
        <v>38548</v>
      </c>
      <c r="BG249" s="1" t="s">
        <v>122</v>
      </c>
      <c r="BH249" s="1" t="s">
        <v>540</v>
      </c>
      <c r="BI249" s="1" t="s">
        <v>124</v>
      </c>
      <c r="BM249" s="1" t="s">
        <v>62</v>
      </c>
      <c r="BN249" s="1" t="s">
        <v>78</v>
      </c>
      <c r="BO249" s="1">
        <v>150</v>
      </c>
      <c r="BP249" s="1">
        <v>150</v>
      </c>
      <c r="BQ249" s="1" t="s">
        <v>97</v>
      </c>
      <c r="BR249" s="1" t="s">
        <v>98</v>
      </c>
      <c r="BS249" s="1" t="s">
        <v>84</v>
      </c>
      <c r="BT249" s="2">
        <v>38869</v>
      </c>
      <c r="BU249" s="1">
        <v>0</v>
      </c>
      <c r="BV249" s="1">
        <v>0</v>
      </c>
      <c r="BW249" s="1">
        <v>0</v>
      </c>
      <c r="BX249" s="1">
        <v>0</v>
      </c>
    </row>
    <row r="250" spans="4:76" hidden="1" x14ac:dyDescent="0.25">
      <c r="D250" s="4"/>
      <c r="E250" s="5">
        <f t="shared" si="36"/>
        <v>0</v>
      </c>
      <c r="F250" s="5">
        <f t="shared" si="37"/>
        <v>0</v>
      </c>
      <c r="H250" s="5" t="str">
        <f t="shared" si="38"/>
        <v>Withdrawn</v>
      </c>
      <c r="I250" s="6" t="str">
        <f t="shared" si="39"/>
        <v>Not Started</v>
      </c>
      <c r="J250" s="1" t="s">
        <v>563</v>
      </c>
      <c r="P250" s="1" t="str">
        <f t="shared" si="40"/>
        <v>NRIS</v>
      </c>
      <c r="R250" s="1">
        <f t="shared" si="41"/>
        <v>494</v>
      </c>
      <c r="T250" s="1" t="str">
        <f t="shared" si="42"/>
        <v>Coal</v>
      </c>
      <c r="U250" s="1" t="str">
        <f t="shared" si="43"/>
        <v>Williamson County</v>
      </c>
      <c r="V250" s="1" t="str">
        <f t="shared" si="44"/>
        <v>IL</v>
      </c>
      <c r="AB250" s="1"/>
      <c r="AC250" s="1"/>
      <c r="AJ250" s="5"/>
      <c r="AK250" s="5"/>
      <c r="AL250" s="5"/>
      <c r="AM250" s="5"/>
      <c r="AN250" s="5"/>
      <c r="AO250" s="5"/>
      <c r="AP250" s="5"/>
      <c r="AQ250" s="5"/>
      <c r="AR250" s="5"/>
      <c r="AS250" s="5"/>
      <c r="AT250" s="5"/>
      <c r="AU250" s="5"/>
      <c r="BB250" s="1" t="s">
        <v>73</v>
      </c>
      <c r="BC250" s="2">
        <v>38273</v>
      </c>
      <c r="BD250" s="2">
        <v>38565</v>
      </c>
      <c r="BE250" s="2">
        <v>38565</v>
      </c>
      <c r="BG250" s="1" t="s">
        <v>122</v>
      </c>
      <c r="BH250" s="1" t="s">
        <v>123</v>
      </c>
      <c r="BI250" s="1" t="s">
        <v>124</v>
      </c>
      <c r="BM250" s="1" t="s">
        <v>126</v>
      </c>
      <c r="BN250" s="1" t="s">
        <v>564</v>
      </c>
      <c r="BO250" s="1">
        <v>545</v>
      </c>
      <c r="BP250" s="1">
        <v>494</v>
      </c>
      <c r="BQ250" s="1" t="s">
        <v>83</v>
      </c>
      <c r="BS250" s="1" t="s">
        <v>84</v>
      </c>
      <c r="BT250" s="2">
        <v>38291</v>
      </c>
      <c r="BU250" s="1">
        <v>0</v>
      </c>
      <c r="BV250" s="1">
        <v>0</v>
      </c>
      <c r="BW250" s="1">
        <v>0</v>
      </c>
      <c r="BX250" s="1">
        <v>0</v>
      </c>
    </row>
    <row r="251" spans="4:76" hidden="1" x14ac:dyDescent="0.25">
      <c r="D251" s="4"/>
      <c r="E251" s="5">
        <f t="shared" si="36"/>
        <v>0</v>
      </c>
      <c r="F251" s="5">
        <f t="shared" si="37"/>
        <v>0</v>
      </c>
      <c r="H251" s="5" t="str">
        <f t="shared" si="38"/>
        <v>Withdrawn</v>
      </c>
      <c r="I251" s="6" t="str">
        <f t="shared" si="39"/>
        <v>Not Started</v>
      </c>
      <c r="J251" s="1" t="s">
        <v>565</v>
      </c>
      <c r="P251" s="1" t="str">
        <f t="shared" si="40"/>
        <v>NRIS</v>
      </c>
      <c r="R251" s="1">
        <f t="shared" si="41"/>
        <v>710</v>
      </c>
      <c r="T251" s="1" t="str">
        <f t="shared" si="42"/>
        <v>Combined Cycle</v>
      </c>
      <c r="U251" s="1" t="str">
        <f t="shared" si="43"/>
        <v>Shelby County</v>
      </c>
      <c r="V251" s="1" t="str">
        <f t="shared" si="44"/>
        <v>IL</v>
      </c>
      <c r="AB251" s="1"/>
      <c r="AC251" s="1"/>
      <c r="AJ251" s="5"/>
      <c r="AK251" s="5"/>
      <c r="AL251" s="5"/>
      <c r="AM251" s="5"/>
      <c r="AN251" s="5"/>
      <c r="AO251" s="5"/>
      <c r="AP251" s="5"/>
      <c r="AQ251" s="5"/>
      <c r="AR251" s="5"/>
      <c r="AS251" s="5"/>
      <c r="AT251" s="5"/>
      <c r="AU251" s="5"/>
      <c r="BB251" s="1" t="s">
        <v>73</v>
      </c>
      <c r="BC251" s="2">
        <v>38401</v>
      </c>
      <c r="BD251" s="2">
        <v>38565</v>
      </c>
      <c r="BE251" s="2">
        <v>38565</v>
      </c>
      <c r="BG251" s="1" t="s">
        <v>122</v>
      </c>
      <c r="BH251" s="1" t="s">
        <v>566</v>
      </c>
      <c r="BI251" s="1" t="s">
        <v>124</v>
      </c>
      <c r="BM251" s="1" t="s">
        <v>126</v>
      </c>
      <c r="BN251" s="1" t="s">
        <v>567</v>
      </c>
      <c r="BO251" s="1">
        <v>710</v>
      </c>
      <c r="BP251" s="1">
        <v>710</v>
      </c>
      <c r="BQ251" s="1" t="s">
        <v>94</v>
      </c>
      <c r="BS251" s="1" t="s">
        <v>84</v>
      </c>
      <c r="BT251" s="2">
        <v>38395</v>
      </c>
      <c r="BU251" s="1">
        <v>0</v>
      </c>
      <c r="BV251" s="1">
        <v>0</v>
      </c>
      <c r="BW251" s="1">
        <v>0</v>
      </c>
      <c r="BX251" s="1">
        <v>0</v>
      </c>
    </row>
    <row r="252" spans="4:76" hidden="1" x14ac:dyDescent="0.25">
      <c r="D252" s="4"/>
      <c r="E252" s="5" t="str">
        <f t="shared" si="36"/>
        <v>G282</v>
      </c>
      <c r="F252" s="5" t="str">
        <f t="shared" si="37"/>
        <v>G282</v>
      </c>
      <c r="H252" s="5" t="str">
        <f t="shared" si="38"/>
        <v>Done</v>
      </c>
      <c r="I252" s="6" t="str">
        <f t="shared" si="39"/>
        <v>Withdrawn</v>
      </c>
      <c r="J252" s="1" t="s">
        <v>568</v>
      </c>
      <c r="P252" s="1" t="str">
        <f t="shared" si="40"/>
        <v>ERIS</v>
      </c>
      <c r="R252" s="1">
        <f t="shared" si="41"/>
        <v>99</v>
      </c>
      <c r="T252" s="1" t="str">
        <f t="shared" si="42"/>
        <v>Wind</v>
      </c>
      <c r="U252" s="1" t="str">
        <f t="shared" si="43"/>
        <v>Lafayette County</v>
      </c>
      <c r="V252" s="1" t="str">
        <f t="shared" si="44"/>
        <v>WI</v>
      </c>
      <c r="AB252" s="1"/>
      <c r="AC252" s="1"/>
      <c r="AJ252" s="5"/>
      <c r="AK252" s="5"/>
      <c r="AL252" s="5"/>
      <c r="AM252" s="5"/>
      <c r="AN252" s="5"/>
      <c r="AO252" s="5"/>
      <c r="AP252" s="5"/>
      <c r="AQ252" s="5"/>
      <c r="AR252" s="5"/>
      <c r="AS252" s="5"/>
      <c r="AT252" s="5"/>
      <c r="AU252" s="5"/>
      <c r="BB252" s="1" t="s">
        <v>58</v>
      </c>
      <c r="BC252" s="2">
        <v>37628</v>
      </c>
      <c r="BE252" s="2">
        <v>38464</v>
      </c>
      <c r="BF252" s="2">
        <v>39082</v>
      </c>
      <c r="BG252" s="1" t="s">
        <v>74</v>
      </c>
      <c r="BH252" s="1" t="s">
        <v>569</v>
      </c>
      <c r="BI252" s="1" t="s">
        <v>76</v>
      </c>
      <c r="BJ252" s="1" t="s">
        <v>568</v>
      </c>
      <c r="BK252" s="1" t="s">
        <v>568</v>
      </c>
      <c r="BL252" s="1" t="s">
        <v>77</v>
      </c>
      <c r="BM252" s="1" t="s">
        <v>62</v>
      </c>
      <c r="BN252" s="1" t="s">
        <v>570</v>
      </c>
      <c r="BO252" s="1">
        <v>99</v>
      </c>
      <c r="BP252" s="1">
        <v>99</v>
      </c>
      <c r="BQ252" s="1" t="s">
        <v>97</v>
      </c>
      <c r="BR252" s="1" t="s">
        <v>98</v>
      </c>
      <c r="BS252" s="1" t="s">
        <v>73</v>
      </c>
      <c r="BT252" s="2">
        <v>38112</v>
      </c>
      <c r="BU252" s="1">
        <v>0</v>
      </c>
      <c r="BV252" s="1">
        <v>0</v>
      </c>
      <c r="BW252" s="1">
        <v>0</v>
      </c>
      <c r="BX252" s="1">
        <v>0</v>
      </c>
    </row>
    <row r="253" spans="4:76" hidden="1" x14ac:dyDescent="0.25">
      <c r="D253" s="4"/>
      <c r="E253" s="5">
        <f t="shared" si="36"/>
        <v>0</v>
      </c>
      <c r="F253" s="5">
        <f t="shared" si="37"/>
        <v>0</v>
      </c>
      <c r="H253" s="5" t="str">
        <f t="shared" si="38"/>
        <v>Withdrawn</v>
      </c>
      <c r="I253" s="6" t="str">
        <f t="shared" si="39"/>
        <v>Not Started</v>
      </c>
      <c r="J253" s="1" t="s">
        <v>571</v>
      </c>
      <c r="P253" s="1" t="str">
        <f t="shared" si="40"/>
        <v>NRIS</v>
      </c>
      <c r="R253" s="1">
        <f t="shared" si="41"/>
        <v>150</v>
      </c>
      <c r="T253" s="1" t="str">
        <f t="shared" si="42"/>
        <v>Coal</v>
      </c>
      <c r="U253" s="1" t="str">
        <f t="shared" si="43"/>
        <v>Williamson County</v>
      </c>
      <c r="V253" s="1" t="str">
        <f t="shared" si="44"/>
        <v>IL</v>
      </c>
      <c r="AB253" s="1"/>
      <c r="AC253" s="1"/>
      <c r="AJ253" s="5"/>
      <c r="AK253" s="5"/>
      <c r="AL253" s="5"/>
      <c r="AM253" s="5"/>
      <c r="AN253" s="5"/>
      <c r="AO253" s="5"/>
      <c r="AP253" s="5"/>
      <c r="AQ253" s="5"/>
      <c r="AR253" s="5"/>
      <c r="AS253" s="5"/>
      <c r="AT253" s="5"/>
      <c r="AU253" s="5"/>
      <c r="BB253" s="1" t="s">
        <v>73</v>
      </c>
      <c r="BC253" s="2">
        <v>38427</v>
      </c>
      <c r="BD253" s="2">
        <v>38565</v>
      </c>
      <c r="BE253" s="2">
        <v>38565</v>
      </c>
      <c r="BG253" s="1" t="s">
        <v>122</v>
      </c>
      <c r="BH253" s="1" t="s">
        <v>123</v>
      </c>
      <c r="BI253" s="1" t="s">
        <v>124</v>
      </c>
      <c r="BM253" s="1" t="s">
        <v>126</v>
      </c>
      <c r="BN253" s="1" t="s">
        <v>572</v>
      </c>
      <c r="BO253" s="1">
        <v>150</v>
      </c>
      <c r="BP253" s="1">
        <v>150</v>
      </c>
      <c r="BQ253" s="1" t="s">
        <v>83</v>
      </c>
      <c r="BS253" s="1" t="s">
        <v>84</v>
      </c>
      <c r="BU253" s="1">
        <v>0</v>
      </c>
      <c r="BV253" s="1">
        <v>0</v>
      </c>
      <c r="BW253" s="1">
        <v>0</v>
      </c>
      <c r="BX253" s="1">
        <v>0</v>
      </c>
    </row>
    <row r="254" spans="4:76" hidden="1" x14ac:dyDescent="0.25">
      <c r="D254" s="4"/>
      <c r="E254" s="5" t="str">
        <f t="shared" si="36"/>
        <v>G329</v>
      </c>
      <c r="F254" s="5" t="str">
        <f t="shared" si="37"/>
        <v>G329</v>
      </c>
      <c r="H254" s="5" t="str">
        <f t="shared" si="38"/>
        <v>Withdrawn</v>
      </c>
      <c r="I254" s="6" t="str">
        <f t="shared" si="39"/>
        <v>Not Started</v>
      </c>
      <c r="J254" s="1" t="s">
        <v>573</v>
      </c>
      <c r="P254" s="1" t="str">
        <f t="shared" si="40"/>
        <v>NRIS</v>
      </c>
      <c r="R254" s="1">
        <f t="shared" si="41"/>
        <v>50</v>
      </c>
      <c r="T254" s="1" t="str">
        <f t="shared" si="42"/>
        <v>Wind</v>
      </c>
      <c r="U254" s="1" t="str">
        <f t="shared" si="43"/>
        <v>St. Louis County</v>
      </c>
      <c r="V254" s="1" t="str">
        <f t="shared" si="44"/>
        <v>MN</v>
      </c>
      <c r="AB254" s="1"/>
      <c r="AC254" s="1"/>
      <c r="AJ254" s="5"/>
      <c r="AK254" s="5"/>
      <c r="AL254" s="5"/>
      <c r="AM254" s="5"/>
      <c r="AN254" s="5"/>
      <c r="AO254" s="5"/>
      <c r="AP254" s="5"/>
      <c r="AQ254" s="5"/>
      <c r="AR254" s="5"/>
      <c r="AS254" s="5"/>
      <c r="AT254" s="5"/>
      <c r="AU254" s="5"/>
      <c r="BB254" s="1" t="s">
        <v>73</v>
      </c>
      <c r="BC254" s="2">
        <v>37714</v>
      </c>
      <c r="BD254" s="2">
        <v>38575</v>
      </c>
      <c r="BE254" s="2">
        <v>38575</v>
      </c>
      <c r="BG254" s="1" t="s">
        <v>315</v>
      </c>
      <c r="BH254" s="1" t="s">
        <v>416</v>
      </c>
      <c r="BI254" s="1" t="s">
        <v>93</v>
      </c>
      <c r="BJ254" s="1" t="s">
        <v>573</v>
      </c>
      <c r="BK254" s="1" t="s">
        <v>573</v>
      </c>
      <c r="BL254" s="1" t="s">
        <v>134</v>
      </c>
      <c r="BM254" s="1" t="s">
        <v>126</v>
      </c>
      <c r="BN254" s="1" t="s">
        <v>574</v>
      </c>
      <c r="BO254" s="1">
        <v>50</v>
      </c>
      <c r="BP254" s="1">
        <v>50</v>
      </c>
      <c r="BQ254" s="1" t="s">
        <v>97</v>
      </c>
      <c r="BR254" s="1" t="s">
        <v>98</v>
      </c>
      <c r="BS254" s="1" t="s">
        <v>84</v>
      </c>
      <c r="BT254" s="2">
        <v>37773</v>
      </c>
      <c r="BU254" s="1">
        <v>0</v>
      </c>
      <c r="BV254" s="1">
        <v>0</v>
      </c>
      <c r="BW254" s="1">
        <v>0</v>
      </c>
      <c r="BX254" s="1">
        <v>0</v>
      </c>
    </row>
    <row r="255" spans="4:76" hidden="1" x14ac:dyDescent="0.25">
      <c r="D255" s="4"/>
      <c r="E255" s="5">
        <f t="shared" si="36"/>
        <v>0</v>
      </c>
      <c r="F255" s="5">
        <f t="shared" si="37"/>
        <v>0</v>
      </c>
      <c r="H255" s="5" t="str">
        <f t="shared" si="38"/>
        <v>Done</v>
      </c>
      <c r="I255" s="6" t="str">
        <f t="shared" si="39"/>
        <v>In Service</v>
      </c>
      <c r="J255" s="1" t="s">
        <v>575</v>
      </c>
      <c r="P255" s="1" t="str">
        <f t="shared" si="40"/>
        <v>ERIS</v>
      </c>
      <c r="R255" s="1">
        <f t="shared" si="41"/>
        <v>9</v>
      </c>
      <c r="T255" s="1" t="str">
        <f t="shared" si="42"/>
        <v>Wind</v>
      </c>
      <c r="U255" s="1" t="str">
        <f t="shared" si="43"/>
        <v>Pipestone County</v>
      </c>
      <c r="V255" s="1" t="str">
        <f t="shared" si="44"/>
        <v>MN</v>
      </c>
      <c r="AB255" s="1"/>
      <c r="AC255" s="1"/>
      <c r="AJ255" s="5"/>
      <c r="AK255" s="5"/>
      <c r="AL255" s="5"/>
      <c r="AM255" s="5"/>
      <c r="AN255" s="5"/>
      <c r="AO255" s="5"/>
      <c r="AP255" s="5"/>
      <c r="AQ255" s="5"/>
      <c r="AR255" s="5"/>
      <c r="AS255" s="5"/>
      <c r="AT255" s="5"/>
      <c r="AU255" s="5"/>
      <c r="BB255" s="1" t="s">
        <v>58</v>
      </c>
      <c r="BC255" s="2">
        <v>37102</v>
      </c>
      <c r="BE255" s="2">
        <v>37957</v>
      </c>
      <c r="BG255" s="1" t="s">
        <v>91</v>
      </c>
      <c r="BH255" s="1" t="s">
        <v>169</v>
      </c>
      <c r="BI255" s="1" t="s">
        <v>93</v>
      </c>
      <c r="BL255" s="1" t="s">
        <v>143</v>
      </c>
      <c r="BM255" s="1" t="s">
        <v>62</v>
      </c>
      <c r="BN255" s="1" t="s">
        <v>576</v>
      </c>
      <c r="BO255" s="1">
        <v>9</v>
      </c>
      <c r="BP255" s="1">
        <v>9</v>
      </c>
      <c r="BQ255" s="1" t="s">
        <v>97</v>
      </c>
      <c r="BR255" s="1" t="s">
        <v>98</v>
      </c>
      <c r="BS255" s="1" t="s">
        <v>65</v>
      </c>
      <c r="BT255" s="2">
        <v>38322</v>
      </c>
      <c r="BU255" s="1">
        <v>0</v>
      </c>
      <c r="BV255" s="1">
        <v>0</v>
      </c>
      <c r="BW255" s="1">
        <v>0</v>
      </c>
      <c r="BX255" s="1">
        <v>0</v>
      </c>
    </row>
    <row r="256" spans="4:76" hidden="1" x14ac:dyDescent="0.25">
      <c r="D256" s="4"/>
      <c r="E256" s="5">
        <f t="shared" si="36"/>
        <v>0</v>
      </c>
      <c r="F256" s="5">
        <f t="shared" si="37"/>
        <v>0</v>
      </c>
      <c r="H256" s="5" t="str">
        <f t="shared" si="38"/>
        <v>Done</v>
      </c>
      <c r="I256" s="6" t="str">
        <f t="shared" si="39"/>
        <v>In Service</v>
      </c>
      <c r="J256" s="1" t="s">
        <v>577</v>
      </c>
      <c r="P256" s="1" t="str">
        <f t="shared" si="40"/>
        <v>ERIS</v>
      </c>
      <c r="R256" s="1">
        <f t="shared" si="41"/>
        <v>4</v>
      </c>
      <c r="T256" s="1" t="str">
        <f t="shared" si="42"/>
        <v>Diesel</v>
      </c>
      <c r="U256" s="1" t="str">
        <f t="shared" si="43"/>
        <v>Tama County</v>
      </c>
      <c r="V256" s="1" t="str">
        <f t="shared" si="44"/>
        <v>IA</v>
      </c>
      <c r="AB256" s="1"/>
      <c r="AC256" s="1"/>
      <c r="AJ256" s="5"/>
      <c r="AK256" s="5"/>
      <c r="AL256" s="5"/>
      <c r="AM256" s="5"/>
      <c r="AN256" s="5"/>
      <c r="AO256" s="5"/>
      <c r="AP256" s="5"/>
      <c r="AQ256" s="5"/>
      <c r="AR256" s="5"/>
      <c r="AS256" s="5"/>
      <c r="AT256" s="5"/>
      <c r="AU256" s="5"/>
      <c r="BB256" s="1" t="s">
        <v>58</v>
      </c>
      <c r="BC256" s="2">
        <v>37638</v>
      </c>
      <c r="BE256" s="2">
        <v>37846</v>
      </c>
      <c r="BG256" s="1" t="s">
        <v>87</v>
      </c>
      <c r="BH256" s="1" t="s">
        <v>578</v>
      </c>
      <c r="BI256" s="1" t="s">
        <v>89</v>
      </c>
      <c r="BL256" s="1" t="s">
        <v>143</v>
      </c>
      <c r="BM256" s="1" t="s">
        <v>62</v>
      </c>
      <c r="BN256" s="1" t="s">
        <v>579</v>
      </c>
      <c r="BO256" s="1">
        <v>4</v>
      </c>
      <c r="BP256" s="1">
        <v>4</v>
      </c>
      <c r="BQ256" s="1" t="s">
        <v>207</v>
      </c>
      <c r="BR256" s="1" t="s">
        <v>208</v>
      </c>
      <c r="BS256" s="1" t="s">
        <v>65</v>
      </c>
      <c r="BT256" s="2">
        <v>37956</v>
      </c>
      <c r="BU256" s="1">
        <v>0</v>
      </c>
      <c r="BV256" s="1">
        <v>0</v>
      </c>
      <c r="BW256" s="1">
        <v>0</v>
      </c>
      <c r="BX256" s="1">
        <v>0</v>
      </c>
    </row>
    <row r="257" spans="4:76" hidden="1" x14ac:dyDescent="0.25">
      <c r="D257" s="4"/>
      <c r="E257" s="5">
        <f t="shared" si="36"/>
        <v>0</v>
      </c>
      <c r="F257" s="5">
        <f t="shared" si="37"/>
        <v>0</v>
      </c>
      <c r="H257" s="5" t="str">
        <f t="shared" si="38"/>
        <v>Done</v>
      </c>
      <c r="I257" s="6" t="str">
        <f t="shared" si="39"/>
        <v>In Service</v>
      </c>
      <c r="J257" s="1" t="s">
        <v>580</v>
      </c>
      <c r="P257" s="1" t="str">
        <f t="shared" si="40"/>
        <v>NRIS</v>
      </c>
      <c r="R257" s="1">
        <f t="shared" si="41"/>
        <v>200</v>
      </c>
      <c r="T257" s="1" t="str">
        <f t="shared" si="42"/>
        <v>Wind</v>
      </c>
      <c r="U257" s="1" t="str">
        <f t="shared" si="43"/>
        <v>Nobles County</v>
      </c>
      <c r="V257" s="1" t="str">
        <f t="shared" si="44"/>
        <v>MN</v>
      </c>
      <c r="AB257" s="1"/>
      <c r="AC257" s="1"/>
      <c r="AJ257" s="5"/>
      <c r="AK257" s="5"/>
      <c r="AL257" s="5"/>
      <c r="AM257" s="5"/>
      <c r="AN257" s="5"/>
      <c r="AO257" s="5"/>
      <c r="AP257" s="5"/>
      <c r="AQ257" s="5"/>
      <c r="AR257" s="5"/>
      <c r="AS257" s="5"/>
      <c r="AT257" s="5"/>
      <c r="AU257" s="5"/>
      <c r="BB257" s="1" t="s">
        <v>58</v>
      </c>
      <c r="BC257" s="2">
        <v>37642</v>
      </c>
      <c r="BE257" s="2">
        <v>38831</v>
      </c>
      <c r="BG257" s="1" t="s">
        <v>91</v>
      </c>
      <c r="BH257" s="1" t="s">
        <v>347</v>
      </c>
      <c r="BI257" s="1" t="s">
        <v>93</v>
      </c>
      <c r="BL257" s="1" t="s">
        <v>143</v>
      </c>
      <c r="BM257" s="1" t="s">
        <v>126</v>
      </c>
      <c r="BN257" s="1" t="s">
        <v>581</v>
      </c>
      <c r="BO257" s="1">
        <v>200</v>
      </c>
      <c r="BP257" s="1">
        <v>200</v>
      </c>
      <c r="BQ257" s="1" t="s">
        <v>97</v>
      </c>
      <c r="BR257" s="1" t="s">
        <v>98</v>
      </c>
      <c r="BS257" s="1" t="s">
        <v>65</v>
      </c>
      <c r="BT257" s="2">
        <v>38168</v>
      </c>
      <c r="BU257" s="1">
        <v>0</v>
      </c>
      <c r="BV257" s="1">
        <v>0</v>
      </c>
      <c r="BW257" s="1">
        <v>0</v>
      </c>
      <c r="BX257" s="1">
        <v>0</v>
      </c>
    </row>
    <row r="258" spans="4:76" hidden="1" x14ac:dyDescent="0.25">
      <c r="D258" s="4"/>
      <c r="E258" s="5">
        <f t="shared" si="36"/>
        <v>0</v>
      </c>
      <c r="F258" s="5">
        <f t="shared" si="37"/>
        <v>0</v>
      </c>
      <c r="H258" s="5" t="str">
        <f t="shared" si="38"/>
        <v>Withdrawn</v>
      </c>
      <c r="I258" s="6" t="str">
        <f t="shared" si="39"/>
        <v>Not Started</v>
      </c>
      <c r="J258" s="1" t="s">
        <v>582</v>
      </c>
      <c r="P258" s="1" t="str">
        <f t="shared" si="40"/>
        <v>ERIS</v>
      </c>
      <c r="R258" s="1">
        <f t="shared" si="41"/>
        <v>11</v>
      </c>
      <c r="T258" s="1" t="str">
        <f t="shared" si="42"/>
        <v>Wind</v>
      </c>
      <c r="U258" s="1" t="str">
        <f t="shared" si="43"/>
        <v>Pope County</v>
      </c>
      <c r="V258" s="1" t="str">
        <f t="shared" si="44"/>
        <v>MN</v>
      </c>
      <c r="AB258" s="1"/>
      <c r="AC258" s="1"/>
      <c r="AJ258" s="5"/>
      <c r="AK258" s="5"/>
      <c r="AL258" s="5"/>
      <c r="AM258" s="5"/>
      <c r="AN258" s="5"/>
      <c r="AO258" s="5"/>
      <c r="AP258" s="5"/>
      <c r="AQ258" s="5"/>
      <c r="AR258" s="5"/>
      <c r="AS258" s="5"/>
      <c r="AT258" s="5"/>
      <c r="AU258" s="5"/>
      <c r="BB258" s="1" t="s">
        <v>73</v>
      </c>
      <c r="BC258" s="2">
        <v>37909</v>
      </c>
      <c r="BD258" s="2">
        <v>38583</v>
      </c>
      <c r="BE258" s="2">
        <v>38583</v>
      </c>
      <c r="BG258" s="1" t="s">
        <v>153</v>
      </c>
      <c r="BH258" s="1" t="s">
        <v>435</v>
      </c>
      <c r="BI258" s="1" t="s">
        <v>93</v>
      </c>
      <c r="BL258" s="1" t="s">
        <v>143</v>
      </c>
      <c r="BM258" s="1" t="s">
        <v>62</v>
      </c>
      <c r="BN258" s="1" t="s">
        <v>583</v>
      </c>
      <c r="BO258" s="1">
        <v>11</v>
      </c>
      <c r="BP258" s="1">
        <v>11</v>
      </c>
      <c r="BQ258" s="1" t="s">
        <v>97</v>
      </c>
      <c r="BR258" s="1" t="s">
        <v>98</v>
      </c>
      <c r="BS258" s="1" t="s">
        <v>84</v>
      </c>
      <c r="BT258" s="2">
        <v>38139</v>
      </c>
      <c r="BU258" s="1">
        <v>0</v>
      </c>
      <c r="BV258" s="1">
        <v>0</v>
      </c>
      <c r="BW258" s="1">
        <v>0</v>
      </c>
      <c r="BX258" s="1">
        <v>0</v>
      </c>
    </row>
    <row r="259" spans="4:76" hidden="1" x14ac:dyDescent="0.25">
      <c r="D259" s="4"/>
      <c r="E259" s="5">
        <f t="shared" si="36"/>
        <v>0</v>
      </c>
      <c r="F259" s="5">
        <f t="shared" si="37"/>
        <v>0</v>
      </c>
      <c r="H259" s="5" t="str">
        <f t="shared" si="38"/>
        <v>Withdrawn</v>
      </c>
      <c r="I259" s="6" t="str">
        <f t="shared" si="39"/>
        <v>Not Started</v>
      </c>
      <c r="J259" s="1" t="s">
        <v>584</v>
      </c>
      <c r="P259" s="1" t="str">
        <f t="shared" si="40"/>
        <v>ERIS</v>
      </c>
      <c r="R259" s="1">
        <f t="shared" si="41"/>
        <v>8.25</v>
      </c>
      <c r="T259" s="1" t="str">
        <f t="shared" si="42"/>
        <v>Wind</v>
      </c>
      <c r="U259" s="1" t="str">
        <f t="shared" si="43"/>
        <v>Pope County</v>
      </c>
      <c r="V259" s="1" t="str">
        <f t="shared" si="44"/>
        <v>MN</v>
      </c>
      <c r="AB259" s="1"/>
      <c r="AC259" s="1"/>
      <c r="AJ259" s="5"/>
      <c r="AK259" s="5"/>
      <c r="AL259" s="5"/>
      <c r="AM259" s="5"/>
      <c r="AN259" s="5"/>
      <c r="AO259" s="5"/>
      <c r="AP259" s="5"/>
      <c r="AQ259" s="5"/>
      <c r="AR259" s="5"/>
      <c r="AS259" s="5"/>
      <c r="AT259" s="5"/>
      <c r="AU259" s="5"/>
      <c r="BB259" s="1" t="s">
        <v>73</v>
      </c>
      <c r="BC259" s="2">
        <v>38115</v>
      </c>
      <c r="BD259" s="2">
        <v>38583</v>
      </c>
      <c r="BE259" s="2">
        <v>38583</v>
      </c>
      <c r="BG259" s="1" t="s">
        <v>153</v>
      </c>
      <c r="BH259" s="1" t="s">
        <v>435</v>
      </c>
      <c r="BI259" s="1" t="s">
        <v>93</v>
      </c>
      <c r="BM259" s="1" t="s">
        <v>62</v>
      </c>
      <c r="BN259" s="1" t="s">
        <v>78</v>
      </c>
      <c r="BO259" s="1">
        <v>8.25</v>
      </c>
      <c r="BP259" s="1">
        <v>8.25</v>
      </c>
      <c r="BQ259" s="1" t="s">
        <v>97</v>
      </c>
      <c r="BR259" s="1" t="s">
        <v>98</v>
      </c>
      <c r="BS259" s="1" t="s">
        <v>84</v>
      </c>
      <c r="BT259" s="2">
        <v>38504</v>
      </c>
      <c r="BU259" s="1">
        <v>0</v>
      </c>
      <c r="BV259" s="1">
        <v>0</v>
      </c>
      <c r="BW259" s="1">
        <v>0</v>
      </c>
      <c r="BX259" s="1">
        <v>0</v>
      </c>
    </row>
    <row r="260" spans="4:76" hidden="1" x14ac:dyDescent="0.25">
      <c r="D260" s="4"/>
      <c r="E260" s="5">
        <f t="shared" si="36"/>
        <v>0</v>
      </c>
      <c r="F260" s="5">
        <f t="shared" si="37"/>
        <v>0</v>
      </c>
      <c r="H260" s="5" t="str">
        <f t="shared" si="38"/>
        <v>Withdrawn</v>
      </c>
      <c r="I260" s="6" t="str">
        <f t="shared" si="39"/>
        <v>Not Started</v>
      </c>
      <c r="J260" s="1" t="s">
        <v>585</v>
      </c>
      <c r="P260" s="1" t="str">
        <f t="shared" si="40"/>
        <v>NRIS</v>
      </c>
      <c r="R260" s="1">
        <f t="shared" si="41"/>
        <v>1221</v>
      </c>
      <c r="T260" s="1">
        <f t="shared" si="42"/>
        <v>0</v>
      </c>
      <c r="U260" s="1" t="str">
        <f t="shared" si="43"/>
        <v>Van Buren County</v>
      </c>
      <c r="V260" s="1" t="str">
        <f t="shared" si="44"/>
        <v>MI</v>
      </c>
      <c r="AB260" s="1"/>
      <c r="AC260" s="1"/>
      <c r="AJ260" s="5"/>
      <c r="AK260" s="5"/>
      <c r="AL260" s="5"/>
      <c r="AM260" s="5"/>
      <c r="AN260" s="5"/>
      <c r="AO260" s="5"/>
      <c r="AP260" s="5"/>
      <c r="AQ260" s="5"/>
      <c r="AR260" s="5"/>
      <c r="AS260" s="5"/>
      <c r="AT260" s="5"/>
      <c r="AU260" s="5"/>
      <c r="BB260" s="1" t="s">
        <v>73</v>
      </c>
      <c r="BC260" s="2">
        <v>38390</v>
      </c>
      <c r="BD260" s="2">
        <v>38588</v>
      </c>
      <c r="BE260" s="2">
        <v>38588</v>
      </c>
      <c r="BG260" s="1" t="s">
        <v>139</v>
      </c>
      <c r="BH260" s="1" t="s">
        <v>586</v>
      </c>
      <c r="BI260" s="1" t="s">
        <v>130</v>
      </c>
      <c r="BM260" s="1" t="s">
        <v>126</v>
      </c>
      <c r="BN260" s="1" t="s">
        <v>78</v>
      </c>
      <c r="BO260" s="1">
        <v>1221</v>
      </c>
      <c r="BP260" s="1">
        <v>1221</v>
      </c>
      <c r="BS260" s="1" t="s">
        <v>84</v>
      </c>
      <c r="BT260" s="2">
        <v>38991</v>
      </c>
      <c r="BU260" s="1">
        <v>0</v>
      </c>
      <c r="BV260" s="1">
        <v>0</v>
      </c>
      <c r="BW260" s="1">
        <v>0</v>
      </c>
      <c r="BX260" s="1">
        <v>0</v>
      </c>
    </row>
    <row r="261" spans="4:76" hidden="1" x14ac:dyDescent="0.25">
      <c r="D261" s="4"/>
      <c r="E261" s="5" t="str">
        <f t="shared" ref="E261:E324" si="45">BJ261</f>
        <v>G291</v>
      </c>
      <c r="F261" s="5" t="str">
        <f t="shared" ref="F261:F324" si="46">BK261</f>
        <v>G291</v>
      </c>
      <c r="H261" s="5" t="str">
        <f t="shared" ref="H261:H324" si="47">BB261</f>
        <v>Done</v>
      </c>
      <c r="I261" s="6" t="str">
        <f t="shared" ref="I261:I324" si="48">BS261</f>
        <v>In Service</v>
      </c>
      <c r="J261" s="1" t="s">
        <v>587</v>
      </c>
      <c r="P261" s="1" t="str">
        <f t="shared" ref="P261:P324" si="49">BM261</f>
        <v>ERIS</v>
      </c>
      <c r="R261" s="1">
        <f t="shared" ref="R261:R324" si="50">BP261</f>
        <v>19</v>
      </c>
      <c r="T261" s="1" t="str">
        <f t="shared" ref="T261:T324" si="51">BQ261</f>
        <v>Wind</v>
      </c>
      <c r="U261" s="1" t="str">
        <f t="shared" ref="U261:U324" si="52">BH261</f>
        <v>LaMoure County</v>
      </c>
      <c r="V261" s="1" t="str">
        <f t="shared" ref="V261:V324" si="53">BI261</f>
        <v>ND</v>
      </c>
      <c r="AB261" s="1"/>
      <c r="AC261" s="1"/>
      <c r="AJ261" s="5"/>
      <c r="AK261" s="5"/>
      <c r="AL261" s="5"/>
      <c r="AM261" s="5"/>
      <c r="AN261" s="5"/>
      <c r="AO261" s="5"/>
      <c r="AP261" s="5"/>
      <c r="AQ261" s="5"/>
      <c r="AR261" s="5"/>
      <c r="AS261" s="5"/>
      <c r="AT261" s="5"/>
      <c r="AU261" s="5"/>
      <c r="BB261" s="1" t="s">
        <v>58</v>
      </c>
      <c r="BC261" s="2">
        <v>37657</v>
      </c>
      <c r="BE261" s="2">
        <v>38069</v>
      </c>
      <c r="BG261" s="1" t="s">
        <v>203</v>
      </c>
      <c r="BH261" s="1" t="s">
        <v>559</v>
      </c>
      <c r="BI261" s="1" t="s">
        <v>194</v>
      </c>
      <c r="BJ261" s="1" t="s">
        <v>587</v>
      </c>
      <c r="BK261" s="1" t="s">
        <v>587</v>
      </c>
      <c r="BL261" s="1" t="s">
        <v>77</v>
      </c>
      <c r="BM261" s="1" t="s">
        <v>62</v>
      </c>
      <c r="BN261" s="1" t="s">
        <v>588</v>
      </c>
      <c r="BO261" s="1">
        <v>19</v>
      </c>
      <c r="BP261" s="1">
        <v>19</v>
      </c>
      <c r="BQ261" s="1" t="s">
        <v>97</v>
      </c>
      <c r="BR261" s="1" t="s">
        <v>98</v>
      </c>
      <c r="BS261" s="1" t="s">
        <v>65</v>
      </c>
      <c r="BT261" s="2">
        <v>39082</v>
      </c>
      <c r="BU261" s="1">
        <v>0</v>
      </c>
      <c r="BV261" s="1">
        <v>0</v>
      </c>
      <c r="BW261" s="1">
        <v>0</v>
      </c>
      <c r="BX261" s="1">
        <v>0</v>
      </c>
    </row>
    <row r="262" spans="4:76" hidden="1" x14ac:dyDescent="0.25">
      <c r="D262" s="4"/>
      <c r="E262" s="5">
        <f t="shared" si="45"/>
        <v>0</v>
      </c>
      <c r="F262" s="5">
        <f t="shared" si="46"/>
        <v>0</v>
      </c>
      <c r="H262" s="5" t="str">
        <f t="shared" si="47"/>
        <v>Withdrawn</v>
      </c>
      <c r="I262" s="6" t="str">
        <f t="shared" si="48"/>
        <v>Not Started</v>
      </c>
      <c r="J262" s="1" t="s">
        <v>589</v>
      </c>
      <c r="P262" s="1" t="str">
        <f t="shared" si="49"/>
        <v>NRIS</v>
      </c>
      <c r="R262" s="1">
        <f t="shared" si="50"/>
        <v>11.55</v>
      </c>
      <c r="T262" s="1" t="str">
        <f t="shared" si="51"/>
        <v>Wind</v>
      </c>
      <c r="U262" s="1" t="str">
        <f t="shared" si="52"/>
        <v>Goodhue County</v>
      </c>
      <c r="V262" s="1" t="str">
        <f t="shared" si="53"/>
        <v>MN</v>
      </c>
      <c r="AB262" s="1"/>
      <c r="AC262" s="1"/>
      <c r="AJ262" s="5"/>
      <c r="AK262" s="5"/>
      <c r="AL262" s="5"/>
      <c r="AM262" s="5"/>
      <c r="AN262" s="5"/>
      <c r="AO262" s="5"/>
      <c r="AP262" s="5"/>
      <c r="AQ262" s="5"/>
      <c r="AR262" s="5"/>
      <c r="AS262" s="5"/>
      <c r="AT262" s="5"/>
      <c r="AU262" s="5"/>
      <c r="BB262" s="1" t="s">
        <v>73</v>
      </c>
      <c r="BC262" s="2">
        <v>38394</v>
      </c>
      <c r="BD262" s="2">
        <v>38588</v>
      </c>
      <c r="BE262" s="2">
        <v>38588</v>
      </c>
      <c r="BG262" s="1" t="s">
        <v>91</v>
      </c>
      <c r="BH262" s="1" t="s">
        <v>222</v>
      </c>
      <c r="BI262" s="1" t="s">
        <v>93</v>
      </c>
      <c r="BM262" s="1" t="s">
        <v>126</v>
      </c>
      <c r="BN262" s="1" t="s">
        <v>78</v>
      </c>
      <c r="BO262" s="1">
        <v>11.55</v>
      </c>
      <c r="BP262" s="1">
        <v>11.55</v>
      </c>
      <c r="BQ262" s="1" t="s">
        <v>97</v>
      </c>
      <c r="BR262" s="1" t="s">
        <v>98</v>
      </c>
      <c r="BS262" s="1" t="s">
        <v>84</v>
      </c>
      <c r="BU262" s="1">
        <v>0</v>
      </c>
      <c r="BV262" s="1">
        <v>0</v>
      </c>
      <c r="BW262" s="1">
        <v>0</v>
      </c>
      <c r="BX262" s="1">
        <v>0</v>
      </c>
    </row>
    <row r="263" spans="4:76" hidden="1" x14ac:dyDescent="0.25">
      <c r="D263" s="4"/>
      <c r="E263" s="5">
        <f t="shared" si="45"/>
        <v>0</v>
      </c>
      <c r="F263" s="5">
        <f t="shared" si="46"/>
        <v>0</v>
      </c>
      <c r="H263" s="5" t="str">
        <f t="shared" si="47"/>
        <v>Withdrawn</v>
      </c>
      <c r="I263" s="6" t="str">
        <f t="shared" si="48"/>
        <v>Withdrawn</v>
      </c>
      <c r="J263" s="1" t="s">
        <v>590</v>
      </c>
      <c r="P263" s="1" t="str">
        <f t="shared" si="49"/>
        <v>ERIS</v>
      </c>
      <c r="R263" s="1">
        <f t="shared" si="50"/>
        <v>150</v>
      </c>
      <c r="T263" s="1" t="str">
        <f t="shared" si="51"/>
        <v>Wind</v>
      </c>
      <c r="U263" s="1" t="str">
        <f t="shared" si="52"/>
        <v>Clinton County</v>
      </c>
      <c r="V263" s="1" t="str">
        <f t="shared" si="53"/>
        <v>IN</v>
      </c>
      <c r="AB263" s="1"/>
      <c r="AC263" s="1"/>
      <c r="AJ263" s="5"/>
      <c r="AK263" s="5"/>
      <c r="AL263" s="5"/>
      <c r="AM263" s="5"/>
      <c r="AN263" s="5"/>
      <c r="AO263" s="5"/>
      <c r="AP263" s="5"/>
      <c r="AQ263" s="5"/>
      <c r="AR263" s="5"/>
      <c r="AS263" s="5"/>
      <c r="AT263" s="5"/>
      <c r="AU263" s="5"/>
      <c r="BB263" s="1" t="s">
        <v>73</v>
      </c>
      <c r="BC263" s="2">
        <v>38232</v>
      </c>
      <c r="BD263" s="2">
        <v>38593</v>
      </c>
      <c r="BE263" s="2">
        <v>38593</v>
      </c>
      <c r="BG263" s="1" t="s">
        <v>101</v>
      </c>
      <c r="BH263" s="1" t="s">
        <v>88</v>
      </c>
      <c r="BI263" s="1" t="s">
        <v>103</v>
      </c>
      <c r="BM263" s="1" t="s">
        <v>62</v>
      </c>
      <c r="BN263" s="1" t="s">
        <v>591</v>
      </c>
      <c r="BO263" s="1">
        <v>150</v>
      </c>
      <c r="BP263" s="1">
        <v>150</v>
      </c>
      <c r="BQ263" s="1" t="s">
        <v>97</v>
      </c>
      <c r="BR263" s="1" t="s">
        <v>98</v>
      </c>
      <c r="BS263" s="1" t="s">
        <v>73</v>
      </c>
      <c r="BT263" s="2">
        <v>38990</v>
      </c>
      <c r="BU263" s="1">
        <v>0</v>
      </c>
      <c r="BV263" s="1">
        <v>0</v>
      </c>
      <c r="BW263" s="1">
        <v>0</v>
      </c>
      <c r="BX263" s="1">
        <v>0</v>
      </c>
    </row>
    <row r="264" spans="4:76" hidden="1" x14ac:dyDescent="0.25">
      <c r="D264" s="4"/>
      <c r="E264" s="5">
        <f t="shared" si="45"/>
        <v>0</v>
      </c>
      <c r="F264" s="5">
        <f t="shared" si="46"/>
        <v>0</v>
      </c>
      <c r="H264" s="5" t="str">
        <f t="shared" si="47"/>
        <v>Withdrawn</v>
      </c>
      <c r="I264" s="6" t="str">
        <f t="shared" si="48"/>
        <v>Not Started</v>
      </c>
      <c r="J264" s="1" t="s">
        <v>592</v>
      </c>
      <c r="P264" s="1" t="str">
        <f t="shared" si="49"/>
        <v>ERIS</v>
      </c>
      <c r="R264" s="1">
        <f t="shared" si="50"/>
        <v>100</v>
      </c>
      <c r="T264" s="1" t="str">
        <f t="shared" si="51"/>
        <v>Wind</v>
      </c>
      <c r="U264" s="1" t="str">
        <f t="shared" si="52"/>
        <v>Schuyler County</v>
      </c>
      <c r="V264" s="1" t="str">
        <f t="shared" si="53"/>
        <v>MO</v>
      </c>
      <c r="AB264" s="1"/>
      <c r="AC264" s="1"/>
      <c r="AJ264" s="5"/>
      <c r="AK264" s="5"/>
      <c r="AL264" s="5"/>
      <c r="AM264" s="5"/>
      <c r="AN264" s="5"/>
      <c r="AO264" s="5"/>
      <c r="AP264" s="5"/>
      <c r="AQ264" s="5"/>
      <c r="AR264" s="5"/>
      <c r="AS264" s="5"/>
      <c r="AT264" s="5"/>
      <c r="AU264" s="5"/>
      <c r="BB264" s="1" t="s">
        <v>73</v>
      </c>
      <c r="BC264" s="2">
        <v>38233</v>
      </c>
      <c r="BD264" s="2">
        <v>38593</v>
      </c>
      <c r="BE264" s="2">
        <v>38593</v>
      </c>
      <c r="BG264" s="1" t="s">
        <v>486</v>
      </c>
      <c r="BH264" s="1" t="s">
        <v>593</v>
      </c>
      <c r="BI264" s="1" t="s">
        <v>488</v>
      </c>
      <c r="BL264" s="1" t="s">
        <v>536</v>
      </c>
      <c r="BM264" s="1" t="s">
        <v>62</v>
      </c>
      <c r="BN264" s="1" t="s">
        <v>594</v>
      </c>
      <c r="BO264" s="1">
        <v>100</v>
      </c>
      <c r="BP264" s="1">
        <v>100</v>
      </c>
      <c r="BQ264" s="1" t="s">
        <v>97</v>
      </c>
      <c r="BR264" s="1" t="s">
        <v>98</v>
      </c>
      <c r="BS264" s="1" t="s">
        <v>84</v>
      </c>
      <c r="BT264" s="2">
        <v>38626</v>
      </c>
      <c r="BU264" s="1">
        <v>0</v>
      </c>
      <c r="BV264" s="1">
        <v>0</v>
      </c>
      <c r="BW264" s="1">
        <v>0</v>
      </c>
      <c r="BX264" s="1">
        <v>0</v>
      </c>
    </row>
    <row r="265" spans="4:76" hidden="1" x14ac:dyDescent="0.25">
      <c r="D265" s="4"/>
      <c r="E265" s="5">
        <f t="shared" si="45"/>
        <v>0</v>
      </c>
      <c r="F265" s="5">
        <f t="shared" si="46"/>
        <v>0</v>
      </c>
      <c r="H265" s="5" t="str">
        <f t="shared" si="47"/>
        <v>Done</v>
      </c>
      <c r="I265" s="6" t="str">
        <f t="shared" si="48"/>
        <v>Withdrawn</v>
      </c>
      <c r="J265" s="1" t="s">
        <v>595</v>
      </c>
      <c r="P265" s="1" t="str">
        <f t="shared" si="49"/>
        <v>ERIS</v>
      </c>
      <c r="R265" s="1">
        <f t="shared" si="50"/>
        <v>39</v>
      </c>
      <c r="T265" s="1" t="str">
        <f t="shared" si="51"/>
        <v>Wind</v>
      </c>
      <c r="U265" s="1" t="str">
        <f t="shared" si="52"/>
        <v>Edmunds County</v>
      </c>
      <c r="V265" s="1" t="str">
        <f t="shared" si="53"/>
        <v>SD</v>
      </c>
      <c r="AB265" s="1"/>
      <c r="AC265" s="1"/>
      <c r="AJ265" s="5"/>
      <c r="AK265" s="5"/>
      <c r="AL265" s="5"/>
      <c r="AM265" s="5"/>
      <c r="AN265" s="5"/>
      <c r="AO265" s="5"/>
      <c r="AP265" s="5"/>
      <c r="AQ265" s="5"/>
      <c r="AR265" s="5"/>
      <c r="AS265" s="5"/>
      <c r="AT265" s="5"/>
      <c r="AU265" s="5"/>
      <c r="BB265" s="1" t="s">
        <v>58</v>
      </c>
      <c r="BC265" s="2">
        <v>37664</v>
      </c>
      <c r="BE265" s="2">
        <v>38271</v>
      </c>
      <c r="BF265" s="2">
        <v>39233</v>
      </c>
      <c r="BG265" s="1" t="s">
        <v>192</v>
      </c>
      <c r="BH265" s="1" t="s">
        <v>596</v>
      </c>
      <c r="BI265" s="1" t="s">
        <v>205</v>
      </c>
      <c r="BL265" s="1" t="s">
        <v>143</v>
      </c>
      <c r="BM265" s="1" t="s">
        <v>62</v>
      </c>
      <c r="BN265" s="1" t="s">
        <v>597</v>
      </c>
      <c r="BO265" s="1">
        <v>39</v>
      </c>
      <c r="BP265" s="1">
        <v>39</v>
      </c>
      <c r="BQ265" s="1" t="s">
        <v>97</v>
      </c>
      <c r="BR265" s="1" t="s">
        <v>98</v>
      </c>
      <c r="BS265" s="1" t="s">
        <v>73</v>
      </c>
      <c r="BT265" s="2">
        <v>39600</v>
      </c>
      <c r="BU265" s="1">
        <v>0</v>
      </c>
      <c r="BV265" s="1">
        <v>0</v>
      </c>
      <c r="BW265" s="1">
        <v>0</v>
      </c>
      <c r="BX265" s="1">
        <v>0</v>
      </c>
    </row>
    <row r="266" spans="4:76" hidden="1" x14ac:dyDescent="0.25">
      <c r="D266" s="4"/>
      <c r="E266" s="5">
        <f t="shared" si="45"/>
        <v>0</v>
      </c>
      <c r="F266" s="5">
        <f t="shared" si="46"/>
        <v>0</v>
      </c>
      <c r="H266" s="5" t="str">
        <f t="shared" si="47"/>
        <v>Done</v>
      </c>
      <c r="I266" s="6" t="str">
        <f t="shared" si="48"/>
        <v>In Service</v>
      </c>
      <c r="J266" s="1" t="s">
        <v>598</v>
      </c>
      <c r="P266" s="1" t="str">
        <f t="shared" si="49"/>
        <v>ERIS</v>
      </c>
      <c r="R266" s="1">
        <f t="shared" si="50"/>
        <v>100</v>
      </c>
      <c r="T266" s="1" t="str">
        <f t="shared" si="51"/>
        <v>Wind</v>
      </c>
      <c r="U266" s="1" t="str">
        <f t="shared" si="52"/>
        <v>Dickinson County</v>
      </c>
      <c r="V266" s="1" t="str">
        <f t="shared" si="53"/>
        <v>IA</v>
      </c>
      <c r="AB266" s="1"/>
      <c r="AC266" s="1"/>
      <c r="AJ266" s="5"/>
      <c r="AK266" s="5"/>
      <c r="AL266" s="5"/>
      <c r="AM266" s="5"/>
      <c r="AN266" s="5"/>
      <c r="AO266" s="5"/>
      <c r="AP266" s="5"/>
      <c r="AQ266" s="5"/>
      <c r="AR266" s="5"/>
      <c r="AS266" s="5"/>
      <c r="AT266" s="5"/>
      <c r="AU266" s="5"/>
      <c r="BB266" s="1" t="s">
        <v>58</v>
      </c>
      <c r="BC266" s="2">
        <v>37663</v>
      </c>
      <c r="BE266" s="2">
        <v>38471</v>
      </c>
      <c r="BF266" s="2">
        <v>39082</v>
      </c>
      <c r="BG266" s="1" t="s">
        <v>87</v>
      </c>
      <c r="BH266" s="1" t="s">
        <v>467</v>
      </c>
      <c r="BI266" s="1" t="s">
        <v>89</v>
      </c>
      <c r="BL266" s="1" t="s">
        <v>599</v>
      </c>
      <c r="BM266" s="1" t="s">
        <v>62</v>
      </c>
      <c r="BN266" s="1" t="s">
        <v>600</v>
      </c>
      <c r="BO266" s="1">
        <v>100</v>
      </c>
      <c r="BP266" s="1">
        <v>100</v>
      </c>
      <c r="BQ266" s="1" t="s">
        <v>97</v>
      </c>
      <c r="BR266" s="1" t="s">
        <v>98</v>
      </c>
      <c r="BS266" s="1" t="s">
        <v>65</v>
      </c>
      <c r="BT266" s="2">
        <v>40543</v>
      </c>
      <c r="BU266" s="1">
        <v>0</v>
      </c>
      <c r="BV266" s="1">
        <v>0</v>
      </c>
      <c r="BW266" s="1">
        <v>0</v>
      </c>
      <c r="BX266" s="1">
        <v>0</v>
      </c>
    </row>
    <row r="267" spans="4:76" hidden="1" x14ac:dyDescent="0.25">
      <c r="D267" s="4"/>
      <c r="E267" s="5">
        <f t="shared" si="45"/>
        <v>0</v>
      </c>
      <c r="F267" s="5">
        <f t="shared" si="46"/>
        <v>0</v>
      </c>
      <c r="H267" s="5" t="str">
        <f t="shared" si="47"/>
        <v>Done</v>
      </c>
      <c r="I267" s="6" t="str">
        <f t="shared" si="48"/>
        <v>In Service</v>
      </c>
      <c r="J267" s="1" t="s">
        <v>601</v>
      </c>
      <c r="P267" s="1" t="str">
        <f t="shared" si="49"/>
        <v>ERIS</v>
      </c>
      <c r="R267" s="1">
        <f t="shared" si="50"/>
        <v>4</v>
      </c>
      <c r="T267" s="1" t="str">
        <f t="shared" si="51"/>
        <v>Gas</v>
      </c>
      <c r="U267" s="1" t="str">
        <f t="shared" si="52"/>
        <v>Cass County</v>
      </c>
      <c r="V267" s="1" t="str">
        <f t="shared" si="53"/>
        <v>IN</v>
      </c>
      <c r="AB267" s="1"/>
      <c r="AC267" s="1"/>
      <c r="AJ267" s="5"/>
      <c r="AK267" s="5"/>
      <c r="AL267" s="5"/>
      <c r="AM267" s="5"/>
      <c r="AN267" s="5"/>
      <c r="AO267" s="5"/>
      <c r="AP267" s="5"/>
      <c r="AQ267" s="5"/>
      <c r="AR267" s="5"/>
      <c r="AS267" s="5"/>
      <c r="AT267" s="5"/>
      <c r="AU267" s="5"/>
      <c r="BB267" s="1" t="s">
        <v>58</v>
      </c>
      <c r="BC267" s="2">
        <v>37671</v>
      </c>
      <c r="BE267" s="2">
        <v>37939</v>
      </c>
      <c r="BG267" s="1" t="s">
        <v>101</v>
      </c>
      <c r="BH267" s="1" t="s">
        <v>226</v>
      </c>
      <c r="BI267" s="1" t="s">
        <v>103</v>
      </c>
      <c r="BL267" s="1" t="s">
        <v>143</v>
      </c>
      <c r="BM267" s="1" t="s">
        <v>62</v>
      </c>
      <c r="BN267" s="1" t="s">
        <v>602</v>
      </c>
      <c r="BO267" s="1">
        <v>4</v>
      </c>
      <c r="BP267" s="1">
        <v>4</v>
      </c>
      <c r="BQ267" s="1" t="s">
        <v>64</v>
      </c>
      <c r="BR267" s="1" t="s">
        <v>172</v>
      </c>
      <c r="BS267" s="1" t="s">
        <v>65</v>
      </c>
      <c r="BT267" s="2">
        <v>37986</v>
      </c>
      <c r="BU267" s="1">
        <v>0</v>
      </c>
      <c r="BV267" s="1">
        <v>0</v>
      </c>
      <c r="BW267" s="1">
        <v>0</v>
      </c>
      <c r="BX267" s="1">
        <v>0</v>
      </c>
    </row>
    <row r="268" spans="4:76" hidden="1" x14ac:dyDescent="0.25">
      <c r="D268" s="4"/>
      <c r="E268" s="5" t="str">
        <f t="shared" si="45"/>
        <v>G300</v>
      </c>
      <c r="F268" s="5" t="str">
        <f t="shared" si="46"/>
        <v>G300</v>
      </c>
      <c r="H268" s="5" t="str">
        <f t="shared" si="47"/>
        <v>Done</v>
      </c>
      <c r="I268" s="6" t="str">
        <f t="shared" si="48"/>
        <v>In Service</v>
      </c>
      <c r="J268" s="1" t="s">
        <v>603</v>
      </c>
      <c r="P268" s="1" t="str">
        <f t="shared" si="49"/>
        <v>ERIS</v>
      </c>
      <c r="R268" s="1">
        <f t="shared" si="50"/>
        <v>6</v>
      </c>
      <c r="T268" s="1" t="str">
        <f t="shared" si="51"/>
        <v>Diesel</v>
      </c>
      <c r="U268" s="1" t="str">
        <f t="shared" si="52"/>
        <v>Jackson County</v>
      </c>
      <c r="V268" s="1" t="str">
        <f t="shared" si="53"/>
        <v>IA</v>
      </c>
      <c r="AB268" s="1"/>
      <c r="AC268" s="1"/>
      <c r="AJ268" s="5"/>
      <c r="AK268" s="5"/>
      <c r="AL268" s="5"/>
      <c r="AM268" s="5"/>
      <c r="AN268" s="5"/>
      <c r="AO268" s="5"/>
      <c r="AP268" s="5"/>
      <c r="AQ268" s="5"/>
      <c r="AR268" s="5"/>
      <c r="AS268" s="5"/>
      <c r="AT268" s="5"/>
      <c r="AU268" s="5"/>
      <c r="BB268" s="1" t="s">
        <v>58</v>
      </c>
      <c r="BC268" s="2">
        <v>37673</v>
      </c>
      <c r="BE268" s="2">
        <v>37847</v>
      </c>
      <c r="BG268" s="1" t="s">
        <v>87</v>
      </c>
      <c r="BH268" s="1" t="s">
        <v>259</v>
      </c>
      <c r="BI268" s="1" t="s">
        <v>89</v>
      </c>
      <c r="BJ268" s="1" t="s">
        <v>603</v>
      </c>
      <c r="BK268" s="1" t="s">
        <v>603</v>
      </c>
      <c r="BL268" s="1" t="s">
        <v>77</v>
      </c>
      <c r="BM268" s="1" t="s">
        <v>62</v>
      </c>
      <c r="BN268" s="1" t="s">
        <v>604</v>
      </c>
      <c r="BO268" s="1">
        <v>6</v>
      </c>
      <c r="BP268" s="1">
        <v>6</v>
      </c>
      <c r="BQ268" s="1" t="s">
        <v>207</v>
      </c>
      <c r="BR268" s="1" t="s">
        <v>208</v>
      </c>
      <c r="BS268" s="1" t="s">
        <v>65</v>
      </c>
      <c r="BT268" s="2">
        <v>39233</v>
      </c>
      <c r="BU268" s="1">
        <v>0</v>
      </c>
      <c r="BV268" s="1">
        <v>0</v>
      </c>
      <c r="BW268" s="1">
        <v>0</v>
      </c>
      <c r="BX268" s="1">
        <v>0</v>
      </c>
    </row>
    <row r="269" spans="4:76" hidden="1" x14ac:dyDescent="0.25">
      <c r="D269" s="4"/>
      <c r="E269" s="5">
        <f t="shared" si="45"/>
        <v>0</v>
      </c>
      <c r="F269" s="5">
        <f t="shared" si="46"/>
        <v>0</v>
      </c>
      <c r="H269" s="5" t="str">
        <f t="shared" si="47"/>
        <v>Done</v>
      </c>
      <c r="I269" s="6" t="str">
        <f t="shared" si="48"/>
        <v>In Service</v>
      </c>
      <c r="J269" s="1" t="s">
        <v>605</v>
      </c>
      <c r="P269" s="1" t="str">
        <f t="shared" si="49"/>
        <v>ERIS</v>
      </c>
      <c r="R269" s="1">
        <f t="shared" si="50"/>
        <v>4</v>
      </c>
      <c r="T269" s="1" t="str">
        <f t="shared" si="51"/>
        <v>Wind</v>
      </c>
      <c r="U269" s="1" t="str">
        <f t="shared" si="52"/>
        <v>Osceola County</v>
      </c>
      <c r="V269" s="1" t="str">
        <f t="shared" si="53"/>
        <v>IA</v>
      </c>
      <c r="AB269" s="1"/>
      <c r="AC269" s="1"/>
      <c r="AJ269" s="5"/>
      <c r="AK269" s="5"/>
      <c r="AL269" s="5"/>
      <c r="AM269" s="5"/>
      <c r="AN269" s="5"/>
      <c r="AO269" s="5"/>
      <c r="AP269" s="5"/>
      <c r="AQ269" s="5"/>
      <c r="AR269" s="5"/>
      <c r="AS269" s="5"/>
      <c r="AT269" s="5"/>
      <c r="AU269" s="5"/>
      <c r="BB269" s="1" t="s">
        <v>58</v>
      </c>
      <c r="BC269" s="2">
        <v>37676</v>
      </c>
      <c r="BE269" s="2">
        <v>37939</v>
      </c>
      <c r="BG269" s="1" t="s">
        <v>87</v>
      </c>
      <c r="BH269" s="1" t="s">
        <v>606</v>
      </c>
      <c r="BI269" s="1" t="s">
        <v>89</v>
      </c>
      <c r="BL269" s="1" t="s">
        <v>143</v>
      </c>
      <c r="BM269" s="1" t="s">
        <v>62</v>
      </c>
      <c r="BN269" s="1" t="s">
        <v>607</v>
      </c>
      <c r="BO269" s="1">
        <v>4</v>
      </c>
      <c r="BP269" s="1">
        <v>4</v>
      </c>
      <c r="BQ269" s="1" t="s">
        <v>97</v>
      </c>
      <c r="BR269" s="1" t="s">
        <v>98</v>
      </c>
      <c r="BS269" s="1" t="s">
        <v>65</v>
      </c>
      <c r="BT269" s="2">
        <v>37865</v>
      </c>
      <c r="BU269" s="1">
        <v>0</v>
      </c>
      <c r="BV269" s="1">
        <v>0</v>
      </c>
      <c r="BW269" s="1">
        <v>0</v>
      </c>
      <c r="BX269" s="1">
        <v>0</v>
      </c>
    </row>
    <row r="270" spans="4:76" hidden="1" x14ac:dyDescent="0.25">
      <c r="D270" s="4"/>
      <c r="E270" s="5">
        <f t="shared" si="45"/>
        <v>0</v>
      </c>
      <c r="F270" s="5">
        <f t="shared" si="46"/>
        <v>0</v>
      </c>
      <c r="H270" s="5" t="str">
        <f t="shared" si="47"/>
        <v>Withdrawn</v>
      </c>
      <c r="I270" s="6" t="str">
        <f t="shared" si="48"/>
        <v>Not Started</v>
      </c>
      <c r="J270" s="1" t="s">
        <v>608</v>
      </c>
      <c r="P270" s="1" t="str">
        <f t="shared" si="49"/>
        <v>NRIS</v>
      </c>
      <c r="R270" s="1">
        <f t="shared" si="50"/>
        <v>650</v>
      </c>
      <c r="T270" s="1" t="str">
        <f t="shared" si="51"/>
        <v>Coal</v>
      </c>
      <c r="U270" s="1" t="str">
        <f t="shared" si="52"/>
        <v>Williamson County</v>
      </c>
      <c r="V270" s="1" t="str">
        <f t="shared" si="53"/>
        <v>IL</v>
      </c>
      <c r="AB270" s="1"/>
      <c r="AC270" s="1"/>
      <c r="AJ270" s="5"/>
      <c r="AK270" s="5"/>
      <c r="AL270" s="5"/>
      <c r="AM270" s="5"/>
      <c r="AN270" s="5"/>
      <c r="AO270" s="5"/>
      <c r="AP270" s="5"/>
      <c r="AQ270" s="5"/>
      <c r="AR270" s="5"/>
      <c r="AS270" s="5"/>
      <c r="AT270" s="5"/>
      <c r="AU270" s="5"/>
      <c r="BB270" s="1" t="s">
        <v>73</v>
      </c>
      <c r="BC270" s="2">
        <v>38520</v>
      </c>
      <c r="BD270" s="2">
        <v>38593</v>
      </c>
      <c r="BE270" s="2">
        <v>38593</v>
      </c>
      <c r="BG270" s="1" t="s">
        <v>122</v>
      </c>
      <c r="BH270" s="1" t="s">
        <v>123</v>
      </c>
      <c r="BI270" s="1" t="s">
        <v>124</v>
      </c>
      <c r="BM270" s="1" t="s">
        <v>126</v>
      </c>
      <c r="BN270" s="1" t="s">
        <v>609</v>
      </c>
      <c r="BO270" s="1">
        <v>650</v>
      </c>
      <c r="BP270" s="1">
        <v>650</v>
      </c>
      <c r="BQ270" s="1" t="s">
        <v>83</v>
      </c>
      <c r="BS270" s="1" t="s">
        <v>84</v>
      </c>
      <c r="BT270" s="2">
        <v>40695</v>
      </c>
      <c r="BU270" s="1">
        <v>0</v>
      </c>
      <c r="BV270" s="1">
        <v>0</v>
      </c>
      <c r="BW270" s="1">
        <v>0</v>
      </c>
      <c r="BX270" s="1">
        <v>0</v>
      </c>
    </row>
    <row r="271" spans="4:76" hidden="1" x14ac:dyDescent="0.25">
      <c r="D271" s="4"/>
      <c r="E271" s="5">
        <f t="shared" si="45"/>
        <v>0</v>
      </c>
      <c r="F271" s="5">
        <f t="shared" si="46"/>
        <v>0</v>
      </c>
      <c r="H271" s="5" t="str">
        <f t="shared" si="47"/>
        <v>Withdrawn</v>
      </c>
      <c r="I271" s="6" t="str">
        <f t="shared" si="48"/>
        <v>Not Started</v>
      </c>
      <c r="J271" s="1" t="s">
        <v>610</v>
      </c>
      <c r="P271" s="1" t="str">
        <f t="shared" si="49"/>
        <v>NRIS</v>
      </c>
      <c r="R271" s="1">
        <f t="shared" si="50"/>
        <v>4.9400000000000004</v>
      </c>
      <c r="T271" s="1" t="str">
        <f t="shared" si="51"/>
        <v>Wind</v>
      </c>
      <c r="U271" s="1" t="str">
        <f t="shared" si="52"/>
        <v>Hancock County</v>
      </c>
      <c r="V271" s="1" t="str">
        <f t="shared" si="53"/>
        <v>IA</v>
      </c>
      <c r="AB271" s="1"/>
      <c r="AC271" s="1"/>
      <c r="AJ271" s="5"/>
      <c r="AK271" s="5"/>
      <c r="AL271" s="5"/>
      <c r="AM271" s="5"/>
      <c r="AN271" s="5"/>
      <c r="AO271" s="5"/>
      <c r="AP271" s="5"/>
      <c r="AQ271" s="5"/>
      <c r="AR271" s="5"/>
      <c r="AS271" s="5"/>
      <c r="AT271" s="5"/>
      <c r="AU271" s="5"/>
      <c r="BB271" s="1" t="s">
        <v>73</v>
      </c>
      <c r="BC271" s="2">
        <v>38541</v>
      </c>
      <c r="BD271" s="2">
        <v>38594</v>
      </c>
      <c r="BE271" s="2">
        <v>38594</v>
      </c>
      <c r="BG271" s="1" t="s">
        <v>87</v>
      </c>
      <c r="BH271" s="1" t="s">
        <v>148</v>
      </c>
      <c r="BI271" s="1" t="s">
        <v>89</v>
      </c>
      <c r="BM271" s="1" t="s">
        <v>126</v>
      </c>
      <c r="BN271" s="1" t="s">
        <v>78</v>
      </c>
      <c r="BO271" s="1">
        <v>4.9400000000000004</v>
      </c>
      <c r="BP271" s="1">
        <v>4.9400000000000004</v>
      </c>
      <c r="BQ271" s="1" t="s">
        <v>97</v>
      </c>
      <c r="BR271" s="1" t="s">
        <v>98</v>
      </c>
      <c r="BS271" s="1" t="s">
        <v>84</v>
      </c>
      <c r="BT271" s="2">
        <v>40817</v>
      </c>
      <c r="BU271" s="1">
        <v>0</v>
      </c>
      <c r="BV271" s="1">
        <v>0</v>
      </c>
      <c r="BW271" s="1">
        <v>0</v>
      </c>
      <c r="BX271" s="1">
        <v>0</v>
      </c>
    </row>
    <row r="272" spans="4:76" hidden="1" x14ac:dyDescent="0.25">
      <c r="D272" s="4"/>
      <c r="E272" s="5">
        <f t="shared" si="45"/>
        <v>0</v>
      </c>
      <c r="F272" s="5">
        <f t="shared" si="46"/>
        <v>0</v>
      </c>
      <c r="H272" s="5" t="str">
        <f t="shared" si="47"/>
        <v>Withdrawn</v>
      </c>
      <c r="I272" s="6" t="str">
        <f t="shared" si="48"/>
        <v>Not Started</v>
      </c>
      <c r="J272" s="1" t="s">
        <v>611</v>
      </c>
      <c r="P272" s="1" t="str">
        <f t="shared" si="49"/>
        <v>ERIS</v>
      </c>
      <c r="R272" s="1">
        <f t="shared" si="50"/>
        <v>15</v>
      </c>
      <c r="T272" s="1" t="str">
        <f t="shared" si="51"/>
        <v>Biomass</v>
      </c>
      <c r="U272" s="1" t="str">
        <f t="shared" si="52"/>
        <v>Ballard County</v>
      </c>
      <c r="V272" s="1" t="str">
        <f t="shared" si="53"/>
        <v>KY</v>
      </c>
      <c r="AB272" s="1"/>
      <c r="AC272" s="1"/>
      <c r="AJ272" s="5"/>
      <c r="AK272" s="5"/>
      <c r="AL272" s="5"/>
      <c r="AM272" s="5"/>
      <c r="AN272" s="5"/>
      <c r="AO272" s="5"/>
      <c r="AP272" s="5"/>
      <c r="AQ272" s="5"/>
      <c r="AR272" s="5"/>
      <c r="AS272" s="5"/>
      <c r="AT272" s="5"/>
      <c r="AU272" s="5"/>
      <c r="BB272" s="1" t="s">
        <v>73</v>
      </c>
      <c r="BC272" s="2">
        <v>38427</v>
      </c>
      <c r="BD272" s="2">
        <v>38638</v>
      </c>
      <c r="BE272" s="2">
        <v>38638</v>
      </c>
      <c r="BG272" s="1" t="s">
        <v>236</v>
      </c>
      <c r="BH272" s="1" t="s">
        <v>612</v>
      </c>
      <c r="BI272" s="1" t="s">
        <v>82</v>
      </c>
      <c r="BM272" s="1" t="s">
        <v>62</v>
      </c>
      <c r="BN272" s="1" t="s">
        <v>78</v>
      </c>
      <c r="BO272" s="1">
        <v>15</v>
      </c>
      <c r="BP272" s="1">
        <v>15</v>
      </c>
      <c r="BQ272" s="1" t="s">
        <v>156</v>
      </c>
      <c r="BS272" s="1" t="s">
        <v>84</v>
      </c>
      <c r="BT272" s="2">
        <v>39051</v>
      </c>
      <c r="BU272" s="1">
        <v>0</v>
      </c>
      <c r="BV272" s="1">
        <v>0</v>
      </c>
      <c r="BW272" s="1">
        <v>0</v>
      </c>
      <c r="BX272" s="1">
        <v>0</v>
      </c>
    </row>
    <row r="273" spans="4:76" hidden="1" x14ac:dyDescent="0.25">
      <c r="D273" s="4"/>
      <c r="E273" s="5">
        <f t="shared" si="45"/>
        <v>0</v>
      </c>
      <c r="F273" s="5">
        <f t="shared" si="46"/>
        <v>0</v>
      </c>
      <c r="H273" s="5" t="str">
        <f t="shared" si="47"/>
        <v>Withdrawn</v>
      </c>
      <c r="I273" s="6" t="str">
        <f t="shared" si="48"/>
        <v>Not Started</v>
      </c>
      <c r="J273" s="1" t="s">
        <v>613</v>
      </c>
      <c r="P273" s="1" t="str">
        <f t="shared" si="49"/>
        <v>NRIS</v>
      </c>
      <c r="R273" s="1">
        <f t="shared" si="50"/>
        <v>80</v>
      </c>
      <c r="T273" s="1" t="str">
        <f t="shared" si="51"/>
        <v>Hydro</v>
      </c>
      <c r="U273" s="1" t="str">
        <f t="shared" si="52"/>
        <v>Bracken County</v>
      </c>
      <c r="V273" s="1" t="str">
        <f t="shared" si="53"/>
        <v>KY</v>
      </c>
      <c r="AB273" s="1"/>
      <c r="AC273" s="1"/>
      <c r="AJ273" s="5"/>
      <c r="AK273" s="5"/>
      <c r="AL273" s="5"/>
      <c r="AM273" s="5"/>
      <c r="AN273" s="5"/>
      <c r="AO273" s="5"/>
      <c r="AP273" s="5"/>
      <c r="AQ273" s="5"/>
      <c r="AR273" s="5"/>
      <c r="AS273" s="5"/>
      <c r="AT273" s="5"/>
      <c r="AU273" s="5"/>
      <c r="BB273" s="1" t="s">
        <v>73</v>
      </c>
      <c r="BC273" s="2">
        <v>38579</v>
      </c>
      <c r="BD273" s="2">
        <v>38638</v>
      </c>
      <c r="BE273" s="2">
        <v>38638</v>
      </c>
      <c r="BG273" s="1" t="s">
        <v>236</v>
      </c>
      <c r="BH273" s="1" t="s">
        <v>614</v>
      </c>
      <c r="BI273" s="1" t="s">
        <v>82</v>
      </c>
      <c r="BM273" s="1" t="s">
        <v>126</v>
      </c>
      <c r="BN273" s="1" t="s">
        <v>615</v>
      </c>
      <c r="BO273" s="1">
        <v>80</v>
      </c>
      <c r="BP273" s="1">
        <v>80</v>
      </c>
      <c r="BQ273" s="1" t="s">
        <v>69</v>
      </c>
      <c r="BS273" s="1" t="s">
        <v>84</v>
      </c>
      <c r="BT273" s="2">
        <v>39355</v>
      </c>
      <c r="BU273" s="1">
        <v>0</v>
      </c>
      <c r="BV273" s="1">
        <v>0</v>
      </c>
      <c r="BW273" s="1">
        <v>0</v>
      </c>
      <c r="BX273" s="1">
        <v>0</v>
      </c>
    </row>
    <row r="274" spans="4:76" hidden="1" x14ac:dyDescent="0.25">
      <c r="D274" s="4"/>
      <c r="E274" s="5" t="str">
        <f t="shared" si="45"/>
        <v>G399</v>
      </c>
      <c r="F274" s="5" t="str">
        <f t="shared" si="46"/>
        <v>G399</v>
      </c>
      <c r="H274" s="5" t="str">
        <f t="shared" si="47"/>
        <v>Withdrawn</v>
      </c>
      <c r="I274" s="6" t="str">
        <f t="shared" si="48"/>
        <v>Not Started</v>
      </c>
      <c r="J274" s="1" t="s">
        <v>616</v>
      </c>
      <c r="P274" s="1" t="str">
        <f t="shared" si="49"/>
        <v>ERIS</v>
      </c>
      <c r="R274" s="1">
        <f t="shared" si="50"/>
        <v>300</v>
      </c>
      <c r="T274" s="1" t="str">
        <f t="shared" si="51"/>
        <v>Combined Cycle</v>
      </c>
      <c r="U274" s="1" t="str">
        <f t="shared" si="52"/>
        <v>Vigo County</v>
      </c>
      <c r="V274" s="1" t="str">
        <f t="shared" si="53"/>
        <v>IN</v>
      </c>
      <c r="AB274" s="1"/>
      <c r="AC274" s="1"/>
      <c r="AJ274" s="5"/>
      <c r="AK274" s="5"/>
      <c r="AL274" s="5"/>
      <c r="AM274" s="5"/>
      <c r="AN274" s="5"/>
      <c r="AO274" s="5"/>
      <c r="AP274" s="5"/>
      <c r="AQ274" s="5"/>
      <c r="AR274" s="5"/>
      <c r="AS274" s="5"/>
      <c r="AT274" s="5"/>
      <c r="AU274" s="5"/>
      <c r="BB274" s="1" t="s">
        <v>73</v>
      </c>
      <c r="BC274" s="2">
        <v>38170</v>
      </c>
      <c r="BD274" s="2">
        <v>38652</v>
      </c>
      <c r="BE274" s="2">
        <v>38652</v>
      </c>
      <c r="BG274" s="1" t="s">
        <v>101</v>
      </c>
      <c r="BH274" s="1" t="s">
        <v>102</v>
      </c>
      <c r="BI274" s="1" t="s">
        <v>103</v>
      </c>
      <c r="BJ274" s="1" t="s">
        <v>616</v>
      </c>
      <c r="BK274" s="1" t="s">
        <v>616</v>
      </c>
      <c r="BL274" s="1" t="s">
        <v>143</v>
      </c>
      <c r="BM274" s="1" t="s">
        <v>62</v>
      </c>
      <c r="BN274" s="1" t="s">
        <v>617</v>
      </c>
      <c r="BO274" s="1">
        <v>300</v>
      </c>
      <c r="BP274" s="1">
        <v>300</v>
      </c>
      <c r="BQ274" s="1" t="s">
        <v>94</v>
      </c>
      <c r="BS274" s="1" t="s">
        <v>84</v>
      </c>
      <c r="BT274" s="2">
        <v>38169</v>
      </c>
      <c r="BU274" s="1">
        <v>0</v>
      </c>
      <c r="BV274" s="1">
        <v>0</v>
      </c>
      <c r="BW274" s="1">
        <v>0</v>
      </c>
      <c r="BX274" s="1">
        <v>0</v>
      </c>
    </row>
    <row r="275" spans="4:76" hidden="1" x14ac:dyDescent="0.25">
      <c r="D275" s="4"/>
      <c r="E275" s="5">
        <f t="shared" si="45"/>
        <v>0</v>
      </c>
      <c r="F275" s="5">
        <f t="shared" si="46"/>
        <v>0</v>
      </c>
      <c r="H275" s="5" t="str">
        <f t="shared" si="47"/>
        <v>Withdrawn</v>
      </c>
      <c r="I275" s="6" t="str">
        <f t="shared" si="48"/>
        <v>Not Started</v>
      </c>
      <c r="J275" s="1" t="s">
        <v>618</v>
      </c>
      <c r="P275" s="1" t="str">
        <f t="shared" si="49"/>
        <v>NRIS</v>
      </c>
      <c r="R275" s="1">
        <f t="shared" si="50"/>
        <v>80</v>
      </c>
      <c r="T275" s="1" t="str">
        <f t="shared" si="51"/>
        <v>Wind</v>
      </c>
      <c r="U275" s="1" t="str">
        <f t="shared" si="52"/>
        <v>Madison County</v>
      </c>
      <c r="V275" s="1" t="str">
        <f t="shared" si="53"/>
        <v>OH</v>
      </c>
      <c r="AB275" s="1"/>
      <c r="AC275" s="1"/>
      <c r="AJ275" s="5"/>
      <c r="AK275" s="5"/>
      <c r="AL275" s="5"/>
      <c r="AM275" s="5"/>
      <c r="AN275" s="5"/>
      <c r="AO275" s="5"/>
      <c r="AP275" s="5"/>
      <c r="AQ275" s="5"/>
      <c r="AR275" s="5"/>
      <c r="AS275" s="5"/>
      <c r="AT275" s="5"/>
      <c r="AU275" s="5"/>
      <c r="BB275" s="1" t="s">
        <v>73</v>
      </c>
      <c r="BC275" s="2">
        <v>38300</v>
      </c>
      <c r="BD275" s="2">
        <v>38657</v>
      </c>
      <c r="BE275" s="2">
        <v>38657</v>
      </c>
      <c r="BG275" s="1" t="s">
        <v>619</v>
      </c>
      <c r="BH275" s="1" t="s">
        <v>620</v>
      </c>
      <c r="BI275" s="1" t="s">
        <v>242</v>
      </c>
      <c r="BM275" s="1" t="s">
        <v>126</v>
      </c>
      <c r="BN275" s="1" t="s">
        <v>621</v>
      </c>
      <c r="BO275" s="1">
        <v>80</v>
      </c>
      <c r="BP275" s="1">
        <v>80</v>
      </c>
      <c r="BQ275" s="1" t="s">
        <v>97</v>
      </c>
      <c r="BR275" s="1" t="s">
        <v>98</v>
      </c>
      <c r="BS275" s="1" t="s">
        <v>84</v>
      </c>
      <c r="BT275" s="2">
        <v>38572</v>
      </c>
      <c r="BU275" s="1">
        <v>0</v>
      </c>
      <c r="BV275" s="1">
        <v>0</v>
      </c>
      <c r="BW275" s="1">
        <v>0</v>
      </c>
      <c r="BX275" s="1">
        <v>0</v>
      </c>
    </row>
    <row r="276" spans="4:76" hidden="1" x14ac:dyDescent="0.25">
      <c r="D276" s="4"/>
      <c r="E276" s="5">
        <f t="shared" si="45"/>
        <v>0</v>
      </c>
      <c r="F276" s="5">
        <f t="shared" si="46"/>
        <v>0</v>
      </c>
      <c r="H276" s="5" t="str">
        <f t="shared" si="47"/>
        <v>Withdrawn</v>
      </c>
      <c r="I276" s="6" t="str">
        <f t="shared" si="48"/>
        <v>Not Started</v>
      </c>
      <c r="J276" s="1" t="s">
        <v>622</v>
      </c>
      <c r="P276" s="1" t="str">
        <f t="shared" si="49"/>
        <v>NRIS</v>
      </c>
      <c r="R276" s="1">
        <f t="shared" si="50"/>
        <v>100</v>
      </c>
      <c r="T276" s="1" t="str">
        <f t="shared" si="51"/>
        <v>Wind</v>
      </c>
      <c r="U276" s="1" t="str">
        <f t="shared" si="52"/>
        <v>Monroe County</v>
      </c>
      <c r="V276" s="1" t="str">
        <f t="shared" si="53"/>
        <v>WI</v>
      </c>
      <c r="AB276" s="1"/>
      <c r="AC276" s="1"/>
      <c r="AJ276" s="5"/>
      <c r="AK276" s="5"/>
      <c r="AL276" s="5"/>
      <c r="AM276" s="5"/>
      <c r="AN276" s="5"/>
      <c r="AO276" s="5"/>
      <c r="AP276" s="5"/>
      <c r="AQ276" s="5"/>
      <c r="AR276" s="5"/>
      <c r="AS276" s="5"/>
      <c r="AT276" s="5"/>
      <c r="AU276" s="5"/>
      <c r="BB276" s="1" t="s">
        <v>73</v>
      </c>
      <c r="BC276" s="2">
        <v>38422</v>
      </c>
      <c r="BD276" s="2">
        <v>38657</v>
      </c>
      <c r="BE276" s="2">
        <v>38657</v>
      </c>
      <c r="BG276" s="1" t="s">
        <v>74</v>
      </c>
      <c r="BH276" s="1" t="s">
        <v>310</v>
      </c>
      <c r="BI276" s="1" t="s">
        <v>76</v>
      </c>
      <c r="BL276" s="1" t="s">
        <v>536</v>
      </c>
      <c r="BM276" s="1" t="s">
        <v>126</v>
      </c>
      <c r="BN276" s="1" t="s">
        <v>623</v>
      </c>
      <c r="BO276" s="1">
        <v>100</v>
      </c>
      <c r="BP276" s="1">
        <v>100</v>
      </c>
      <c r="BQ276" s="1" t="s">
        <v>97</v>
      </c>
      <c r="BR276" s="1" t="s">
        <v>98</v>
      </c>
      <c r="BS276" s="1" t="s">
        <v>84</v>
      </c>
      <c r="BT276" s="2">
        <v>39385</v>
      </c>
      <c r="BU276" s="1">
        <v>0</v>
      </c>
      <c r="BV276" s="1">
        <v>0</v>
      </c>
      <c r="BW276" s="1">
        <v>0</v>
      </c>
      <c r="BX276" s="1">
        <v>0</v>
      </c>
    </row>
    <row r="277" spans="4:76" hidden="1" x14ac:dyDescent="0.25">
      <c r="D277" s="4"/>
      <c r="E277" s="5" t="str">
        <f t="shared" si="45"/>
        <v>G310</v>
      </c>
      <c r="F277" s="5" t="str">
        <f t="shared" si="46"/>
        <v>G310</v>
      </c>
      <c r="H277" s="5" t="str">
        <f t="shared" si="47"/>
        <v>Done</v>
      </c>
      <c r="I277" s="6" t="str">
        <f t="shared" si="48"/>
        <v>In Service</v>
      </c>
      <c r="J277" s="1" t="s">
        <v>624</v>
      </c>
      <c r="P277" s="1" t="str">
        <f t="shared" si="49"/>
        <v>ERIS</v>
      </c>
      <c r="R277" s="1">
        <f t="shared" si="50"/>
        <v>8</v>
      </c>
      <c r="T277" s="1" t="str">
        <f t="shared" si="51"/>
        <v>Wind</v>
      </c>
      <c r="U277" s="1" t="str">
        <f t="shared" si="52"/>
        <v>Cerro Gordo County</v>
      </c>
      <c r="V277" s="1" t="str">
        <f t="shared" si="53"/>
        <v>IA</v>
      </c>
      <c r="AB277" s="1"/>
      <c r="AC277" s="1"/>
      <c r="AJ277" s="5"/>
      <c r="AK277" s="5"/>
      <c r="AL277" s="5"/>
      <c r="AM277" s="5"/>
      <c r="AN277" s="5"/>
      <c r="AO277" s="5"/>
      <c r="AP277" s="5"/>
      <c r="AQ277" s="5"/>
      <c r="AR277" s="5"/>
      <c r="AS277" s="5"/>
      <c r="AT277" s="5"/>
      <c r="AU277" s="5"/>
      <c r="BB277" s="1" t="s">
        <v>58</v>
      </c>
      <c r="BC277" s="2">
        <v>37698</v>
      </c>
      <c r="BE277" s="2">
        <v>38225</v>
      </c>
      <c r="BG277" s="1" t="s">
        <v>87</v>
      </c>
      <c r="BH277" s="1" t="s">
        <v>111</v>
      </c>
      <c r="BI277" s="1" t="s">
        <v>89</v>
      </c>
      <c r="BJ277" s="1" t="s">
        <v>624</v>
      </c>
      <c r="BK277" s="1" t="s">
        <v>624</v>
      </c>
      <c r="BL277" s="1" t="s">
        <v>77</v>
      </c>
      <c r="BM277" s="1" t="s">
        <v>62</v>
      </c>
      <c r="BN277" s="1" t="s">
        <v>625</v>
      </c>
      <c r="BO277" s="1">
        <v>8</v>
      </c>
      <c r="BP277" s="1">
        <v>8</v>
      </c>
      <c r="BQ277" s="1" t="s">
        <v>97</v>
      </c>
      <c r="BR277" s="1" t="s">
        <v>98</v>
      </c>
      <c r="BS277" s="1" t="s">
        <v>65</v>
      </c>
      <c r="BT277" s="2">
        <v>38687</v>
      </c>
      <c r="BU277" s="1">
        <v>0</v>
      </c>
      <c r="BV277" s="1">
        <v>0</v>
      </c>
      <c r="BW277" s="1">
        <v>0</v>
      </c>
      <c r="BX277" s="1">
        <v>0</v>
      </c>
    </row>
    <row r="278" spans="4:76" hidden="1" x14ac:dyDescent="0.25">
      <c r="D278" s="4"/>
      <c r="E278" s="5" t="str">
        <f t="shared" si="45"/>
        <v>G311</v>
      </c>
      <c r="F278" s="5" t="str">
        <f t="shared" si="46"/>
        <v>G311</v>
      </c>
      <c r="H278" s="5" t="str">
        <f t="shared" si="47"/>
        <v>Done</v>
      </c>
      <c r="I278" s="6" t="str">
        <f t="shared" si="48"/>
        <v>Withdrawn</v>
      </c>
      <c r="J278" s="1" t="s">
        <v>626</v>
      </c>
      <c r="P278" s="1" t="str">
        <f t="shared" si="49"/>
        <v>ERIS</v>
      </c>
      <c r="R278" s="1">
        <f t="shared" si="50"/>
        <v>19</v>
      </c>
      <c r="T278" s="1" t="str">
        <f t="shared" si="51"/>
        <v>Wind</v>
      </c>
      <c r="U278" s="1" t="str">
        <f t="shared" si="52"/>
        <v>Bowman County</v>
      </c>
      <c r="V278" s="1" t="str">
        <f t="shared" si="53"/>
        <v>ND</v>
      </c>
      <c r="AB278" s="1"/>
      <c r="AC278" s="1"/>
      <c r="AJ278" s="5"/>
      <c r="AK278" s="5"/>
      <c r="AL278" s="5"/>
      <c r="AM278" s="5"/>
      <c r="AN278" s="5"/>
      <c r="AO278" s="5"/>
      <c r="AP278" s="5"/>
      <c r="AQ278" s="5"/>
      <c r="AR278" s="5"/>
      <c r="AS278" s="5"/>
      <c r="AT278" s="5"/>
      <c r="AU278" s="5"/>
      <c r="BB278" s="1" t="s">
        <v>58</v>
      </c>
      <c r="BC278" s="2">
        <v>37699</v>
      </c>
      <c r="BE278" s="2">
        <v>38180</v>
      </c>
      <c r="BF278" s="2">
        <v>40035</v>
      </c>
      <c r="BG278" s="1" t="s">
        <v>192</v>
      </c>
      <c r="BH278" s="1" t="s">
        <v>627</v>
      </c>
      <c r="BI278" s="1" t="s">
        <v>194</v>
      </c>
      <c r="BJ278" s="1" t="s">
        <v>626</v>
      </c>
      <c r="BK278" s="1" t="s">
        <v>626</v>
      </c>
      <c r="BL278" s="1" t="s">
        <v>77</v>
      </c>
      <c r="BM278" s="1" t="s">
        <v>62</v>
      </c>
      <c r="BN278" s="1" t="s">
        <v>628</v>
      </c>
      <c r="BO278" s="1">
        <v>19</v>
      </c>
      <c r="BP278" s="1">
        <v>19</v>
      </c>
      <c r="BQ278" s="1" t="s">
        <v>97</v>
      </c>
      <c r="BR278" s="1" t="s">
        <v>98</v>
      </c>
      <c r="BS278" s="1" t="s">
        <v>73</v>
      </c>
      <c r="BT278" s="2">
        <v>38047</v>
      </c>
      <c r="BU278" s="1">
        <v>0</v>
      </c>
      <c r="BV278" s="1">
        <v>0</v>
      </c>
      <c r="BW278" s="1">
        <v>0</v>
      </c>
      <c r="BX278" s="1">
        <v>0</v>
      </c>
    </row>
    <row r="279" spans="4:76" hidden="1" x14ac:dyDescent="0.25">
      <c r="D279" s="4"/>
      <c r="E279" s="5">
        <f t="shared" si="45"/>
        <v>0</v>
      </c>
      <c r="F279" s="5">
        <f t="shared" si="46"/>
        <v>0</v>
      </c>
      <c r="H279" s="5" t="str">
        <f t="shared" si="47"/>
        <v>Withdrawn</v>
      </c>
      <c r="I279" s="6" t="str">
        <f t="shared" si="48"/>
        <v>Not Started</v>
      </c>
      <c r="J279" s="1" t="s">
        <v>629</v>
      </c>
      <c r="P279" s="1" t="str">
        <f t="shared" si="49"/>
        <v>NRIS</v>
      </c>
      <c r="R279" s="1">
        <f t="shared" si="50"/>
        <v>600</v>
      </c>
      <c r="T279" s="1" t="str">
        <f t="shared" si="51"/>
        <v>Gas</v>
      </c>
      <c r="U279" s="1" t="str">
        <f t="shared" si="52"/>
        <v>Brown County</v>
      </c>
      <c r="V279" s="1" t="str">
        <f t="shared" si="53"/>
        <v>WI</v>
      </c>
      <c r="AB279" s="1"/>
      <c r="AC279" s="1"/>
      <c r="AJ279" s="5"/>
      <c r="AK279" s="5"/>
      <c r="AL279" s="5"/>
      <c r="AM279" s="5"/>
      <c r="AN279" s="5"/>
      <c r="AO279" s="5"/>
      <c r="AP279" s="5"/>
      <c r="AQ279" s="5"/>
      <c r="AR279" s="5"/>
      <c r="AS279" s="5"/>
      <c r="AT279" s="5"/>
      <c r="AU279" s="5"/>
      <c r="BB279" s="1" t="s">
        <v>73</v>
      </c>
      <c r="BC279" s="2">
        <v>38505</v>
      </c>
      <c r="BD279" s="2">
        <v>38657</v>
      </c>
      <c r="BE279" s="2">
        <v>38657</v>
      </c>
      <c r="BG279" s="1" t="s">
        <v>236</v>
      </c>
      <c r="BH279" s="1" t="s">
        <v>302</v>
      </c>
      <c r="BI279" s="1" t="s">
        <v>76</v>
      </c>
      <c r="BM279" s="1" t="s">
        <v>126</v>
      </c>
      <c r="BN279" s="1" t="s">
        <v>630</v>
      </c>
      <c r="BO279" s="1">
        <v>600</v>
      </c>
      <c r="BP279" s="1">
        <v>600</v>
      </c>
      <c r="BQ279" s="1" t="s">
        <v>64</v>
      </c>
      <c r="BS279" s="1" t="s">
        <v>84</v>
      </c>
      <c r="BT279" s="2">
        <v>39753</v>
      </c>
      <c r="BU279" s="1">
        <v>0</v>
      </c>
      <c r="BV279" s="1">
        <v>0</v>
      </c>
      <c r="BW279" s="1">
        <v>0</v>
      </c>
      <c r="BX279" s="1">
        <v>0</v>
      </c>
    </row>
    <row r="280" spans="4:76" hidden="1" x14ac:dyDescent="0.25">
      <c r="D280" s="4"/>
      <c r="E280" s="5">
        <f t="shared" si="45"/>
        <v>0</v>
      </c>
      <c r="F280" s="5">
        <f t="shared" si="46"/>
        <v>0</v>
      </c>
      <c r="H280" s="5" t="str">
        <f t="shared" si="47"/>
        <v>Withdrawn</v>
      </c>
      <c r="I280" s="6" t="str">
        <f t="shared" si="48"/>
        <v>Not Started</v>
      </c>
      <c r="J280" s="1" t="s">
        <v>631</v>
      </c>
      <c r="P280" s="1" t="str">
        <f t="shared" si="49"/>
        <v>NRIS</v>
      </c>
      <c r="R280" s="1">
        <f t="shared" si="50"/>
        <v>20</v>
      </c>
      <c r="T280" s="1" t="str">
        <f t="shared" si="51"/>
        <v>Wind</v>
      </c>
      <c r="U280" s="1" t="str">
        <f t="shared" si="52"/>
        <v>Cottonwood County</v>
      </c>
      <c r="V280" s="1" t="str">
        <f t="shared" si="53"/>
        <v>MN</v>
      </c>
      <c r="AB280" s="1"/>
      <c r="AC280" s="1"/>
      <c r="AJ280" s="5"/>
      <c r="AK280" s="5"/>
      <c r="AL280" s="5"/>
      <c r="AM280" s="5"/>
      <c r="AN280" s="5"/>
      <c r="AO280" s="5"/>
      <c r="AP280" s="5"/>
      <c r="AQ280" s="5"/>
      <c r="AR280" s="5"/>
      <c r="AS280" s="5"/>
      <c r="AT280" s="5"/>
      <c r="AU280" s="5"/>
      <c r="BB280" s="1" t="s">
        <v>73</v>
      </c>
      <c r="BC280" s="2">
        <v>38350</v>
      </c>
      <c r="BD280" s="2">
        <v>38694</v>
      </c>
      <c r="BE280" s="2">
        <v>38694</v>
      </c>
      <c r="BG280" s="1" t="s">
        <v>87</v>
      </c>
      <c r="BH280" s="1" t="s">
        <v>632</v>
      </c>
      <c r="BI280" s="1" t="s">
        <v>93</v>
      </c>
      <c r="BM280" s="1" t="s">
        <v>126</v>
      </c>
      <c r="BN280" s="1" t="s">
        <v>78</v>
      </c>
      <c r="BO280" s="1">
        <v>20</v>
      </c>
      <c r="BP280" s="1">
        <v>20</v>
      </c>
      <c r="BQ280" s="1" t="s">
        <v>97</v>
      </c>
      <c r="BR280" s="1" t="s">
        <v>98</v>
      </c>
      <c r="BS280" s="1" t="s">
        <v>84</v>
      </c>
      <c r="BT280" s="2">
        <v>41426</v>
      </c>
      <c r="BU280" s="1">
        <v>0</v>
      </c>
      <c r="BV280" s="1">
        <v>0</v>
      </c>
      <c r="BW280" s="1">
        <v>0</v>
      </c>
      <c r="BX280" s="1">
        <v>0</v>
      </c>
    </row>
    <row r="281" spans="4:76" hidden="1" x14ac:dyDescent="0.25">
      <c r="D281" s="4"/>
      <c r="E281" s="5">
        <f t="shared" si="45"/>
        <v>0</v>
      </c>
      <c r="F281" s="5">
        <f t="shared" si="46"/>
        <v>0</v>
      </c>
      <c r="H281" s="5" t="str">
        <f t="shared" si="47"/>
        <v>Withdrawn</v>
      </c>
      <c r="I281" s="6" t="str">
        <f t="shared" si="48"/>
        <v>Not Started</v>
      </c>
      <c r="J281" s="1" t="s">
        <v>633</v>
      </c>
      <c r="P281" s="1" t="str">
        <f t="shared" si="49"/>
        <v>ERIS</v>
      </c>
      <c r="R281" s="1">
        <f t="shared" si="50"/>
        <v>10</v>
      </c>
      <c r="T281" s="1" t="str">
        <f t="shared" si="51"/>
        <v>Nuclear</v>
      </c>
      <c r="U281" s="1" t="str">
        <f t="shared" si="52"/>
        <v>Kewaunee County</v>
      </c>
      <c r="V281" s="1" t="str">
        <f t="shared" si="53"/>
        <v>WI</v>
      </c>
      <c r="AB281" s="1"/>
      <c r="AC281" s="1"/>
      <c r="AJ281" s="5"/>
      <c r="AK281" s="5"/>
      <c r="AL281" s="5"/>
      <c r="AM281" s="5"/>
      <c r="AN281" s="5"/>
      <c r="AO281" s="5"/>
      <c r="AP281" s="5"/>
      <c r="AQ281" s="5"/>
      <c r="AR281" s="5"/>
      <c r="AS281" s="5"/>
      <c r="AT281" s="5"/>
      <c r="AU281" s="5"/>
      <c r="BB281" s="1" t="s">
        <v>73</v>
      </c>
      <c r="BC281" s="2">
        <v>37999</v>
      </c>
      <c r="BD281" s="2">
        <v>38720</v>
      </c>
      <c r="BE281" s="2">
        <v>38720</v>
      </c>
      <c r="BG281" s="1" t="s">
        <v>74</v>
      </c>
      <c r="BH281" s="1" t="s">
        <v>385</v>
      </c>
      <c r="BI281" s="1" t="s">
        <v>76</v>
      </c>
      <c r="BM281" s="1" t="s">
        <v>62</v>
      </c>
      <c r="BN281" s="1" t="s">
        <v>78</v>
      </c>
      <c r="BO281" s="1">
        <v>10</v>
      </c>
      <c r="BP281" s="1">
        <v>10</v>
      </c>
      <c r="BQ281" s="1" t="s">
        <v>387</v>
      </c>
      <c r="BS281" s="1" t="s">
        <v>84</v>
      </c>
      <c r="BT281" s="2">
        <v>38322</v>
      </c>
      <c r="BU281" s="1">
        <v>0</v>
      </c>
      <c r="BV281" s="1">
        <v>0</v>
      </c>
      <c r="BW281" s="1">
        <v>0</v>
      </c>
      <c r="BX281" s="1">
        <v>0</v>
      </c>
    </row>
    <row r="282" spans="4:76" hidden="1" x14ac:dyDescent="0.25">
      <c r="D282" s="4"/>
      <c r="E282" s="5">
        <f t="shared" si="45"/>
        <v>0</v>
      </c>
      <c r="F282" s="5">
        <f t="shared" si="46"/>
        <v>0</v>
      </c>
      <c r="H282" s="5" t="str">
        <f t="shared" si="47"/>
        <v>Withdrawn</v>
      </c>
      <c r="I282" s="6" t="str">
        <f t="shared" si="48"/>
        <v>Not Started</v>
      </c>
      <c r="J282" s="1" t="s">
        <v>634</v>
      </c>
      <c r="P282" s="1" t="str">
        <f t="shared" si="49"/>
        <v>NRIS</v>
      </c>
      <c r="R282" s="1">
        <f t="shared" si="50"/>
        <v>100</v>
      </c>
      <c r="T282" s="1" t="str">
        <f t="shared" si="51"/>
        <v>Wind</v>
      </c>
      <c r="U282" s="1" t="str">
        <f t="shared" si="52"/>
        <v>Palo Alto County</v>
      </c>
      <c r="V282" s="1" t="str">
        <f t="shared" si="53"/>
        <v>IA</v>
      </c>
      <c r="AB282" s="1"/>
      <c r="AC282" s="1"/>
      <c r="AJ282" s="5"/>
      <c r="AK282" s="5"/>
      <c r="AL282" s="5"/>
      <c r="AM282" s="5"/>
      <c r="AN282" s="5"/>
      <c r="AO282" s="5"/>
      <c r="AP282" s="5"/>
      <c r="AQ282" s="5"/>
      <c r="AR282" s="5"/>
      <c r="AS282" s="5"/>
      <c r="AT282" s="5"/>
      <c r="AU282" s="5"/>
      <c r="BB282" s="1" t="s">
        <v>73</v>
      </c>
      <c r="BC282" s="2">
        <v>38649</v>
      </c>
      <c r="BD282" s="2">
        <v>38726</v>
      </c>
      <c r="BE282" s="2">
        <v>38726</v>
      </c>
      <c r="BG282" s="1" t="s">
        <v>236</v>
      </c>
      <c r="BH282" s="1" t="s">
        <v>414</v>
      </c>
      <c r="BI282" s="1" t="s">
        <v>89</v>
      </c>
      <c r="BM282" s="1" t="s">
        <v>126</v>
      </c>
      <c r="BN282" s="1" t="s">
        <v>635</v>
      </c>
      <c r="BO282" s="1">
        <v>100</v>
      </c>
      <c r="BP282" s="1">
        <v>100</v>
      </c>
      <c r="BQ282" s="1" t="s">
        <v>97</v>
      </c>
      <c r="BR282" s="1" t="s">
        <v>98</v>
      </c>
      <c r="BS282" s="1" t="s">
        <v>84</v>
      </c>
      <c r="BT282" s="2">
        <v>39417</v>
      </c>
      <c r="BU282" s="1">
        <v>0</v>
      </c>
      <c r="BV282" s="1">
        <v>0</v>
      </c>
      <c r="BW282" s="1">
        <v>0</v>
      </c>
      <c r="BX282" s="1">
        <v>0</v>
      </c>
    </row>
    <row r="283" spans="4:76" hidden="1" x14ac:dyDescent="0.25">
      <c r="D283" s="4"/>
      <c r="E283" s="5">
        <f t="shared" si="45"/>
        <v>0</v>
      </c>
      <c r="F283" s="5">
        <f t="shared" si="46"/>
        <v>0</v>
      </c>
      <c r="H283" s="5" t="str">
        <f t="shared" si="47"/>
        <v>Withdrawn</v>
      </c>
      <c r="I283" s="6" t="str">
        <f t="shared" si="48"/>
        <v>Not Started</v>
      </c>
      <c r="J283" s="1" t="s">
        <v>636</v>
      </c>
      <c r="P283" s="1" t="str">
        <f t="shared" si="49"/>
        <v>ERIS</v>
      </c>
      <c r="R283" s="1">
        <f t="shared" si="50"/>
        <v>0.52</v>
      </c>
      <c r="T283" s="1">
        <f t="shared" si="51"/>
        <v>0</v>
      </c>
      <c r="U283" s="1" t="str">
        <f t="shared" si="52"/>
        <v>Eau Claire County</v>
      </c>
      <c r="V283" s="1" t="str">
        <f t="shared" si="53"/>
        <v>WI</v>
      </c>
      <c r="AB283" s="1"/>
      <c r="AC283" s="1"/>
      <c r="AJ283" s="5"/>
      <c r="AK283" s="5"/>
      <c r="AL283" s="5"/>
      <c r="AM283" s="5"/>
      <c r="AN283" s="5"/>
      <c r="AO283" s="5"/>
      <c r="AP283" s="5"/>
      <c r="AQ283" s="5"/>
      <c r="AR283" s="5"/>
      <c r="AS283" s="5"/>
      <c r="AT283" s="5"/>
      <c r="AU283" s="5"/>
      <c r="BB283" s="1" t="s">
        <v>73</v>
      </c>
      <c r="BC283" s="2">
        <v>38715</v>
      </c>
      <c r="BD283" s="2">
        <v>38728</v>
      </c>
      <c r="BE283" s="2">
        <v>38728</v>
      </c>
      <c r="BG283" s="1" t="s">
        <v>91</v>
      </c>
      <c r="BH283" s="1" t="s">
        <v>637</v>
      </c>
      <c r="BI283" s="1" t="s">
        <v>76</v>
      </c>
      <c r="BM283" s="1" t="s">
        <v>62</v>
      </c>
      <c r="BN283" s="1" t="s">
        <v>78</v>
      </c>
      <c r="BO283" s="1">
        <v>0.52</v>
      </c>
      <c r="BP283" s="1">
        <v>0.52</v>
      </c>
      <c r="BS283" s="1" t="s">
        <v>84</v>
      </c>
      <c r="BT283" s="2">
        <v>40272</v>
      </c>
      <c r="BU283" s="1">
        <v>0</v>
      </c>
      <c r="BV283" s="1">
        <v>0</v>
      </c>
      <c r="BW283" s="1">
        <v>0</v>
      </c>
      <c r="BX283" s="1">
        <v>0</v>
      </c>
    </row>
    <row r="284" spans="4:76" hidden="1" x14ac:dyDescent="0.25">
      <c r="D284" s="4"/>
      <c r="E284" s="5">
        <f t="shared" si="45"/>
        <v>0</v>
      </c>
      <c r="F284" s="5">
        <f t="shared" si="46"/>
        <v>0</v>
      </c>
      <c r="H284" s="5" t="str">
        <f t="shared" si="47"/>
        <v>Withdrawn</v>
      </c>
      <c r="I284" s="6" t="str">
        <f t="shared" si="48"/>
        <v>Not Started</v>
      </c>
      <c r="J284" s="1" t="s">
        <v>638</v>
      </c>
      <c r="P284" s="1" t="str">
        <f t="shared" si="49"/>
        <v>ERIS</v>
      </c>
      <c r="R284" s="1">
        <f t="shared" si="50"/>
        <v>667</v>
      </c>
      <c r="T284" s="1" t="str">
        <f t="shared" si="51"/>
        <v>Combined Cycle</v>
      </c>
      <c r="U284" s="1" t="str">
        <f t="shared" si="52"/>
        <v>Blue Earth County</v>
      </c>
      <c r="V284" s="1" t="str">
        <f t="shared" si="53"/>
        <v>MN</v>
      </c>
      <c r="AB284" s="1"/>
      <c r="AC284" s="1"/>
      <c r="AJ284" s="5"/>
      <c r="AK284" s="5"/>
      <c r="AL284" s="5"/>
      <c r="AM284" s="5"/>
      <c r="AN284" s="5"/>
      <c r="AO284" s="5"/>
      <c r="AP284" s="5"/>
      <c r="AQ284" s="5"/>
      <c r="AR284" s="5"/>
      <c r="AS284" s="5"/>
      <c r="AT284" s="5"/>
      <c r="AU284" s="5"/>
      <c r="BB284" s="1" t="s">
        <v>73</v>
      </c>
      <c r="BC284" s="2">
        <v>38037</v>
      </c>
      <c r="BD284" s="2">
        <v>38750</v>
      </c>
      <c r="BE284" s="2">
        <v>38750</v>
      </c>
      <c r="BG284" s="1" t="s">
        <v>91</v>
      </c>
      <c r="BH284" s="1" t="s">
        <v>524</v>
      </c>
      <c r="BI284" s="1" t="s">
        <v>93</v>
      </c>
      <c r="BM284" s="1" t="s">
        <v>62</v>
      </c>
      <c r="BN284" s="1" t="s">
        <v>78</v>
      </c>
      <c r="BO284" s="1">
        <v>667</v>
      </c>
      <c r="BP284" s="1">
        <v>667</v>
      </c>
      <c r="BQ284" s="1" t="s">
        <v>94</v>
      </c>
      <c r="BS284" s="1" t="s">
        <v>84</v>
      </c>
      <c r="BT284" s="2">
        <v>38292</v>
      </c>
      <c r="BU284" s="1">
        <v>0</v>
      </c>
      <c r="BV284" s="1">
        <v>0</v>
      </c>
      <c r="BW284" s="1">
        <v>0</v>
      </c>
      <c r="BX284" s="1">
        <v>0</v>
      </c>
    </row>
    <row r="285" spans="4:76" hidden="1" x14ac:dyDescent="0.25">
      <c r="D285" s="4"/>
      <c r="E285" s="5">
        <f t="shared" si="45"/>
        <v>0</v>
      </c>
      <c r="F285" s="5">
        <f t="shared" si="46"/>
        <v>0</v>
      </c>
      <c r="H285" s="5" t="str">
        <f t="shared" si="47"/>
        <v>Withdrawn</v>
      </c>
      <c r="I285" s="6" t="str">
        <f t="shared" si="48"/>
        <v>Not Started</v>
      </c>
      <c r="J285" s="1" t="s">
        <v>639</v>
      </c>
      <c r="P285" s="1" t="str">
        <f t="shared" si="49"/>
        <v>NRIS</v>
      </c>
      <c r="R285" s="1">
        <f t="shared" si="50"/>
        <v>125</v>
      </c>
      <c r="T285" s="1" t="str">
        <f t="shared" si="51"/>
        <v>Wind</v>
      </c>
      <c r="U285" s="1" t="str">
        <f t="shared" si="52"/>
        <v>Kewaunee County</v>
      </c>
      <c r="V285" s="1" t="str">
        <f t="shared" si="53"/>
        <v>WI</v>
      </c>
      <c r="AB285" s="1"/>
      <c r="AC285" s="1"/>
      <c r="AJ285" s="5"/>
      <c r="AK285" s="5"/>
      <c r="AL285" s="5"/>
      <c r="AM285" s="5"/>
      <c r="AN285" s="5"/>
      <c r="AO285" s="5"/>
      <c r="AP285" s="5"/>
      <c r="AQ285" s="5"/>
      <c r="AR285" s="5"/>
      <c r="AS285" s="5"/>
      <c r="AT285" s="5"/>
      <c r="AU285" s="5"/>
      <c r="BB285" s="1" t="s">
        <v>73</v>
      </c>
      <c r="BC285" s="2">
        <v>38673</v>
      </c>
      <c r="BD285" s="2">
        <v>38763</v>
      </c>
      <c r="BE285" s="2">
        <v>38763</v>
      </c>
      <c r="BG285" s="1" t="s">
        <v>74</v>
      </c>
      <c r="BH285" s="1" t="s">
        <v>385</v>
      </c>
      <c r="BI285" s="1" t="s">
        <v>76</v>
      </c>
      <c r="BM285" s="1" t="s">
        <v>126</v>
      </c>
      <c r="BN285" s="1" t="s">
        <v>78</v>
      </c>
      <c r="BO285" s="1">
        <v>125</v>
      </c>
      <c r="BP285" s="1">
        <v>125</v>
      </c>
      <c r="BQ285" s="1" t="s">
        <v>97</v>
      </c>
      <c r="BR285" s="1" t="s">
        <v>98</v>
      </c>
      <c r="BS285" s="1" t="s">
        <v>84</v>
      </c>
      <c r="BT285" s="2">
        <v>40544</v>
      </c>
      <c r="BU285" s="1">
        <v>0</v>
      </c>
      <c r="BV285" s="1">
        <v>0</v>
      </c>
      <c r="BW285" s="1">
        <v>0</v>
      </c>
      <c r="BX285" s="1">
        <v>0</v>
      </c>
    </row>
    <row r="286" spans="4:76" hidden="1" x14ac:dyDescent="0.25">
      <c r="D286" s="4"/>
      <c r="E286" s="5" t="str">
        <f t="shared" si="45"/>
        <v>G319</v>
      </c>
      <c r="F286" s="5" t="str">
        <f t="shared" si="46"/>
        <v>G319</v>
      </c>
      <c r="H286" s="5" t="str">
        <f t="shared" si="47"/>
        <v>Done</v>
      </c>
      <c r="I286" s="6" t="str">
        <f t="shared" si="48"/>
        <v>In Service</v>
      </c>
      <c r="J286" s="1" t="s">
        <v>640</v>
      </c>
      <c r="P286" s="1" t="str">
        <f t="shared" si="49"/>
        <v>ERIS</v>
      </c>
      <c r="R286" s="1">
        <f t="shared" si="50"/>
        <v>2</v>
      </c>
      <c r="T286" s="1" t="str">
        <f t="shared" si="51"/>
        <v>Diesel</v>
      </c>
      <c r="U286" s="1" t="str">
        <f t="shared" si="52"/>
        <v>Martin County</v>
      </c>
      <c r="V286" s="1" t="str">
        <f t="shared" si="53"/>
        <v>MN</v>
      </c>
      <c r="AB286" s="1"/>
      <c r="AC286" s="1"/>
      <c r="AJ286" s="5"/>
      <c r="AK286" s="5"/>
      <c r="AL286" s="5"/>
      <c r="AM286" s="5"/>
      <c r="AN286" s="5"/>
      <c r="AO286" s="5"/>
      <c r="AP286" s="5"/>
      <c r="AQ286" s="5"/>
      <c r="AR286" s="5"/>
      <c r="AS286" s="5"/>
      <c r="AT286" s="5"/>
      <c r="AU286" s="5"/>
      <c r="BB286" s="1" t="s">
        <v>58</v>
      </c>
      <c r="BC286" s="2">
        <v>37708</v>
      </c>
      <c r="BD286" s="2">
        <v>38063</v>
      </c>
      <c r="BE286" s="2">
        <v>38194</v>
      </c>
      <c r="BG286" s="1" t="s">
        <v>91</v>
      </c>
      <c r="BH286" s="1" t="s">
        <v>382</v>
      </c>
      <c r="BI286" s="1" t="s">
        <v>93</v>
      </c>
      <c r="BJ286" s="1" t="s">
        <v>640</v>
      </c>
      <c r="BK286" s="1" t="s">
        <v>640</v>
      </c>
      <c r="BL286" s="1" t="s">
        <v>77</v>
      </c>
      <c r="BM286" s="1" t="s">
        <v>62</v>
      </c>
      <c r="BN286" s="1" t="s">
        <v>641</v>
      </c>
      <c r="BO286" s="1">
        <v>2</v>
      </c>
      <c r="BP286" s="1">
        <v>2</v>
      </c>
      <c r="BQ286" s="1" t="s">
        <v>207</v>
      </c>
      <c r="BS286" s="1" t="s">
        <v>65</v>
      </c>
      <c r="BT286" s="2">
        <v>38687</v>
      </c>
      <c r="BU286" s="1">
        <v>0</v>
      </c>
      <c r="BV286" s="1">
        <v>0</v>
      </c>
      <c r="BW286" s="1">
        <v>0</v>
      </c>
      <c r="BX286" s="1">
        <v>0</v>
      </c>
    </row>
    <row r="287" spans="4:76" hidden="1" x14ac:dyDescent="0.25">
      <c r="D287" s="4"/>
      <c r="E287" s="5">
        <f t="shared" si="45"/>
        <v>0</v>
      </c>
      <c r="F287" s="5">
        <f t="shared" si="46"/>
        <v>0</v>
      </c>
      <c r="H287" s="5" t="str">
        <f t="shared" si="47"/>
        <v>Withdrawn</v>
      </c>
      <c r="I287" s="6" t="str">
        <f t="shared" si="48"/>
        <v>Not Started</v>
      </c>
      <c r="J287" s="1" t="s">
        <v>642</v>
      </c>
      <c r="P287" s="1" t="str">
        <f t="shared" si="49"/>
        <v>NRIS</v>
      </c>
      <c r="R287" s="1">
        <f t="shared" si="50"/>
        <v>1200</v>
      </c>
      <c r="T287" s="1" t="str">
        <f t="shared" si="51"/>
        <v>Coal</v>
      </c>
      <c r="U287" s="1" t="str">
        <f t="shared" si="52"/>
        <v>Ashtabula County</v>
      </c>
      <c r="V287" s="1" t="str">
        <f t="shared" si="53"/>
        <v>OH</v>
      </c>
      <c r="AB287" s="1"/>
      <c r="AC287" s="1"/>
      <c r="AJ287" s="5"/>
      <c r="AK287" s="5"/>
      <c r="AL287" s="5"/>
      <c r="AM287" s="5"/>
      <c r="AN287" s="5"/>
      <c r="AO287" s="5"/>
      <c r="AP287" s="5"/>
      <c r="AQ287" s="5"/>
      <c r="AR287" s="5"/>
      <c r="AS287" s="5"/>
      <c r="AT287" s="5"/>
      <c r="AU287" s="5"/>
      <c r="BB287" s="1" t="s">
        <v>73</v>
      </c>
      <c r="BC287" s="2">
        <v>38310</v>
      </c>
      <c r="BD287" s="2">
        <v>38772</v>
      </c>
      <c r="BE287" s="2">
        <v>38772</v>
      </c>
      <c r="BG287" s="1" t="s">
        <v>619</v>
      </c>
      <c r="BH287" s="1" t="s">
        <v>643</v>
      </c>
      <c r="BI287" s="1" t="s">
        <v>242</v>
      </c>
      <c r="BM287" s="1" t="s">
        <v>126</v>
      </c>
      <c r="BN287" s="1" t="s">
        <v>644</v>
      </c>
      <c r="BO287" s="1">
        <v>1200</v>
      </c>
      <c r="BP287" s="1">
        <v>1200</v>
      </c>
      <c r="BQ287" s="1" t="s">
        <v>83</v>
      </c>
      <c r="BR287" s="1" t="s">
        <v>555</v>
      </c>
      <c r="BS287" s="1" t="s">
        <v>84</v>
      </c>
      <c r="BT287" s="2">
        <v>39051</v>
      </c>
      <c r="BU287" s="1">
        <v>0</v>
      </c>
      <c r="BV287" s="1">
        <v>0</v>
      </c>
      <c r="BW287" s="1">
        <v>0</v>
      </c>
      <c r="BX287" s="1">
        <v>0</v>
      </c>
    </row>
    <row r="288" spans="4:76" hidden="1" x14ac:dyDescent="0.25">
      <c r="D288" s="4"/>
      <c r="E288" s="5">
        <f t="shared" si="45"/>
        <v>0</v>
      </c>
      <c r="F288" s="5">
        <f t="shared" si="46"/>
        <v>0</v>
      </c>
      <c r="H288" s="5" t="str">
        <f t="shared" si="47"/>
        <v>Withdrawn</v>
      </c>
      <c r="I288" s="6" t="str">
        <f t="shared" si="48"/>
        <v>Not Started</v>
      </c>
      <c r="J288" s="1" t="s">
        <v>645</v>
      </c>
      <c r="P288" s="1" t="str">
        <f t="shared" si="49"/>
        <v>NRIS</v>
      </c>
      <c r="R288" s="1">
        <f t="shared" si="50"/>
        <v>210</v>
      </c>
      <c r="T288" s="1" t="str">
        <f t="shared" si="51"/>
        <v>Wind</v>
      </c>
      <c r="U288" s="1" t="str">
        <f t="shared" si="52"/>
        <v>Bureau County</v>
      </c>
      <c r="V288" s="1" t="str">
        <f t="shared" si="53"/>
        <v>IL</v>
      </c>
      <c r="AB288" s="1"/>
      <c r="AC288" s="1"/>
      <c r="AJ288" s="5"/>
      <c r="AK288" s="5"/>
      <c r="AL288" s="5"/>
      <c r="AM288" s="5"/>
      <c r="AN288" s="5"/>
      <c r="AO288" s="5"/>
      <c r="AP288" s="5"/>
      <c r="AQ288" s="5"/>
      <c r="AR288" s="5"/>
      <c r="AS288" s="5"/>
      <c r="AT288" s="5"/>
      <c r="AU288" s="5"/>
      <c r="BB288" s="1" t="s">
        <v>73</v>
      </c>
      <c r="BC288" s="2">
        <v>38656</v>
      </c>
      <c r="BD288" s="2">
        <v>38798</v>
      </c>
      <c r="BE288" s="2">
        <v>38798</v>
      </c>
      <c r="BG288" s="1" t="s">
        <v>122</v>
      </c>
      <c r="BH288" s="1" t="s">
        <v>646</v>
      </c>
      <c r="BI288" s="1" t="s">
        <v>124</v>
      </c>
      <c r="BM288" s="1" t="s">
        <v>126</v>
      </c>
      <c r="BN288" s="1" t="s">
        <v>647</v>
      </c>
      <c r="BO288" s="1">
        <v>210</v>
      </c>
      <c r="BP288" s="1">
        <v>210</v>
      </c>
      <c r="BQ288" s="1" t="s">
        <v>97</v>
      </c>
      <c r="BR288" s="1" t="s">
        <v>98</v>
      </c>
      <c r="BS288" s="1" t="s">
        <v>84</v>
      </c>
      <c r="BT288" s="2">
        <v>39173</v>
      </c>
      <c r="BU288" s="1">
        <v>0</v>
      </c>
      <c r="BV288" s="1">
        <v>0</v>
      </c>
      <c r="BW288" s="1">
        <v>0</v>
      </c>
      <c r="BX288" s="1">
        <v>0</v>
      </c>
    </row>
    <row r="289" spans="4:76" hidden="1" x14ac:dyDescent="0.25">
      <c r="D289" s="4"/>
      <c r="E289" s="5">
        <f t="shared" si="45"/>
        <v>0</v>
      </c>
      <c r="F289" s="5">
        <f t="shared" si="46"/>
        <v>0</v>
      </c>
      <c r="H289" s="5" t="str">
        <f t="shared" si="47"/>
        <v>Done</v>
      </c>
      <c r="I289" s="6" t="str">
        <f t="shared" si="48"/>
        <v>Retired</v>
      </c>
      <c r="J289" s="1" t="s">
        <v>648</v>
      </c>
      <c r="P289" s="1" t="str">
        <f t="shared" si="49"/>
        <v>ERIS</v>
      </c>
      <c r="R289" s="1">
        <f t="shared" si="50"/>
        <v>10</v>
      </c>
      <c r="T289" s="1" t="str">
        <f t="shared" si="51"/>
        <v>Diesel</v>
      </c>
      <c r="U289" s="1" t="str">
        <f t="shared" si="52"/>
        <v>Brown County</v>
      </c>
      <c r="V289" s="1" t="str">
        <f t="shared" si="53"/>
        <v>WI</v>
      </c>
      <c r="AB289" s="1"/>
      <c r="AC289" s="1"/>
      <c r="AJ289" s="5"/>
      <c r="AK289" s="5"/>
      <c r="AL289" s="5"/>
      <c r="AM289" s="5"/>
      <c r="AN289" s="5"/>
      <c r="AO289" s="5"/>
      <c r="AP289" s="5"/>
      <c r="AQ289" s="5"/>
      <c r="AR289" s="5"/>
      <c r="AS289" s="5"/>
      <c r="AT289" s="5"/>
      <c r="AU289" s="5"/>
      <c r="BB289" s="1" t="s">
        <v>58</v>
      </c>
      <c r="BC289" s="2">
        <v>37711</v>
      </c>
      <c r="BE289" s="2">
        <v>37800</v>
      </c>
      <c r="BG289" s="1" t="s">
        <v>301</v>
      </c>
      <c r="BH289" s="1" t="s">
        <v>302</v>
      </c>
      <c r="BI289" s="1" t="s">
        <v>76</v>
      </c>
      <c r="BL289" s="1" t="s">
        <v>77</v>
      </c>
      <c r="BM289" s="1" t="s">
        <v>62</v>
      </c>
      <c r="BN289" s="1" t="s">
        <v>649</v>
      </c>
      <c r="BO289" s="1">
        <v>10</v>
      </c>
      <c r="BP289" s="1">
        <v>10</v>
      </c>
      <c r="BQ289" s="1" t="s">
        <v>207</v>
      </c>
      <c r="BR289" s="1" t="s">
        <v>208</v>
      </c>
      <c r="BS289" s="1" t="s">
        <v>650</v>
      </c>
      <c r="BT289" s="2">
        <v>40329</v>
      </c>
      <c r="BU289" s="1">
        <v>0</v>
      </c>
      <c r="BV289" s="1">
        <v>0</v>
      </c>
      <c r="BW289" s="1">
        <v>0</v>
      </c>
      <c r="BX289" s="1">
        <v>0</v>
      </c>
    </row>
    <row r="290" spans="4:76" hidden="1" x14ac:dyDescent="0.25">
      <c r="D290" s="4"/>
      <c r="E290" s="5">
        <f t="shared" si="45"/>
        <v>0</v>
      </c>
      <c r="F290" s="5">
        <f t="shared" si="46"/>
        <v>0</v>
      </c>
      <c r="H290" s="5" t="str">
        <f t="shared" si="47"/>
        <v>Done</v>
      </c>
      <c r="I290" s="6" t="str">
        <f t="shared" si="48"/>
        <v>Retired</v>
      </c>
      <c r="J290" s="1" t="s">
        <v>651</v>
      </c>
      <c r="P290" s="1" t="str">
        <f t="shared" si="49"/>
        <v>ERIS</v>
      </c>
      <c r="R290" s="1">
        <f t="shared" si="50"/>
        <v>5</v>
      </c>
      <c r="T290" s="1" t="str">
        <f t="shared" si="51"/>
        <v>Diesel</v>
      </c>
      <c r="U290" s="1" t="str">
        <f t="shared" si="52"/>
        <v>Oneida County</v>
      </c>
      <c r="V290" s="1" t="str">
        <f t="shared" si="53"/>
        <v>WI</v>
      </c>
      <c r="AB290" s="1"/>
      <c r="AC290" s="1"/>
      <c r="AJ290" s="5"/>
      <c r="AK290" s="5"/>
      <c r="AL290" s="5"/>
      <c r="AM290" s="5"/>
      <c r="AN290" s="5"/>
      <c r="AO290" s="5"/>
      <c r="AP290" s="5"/>
      <c r="AQ290" s="5"/>
      <c r="AR290" s="5"/>
      <c r="AS290" s="5"/>
      <c r="AT290" s="5"/>
      <c r="AU290" s="5"/>
      <c r="BB290" s="1" t="s">
        <v>58</v>
      </c>
      <c r="BC290" s="2">
        <v>37711</v>
      </c>
      <c r="BE290" s="2">
        <v>37800</v>
      </c>
      <c r="BG290" s="1" t="s">
        <v>301</v>
      </c>
      <c r="BH290" s="1" t="s">
        <v>652</v>
      </c>
      <c r="BI290" s="1" t="s">
        <v>76</v>
      </c>
      <c r="BL290" s="1" t="s">
        <v>143</v>
      </c>
      <c r="BM290" s="1" t="s">
        <v>62</v>
      </c>
      <c r="BN290" s="1" t="s">
        <v>653</v>
      </c>
      <c r="BO290" s="1">
        <v>5</v>
      </c>
      <c r="BP290" s="1">
        <v>5</v>
      </c>
      <c r="BQ290" s="1" t="s">
        <v>207</v>
      </c>
      <c r="BR290" s="1" t="s">
        <v>208</v>
      </c>
      <c r="BS290" s="1" t="s">
        <v>650</v>
      </c>
      <c r="BT290" s="2">
        <v>37773</v>
      </c>
      <c r="BU290" s="1">
        <v>0</v>
      </c>
      <c r="BV290" s="1">
        <v>0</v>
      </c>
      <c r="BW290" s="1">
        <v>0</v>
      </c>
      <c r="BX290" s="1">
        <v>0</v>
      </c>
    </row>
    <row r="291" spans="4:76" hidden="1" x14ac:dyDescent="0.25">
      <c r="D291" s="4"/>
      <c r="E291" s="5" t="str">
        <f t="shared" si="45"/>
        <v>G324</v>
      </c>
      <c r="F291" s="5" t="str">
        <f t="shared" si="46"/>
        <v>G324</v>
      </c>
      <c r="H291" s="5" t="str">
        <f t="shared" si="47"/>
        <v>Done</v>
      </c>
      <c r="I291" s="6" t="str">
        <f t="shared" si="48"/>
        <v>Retired</v>
      </c>
      <c r="J291" s="1" t="s">
        <v>654</v>
      </c>
      <c r="P291" s="1" t="str">
        <f t="shared" si="49"/>
        <v>ERIS</v>
      </c>
      <c r="R291" s="1">
        <f t="shared" si="50"/>
        <v>19</v>
      </c>
      <c r="T291" s="1" t="str">
        <f t="shared" si="51"/>
        <v>Diesel</v>
      </c>
      <c r="U291" s="1" t="str">
        <f t="shared" si="52"/>
        <v>Oneida County</v>
      </c>
      <c r="V291" s="1" t="str">
        <f t="shared" si="53"/>
        <v>WI</v>
      </c>
      <c r="AB291" s="1"/>
      <c r="AC291" s="1"/>
      <c r="AJ291" s="5"/>
      <c r="AK291" s="5"/>
      <c r="AL291" s="5"/>
      <c r="AM291" s="5"/>
      <c r="AN291" s="5"/>
      <c r="AO291" s="5"/>
      <c r="AP291" s="5"/>
      <c r="AQ291" s="5"/>
      <c r="AR291" s="5"/>
      <c r="AS291" s="5"/>
      <c r="AT291" s="5"/>
      <c r="AU291" s="5"/>
      <c r="BB291" s="1" t="s">
        <v>58</v>
      </c>
      <c r="BC291" s="2">
        <v>37711</v>
      </c>
      <c r="BE291" s="2">
        <v>37800</v>
      </c>
      <c r="BG291" s="1" t="s">
        <v>301</v>
      </c>
      <c r="BH291" s="1" t="s">
        <v>652</v>
      </c>
      <c r="BI291" s="1" t="s">
        <v>76</v>
      </c>
      <c r="BJ291" s="1" t="s">
        <v>654</v>
      </c>
      <c r="BK291" s="1" t="s">
        <v>654</v>
      </c>
      <c r="BL291" s="1" t="s">
        <v>77</v>
      </c>
      <c r="BM291" s="1" t="s">
        <v>62</v>
      </c>
      <c r="BN291" s="1" t="s">
        <v>653</v>
      </c>
      <c r="BO291" s="1">
        <v>19</v>
      </c>
      <c r="BP291" s="1">
        <v>19</v>
      </c>
      <c r="BQ291" s="1" t="s">
        <v>207</v>
      </c>
      <c r="BR291" s="1" t="s">
        <v>208</v>
      </c>
      <c r="BS291" s="1" t="s">
        <v>650</v>
      </c>
      <c r="BT291" s="2">
        <v>37773</v>
      </c>
      <c r="BU291" s="1">
        <v>0</v>
      </c>
      <c r="BV291" s="1">
        <v>0</v>
      </c>
      <c r="BW291" s="1">
        <v>0</v>
      </c>
      <c r="BX291" s="1">
        <v>0</v>
      </c>
    </row>
    <row r="292" spans="4:76" hidden="1" x14ac:dyDescent="0.25">
      <c r="D292" s="4"/>
      <c r="E292" s="5" t="str">
        <f t="shared" si="45"/>
        <v>G325</v>
      </c>
      <c r="F292" s="5" t="str">
        <f t="shared" si="46"/>
        <v>G325</v>
      </c>
      <c r="H292" s="5" t="str">
        <f t="shared" si="47"/>
        <v>Done</v>
      </c>
      <c r="I292" s="6" t="str">
        <f t="shared" si="48"/>
        <v>Retired</v>
      </c>
      <c r="J292" s="1" t="s">
        <v>655</v>
      </c>
      <c r="P292" s="1" t="str">
        <f t="shared" si="49"/>
        <v>ERIS</v>
      </c>
      <c r="R292" s="1">
        <f t="shared" si="50"/>
        <v>16</v>
      </c>
      <c r="T292" s="1" t="str">
        <f t="shared" si="51"/>
        <v>Diesel</v>
      </c>
      <c r="U292" s="1" t="str">
        <f t="shared" si="52"/>
        <v>Oneida County</v>
      </c>
      <c r="V292" s="1" t="str">
        <f t="shared" si="53"/>
        <v>WI</v>
      </c>
      <c r="AB292" s="1"/>
      <c r="AC292" s="1"/>
      <c r="AJ292" s="5"/>
      <c r="AK292" s="5"/>
      <c r="AL292" s="5"/>
      <c r="AM292" s="5"/>
      <c r="AN292" s="5"/>
      <c r="AO292" s="5"/>
      <c r="AP292" s="5"/>
      <c r="AQ292" s="5"/>
      <c r="AR292" s="5"/>
      <c r="AS292" s="5"/>
      <c r="AT292" s="5"/>
      <c r="AU292" s="5"/>
      <c r="BB292" s="1" t="s">
        <v>58</v>
      </c>
      <c r="BC292" s="2">
        <v>37711</v>
      </c>
      <c r="BE292" s="2">
        <v>37800</v>
      </c>
      <c r="BG292" s="1" t="s">
        <v>301</v>
      </c>
      <c r="BH292" s="1" t="s">
        <v>652</v>
      </c>
      <c r="BI292" s="1" t="s">
        <v>76</v>
      </c>
      <c r="BJ292" s="1" t="s">
        <v>655</v>
      </c>
      <c r="BK292" s="1" t="s">
        <v>655</v>
      </c>
      <c r="BL292" s="1" t="s">
        <v>77</v>
      </c>
      <c r="BM292" s="1" t="s">
        <v>62</v>
      </c>
      <c r="BN292" s="1" t="s">
        <v>656</v>
      </c>
      <c r="BO292" s="1">
        <v>16</v>
      </c>
      <c r="BP292" s="1">
        <v>16</v>
      </c>
      <c r="BQ292" s="1" t="s">
        <v>207</v>
      </c>
      <c r="BR292" s="1" t="s">
        <v>208</v>
      </c>
      <c r="BS292" s="1" t="s">
        <v>650</v>
      </c>
      <c r="BT292" s="2">
        <v>37773</v>
      </c>
      <c r="BU292" s="1">
        <v>0</v>
      </c>
      <c r="BV292" s="1">
        <v>0</v>
      </c>
      <c r="BW292" s="1">
        <v>0</v>
      </c>
      <c r="BX292" s="1">
        <v>0</v>
      </c>
    </row>
    <row r="293" spans="4:76" hidden="1" x14ac:dyDescent="0.25">
      <c r="D293" s="4"/>
      <c r="E293" s="5">
        <f t="shared" si="45"/>
        <v>0</v>
      </c>
      <c r="F293" s="5">
        <f t="shared" si="46"/>
        <v>0</v>
      </c>
      <c r="H293" s="5" t="str">
        <f t="shared" si="47"/>
        <v>Done</v>
      </c>
      <c r="I293" s="6" t="str">
        <f t="shared" si="48"/>
        <v>Retired</v>
      </c>
      <c r="J293" s="1" t="s">
        <v>657</v>
      </c>
      <c r="P293" s="1" t="str">
        <f t="shared" si="49"/>
        <v>ERIS</v>
      </c>
      <c r="R293" s="1">
        <f t="shared" si="50"/>
        <v>2</v>
      </c>
      <c r="T293" s="1" t="str">
        <f t="shared" si="51"/>
        <v>Diesel</v>
      </c>
      <c r="U293" s="1" t="str">
        <f t="shared" si="52"/>
        <v>Marinette County</v>
      </c>
      <c r="V293" s="1" t="str">
        <f t="shared" si="53"/>
        <v>WI</v>
      </c>
      <c r="AB293" s="1"/>
      <c r="AC293" s="1"/>
      <c r="AJ293" s="5"/>
      <c r="AK293" s="5"/>
      <c r="AL293" s="5"/>
      <c r="AM293" s="5"/>
      <c r="AN293" s="5"/>
      <c r="AO293" s="5"/>
      <c r="AP293" s="5"/>
      <c r="AQ293" s="5"/>
      <c r="AR293" s="5"/>
      <c r="AS293" s="5"/>
      <c r="AT293" s="5"/>
      <c r="AU293" s="5"/>
      <c r="BB293" s="1" t="s">
        <v>58</v>
      </c>
      <c r="BC293" s="2">
        <v>37711</v>
      </c>
      <c r="BE293" s="2">
        <v>37800</v>
      </c>
      <c r="BG293" s="1" t="s">
        <v>301</v>
      </c>
      <c r="BH293" s="1" t="s">
        <v>299</v>
      </c>
      <c r="BI293" s="1" t="s">
        <v>76</v>
      </c>
      <c r="BL293" s="1" t="s">
        <v>77</v>
      </c>
      <c r="BM293" s="1" t="s">
        <v>62</v>
      </c>
      <c r="BN293" s="1" t="s">
        <v>658</v>
      </c>
      <c r="BO293" s="1">
        <v>2</v>
      </c>
      <c r="BP293" s="1">
        <v>2</v>
      </c>
      <c r="BQ293" s="1" t="s">
        <v>207</v>
      </c>
      <c r="BR293" s="1" t="s">
        <v>208</v>
      </c>
      <c r="BS293" s="1" t="s">
        <v>650</v>
      </c>
      <c r="BT293" s="2">
        <v>37773</v>
      </c>
      <c r="BU293" s="1">
        <v>0</v>
      </c>
      <c r="BV293" s="1">
        <v>0</v>
      </c>
      <c r="BW293" s="1">
        <v>0</v>
      </c>
      <c r="BX293" s="1">
        <v>0</v>
      </c>
    </row>
    <row r="294" spans="4:76" hidden="1" x14ac:dyDescent="0.25">
      <c r="D294" s="4"/>
      <c r="E294" s="5">
        <f t="shared" si="45"/>
        <v>0</v>
      </c>
      <c r="F294" s="5">
        <f t="shared" si="46"/>
        <v>0</v>
      </c>
      <c r="H294" s="5" t="str">
        <f t="shared" si="47"/>
        <v>Done</v>
      </c>
      <c r="I294" s="6" t="str">
        <f t="shared" si="48"/>
        <v>Retired</v>
      </c>
      <c r="J294" s="1" t="s">
        <v>659</v>
      </c>
      <c r="P294" s="1" t="str">
        <f t="shared" si="49"/>
        <v>ERIS</v>
      </c>
      <c r="R294" s="1">
        <f t="shared" si="50"/>
        <v>19</v>
      </c>
      <c r="T294" s="1" t="str">
        <f t="shared" si="51"/>
        <v>Diesel</v>
      </c>
      <c r="U294" s="1" t="str">
        <f t="shared" si="52"/>
        <v>Marinette County</v>
      </c>
      <c r="V294" s="1" t="str">
        <f t="shared" si="53"/>
        <v>WI</v>
      </c>
      <c r="AB294" s="1"/>
      <c r="AC294" s="1"/>
      <c r="AJ294" s="5"/>
      <c r="AK294" s="5"/>
      <c r="AL294" s="5"/>
      <c r="AM294" s="5"/>
      <c r="AN294" s="5"/>
      <c r="AO294" s="5"/>
      <c r="AP294" s="5"/>
      <c r="AQ294" s="5"/>
      <c r="AR294" s="5"/>
      <c r="AS294" s="5"/>
      <c r="AT294" s="5"/>
      <c r="AU294" s="5"/>
      <c r="BB294" s="1" t="s">
        <v>58</v>
      </c>
      <c r="BC294" s="2">
        <v>37711</v>
      </c>
      <c r="BE294" s="2">
        <v>37800</v>
      </c>
      <c r="BG294" s="1" t="s">
        <v>301</v>
      </c>
      <c r="BH294" s="1" t="s">
        <v>299</v>
      </c>
      <c r="BI294" s="1" t="s">
        <v>76</v>
      </c>
      <c r="BL294" s="1" t="s">
        <v>77</v>
      </c>
      <c r="BM294" s="1" t="s">
        <v>62</v>
      </c>
      <c r="BN294" s="1" t="s">
        <v>658</v>
      </c>
      <c r="BO294" s="1">
        <v>19</v>
      </c>
      <c r="BP294" s="1">
        <v>19</v>
      </c>
      <c r="BQ294" s="1" t="s">
        <v>207</v>
      </c>
      <c r="BR294" s="1" t="s">
        <v>208</v>
      </c>
      <c r="BS294" s="1" t="s">
        <v>650</v>
      </c>
      <c r="BT294" s="2">
        <v>37773</v>
      </c>
      <c r="BU294" s="1">
        <v>0</v>
      </c>
      <c r="BV294" s="1">
        <v>0</v>
      </c>
      <c r="BW294" s="1">
        <v>0</v>
      </c>
      <c r="BX294" s="1">
        <v>0</v>
      </c>
    </row>
    <row r="295" spans="4:76" hidden="1" x14ac:dyDescent="0.25">
      <c r="D295" s="4"/>
      <c r="E295" s="5">
        <f t="shared" si="45"/>
        <v>0</v>
      </c>
      <c r="F295" s="5">
        <f t="shared" si="46"/>
        <v>0</v>
      </c>
      <c r="H295" s="5" t="str">
        <f t="shared" si="47"/>
        <v>Withdrawn</v>
      </c>
      <c r="I295" s="6" t="str">
        <f t="shared" si="48"/>
        <v>Not Started</v>
      </c>
      <c r="J295" s="1" t="s">
        <v>660</v>
      </c>
      <c r="P295" s="1" t="str">
        <f t="shared" si="49"/>
        <v>NRIS</v>
      </c>
      <c r="R295" s="1">
        <f t="shared" si="50"/>
        <v>8</v>
      </c>
      <c r="T295" s="1" t="str">
        <f t="shared" si="51"/>
        <v>Wind</v>
      </c>
      <c r="U295" s="1" t="str">
        <f t="shared" si="52"/>
        <v>Redwood County</v>
      </c>
      <c r="V295" s="1" t="str">
        <f t="shared" si="53"/>
        <v>MN</v>
      </c>
      <c r="AB295" s="1"/>
      <c r="AC295" s="1"/>
      <c r="AJ295" s="5"/>
      <c r="AK295" s="5"/>
      <c r="AL295" s="5"/>
      <c r="AM295" s="5"/>
      <c r="AN295" s="5"/>
      <c r="AO295" s="5"/>
      <c r="AP295" s="5"/>
      <c r="AQ295" s="5"/>
      <c r="AR295" s="5"/>
      <c r="AS295" s="5"/>
      <c r="AT295" s="5"/>
      <c r="AU295" s="5"/>
      <c r="BB295" s="1" t="s">
        <v>73</v>
      </c>
      <c r="BC295" s="2">
        <v>38716</v>
      </c>
      <c r="BD295" s="2">
        <v>38800</v>
      </c>
      <c r="BE295" s="2">
        <v>38800</v>
      </c>
      <c r="BG295" s="1" t="s">
        <v>87</v>
      </c>
      <c r="BH295" s="1" t="s">
        <v>661</v>
      </c>
      <c r="BI295" s="1" t="s">
        <v>93</v>
      </c>
      <c r="BM295" s="1" t="s">
        <v>126</v>
      </c>
      <c r="BN295" s="1" t="s">
        <v>78</v>
      </c>
      <c r="BO295" s="1">
        <v>8</v>
      </c>
      <c r="BP295" s="1">
        <v>8</v>
      </c>
      <c r="BQ295" s="1" t="s">
        <v>97</v>
      </c>
      <c r="BR295" s="1" t="s">
        <v>98</v>
      </c>
      <c r="BS295" s="1" t="s">
        <v>84</v>
      </c>
      <c r="BT295" s="2">
        <v>39600</v>
      </c>
      <c r="BU295" s="1">
        <v>0</v>
      </c>
      <c r="BV295" s="1">
        <v>0</v>
      </c>
      <c r="BW295" s="1">
        <v>0</v>
      </c>
      <c r="BX295" s="1">
        <v>0</v>
      </c>
    </row>
    <row r="296" spans="4:76" hidden="1" x14ac:dyDescent="0.25">
      <c r="D296" s="4"/>
      <c r="E296" s="5">
        <f t="shared" si="45"/>
        <v>0</v>
      </c>
      <c r="F296" s="5">
        <f t="shared" si="46"/>
        <v>0</v>
      </c>
      <c r="H296" s="5" t="str">
        <f t="shared" si="47"/>
        <v>Withdrawn</v>
      </c>
      <c r="I296" s="6" t="str">
        <f t="shared" si="48"/>
        <v>Not Started</v>
      </c>
      <c r="J296" s="1" t="s">
        <v>662</v>
      </c>
      <c r="P296" s="1" t="str">
        <f t="shared" si="49"/>
        <v>ERIS</v>
      </c>
      <c r="R296" s="1">
        <f t="shared" si="50"/>
        <v>1</v>
      </c>
      <c r="T296" s="1" t="str">
        <f t="shared" si="51"/>
        <v>Wind</v>
      </c>
      <c r="U296" s="1" t="str">
        <f t="shared" si="52"/>
        <v>Morrison County</v>
      </c>
      <c r="V296" s="1" t="str">
        <f t="shared" si="53"/>
        <v>MN</v>
      </c>
      <c r="AB296" s="1"/>
      <c r="AC296" s="1"/>
      <c r="AJ296" s="5"/>
      <c r="AK296" s="5"/>
      <c r="AL296" s="5"/>
      <c r="AM296" s="5"/>
      <c r="AN296" s="5"/>
      <c r="AO296" s="5"/>
      <c r="AP296" s="5"/>
      <c r="AQ296" s="5"/>
      <c r="AR296" s="5"/>
      <c r="AS296" s="5"/>
      <c r="AT296" s="5"/>
      <c r="AU296" s="5"/>
      <c r="BB296" s="1" t="s">
        <v>73</v>
      </c>
      <c r="BC296" s="2">
        <v>38762</v>
      </c>
      <c r="BD296" s="2">
        <v>38812</v>
      </c>
      <c r="BE296" s="2">
        <v>38812</v>
      </c>
      <c r="BG296" s="1" t="s">
        <v>91</v>
      </c>
      <c r="BH296" s="1" t="s">
        <v>663</v>
      </c>
      <c r="BI296" s="1" t="s">
        <v>93</v>
      </c>
      <c r="BM296" s="1" t="s">
        <v>62</v>
      </c>
      <c r="BN296" s="1" t="s">
        <v>78</v>
      </c>
      <c r="BO296" s="1">
        <v>1</v>
      </c>
      <c r="BP296" s="1">
        <v>1</v>
      </c>
      <c r="BQ296" s="1" t="s">
        <v>97</v>
      </c>
      <c r="BR296" s="1" t="s">
        <v>98</v>
      </c>
      <c r="BS296" s="1" t="s">
        <v>84</v>
      </c>
      <c r="BT296" s="2">
        <v>40148</v>
      </c>
      <c r="BU296" s="1">
        <v>0</v>
      </c>
      <c r="BV296" s="1">
        <v>0</v>
      </c>
      <c r="BW296" s="1">
        <v>0</v>
      </c>
      <c r="BX296" s="1">
        <v>0</v>
      </c>
    </row>
    <row r="297" spans="4:76" hidden="1" x14ac:dyDescent="0.25">
      <c r="D297" s="4"/>
      <c r="E297" s="5">
        <f t="shared" si="45"/>
        <v>0</v>
      </c>
      <c r="F297" s="5">
        <f t="shared" si="46"/>
        <v>0</v>
      </c>
      <c r="H297" s="5" t="str">
        <f t="shared" si="47"/>
        <v>Done</v>
      </c>
      <c r="I297" s="6" t="str">
        <f t="shared" si="48"/>
        <v>In Service</v>
      </c>
      <c r="J297" s="1" t="s">
        <v>664</v>
      </c>
      <c r="P297" s="1" t="str">
        <f t="shared" si="49"/>
        <v>ERIS</v>
      </c>
      <c r="R297" s="1">
        <f t="shared" si="50"/>
        <v>19</v>
      </c>
      <c r="T297" s="1" t="str">
        <f t="shared" si="51"/>
        <v>Wind</v>
      </c>
      <c r="U297" s="1" t="str">
        <f t="shared" si="52"/>
        <v>Mower County</v>
      </c>
      <c r="V297" s="1" t="str">
        <f t="shared" si="53"/>
        <v>MN</v>
      </c>
      <c r="AB297" s="1"/>
      <c r="AC297" s="1"/>
      <c r="AJ297" s="5"/>
      <c r="AK297" s="5"/>
      <c r="AL297" s="5"/>
      <c r="AM297" s="5"/>
      <c r="AN297" s="5"/>
      <c r="AO297" s="5"/>
      <c r="AP297" s="5"/>
      <c r="AQ297" s="5"/>
      <c r="AR297" s="5"/>
      <c r="AS297" s="5"/>
      <c r="AT297" s="5"/>
      <c r="AU297" s="5"/>
      <c r="BB297" s="1" t="s">
        <v>58</v>
      </c>
      <c r="BC297" s="2">
        <v>37722</v>
      </c>
      <c r="BE297" s="2">
        <v>37974</v>
      </c>
      <c r="BG297" s="1" t="s">
        <v>87</v>
      </c>
      <c r="BH297" s="1" t="s">
        <v>179</v>
      </c>
      <c r="BI297" s="1" t="s">
        <v>93</v>
      </c>
      <c r="BL297" s="1" t="s">
        <v>143</v>
      </c>
      <c r="BM297" s="1" t="s">
        <v>62</v>
      </c>
      <c r="BN297" s="1" t="s">
        <v>665</v>
      </c>
      <c r="BO297" s="1">
        <v>19</v>
      </c>
      <c r="BP297" s="1">
        <v>19</v>
      </c>
      <c r="BQ297" s="1" t="s">
        <v>97</v>
      </c>
      <c r="BR297" s="1" t="s">
        <v>98</v>
      </c>
      <c r="BS297" s="1" t="s">
        <v>65</v>
      </c>
      <c r="BT297" s="2">
        <v>37986</v>
      </c>
      <c r="BU297" s="1">
        <v>0</v>
      </c>
      <c r="BV297" s="1">
        <v>0</v>
      </c>
      <c r="BW297" s="1">
        <v>0</v>
      </c>
      <c r="BX297" s="1">
        <v>0</v>
      </c>
    </row>
    <row r="298" spans="4:76" hidden="1" x14ac:dyDescent="0.25">
      <c r="D298" s="4"/>
      <c r="E298" s="5">
        <f t="shared" si="45"/>
        <v>0</v>
      </c>
      <c r="F298" s="5">
        <f t="shared" si="46"/>
        <v>0</v>
      </c>
      <c r="H298" s="5" t="str">
        <f t="shared" si="47"/>
        <v>Withdrawn</v>
      </c>
      <c r="I298" s="6" t="str">
        <f t="shared" si="48"/>
        <v>Not Started</v>
      </c>
      <c r="J298" s="1" t="s">
        <v>666</v>
      </c>
      <c r="P298" s="1" t="str">
        <f t="shared" si="49"/>
        <v>NRIS</v>
      </c>
      <c r="R298" s="1">
        <f t="shared" si="50"/>
        <v>550</v>
      </c>
      <c r="T298" s="1" t="str">
        <f t="shared" si="51"/>
        <v>Coal</v>
      </c>
      <c r="U298" s="1" t="str">
        <f t="shared" si="52"/>
        <v>Portage County</v>
      </c>
      <c r="V298" s="1" t="str">
        <f t="shared" si="53"/>
        <v>WI</v>
      </c>
      <c r="AB298" s="1"/>
      <c r="AC298" s="1"/>
      <c r="AJ298" s="5"/>
      <c r="AK298" s="5"/>
      <c r="AL298" s="5"/>
      <c r="AM298" s="5"/>
      <c r="AN298" s="5"/>
      <c r="AO298" s="5"/>
      <c r="AP298" s="5"/>
      <c r="AQ298" s="5"/>
      <c r="AR298" s="5"/>
      <c r="AS298" s="5"/>
      <c r="AT298" s="5"/>
      <c r="AU298" s="5"/>
      <c r="BB298" s="1" t="s">
        <v>73</v>
      </c>
      <c r="BC298" s="2">
        <v>38503</v>
      </c>
      <c r="BD298" s="2">
        <v>38813</v>
      </c>
      <c r="BE298" s="2">
        <v>38813</v>
      </c>
      <c r="BG298" s="1" t="s">
        <v>74</v>
      </c>
      <c r="BH298" s="1" t="s">
        <v>329</v>
      </c>
      <c r="BI298" s="1" t="s">
        <v>76</v>
      </c>
      <c r="BM298" s="1" t="s">
        <v>126</v>
      </c>
      <c r="BN298" s="1" t="s">
        <v>78</v>
      </c>
      <c r="BO298" s="1">
        <v>550</v>
      </c>
      <c r="BP298" s="1">
        <v>550</v>
      </c>
      <c r="BQ298" s="1" t="s">
        <v>83</v>
      </c>
      <c r="BS298" s="1" t="s">
        <v>84</v>
      </c>
      <c r="BT298" s="2">
        <v>38687</v>
      </c>
      <c r="BU298" s="1">
        <v>0</v>
      </c>
      <c r="BV298" s="1">
        <v>0</v>
      </c>
      <c r="BW298" s="1">
        <v>0</v>
      </c>
      <c r="BX298" s="1">
        <v>0</v>
      </c>
    </row>
    <row r="299" spans="4:76" hidden="1" x14ac:dyDescent="0.25">
      <c r="D299" s="4"/>
      <c r="E299" s="5">
        <f t="shared" si="45"/>
        <v>0</v>
      </c>
      <c r="F299" s="5">
        <f t="shared" si="46"/>
        <v>0</v>
      </c>
      <c r="H299" s="5" t="str">
        <f t="shared" si="47"/>
        <v>Withdrawn</v>
      </c>
      <c r="I299" s="6" t="str">
        <f t="shared" si="48"/>
        <v>Not Started</v>
      </c>
      <c r="J299" s="1" t="s">
        <v>667</v>
      </c>
      <c r="P299" s="1" t="str">
        <f t="shared" si="49"/>
        <v>NRIS</v>
      </c>
      <c r="R299" s="1">
        <f t="shared" si="50"/>
        <v>550</v>
      </c>
      <c r="T299" s="1" t="str">
        <f t="shared" si="51"/>
        <v>Coal</v>
      </c>
      <c r="U299" s="1" t="str">
        <f t="shared" si="52"/>
        <v>Marathon County</v>
      </c>
      <c r="V299" s="1" t="str">
        <f t="shared" si="53"/>
        <v>WI</v>
      </c>
      <c r="AB299" s="1"/>
      <c r="AC299" s="1"/>
      <c r="AJ299" s="5"/>
      <c r="AK299" s="5"/>
      <c r="AL299" s="5"/>
      <c r="AM299" s="5"/>
      <c r="AN299" s="5"/>
      <c r="AO299" s="5"/>
      <c r="AP299" s="5"/>
      <c r="AQ299" s="5"/>
      <c r="AR299" s="5"/>
      <c r="AS299" s="5"/>
      <c r="AT299" s="5"/>
      <c r="AU299" s="5"/>
      <c r="BB299" s="1" t="s">
        <v>73</v>
      </c>
      <c r="BC299" s="2">
        <v>38503</v>
      </c>
      <c r="BD299" s="2">
        <v>38817</v>
      </c>
      <c r="BE299" s="2">
        <v>38817</v>
      </c>
      <c r="BG299" s="1" t="s">
        <v>74</v>
      </c>
      <c r="BH299" s="1" t="s">
        <v>304</v>
      </c>
      <c r="BI299" s="1" t="s">
        <v>76</v>
      </c>
      <c r="BL299" s="1" t="s">
        <v>143</v>
      </c>
      <c r="BM299" s="1" t="s">
        <v>126</v>
      </c>
      <c r="BN299" s="1" t="s">
        <v>668</v>
      </c>
      <c r="BO299" s="1">
        <v>550</v>
      </c>
      <c r="BP299" s="1">
        <v>550</v>
      </c>
      <c r="BQ299" s="1" t="s">
        <v>83</v>
      </c>
      <c r="BS299" s="1" t="s">
        <v>84</v>
      </c>
      <c r="BT299" s="2">
        <v>38813</v>
      </c>
      <c r="BU299" s="1">
        <v>0</v>
      </c>
      <c r="BV299" s="1">
        <v>0</v>
      </c>
      <c r="BW299" s="1">
        <v>0</v>
      </c>
      <c r="BX299" s="1">
        <v>0</v>
      </c>
    </row>
    <row r="300" spans="4:76" hidden="1" x14ac:dyDescent="0.25">
      <c r="D300" s="4"/>
      <c r="E300" s="5">
        <f t="shared" si="45"/>
        <v>0</v>
      </c>
      <c r="F300" s="5">
        <f t="shared" si="46"/>
        <v>0</v>
      </c>
      <c r="H300" s="5" t="str">
        <f t="shared" si="47"/>
        <v>Withdrawn</v>
      </c>
      <c r="I300" s="6" t="str">
        <f t="shared" si="48"/>
        <v>Not Started</v>
      </c>
      <c r="J300" s="1" t="s">
        <v>669</v>
      </c>
      <c r="P300" s="1" t="str">
        <f t="shared" si="49"/>
        <v>ERIS</v>
      </c>
      <c r="R300" s="1">
        <f t="shared" si="50"/>
        <v>110</v>
      </c>
      <c r="T300" s="1" t="str">
        <f t="shared" si="51"/>
        <v>Wind</v>
      </c>
      <c r="U300" s="1" t="str">
        <f t="shared" si="52"/>
        <v>Marshall County</v>
      </c>
      <c r="V300" s="1" t="str">
        <f t="shared" si="53"/>
        <v>MN</v>
      </c>
      <c r="AB300" s="1"/>
      <c r="AC300" s="1"/>
      <c r="AJ300" s="5"/>
      <c r="AK300" s="5"/>
      <c r="AL300" s="5"/>
      <c r="AM300" s="5"/>
      <c r="AN300" s="5"/>
      <c r="AO300" s="5"/>
      <c r="AP300" s="5"/>
      <c r="AQ300" s="5"/>
      <c r="AR300" s="5"/>
      <c r="AS300" s="5"/>
      <c r="AT300" s="5"/>
      <c r="AU300" s="5"/>
      <c r="BB300" s="1" t="s">
        <v>73</v>
      </c>
      <c r="BC300" s="2">
        <v>38764</v>
      </c>
      <c r="BD300" s="2">
        <v>38835</v>
      </c>
      <c r="BE300" s="2">
        <v>38835</v>
      </c>
      <c r="BG300" s="1" t="s">
        <v>203</v>
      </c>
      <c r="BH300" s="1" t="s">
        <v>107</v>
      </c>
      <c r="BI300" s="1" t="s">
        <v>93</v>
      </c>
      <c r="BM300" s="1" t="s">
        <v>62</v>
      </c>
      <c r="BN300" s="1" t="s">
        <v>670</v>
      </c>
      <c r="BO300" s="1">
        <v>110</v>
      </c>
      <c r="BP300" s="1">
        <v>110</v>
      </c>
      <c r="BQ300" s="1" t="s">
        <v>97</v>
      </c>
      <c r="BR300" s="1" t="s">
        <v>98</v>
      </c>
      <c r="BS300" s="1" t="s">
        <v>84</v>
      </c>
      <c r="BT300" s="2">
        <v>40513</v>
      </c>
      <c r="BU300" s="1">
        <v>0</v>
      </c>
      <c r="BV300" s="1">
        <v>0</v>
      </c>
      <c r="BW300" s="1">
        <v>0</v>
      </c>
      <c r="BX300" s="1">
        <v>0</v>
      </c>
    </row>
    <row r="301" spans="4:76" hidden="1" x14ac:dyDescent="0.25">
      <c r="D301" s="4"/>
      <c r="E301" s="5">
        <f t="shared" si="45"/>
        <v>0</v>
      </c>
      <c r="F301" s="5">
        <f t="shared" si="46"/>
        <v>0</v>
      </c>
      <c r="H301" s="5" t="str">
        <f t="shared" si="47"/>
        <v>Withdrawn</v>
      </c>
      <c r="I301" s="6" t="str">
        <f t="shared" si="48"/>
        <v>Not Started</v>
      </c>
      <c r="J301" s="1" t="s">
        <v>671</v>
      </c>
      <c r="P301" s="1" t="str">
        <f t="shared" si="49"/>
        <v>NRIS</v>
      </c>
      <c r="R301" s="1">
        <f t="shared" si="50"/>
        <v>0</v>
      </c>
      <c r="T301" s="1">
        <f t="shared" si="51"/>
        <v>0</v>
      </c>
      <c r="U301" s="1">
        <f t="shared" si="52"/>
        <v>0</v>
      </c>
      <c r="V301" s="1" t="str">
        <f t="shared" si="53"/>
        <v>MI</v>
      </c>
      <c r="AB301" s="1"/>
      <c r="AC301" s="1"/>
      <c r="AJ301" s="5"/>
      <c r="AK301" s="5"/>
      <c r="AL301" s="5"/>
      <c r="AM301" s="5"/>
      <c r="AN301" s="5"/>
      <c r="AO301" s="5"/>
      <c r="AP301" s="5"/>
      <c r="AQ301" s="5"/>
      <c r="AR301" s="5"/>
      <c r="AS301" s="5"/>
      <c r="AT301" s="5"/>
      <c r="AU301" s="5"/>
      <c r="BB301" s="1" t="s">
        <v>73</v>
      </c>
      <c r="BC301" s="2">
        <v>38835</v>
      </c>
      <c r="BD301" s="2">
        <v>38845</v>
      </c>
      <c r="BE301" s="2">
        <v>38845</v>
      </c>
      <c r="BG301" s="1" t="s">
        <v>128</v>
      </c>
      <c r="BI301" s="1" t="s">
        <v>130</v>
      </c>
      <c r="BM301" s="1" t="s">
        <v>126</v>
      </c>
      <c r="BN301" s="1" t="s">
        <v>78</v>
      </c>
      <c r="BO301" s="1">
        <v>0</v>
      </c>
      <c r="BP301" s="1">
        <v>0</v>
      </c>
      <c r="BS301" s="1" t="s">
        <v>84</v>
      </c>
      <c r="BT301" s="2">
        <v>39752</v>
      </c>
      <c r="BU301" s="1">
        <v>0</v>
      </c>
      <c r="BV301" s="1">
        <v>0</v>
      </c>
      <c r="BW301" s="1">
        <v>0</v>
      </c>
      <c r="BX301" s="1">
        <v>0</v>
      </c>
    </row>
    <row r="302" spans="4:76" hidden="1" x14ac:dyDescent="0.25">
      <c r="D302" s="4"/>
      <c r="E302" s="5">
        <f t="shared" si="45"/>
        <v>0</v>
      </c>
      <c r="F302" s="5">
        <f t="shared" si="46"/>
        <v>0</v>
      </c>
      <c r="H302" s="5" t="str">
        <f t="shared" si="47"/>
        <v>Withdrawn</v>
      </c>
      <c r="I302" s="6" t="str">
        <f t="shared" si="48"/>
        <v>Not Started</v>
      </c>
      <c r="J302" s="1" t="s">
        <v>672</v>
      </c>
      <c r="P302" s="1" t="str">
        <f t="shared" si="49"/>
        <v>NRIS</v>
      </c>
      <c r="R302" s="1">
        <f t="shared" si="50"/>
        <v>550</v>
      </c>
      <c r="T302" s="1" t="str">
        <f t="shared" si="51"/>
        <v>Coal</v>
      </c>
      <c r="U302" s="1" t="str">
        <f t="shared" si="52"/>
        <v>Columbia County</v>
      </c>
      <c r="V302" s="1" t="str">
        <f t="shared" si="53"/>
        <v>WI</v>
      </c>
      <c r="AB302" s="1"/>
      <c r="AC302" s="1"/>
      <c r="AJ302" s="5"/>
      <c r="AK302" s="5"/>
      <c r="AL302" s="5"/>
      <c r="AM302" s="5"/>
      <c r="AN302" s="5"/>
      <c r="AO302" s="5"/>
      <c r="AP302" s="5"/>
      <c r="AQ302" s="5"/>
      <c r="AR302" s="5"/>
      <c r="AS302" s="5"/>
      <c r="AT302" s="5"/>
      <c r="AU302" s="5"/>
      <c r="BB302" s="1" t="s">
        <v>73</v>
      </c>
      <c r="BC302" s="2">
        <v>38512</v>
      </c>
      <c r="BD302" s="2">
        <v>38856</v>
      </c>
      <c r="BE302" s="2">
        <v>38856</v>
      </c>
      <c r="BG302" s="1" t="s">
        <v>74</v>
      </c>
      <c r="BH302" s="1" t="s">
        <v>295</v>
      </c>
      <c r="BI302" s="1" t="s">
        <v>76</v>
      </c>
      <c r="BL302" s="1" t="s">
        <v>536</v>
      </c>
      <c r="BM302" s="1" t="s">
        <v>126</v>
      </c>
      <c r="BN302" s="1" t="s">
        <v>673</v>
      </c>
      <c r="BO302" s="1">
        <v>550</v>
      </c>
      <c r="BP302" s="1">
        <v>550</v>
      </c>
      <c r="BQ302" s="1" t="s">
        <v>83</v>
      </c>
      <c r="BS302" s="1" t="s">
        <v>84</v>
      </c>
      <c r="BT302" s="2">
        <v>40695</v>
      </c>
      <c r="BU302" s="1">
        <v>0</v>
      </c>
      <c r="BV302" s="1">
        <v>0</v>
      </c>
      <c r="BW302" s="1">
        <v>0</v>
      </c>
      <c r="BX302" s="1">
        <v>0</v>
      </c>
    </row>
    <row r="303" spans="4:76" hidden="1" x14ac:dyDescent="0.25">
      <c r="D303" s="4"/>
      <c r="E303" s="5">
        <f t="shared" si="45"/>
        <v>0</v>
      </c>
      <c r="F303" s="5">
        <f t="shared" si="46"/>
        <v>0</v>
      </c>
      <c r="H303" s="5" t="str">
        <f t="shared" si="47"/>
        <v>Withdrawn</v>
      </c>
      <c r="I303" s="6" t="str">
        <f t="shared" si="48"/>
        <v>Not Started</v>
      </c>
      <c r="J303" s="1" t="s">
        <v>674</v>
      </c>
      <c r="P303" s="1" t="str">
        <f t="shared" si="49"/>
        <v>NRIS</v>
      </c>
      <c r="R303" s="1">
        <f t="shared" si="50"/>
        <v>75</v>
      </c>
      <c r="T303" s="1" t="str">
        <f t="shared" si="51"/>
        <v>Wind</v>
      </c>
      <c r="U303" s="1" t="str">
        <f t="shared" si="52"/>
        <v>St. Louis County</v>
      </c>
      <c r="V303" s="1" t="str">
        <f t="shared" si="53"/>
        <v>MN</v>
      </c>
      <c r="AB303" s="1"/>
      <c r="AC303" s="1"/>
      <c r="AJ303" s="5"/>
      <c r="AK303" s="5"/>
      <c r="AL303" s="5"/>
      <c r="AM303" s="5"/>
      <c r="AN303" s="5"/>
      <c r="AO303" s="5"/>
      <c r="AP303" s="5"/>
      <c r="AQ303" s="5"/>
      <c r="AR303" s="5"/>
      <c r="AS303" s="5"/>
      <c r="AT303" s="5"/>
      <c r="AU303" s="5"/>
      <c r="BB303" s="1" t="s">
        <v>73</v>
      </c>
      <c r="BC303" s="2">
        <v>38429</v>
      </c>
      <c r="BD303" s="2">
        <v>38890</v>
      </c>
      <c r="BE303" s="2">
        <v>38890</v>
      </c>
      <c r="BG303" s="1" t="s">
        <v>315</v>
      </c>
      <c r="BH303" s="1" t="s">
        <v>416</v>
      </c>
      <c r="BI303" s="1" t="s">
        <v>93</v>
      </c>
      <c r="BL303" s="1" t="s">
        <v>143</v>
      </c>
      <c r="BM303" s="1" t="s">
        <v>126</v>
      </c>
      <c r="BN303" s="1" t="s">
        <v>675</v>
      </c>
      <c r="BO303" s="1">
        <v>75</v>
      </c>
      <c r="BP303" s="1">
        <v>75</v>
      </c>
      <c r="BQ303" s="1" t="s">
        <v>97</v>
      </c>
      <c r="BR303" s="1" t="s">
        <v>98</v>
      </c>
      <c r="BS303" s="1" t="s">
        <v>84</v>
      </c>
      <c r="BT303" s="2">
        <v>39082</v>
      </c>
      <c r="BU303" s="1">
        <v>0</v>
      </c>
      <c r="BV303" s="1">
        <v>0</v>
      </c>
      <c r="BW303" s="1">
        <v>0</v>
      </c>
      <c r="BX303" s="1">
        <v>0</v>
      </c>
    </row>
    <row r="304" spans="4:76" hidden="1" x14ac:dyDescent="0.25">
      <c r="D304" s="4"/>
      <c r="E304" s="5">
        <f t="shared" si="45"/>
        <v>0</v>
      </c>
      <c r="F304" s="5">
        <f t="shared" si="46"/>
        <v>0</v>
      </c>
      <c r="H304" s="5" t="str">
        <f t="shared" si="47"/>
        <v>Withdrawn</v>
      </c>
      <c r="I304" s="6" t="str">
        <f t="shared" si="48"/>
        <v>Not Started</v>
      </c>
      <c r="J304" s="1" t="s">
        <v>676</v>
      </c>
      <c r="P304" s="1" t="str">
        <f t="shared" si="49"/>
        <v>ERIS</v>
      </c>
      <c r="R304" s="1">
        <f t="shared" si="50"/>
        <v>1.1000000000000001</v>
      </c>
      <c r="T304" s="1" t="str">
        <f t="shared" si="51"/>
        <v>Gas</v>
      </c>
      <c r="U304" s="1" t="str">
        <f t="shared" si="52"/>
        <v>Richland County</v>
      </c>
      <c r="V304" s="1" t="str">
        <f t="shared" si="53"/>
        <v>OH</v>
      </c>
      <c r="AB304" s="1"/>
      <c r="AC304" s="1"/>
      <c r="AJ304" s="5"/>
      <c r="AK304" s="5"/>
      <c r="AL304" s="5"/>
      <c r="AM304" s="5"/>
      <c r="AN304" s="5"/>
      <c r="AO304" s="5"/>
      <c r="AP304" s="5"/>
      <c r="AQ304" s="5"/>
      <c r="AR304" s="5"/>
      <c r="AS304" s="5"/>
      <c r="AT304" s="5"/>
      <c r="AU304" s="5"/>
      <c r="BB304" s="1" t="s">
        <v>73</v>
      </c>
      <c r="BC304" s="2">
        <v>38397</v>
      </c>
      <c r="BD304" s="2">
        <v>38917</v>
      </c>
      <c r="BE304" s="2">
        <v>38917</v>
      </c>
      <c r="BG304" s="1" t="s">
        <v>236</v>
      </c>
      <c r="BH304" s="1" t="s">
        <v>677</v>
      </c>
      <c r="BI304" s="1" t="s">
        <v>242</v>
      </c>
      <c r="BM304" s="1" t="s">
        <v>62</v>
      </c>
      <c r="BN304" s="1" t="s">
        <v>78</v>
      </c>
      <c r="BO304" s="1">
        <v>1.1000000000000001</v>
      </c>
      <c r="BP304" s="1">
        <v>1.1000000000000001</v>
      </c>
      <c r="BQ304" s="1" t="s">
        <v>64</v>
      </c>
      <c r="BS304" s="1" t="s">
        <v>84</v>
      </c>
      <c r="BT304" s="2">
        <v>38717</v>
      </c>
      <c r="BU304" s="1">
        <v>0</v>
      </c>
      <c r="BV304" s="1">
        <v>0</v>
      </c>
      <c r="BW304" s="1">
        <v>0</v>
      </c>
      <c r="BX304" s="1">
        <v>0</v>
      </c>
    </row>
    <row r="305" spans="4:76" hidden="1" x14ac:dyDescent="0.25">
      <c r="D305" s="4"/>
      <c r="E305" s="5" t="str">
        <f t="shared" si="45"/>
        <v>G338</v>
      </c>
      <c r="F305" s="5" t="str">
        <f t="shared" si="46"/>
        <v>G338</v>
      </c>
      <c r="H305" s="5" t="str">
        <f t="shared" si="47"/>
        <v>Done</v>
      </c>
      <c r="I305" s="6" t="str">
        <f t="shared" si="48"/>
        <v>In Service</v>
      </c>
      <c r="J305" s="1" t="s">
        <v>678</v>
      </c>
      <c r="P305" s="1" t="str">
        <f t="shared" si="49"/>
        <v>ERIS</v>
      </c>
      <c r="R305" s="1">
        <f t="shared" si="50"/>
        <v>54</v>
      </c>
      <c r="T305" s="1" t="str">
        <f t="shared" si="51"/>
        <v>Wind</v>
      </c>
      <c r="U305" s="1" t="str">
        <f t="shared" si="52"/>
        <v>Dodge County</v>
      </c>
      <c r="V305" s="1" t="str">
        <f t="shared" si="53"/>
        <v>WI</v>
      </c>
      <c r="AB305" s="1"/>
      <c r="AC305" s="1"/>
      <c r="AJ305" s="5"/>
      <c r="AK305" s="5"/>
      <c r="AL305" s="5"/>
      <c r="AM305" s="5"/>
      <c r="AN305" s="5"/>
      <c r="AO305" s="5"/>
      <c r="AP305" s="5"/>
      <c r="AQ305" s="5"/>
      <c r="AR305" s="5"/>
      <c r="AS305" s="5"/>
      <c r="AT305" s="5"/>
      <c r="AU305" s="5"/>
      <c r="BB305" s="1" t="s">
        <v>58</v>
      </c>
      <c r="BC305" s="2">
        <v>37734</v>
      </c>
      <c r="BE305" s="2">
        <v>38285</v>
      </c>
      <c r="BF305" s="2">
        <v>39675</v>
      </c>
      <c r="BG305" s="1" t="s">
        <v>176</v>
      </c>
      <c r="BH305" s="1" t="s">
        <v>297</v>
      </c>
      <c r="BI305" s="1" t="s">
        <v>76</v>
      </c>
      <c r="BJ305" s="1" t="s">
        <v>678</v>
      </c>
      <c r="BK305" s="1" t="s">
        <v>678</v>
      </c>
      <c r="BL305" s="1" t="s">
        <v>77</v>
      </c>
      <c r="BM305" s="1" t="s">
        <v>62</v>
      </c>
      <c r="BN305" s="1" t="s">
        <v>679</v>
      </c>
      <c r="BO305" s="1">
        <v>54</v>
      </c>
      <c r="BP305" s="1">
        <v>54</v>
      </c>
      <c r="BQ305" s="1" t="s">
        <v>97</v>
      </c>
      <c r="BR305" s="1" t="s">
        <v>98</v>
      </c>
      <c r="BS305" s="1" t="s">
        <v>65</v>
      </c>
      <c r="BT305" s="2">
        <v>37895</v>
      </c>
      <c r="BU305" s="1">
        <v>0</v>
      </c>
      <c r="BV305" s="1">
        <v>0</v>
      </c>
      <c r="BW305" s="1">
        <v>0</v>
      </c>
      <c r="BX305" s="1">
        <v>0</v>
      </c>
    </row>
    <row r="306" spans="4:76" hidden="1" x14ac:dyDescent="0.25">
      <c r="D306" s="4"/>
      <c r="E306" s="5">
        <f t="shared" si="45"/>
        <v>0</v>
      </c>
      <c r="F306" s="5">
        <f t="shared" si="46"/>
        <v>0</v>
      </c>
      <c r="H306" s="5" t="str">
        <f t="shared" si="47"/>
        <v>Withdrawn</v>
      </c>
      <c r="I306" s="6" t="str">
        <f t="shared" si="48"/>
        <v>Not Started</v>
      </c>
      <c r="J306" s="1" t="s">
        <v>680</v>
      </c>
      <c r="P306" s="1" t="str">
        <f t="shared" si="49"/>
        <v>NRIS</v>
      </c>
      <c r="R306" s="1">
        <f t="shared" si="50"/>
        <v>158</v>
      </c>
      <c r="T306" s="1" t="str">
        <f t="shared" si="51"/>
        <v>Wind</v>
      </c>
      <c r="U306" s="1" t="str">
        <f t="shared" si="52"/>
        <v>Sanilac County</v>
      </c>
      <c r="V306" s="1" t="str">
        <f t="shared" si="53"/>
        <v>MI</v>
      </c>
      <c r="AB306" s="1"/>
      <c r="AC306" s="1"/>
      <c r="AJ306" s="5"/>
      <c r="AK306" s="5"/>
      <c r="AL306" s="5"/>
      <c r="AM306" s="5"/>
      <c r="AN306" s="5"/>
      <c r="AO306" s="5"/>
      <c r="AP306" s="5"/>
      <c r="AQ306" s="5"/>
      <c r="AR306" s="5"/>
      <c r="AS306" s="5"/>
      <c r="AT306" s="5"/>
      <c r="AU306" s="5"/>
      <c r="BB306" s="1" t="s">
        <v>73</v>
      </c>
      <c r="BC306" s="2">
        <v>38425</v>
      </c>
      <c r="BD306" s="2">
        <v>38936</v>
      </c>
      <c r="BE306" s="2">
        <v>38936</v>
      </c>
      <c r="BG306" s="1" t="s">
        <v>128</v>
      </c>
      <c r="BH306" s="1" t="s">
        <v>681</v>
      </c>
      <c r="BI306" s="1" t="s">
        <v>130</v>
      </c>
      <c r="BL306" s="1" t="s">
        <v>143</v>
      </c>
      <c r="BM306" s="1" t="s">
        <v>126</v>
      </c>
      <c r="BN306" s="1" t="s">
        <v>682</v>
      </c>
      <c r="BO306" s="1">
        <v>158</v>
      </c>
      <c r="BP306" s="1">
        <v>158</v>
      </c>
      <c r="BQ306" s="1" t="s">
        <v>97</v>
      </c>
      <c r="BR306" s="1" t="s">
        <v>98</v>
      </c>
      <c r="BS306" s="1" t="s">
        <v>84</v>
      </c>
      <c r="BT306" s="2">
        <v>38604</v>
      </c>
      <c r="BU306" s="1">
        <v>0</v>
      </c>
      <c r="BV306" s="1">
        <v>0</v>
      </c>
      <c r="BW306" s="1">
        <v>0</v>
      </c>
      <c r="BX306" s="1">
        <v>0</v>
      </c>
    </row>
    <row r="307" spans="4:76" hidden="1" x14ac:dyDescent="0.25">
      <c r="D307" s="4"/>
      <c r="E307" s="5" t="str">
        <f t="shared" si="45"/>
        <v>G340</v>
      </c>
      <c r="F307" s="5" t="str">
        <f t="shared" si="46"/>
        <v>G340</v>
      </c>
      <c r="H307" s="5" t="str">
        <f t="shared" si="47"/>
        <v>Done</v>
      </c>
      <c r="I307" s="6" t="str">
        <f t="shared" si="48"/>
        <v>In Service</v>
      </c>
      <c r="J307" s="1" t="s">
        <v>683</v>
      </c>
      <c r="P307" s="1" t="str">
        <f t="shared" si="49"/>
        <v>ERIS</v>
      </c>
      <c r="R307" s="1">
        <f t="shared" si="50"/>
        <v>1</v>
      </c>
      <c r="T307" s="1" t="str">
        <f t="shared" si="51"/>
        <v>Wind</v>
      </c>
      <c r="U307" s="1" t="str">
        <f t="shared" si="52"/>
        <v>Lincoln County</v>
      </c>
      <c r="V307" s="1" t="str">
        <f t="shared" si="53"/>
        <v>MN</v>
      </c>
      <c r="AB307" s="1"/>
      <c r="AC307" s="1"/>
      <c r="AJ307" s="5"/>
      <c r="AK307" s="5"/>
      <c r="AL307" s="5"/>
      <c r="AM307" s="5"/>
      <c r="AN307" s="5"/>
      <c r="AO307" s="5"/>
      <c r="AP307" s="5"/>
      <c r="AQ307" s="5"/>
      <c r="AR307" s="5"/>
      <c r="AS307" s="5"/>
      <c r="AT307" s="5"/>
      <c r="AU307" s="5"/>
      <c r="BB307" s="1" t="s">
        <v>58</v>
      </c>
      <c r="BC307" s="2">
        <v>37742</v>
      </c>
      <c r="BE307" s="2">
        <v>37974</v>
      </c>
      <c r="BG307" s="1" t="s">
        <v>203</v>
      </c>
      <c r="BH307" s="1" t="s">
        <v>92</v>
      </c>
      <c r="BI307" s="1" t="s">
        <v>93</v>
      </c>
      <c r="BJ307" s="1" t="s">
        <v>683</v>
      </c>
      <c r="BK307" s="1" t="s">
        <v>683</v>
      </c>
      <c r="BL307" s="1" t="s">
        <v>77</v>
      </c>
      <c r="BM307" s="1" t="s">
        <v>62</v>
      </c>
      <c r="BN307" s="1" t="s">
        <v>684</v>
      </c>
      <c r="BO307" s="1">
        <v>1</v>
      </c>
      <c r="BP307" s="1">
        <v>1</v>
      </c>
      <c r="BQ307" s="1" t="s">
        <v>97</v>
      </c>
      <c r="BR307" s="1" t="s">
        <v>98</v>
      </c>
      <c r="BS307" s="1" t="s">
        <v>65</v>
      </c>
      <c r="BT307" s="2">
        <v>38899</v>
      </c>
      <c r="BU307" s="1">
        <v>0</v>
      </c>
      <c r="BV307" s="1">
        <v>0</v>
      </c>
      <c r="BW307" s="1">
        <v>0</v>
      </c>
      <c r="BX307" s="1">
        <v>0</v>
      </c>
    </row>
    <row r="308" spans="4:76" hidden="1" x14ac:dyDescent="0.25">
      <c r="D308" s="4"/>
      <c r="E308" s="5">
        <f t="shared" si="45"/>
        <v>0</v>
      </c>
      <c r="F308" s="5">
        <f t="shared" si="46"/>
        <v>0</v>
      </c>
      <c r="H308" s="5" t="str">
        <f t="shared" si="47"/>
        <v>Done</v>
      </c>
      <c r="I308" s="6" t="str">
        <f t="shared" si="48"/>
        <v>In Service</v>
      </c>
      <c r="J308" s="1" t="s">
        <v>685</v>
      </c>
      <c r="P308" s="1" t="str">
        <f t="shared" si="49"/>
        <v>ERIS</v>
      </c>
      <c r="R308" s="1">
        <f t="shared" si="50"/>
        <v>2</v>
      </c>
      <c r="T308" s="1" t="str">
        <f t="shared" si="51"/>
        <v>Gas</v>
      </c>
      <c r="U308" s="1" t="str">
        <f t="shared" si="52"/>
        <v>Cottonwood County</v>
      </c>
      <c r="V308" s="1" t="str">
        <f t="shared" si="53"/>
        <v>MN</v>
      </c>
      <c r="AB308" s="1"/>
      <c r="AC308" s="1"/>
      <c r="AJ308" s="5"/>
      <c r="AK308" s="5"/>
      <c r="AL308" s="5"/>
      <c r="AM308" s="5"/>
      <c r="AN308" s="5"/>
      <c r="AO308" s="5"/>
      <c r="AP308" s="5"/>
      <c r="AQ308" s="5"/>
      <c r="AR308" s="5"/>
      <c r="AS308" s="5"/>
      <c r="AT308" s="5"/>
      <c r="AU308" s="5"/>
      <c r="BB308" s="1" t="s">
        <v>58</v>
      </c>
      <c r="BC308" s="2">
        <v>37214</v>
      </c>
      <c r="BE308" s="2">
        <v>37854</v>
      </c>
      <c r="BG308" s="1" t="s">
        <v>87</v>
      </c>
      <c r="BH308" s="1" t="s">
        <v>632</v>
      </c>
      <c r="BI308" s="1" t="s">
        <v>93</v>
      </c>
      <c r="BM308" s="1" t="s">
        <v>62</v>
      </c>
      <c r="BN308" s="1" t="s">
        <v>78</v>
      </c>
      <c r="BO308" s="1">
        <v>2</v>
      </c>
      <c r="BP308" s="1">
        <v>2</v>
      </c>
      <c r="BQ308" s="1" t="s">
        <v>64</v>
      </c>
      <c r="BR308" s="1" t="s">
        <v>172</v>
      </c>
      <c r="BS308" s="1" t="s">
        <v>65</v>
      </c>
      <c r="BT308" s="2">
        <v>38687</v>
      </c>
      <c r="BU308" s="1">
        <v>0</v>
      </c>
      <c r="BV308" s="1">
        <v>0</v>
      </c>
      <c r="BW308" s="1">
        <v>0</v>
      </c>
      <c r="BX308" s="1">
        <v>0</v>
      </c>
    </row>
    <row r="309" spans="4:76" hidden="1" x14ac:dyDescent="0.25">
      <c r="D309" s="4"/>
      <c r="E309" s="5" t="str">
        <f t="shared" si="45"/>
        <v>G342</v>
      </c>
      <c r="F309" s="5" t="str">
        <f t="shared" si="46"/>
        <v>G342</v>
      </c>
      <c r="H309" s="5" t="str">
        <f t="shared" si="47"/>
        <v>Done</v>
      </c>
      <c r="I309" s="6" t="str">
        <f t="shared" si="48"/>
        <v>Retired</v>
      </c>
      <c r="J309" s="1" t="s">
        <v>686</v>
      </c>
      <c r="P309" s="1" t="str">
        <f t="shared" si="49"/>
        <v>ERIS</v>
      </c>
      <c r="R309" s="1">
        <f t="shared" si="50"/>
        <v>18</v>
      </c>
      <c r="T309" s="1" t="str">
        <f t="shared" si="51"/>
        <v>Gas</v>
      </c>
      <c r="U309" s="1" t="str">
        <f t="shared" si="52"/>
        <v>Baraga County</v>
      </c>
      <c r="V309" s="1" t="str">
        <f t="shared" si="53"/>
        <v>MI</v>
      </c>
      <c r="AB309" s="1"/>
      <c r="AC309" s="1"/>
      <c r="AJ309" s="5"/>
      <c r="AK309" s="5"/>
      <c r="AL309" s="5"/>
      <c r="AM309" s="5"/>
      <c r="AN309" s="5"/>
      <c r="AO309" s="5"/>
      <c r="AP309" s="5"/>
      <c r="AQ309" s="5"/>
      <c r="AR309" s="5"/>
      <c r="AS309" s="5"/>
      <c r="AT309" s="5"/>
      <c r="AU309" s="5"/>
      <c r="BB309" s="1" t="s">
        <v>58</v>
      </c>
      <c r="BC309" s="2">
        <v>37773</v>
      </c>
      <c r="BE309" s="2">
        <v>37802</v>
      </c>
      <c r="BG309" s="1" t="s">
        <v>687</v>
      </c>
      <c r="BH309" s="1" t="s">
        <v>688</v>
      </c>
      <c r="BI309" s="1" t="s">
        <v>130</v>
      </c>
      <c r="BJ309" s="1" t="s">
        <v>686</v>
      </c>
      <c r="BK309" s="1" t="s">
        <v>686</v>
      </c>
      <c r="BL309" s="1" t="s">
        <v>77</v>
      </c>
      <c r="BM309" s="1" t="s">
        <v>62</v>
      </c>
      <c r="BN309" s="1" t="s">
        <v>689</v>
      </c>
      <c r="BO309" s="1">
        <v>18</v>
      </c>
      <c r="BP309" s="1">
        <v>18</v>
      </c>
      <c r="BQ309" s="1" t="s">
        <v>64</v>
      </c>
      <c r="BR309" s="1" t="s">
        <v>172</v>
      </c>
      <c r="BS309" s="1" t="s">
        <v>650</v>
      </c>
      <c r="BT309" s="2">
        <v>37803</v>
      </c>
      <c r="BU309" s="1">
        <v>0</v>
      </c>
      <c r="BV309" s="1">
        <v>0</v>
      </c>
      <c r="BW309" s="1">
        <v>0</v>
      </c>
      <c r="BX309" s="1">
        <v>0</v>
      </c>
    </row>
    <row r="310" spans="4:76" hidden="1" x14ac:dyDescent="0.25">
      <c r="D310" s="4"/>
      <c r="E310" s="5" t="str">
        <f t="shared" si="45"/>
        <v>G343</v>
      </c>
      <c r="F310" s="5" t="str">
        <f t="shared" si="46"/>
        <v>G343</v>
      </c>
      <c r="H310" s="5" t="str">
        <f t="shared" si="47"/>
        <v>Done</v>
      </c>
      <c r="I310" s="6" t="str">
        <f t="shared" si="48"/>
        <v>Retired</v>
      </c>
      <c r="J310" s="1" t="s">
        <v>690</v>
      </c>
      <c r="P310" s="1" t="str">
        <f t="shared" si="49"/>
        <v>ERIS</v>
      </c>
      <c r="R310" s="1">
        <f t="shared" si="50"/>
        <v>20</v>
      </c>
      <c r="T310" s="1" t="str">
        <f t="shared" si="51"/>
        <v>Diesel</v>
      </c>
      <c r="U310" s="1" t="str">
        <f t="shared" si="52"/>
        <v>Baraga County</v>
      </c>
      <c r="V310" s="1" t="str">
        <f t="shared" si="53"/>
        <v>MI</v>
      </c>
      <c r="AB310" s="1"/>
      <c r="AC310" s="1"/>
      <c r="AJ310" s="5"/>
      <c r="AK310" s="5"/>
      <c r="AL310" s="5"/>
      <c r="AM310" s="5"/>
      <c r="AN310" s="5"/>
      <c r="AO310" s="5"/>
      <c r="AP310" s="5"/>
      <c r="AQ310" s="5"/>
      <c r="AR310" s="5"/>
      <c r="AS310" s="5"/>
      <c r="AT310" s="5"/>
      <c r="AU310" s="5"/>
      <c r="BB310" s="1" t="s">
        <v>58</v>
      </c>
      <c r="BC310" s="2">
        <v>37773</v>
      </c>
      <c r="BE310" s="2">
        <v>37802</v>
      </c>
      <c r="BG310" s="1" t="s">
        <v>687</v>
      </c>
      <c r="BH310" s="1" t="s">
        <v>688</v>
      </c>
      <c r="BI310" s="1" t="s">
        <v>130</v>
      </c>
      <c r="BJ310" s="1" t="s">
        <v>690</v>
      </c>
      <c r="BK310" s="1" t="s">
        <v>690</v>
      </c>
      <c r="BL310" s="1" t="s">
        <v>77</v>
      </c>
      <c r="BM310" s="1" t="s">
        <v>62</v>
      </c>
      <c r="BN310" s="1" t="s">
        <v>689</v>
      </c>
      <c r="BO310" s="1">
        <v>20</v>
      </c>
      <c r="BP310" s="1">
        <v>20</v>
      </c>
      <c r="BQ310" s="1" t="s">
        <v>207</v>
      </c>
      <c r="BR310" s="1" t="s">
        <v>208</v>
      </c>
      <c r="BS310" s="1" t="s">
        <v>650</v>
      </c>
      <c r="BT310" s="2">
        <v>37377</v>
      </c>
      <c r="BU310" s="1">
        <v>0</v>
      </c>
      <c r="BV310" s="1">
        <v>0</v>
      </c>
      <c r="BW310" s="1">
        <v>0</v>
      </c>
      <c r="BX310" s="1">
        <v>0</v>
      </c>
    </row>
    <row r="311" spans="4:76" hidden="1" x14ac:dyDescent="0.25">
      <c r="D311" s="4"/>
      <c r="E311" s="5" t="str">
        <f t="shared" si="45"/>
        <v>G344</v>
      </c>
      <c r="F311" s="5" t="str">
        <f t="shared" si="46"/>
        <v>G344</v>
      </c>
      <c r="H311" s="5" t="str">
        <f t="shared" si="47"/>
        <v>Done</v>
      </c>
      <c r="I311" s="6" t="str">
        <f t="shared" si="48"/>
        <v>Retired</v>
      </c>
      <c r="J311" s="1" t="s">
        <v>691</v>
      </c>
      <c r="P311" s="1" t="str">
        <f t="shared" si="49"/>
        <v>ERIS</v>
      </c>
      <c r="R311" s="1">
        <f t="shared" si="50"/>
        <v>15</v>
      </c>
      <c r="T311" s="1" t="str">
        <f t="shared" si="51"/>
        <v>Diesel</v>
      </c>
      <c r="U311" s="1" t="str">
        <f t="shared" si="52"/>
        <v>Dickinson County</v>
      </c>
      <c r="V311" s="1" t="str">
        <f t="shared" si="53"/>
        <v>MI</v>
      </c>
      <c r="AB311" s="1"/>
      <c r="AC311" s="1"/>
      <c r="AJ311" s="5"/>
      <c r="AK311" s="5"/>
      <c r="AL311" s="5"/>
      <c r="AM311" s="5"/>
      <c r="AN311" s="5"/>
      <c r="AO311" s="5"/>
      <c r="AP311" s="5"/>
      <c r="AQ311" s="5"/>
      <c r="AR311" s="5"/>
      <c r="AS311" s="5"/>
      <c r="AT311" s="5"/>
      <c r="AU311" s="5"/>
      <c r="BB311" s="1" t="s">
        <v>58</v>
      </c>
      <c r="BC311" s="2">
        <v>37773</v>
      </c>
      <c r="BE311" s="2">
        <v>37880</v>
      </c>
      <c r="BG311" s="1" t="s">
        <v>176</v>
      </c>
      <c r="BH311" s="1" t="s">
        <v>467</v>
      </c>
      <c r="BI311" s="1" t="s">
        <v>130</v>
      </c>
      <c r="BJ311" s="1" t="s">
        <v>691</v>
      </c>
      <c r="BK311" s="1" t="s">
        <v>691</v>
      </c>
      <c r="BL311" s="1" t="s">
        <v>77</v>
      </c>
      <c r="BM311" s="1" t="s">
        <v>62</v>
      </c>
      <c r="BN311" s="1" t="s">
        <v>692</v>
      </c>
      <c r="BO311" s="1">
        <v>15</v>
      </c>
      <c r="BP311" s="1">
        <v>15</v>
      </c>
      <c r="BQ311" s="1" t="s">
        <v>207</v>
      </c>
      <c r="BR311" s="1" t="s">
        <v>208</v>
      </c>
      <c r="BS311" s="1" t="s">
        <v>650</v>
      </c>
      <c r="BU311" s="1">
        <v>0</v>
      </c>
      <c r="BV311" s="1">
        <v>0</v>
      </c>
      <c r="BW311" s="1">
        <v>0</v>
      </c>
      <c r="BX311" s="1">
        <v>0</v>
      </c>
    </row>
    <row r="312" spans="4:76" hidden="1" x14ac:dyDescent="0.25">
      <c r="D312" s="4"/>
      <c r="E312" s="5" t="str">
        <f t="shared" si="45"/>
        <v>G345</v>
      </c>
      <c r="F312" s="5" t="str">
        <f t="shared" si="46"/>
        <v>G345</v>
      </c>
      <c r="H312" s="5" t="str">
        <f t="shared" si="47"/>
        <v>Done</v>
      </c>
      <c r="I312" s="6" t="str">
        <f t="shared" si="48"/>
        <v>Retired</v>
      </c>
      <c r="J312" s="1" t="s">
        <v>693</v>
      </c>
      <c r="P312" s="1" t="str">
        <f t="shared" si="49"/>
        <v>ERIS</v>
      </c>
      <c r="R312" s="1">
        <f t="shared" si="50"/>
        <v>5</v>
      </c>
      <c r="T312" s="1" t="str">
        <f t="shared" si="51"/>
        <v>Diesel</v>
      </c>
      <c r="U312" s="1" t="str">
        <f t="shared" si="52"/>
        <v>Schoolcraft County</v>
      </c>
      <c r="V312" s="1" t="str">
        <f t="shared" si="53"/>
        <v>MI</v>
      </c>
      <c r="AB312" s="1"/>
      <c r="AC312" s="1"/>
      <c r="AJ312" s="5"/>
      <c r="AK312" s="5"/>
      <c r="AL312" s="5"/>
      <c r="AM312" s="5"/>
      <c r="AN312" s="5"/>
      <c r="AO312" s="5"/>
      <c r="AP312" s="5"/>
      <c r="AQ312" s="5"/>
      <c r="AR312" s="5"/>
      <c r="AS312" s="5"/>
      <c r="AT312" s="5"/>
      <c r="AU312" s="5"/>
      <c r="BB312" s="1" t="s">
        <v>58</v>
      </c>
      <c r="BC312" s="2">
        <v>37773</v>
      </c>
      <c r="BE312" s="2">
        <v>37802</v>
      </c>
      <c r="BG312" s="1" t="s">
        <v>176</v>
      </c>
      <c r="BH312" s="1" t="s">
        <v>694</v>
      </c>
      <c r="BI312" s="1" t="s">
        <v>130</v>
      </c>
      <c r="BJ312" s="1" t="s">
        <v>693</v>
      </c>
      <c r="BK312" s="1" t="s">
        <v>693</v>
      </c>
      <c r="BL312" s="1" t="s">
        <v>77</v>
      </c>
      <c r="BM312" s="1" t="s">
        <v>62</v>
      </c>
      <c r="BN312" s="1" t="s">
        <v>695</v>
      </c>
      <c r="BO312" s="1">
        <v>5</v>
      </c>
      <c r="BP312" s="1">
        <v>5</v>
      </c>
      <c r="BQ312" s="1" t="s">
        <v>207</v>
      </c>
      <c r="BR312" s="1" t="s">
        <v>208</v>
      </c>
      <c r="BS312" s="1" t="s">
        <v>650</v>
      </c>
      <c r="BU312" s="1">
        <v>0</v>
      </c>
      <c r="BV312" s="1">
        <v>0</v>
      </c>
      <c r="BW312" s="1">
        <v>0</v>
      </c>
      <c r="BX312" s="1">
        <v>0</v>
      </c>
    </row>
    <row r="313" spans="4:76" hidden="1" x14ac:dyDescent="0.25">
      <c r="D313" s="4"/>
      <c r="E313" s="5" t="str">
        <f t="shared" si="45"/>
        <v>G346</v>
      </c>
      <c r="F313" s="5" t="str">
        <f t="shared" si="46"/>
        <v>G346</v>
      </c>
      <c r="H313" s="5" t="str">
        <f t="shared" si="47"/>
        <v>Done</v>
      </c>
      <c r="I313" s="6" t="str">
        <f t="shared" si="48"/>
        <v>Retired</v>
      </c>
      <c r="J313" s="1" t="s">
        <v>696</v>
      </c>
      <c r="P313" s="1" t="str">
        <f t="shared" si="49"/>
        <v>ERIS</v>
      </c>
      <c r="R313" s="1">
        <f t="shared" si="50"/>
        <v>5</v>
      </c>
      <c r="T313" s="1" t="str">
        <f t="shared" si="51"/>
        <v>Diesel</v>
      </c>
      <c r="U313" s="1" t="str">
        <f t="shared" si="52"/>
        <v>Schoolcraft County</v>
      </c>
      <c r="V313" s="1" t="str">
        <f t="shared" si="53"/>
        <v>MI</v>
      </c>
      <c r="AB313" s="1"/>
      <c r="AC313" s="1"/>
      <c r="AJ313" s="5"/>
      <c r="AK313" s="5"/>
      <c r="AL313" s="5"/>
      <c r="AM313" s="5"/>
      <c r="AN313" s="5"/>
      <c r="AO313" s="5"/>
      <c r="AP313" s="5"/>
      <c r="AQ313" s="5"/>
      <c r="AR313" s="5"/>
      <c r="AS313" s="5"/>
      <c r="AT313" s="5"/>
      <c r="AU313" s="5"/>
      <c r="BB313" s="1" t="s">
        <v>58</v>
      </c>
      <c r="BC313" s="2">
        <v>37773</v>
      </c>
      <c r="BE313" s="2">
        <v>37880</v>
      </c>
      <c r="BG313" s="1" t="s">
        <v>176</v>
      </c>
      <c r="BH313" s="1" t="s">
        <v>694</v>
      </c>
      <c r="BI313" s="1" t="s">
        <v>130</v>
      </c>
      <c r="BJ313" s="1" t="s">
        <v>696</v>
      </c>
      <c r="BK313" s="1" t="s">
        <v>696</v>
      </c>
      <c r="BL313" s="1" t="s">
        <v>77</v>
      </c>
      <c r="BM313" s="1" t="s">
        <v>62</v>
      </c>
      <c r="BN313" s="1" t="s">
        <v>697</v>
      </c>
      <c r="BO313" s="1">
        <v>5</v>
      </c>
      <c r="BP313" s="1">
        <v>5</v>
      </c>
      <c r="BQ313" s="1" t="s">
        <v>207</v>
      </c>
      <c r="BR313" s="1" t="s">
        <v>208</v>
      </c>
      <c r="BS313" s="1" t="s">
        <v>650</v>
      </c>
      <c r="BU313" s="1">
        <v>0</v>
      </c>
      <c r="BV313" s="1">
        <v>0</v>
      </c>
      <c r="BW313" s="1">
        <v>0</v>
      </c>
      <c r="BX313" s="1">
        <v>0</v>
      </c>
    </row>
    <row r="314" spans="4:76" hidden="1" x14ac:dyDescent="0.25">
      <c r="D314" s="4"/>
      <c r="E314" s="5" t="str">
        <f t="shared" si="45"/>
        <v>G347</v>
      </c>
      <c r="F314" s="5" t="str">
        <f t="shared" si="46"/>
        <v>G347</v>
      </c>
      <c r="H314" s="5" t="str">
        <f t="shared" si="47"/>
        <v>Done</v>
      </c>
      <c r="I314" s="6" t="str">
        <f t="shared" si="48"/>
        <v>Retired</v>
      </c>
      <c r="J314" s="1" t="s">
        <v>698</v>
      </c>
      <c r="P314" s="1" t="str">
        <f t="shared" si="49"/>
        <v>ERIS</v>
      </c>
      <c r="R314" s="1">
        <f t="shared" si="50"/>
        <v>15</v>
      </c>
      <c r="T314" s="1" t="str">
        <f t="shared" si="51"/>
        <v>Diesel</v>
      </c>
      <c r="U314" s="1">
        <f t="shared" si="52"/>
        <v>0</v>
      </c>
      <c r="V314" s="1" t="str">
        <f t="shared" si="53"/>
        <v>MI</v>
      </c>
      <c r="AB314" s="1"/>
      <c r="AC314" s="1"/>
      <c r="AJ314" s="5"/>
      <c r="AK314" s="5"/>
      <c r="AL314" s="5"/>
      <c r="AM314" s="5"/>
      <c r="AN314" s="5"/>
      <c r="AO314" s="5"/>
      <c r="AP314" s="5"/>
      <c r="AQ314" s="5"/>
      <c r="AR314" s="5"/>
      <c r="AS314" s="5"/>
      <c r="AT314" s="5"/>
      <c r="AU314" s="5"/>
      <c r="BB314" s="1" t="s">
        <v>58</v>
      </c>
      <c r="BC314" s="2">
        <v>37773</v>
      </c>
      <c r="BE314" s="2">
        <v>37880</v>
      </c>
      <c r="BG314" s="1" t="s">
        <v>176</v>
      </c>
      <c r="BI314" s="1" t="s">
        <v>130</v>
      </c>
      <c r="BJ314" s="1" t="s">
        <v>698</v>
      </c>
      <c r="BK314" s="1" t="s">
        <v>698</v>
      </c>
      <c r="BL314" s="1" t="s">
        <v>77</v>
      </c>
      <c r="BM314" s="1" t="s">
        <v>62</v>
      </c>
      <c r="BN314" s="1" t="s">
        <v>699</v>
      </c>
      <c r="BO314" s="1">
        <v>15</v>
      </c>
      <c r="BP314" s="1">
        <v>15</v>
      </c>
      <c r="BQ314" s="1" t="s">
        <v>207</v>
      </c>
      <c r="BR314" s="1" t="s">
        <v>208</v>
      </c>
      <c r="BS314" s="1" t="s">
        <v>650</v>
      </c>
      <c r="BU314" s="1">
        <v>0</v>
      </c>
      <c r="BV314" s="1">
        <v>0</v>
      </c>
      <c r="BW314" s="1">
        <v>0</v>
      </c>
      <c r="BX314" s="1">
        <v>0</v>
      </c>
    </row>
    <row r="315" spans="4:76" hidden="1" x14ac:dyDescent="0.25">
      <c r="D315" s="4"/>
      <c r="E315" s="5" t="str">
        <f t="shared" si="45"/>
        <v>G348</v>
      </c>
      <c r="F315" s="5" t="str">
        <f t="shared" si="46"/>
        <v>G348</v>
      </c>
      <c r="H315" s="5" t="str">
        <f t="shared" si="47"/>
        <v>Done</v>
      </c>
      <c r="I315" s="6" t="str">
        <f t="shared" si="48"/>
        <v>In Service</v>
      </c>
      <c r="J315" s="1" t="s">
        <v>700</v>
      </c>
      <c r="P315" s="1" t="str">
        <f t="shared" si="49"/>
        <v>ERIS</v>
      </c>
      <c r="R315" s="1">
        <f t="shared" si="50"/>
        <v>2</v>
      </c>
      <c r="T315" s="1" t="str">
        <f t="shared" si="51"/>
        <v>Diesel</v>
      </c>
      <c r="U315" s="1" t="str">
        <f t="shared" si="52"/>
        <v>Cass County</v>
      </c>
      <c r="V315" s="1" t="str">
        <f t="shared" si="53"/>
        <v>IA</v>
      </c>
      <c r="AB315" s="1"/>
      <c r="AC315" s="1"/>
      <c r="AJ315" s="5"/>
      <c r="AK315" s="5"/>
      <c r="AL315" s="5"/>
      <c r="AM315" s="5"/>
      <c r="AN315" s="5"/>
      <c r="AO315" s="5"/>
      <c r="AP315" s="5"/>
      <c r="AQ315" s="5"/>
      <c r="AR315" s="5"/>
      <c r="AS315" s="5"/>
      <c r="AT315" s="5"/>
      <c r="AU315" s="5"/>
      <c r="BB315" s="1" t="s">
        <v>58</v>
      </c>
      <c r="BC315" s="2">
        <v>37764</v>
      </c>
      <c r="BE315" s="2">
        <v>37876</v>
      </c>
      <c r="BG315" s="1" t="s">
        <v>87</v>
      </c>
      <c r="BH315" s="1" t="s">
        <v>226</v>
      </c>
      <c r="BI315" s="1" t="s">
        <v>89</v>
      </c>
      <c r="BJ315" s="1" t="s">
        <v>700</v>
      </c>
      <c r="BK315" s="1" t="s">
        <v>700</v>
      </c>
      <c r="BL315" s="1" t="s">
        <v>77</v>
      </c>
      <c r="BM315" s="1" t="s">
        <v>62</v>
      </c>
      <c r="BN315" s="1" t="s">
        <v>701</v>
      </c>
      <c r="BO315" s="1">
        <v>2</v>
      </c>
      <c r="BP315" s="1">
        <v>2</v>
      </c>
      <c r="BQ315" s="1" t="s">
        <v>207</v>
      </c>
      <c r="BR315" s="1" t="s">
        <v>208</v>
      </c>
      <c r="BS315" s="1" t="s">
        <v>65</v>
      </c>
      <c r="BU315" s="1">
        <v>0</v>
      </c>
      <c r="BV315" s="1">
        <v>0</v>
      </c>
      <c r="BW315" s="1">
        <v>0</v>
      </c>
      <c r="BX315" s="1">
        <v>0</v>
      </c>
    </row>
    <row r="316" spans="4:76" hidden="1" x14ac:dyDescent="0.25">
      <c r="D316" s="4"/>
      <c r="E316" s="5" t="str">
        <f t="shared" si="45"/>
        <v>G349</v>
      </c>
      <c r="F316" s="5" t="str">
        <f t="shared" si="46"/>
        <v>G349</v>
      </c>
      <c r="H316" s="5" t="str">
        <f t="shared" si="47"/>
        <v>Done</v>
      </c>
      <c r="I316" s="6" t="str">
        <f t="shared" si="48"/>
        <v>In Service</v>
      </c>
      <c r="J316" s="1" t="s">
        <v>702</v>
      </c>
      <c r="P316" s="1" t="str">
        <f t="shared" si="49"/>
        <v>ERIS</v>
      </c>
      <c r="R316" s="1">
        <f t="shared" si="50"/>
        <v>200</v>
      </c>
      <c r="T316" s="1" t="str">
        <f t="shared" si="51"/>
        <v>Wind</v>
      </c>
      <c r="U316" s="1" t="str">
        <f t="shared" si="52"/>
        <v>Lincoln County</v>
      </c>
      <c r="V316" s="1" t="str">
        <f t="shared" si="53"/>
        <v>MN</v>
      </c>
      <c r="AB316" s="1"/>
      <c r="AC316" s="1"/>
      <c r="AJ316" s="5"/>
      <c r="AK316" s="5"/>
      <c r="AL316" s="5"/>
      <c r="AM316" s="5"/>
      <c r="AN316" s="5"/>
      <c r="AO316" s="5"/>
      <c r="AP316" s="5"/>
      <c r="AQ316" s="5"/>
      <c r="AR316" s="5"/>
      <c r="AS316" s="5"/>
      <c r="AT316" s="5"/>
      <c r="AU316" s="5"/>
      <c r="BB316" s="1" t="s">
        <v>58</v>
      </c>
      <c r="BC316" s="2">
        <v>37774</v>
      </c>
      <c r="BE316" s="2">
        <v>38863</v>
      </c>
      <c r="BF316" s="2">
        <v>40483</v>
      </c>
      <c r="BG316" s="1" t="s">
        <v>91</v>
      </c>
      <c r="BH316" s="1" t="s">
        <v>92</v>
      </c>
      <c r="BI316" s="1" t="s">
        <v>93</v>
      </c>
      <c r="BJ316" s="1" t="s">
        <v>702</v>
      </c>
      <c r="BK316" s="1" t="s">
        <v>702</v>
      </c>
      <c r="BL316" s="1" t="s">
        <v>77</v>
      </c>
      <c r="BM316" s="1" t="s">
        <v>62</v>
      </c>
      <c r="BN316" s="1" t="s">
        <v>703</v>
      </c>
      <c r="BO316" s="1">
        <v>200</v>
      </c>
      <c r="BP316" s="1">
        <v>200</v>
      </c>
      <c r="BQ316" s="1" t="s">
        <v>97</v>
      </c>
      <c r="BR316" s="1" t="s">
        <v>98</v>
      </c>
      <c r="BS316" s="1" t="s">
        <v>65</v>
      </c>
      <c r="BT316" s="2">
        <v>39082</v>
      </c>
      <c r="BU316" s="1">
        <v>0</v>
      </c>
      <c r="BV316" s="1">
        <v>0</v>
      </c>
      <c r="BW316" s="1">
        <v>0</v>
      </c>
      <c r="BX316" s="1">
        <v>0</v>
      </c>
    </row>
    <row r="317" spans="4:76" hidden="1" x14ac:dyDescent="0.25">
      <c r="D317" s="4"/>
      <c r="E317" s="5">
        <f t="shared" si="45"/>
        <v>0</v>
      </c>
      <c r="F317" s="5">
        <f t="shared" si="46"/>
        <v>0</v>
      </c>
      <c r="H317" s="5" t="str">
        <f t="shared" si="47"/>
        <v>Done</v>
      </c>
      <c r="I317" s="6" t="str">
        <f t="shared" si="48"/>
        <v>In Service</v>
      </c>
      <c r="J317" s="1" t="s">
        <v>704</v>
      </c>
      <c r="P317" s="1" t="str">
        <f t="shared" si="49"/>
        <v>ERIS</v>
      </c>
      <c r="R317" s="1">
        <f t="shared" si="50"/>
        <v>159</v>
      </c>
      <c r="T317" s="1" t="str">
        <f t="shared" si="51"/>
        <v>Nuclear</v>
      </c>
      <c r="U317" s="1" t="str">
        <f t="shared" si="52"/>
        <v>Monroe County</v>
      </c>
      <c r="V317" s="1" t="str">
        <f t="shared" si="53"/>
        <v>MI</v>
      </c>
      <c r="AB317" s="1"/>
      <c r="AC317" s="1"/>
      <c r="AJ317" s="5"/>
      <c r="AK317" s="5"/>
      <c r="AL317" s="5"/>
      <c r="AM317" s="5"/>
      <c r="AN317" s="5"/>
      <c r="AO317" s="5"/>
      <c r="AP317" s="5"/>
      <c r="AQ317" s="5"/>
      <c r="AR317" s="5"/>
      <c r="AS317" s="5"/>
      <c r="AT317" s="5"/>
      <c r="AU317" s="5"/>
      <c r="BB317" s="1" t="s">
        <v>58</v>
      </c>
      <c r="BC317" s="2">
        <v>37790</v>
      </c>
      <c r="BE317" s="2">
        <v>38205</v>
      </c>
      <c r="BG317" s="1" t="s">
        <v>128</v>
      </c>
      <c r="BH317" s="1" t="s">
        <v>310</v>
      </c>
      <c r="BI317" s="1" t="s">
        <v>130</v>
      </c>
      <c r="BL317" s="1" t="s">
        <v>143</v>
      </c>
      <c r="BM317" s="1" t="s">
        <v>62</v>
      </c>
      <c r="BN317" s="1" t="s">
        <v>705</v>
      </c>
      <c r="BO317" s="1">
        <v>159</v>
      </c>
      <c r="BP317" s="1">
        <v>159</v>
      </c>
      <c r="BQ317" s="1" t="s">
        <v>387</v>
      </c>
      <c r="BR317" s="1" t="s">
        <v>355</v>
      </c>
      <c r="BS317" s="1" t="s">
        <v>65</v>
      </c>
      <c r="BU317" s="1">
        <v>0</v>
      </c>
      <c r="BV317" s="1">
        <v>0</v>
      </c>
      <c r="BW317" s="1">
        <v>0</v>
      </c>
      <c r="BX317" s="1">
        <v>0</v>
      </c>
    </row>
    <row r="318" spans="4:76" hidden="1" x14ac:dyDescent="0.25">
      <c r="D318" s="4"/>
      <c r="E318" s="5">
        <f t="shared" si="45"/>
        <v>0</v>
      </c>
      <c r="F318" s="5">
        <f t="shared" si="46"/>
        <v>0</v>
      </c>
      <c r="H318" s="5" t="str">
        <f t="shared" si="47"/>
        <v>Done</v>
      </c>
      <c r="I318" s="6" t="str">
        <f t="shared" si="48"/>
        <v>Withdrawn</v>
      </c>
      <c r="J318" s="1" t="s">
        <v>706</v>
      </c>
      <c r="P318" s="1" t="str">
        <f t="shared" si="49"/>
        <v>NRIS</v>
      </c>
      <c r="R318" s="1">
        <f t="shared" si="50"/>
        <v>200</v>
      </c>
      <c r="T318" s="1" t="str">
        <f t="shared" si="51"/>
        <v>Gas</v>
      </c>
      <c r="U318" s="1" t="str">
        <f t="shared" si="52"/>
        <v>Dakota County</v>
      </c>
      <c r="V318" s="1" t="str">
        <f t="shared" si="53"/>
        <v>MN</v>
      </c>
      <c r="AB318" s="1"/>
      <c r="AC318" s="1"/>
      <c r="AJ318" s="5"/>
      <c r="AK318" s="5"/>
      <c r="AL318" s="5"/>
      <c r="AM318" s="5"/>
      <c r="AN318" s="5"/>
      <c r="AO318" s="5"/>
      <c r="AP318" s="5"/>
      <c r="AQ318" s="5"/>
      <c r="AR318" s="5"/>
      <c r="AS318" s="5"/>
      <c r="AT318" s="5"/>
      <c r="AU318" s="5"/>
      <c r="BB318" s="1" t="s">
        <v>58</v>
      </c>
      <c r="BC318" s="2">
        <v>37804</v>
      </c>
      <c r="BE318" s="2">
        <v>38903</v>
      </c>
      <c r="BG318" s="1" t="s">
        <v>91</v>
      </c>
      <c r="BH318" s="1" t="s">
        <v>120</v>
      </c>
      <c r="BI318" s="1" t="s">
        <v>93</v>
      </c>
      <c r="BL318" s="1" t="s">
        <v>599</v>
      </c>
      <c r="BM318" s="1" t="s">
        <v>126</v>
      </c>
      <c r="BN318" s="1" t="s">
        <v>707</v>
      </c>
      <c r="BO318" s="1">
        <v>200</v>
      </c>
      <c r="BP318" s="1">
        <v>200</v>
      </c>
      <c r="BQ318" s="1" t="s">
        <v>64</v>
      </c>
      <c r="BR318" s="1" t="s">
        <v>172</v>
      </c>
      <c r="BS318" s="1" t="s">
        <v>73</v>
      </c>
      <c r="BT318" s="2">
        <v>38626</v>
      </c>
      <c r="BU318" s="1">
        <v>0</v>
      </c>
      <c r="BV318" s="1">
        <v>0</v>
      </c>
      <c r="BW318" s="1">
        <v>0</v>
      </c>
      <c r="BX318" s="1">
        <v>0</v>
      </c>
    </row>
    <row r="319" spans="4:76" hidden="1" x14ac:dyDescent="0.25">
      <c r="D319" s="4"/>
      <c r="E319" s="5">
        <f t="shared" si="45"/>
        <v>0</v>
      </c>
      <c r="F319" s="5">
        <f t="shared" si="46"/>
        <v>0</v>
      </c>
      <c r="H319" s="5" t="str">
        <f t="shared" si="47"/>
        <v>Done</v>
      </c>
      <c r="I319" s="6" t="str">
        <f t="shared" si="48"/>
        <v>Withdrawn</v>
      </c>
      <c r="J319" s="1" t="s">
        <v>708</v>
      </c>
      <c r="P319" s="1" t="str">
        <f t="shared" si="49"/>
        <v>NRIS</v>
      </c>
      <c r="R319" s="1">
        <f t="shared" si="50"/>
        <v>200</v>
      </c>
      <c r="T319" s="1" t="str">
        <f t="shared" si="51"/>
        <v>Gas</v>
      </c>
      <c r="U319" s="1" t="str">
        <f t="shared" si="52"/>
        <v>Dakota County</v>
      </c>
      <c r="V319" s="1" t="str">
        <f t="shared" si="53"/>
        <v>MN</v>
      </c>
      <c r="AB319" s="1"/>
      <c r="AC319" s="1"/>
      <c r="AJ319" s="5"/>
      <c r="AK319" s="5"/>
      <c r="AL319" s="5"/>
      <c r="AM319" s="5"/>
      <c r="AN319" s="5"/>
      <c r="AO319" s="5"/>
      <c r="AP319" s="5"/>
      <c r="AQ319" s="5"/>
      <c r="AR319" s="5"/>
      <c r="AS319" s="5"/>
      <c r="AT319" s="5"/>
      <c r="AU319" s="5"/>
      <c r="BB319" s="1" t="s">
        <v>58</v>
      </c>
      <c r="BC319" s="2">
        <v>37804</v>
      </c>
      <c r="BE319" s="2">
        <v>38903</v>
      </c>
      <c r="BG319" s="1" t="s">
        <v>91</v>
      </c>
      <c r="BH319" s="1" t="s">
        <v>120</v>
      </c>
      <c r="BI319" s="1" t="s">
        <v>93</v>
      </c>
      <c r="BL319" s="1" t="s">
        <v>77</v>
      </c>
      <c r="BM319" s="1" t="s">
        <v>126</v>
      </c>
      <c r="BN319" s="1" t="s">
        <v>707</v>
      </c>
      <c r="BO319" s="1">
        <v>200</v>
      </c>
      <c r="BP319" s="1">
        <v>200</v>
      </c>
      <c r="BQ319" s="1" t="s">
        <v>64</v>
      </c>
      <c r="BR319" s="1" t="s">
        <v>172</v>
      </c>
      <c r="BS319" s="1" t="s">
        <v>73</v>
      </c>
      <c r="BT319" s="2">
        <v>40877</v>
      </c>
      <c r="BU319" s="1">
        <v>0</v>
      </c>
      <c r="BV319" s="1">
        <v>0</v>
      </c>
      <c r="BW319" s="1">
        <v>0</v>
      </c>
      <c r="BX319" s="1">
        <v>0</v>
      </c>
    </row>
    <row r="320" spans="4:76" hidden="1" x14ac:dyDescent="0.25">
      <c r="D320" s="4"/>
      <c r="E320" s="5" t="str">
        <f t="shared" si="45"/>
        <v>G353</v>
      </c>
      <c r="F320" s="5" t="str">
        <f t="shared" si="46"/>
        <v>G353</v>
      </c>
      <c r="H320" s="5" t="str">
        <f t="shared" si="47"/>
        <v>Done</v>
      </c>
      <c r="I320" s="6" t="str">
        <f t="shared" si="48"/>
        <v>In Service</v>
      </c>
      <c r="J320" s="1" t="s">
        <v>709</v>
      </c>
      <c r="P320" s="1" t="str">
        <f t="shared" si="49"/>
        <v>ERIS</v>
      </c>
      <c r="R320" s="1">
        <f t="shared" si="50"/>
        <v>80</v>
      </c>
      <c r="T320" s="1" t="str">
        <f t="shared" si="51"/>
        <v>Wind</v>
      </c>
      <c r="U320" s="1" t="str">
        <f t="shared" si="52"/>
        <v>Fond du Lac County</v>
      </c>
      <c r="V320" s="1" t="str">
        <f t="shared" si="53"/>
        <v>WI</v>
      </c>
      <c r="AB320" s="1"/>
      <c r="AC320" s="1"/>
      <c r="AJ320" s="5"/>
      <c r="AK320" s="5"/>
      <c r="AL320" s="5"/>
      <c r="AM320" s="5"/>
      <c r="AN320" s="5"/>
      <c r="AO320" s="5"/>
      <c r="AP320" s="5"/>
      <c r="AQ320" s="5"/>
      <c r="AR320" s="5"/>
      <c r="AS320" s="5"/>
      <c r="AT320" s="5"/>
      <c r="AU320" s="5"/>
      <c r="BB320" s="1" t="s">
        <v>58</v>
      </c>
      <c r="BC320" s="2">
        <v>37825</v>
      </c>
      <c r="BE320" s="2">
        <v>38104</v>
      </c>
      <c r="BG320" s="1" t="s">
        <v>176</v>
      </c>
      <c r="BH320" s="1" t="s">
        <v>403</v>
      </c>
      <c r="BI320" s="1" t="s">
        <v>76</v>
      </c>
      <c r="BJ320" s="1" t="s">
        <v>709</v>
      </c>
      <c r="BK320" s="1" t="s">
        <v>709</v>
      </c>
      <c r="BL320" s="1" t="s">
        <v>77</v>
      </c>
      <c r="BM320" s="1" t="s">
        <v>62</v>
      </c>
      <c r="BN320" s="1" t="s">
        <v>710</v>
      </c>
      <c r="BO320" s="1">
        <v>80</v>
      </c>
      <c r="BP320" s="1">
        <v>80</v>
      </c>
      <c r="BQ320" s="1" t="s">
        <v>97</v>
      </c>
      <c r="BR320" s="1" t="s">
        <v>98</v>
      </c>
      <c r="BS320" s="1" t="s">
        <v>65</v>
      </c>
      <c r="BT320" s="2">
        <v>39083</v>
      </c>
      <c r="BU320" s="1">
        <v>0</v>
      </c>
      <c r="BV320" s="1">
        <v>0</v>
      </c>
      <c r="BW320" s="1">
        <v>0</v>
      </c>
      <c r="BX320" s="1">
        <v>0</v>
      </c>
    </row>
    <row r="321" spans="4:76" hidden="1" x14ac:dyDescent="0.25">
      <c r="D321" s="4"/>
      <c r="E321" s="5">
        <f t="shared" si="45"/>
        <v>0</v>
      </c>
      <c r="F321" s="5">
        <f t="shared" si="46"/>
        <v>0</v>
      </c>
      <c r="H321" s="5" t="str">
        <f t="shared" si="47"/>
        <v>Done</v>
      </c>
      <c r="I321" s="6" t="str">
        <f t="shared" si="48"/>
        <v>In Service</v>
      </c>
      <c r="J321" s="1" t="s">
        <v>711</v>
      </c>
      <c r="P321" s="1" t="str">
        <f t="shared" si="49"/>
        <v>ERIS</v>
      </c>
      <c r="R321" s="1">
        <f t="shared" si="50"/>
        <v>80</v>
      </c>
      <c r="T321" s="1" t="str">
        <f t="shared" si="51"/>
        <v>Wind</v>
      </c>
      <c r="U321" s="1" t="str">
        <f t="shared" si="52"/>
        <v>Fond du Lac County</v>
      </c>
      <c r="V321" s="1" t="str">
        <f t="shared" si="53"/>
        <v>WI</v>
      </c>
      <c r="AB321" s="1"/>
      <c r="AC321" s="1"/>
      <c r="AJ321" s="5"/>
      <c r="AK321" s="5"/>
      <c r="AL321" s="5"/>
      <c r="AM321" s="5"/>
      <c r="AN321" s="5"/>
      <c r="AO321" s="5"/>
      <c r="AP321" s="5"/>
      <c r="AQ321" s="5"/>
      <c r="AR321" s="5"/>
      <c r="AS321" s="5"/>
      <c r="AT321" s="5"/>
      <c r="AU321" s="5"/>
      <c r="BB321" s="1" t="s">
        <v>58</v>
      </c>
      <c r="BC321" s="2">
        <v>37825</v>
      </c>
      <c r="BE321" s="2">
        <v>38104</v>
      </c>
      <c r="BG321" s="1" t="s">
        <v>176</v>
      </c>
      <c r="BH321" s="1" t="s">
        <v>403</v>
      </c>
      <c r="BI321" s="1" t="s">
        <v>76</v>
      </c>
      <c r="BL321" s="1" t="s">
        <v>599</v>
      </c>
      <c r="BM321" s="1" t="s">
        <v>62</v>
      </c>
      <c r="BN321" s="1" t="s">
        <v>710</v>
      </c>
      <c r="BO321" s="1">
        <v>80</v>
      </c>
      <c r="BP321" s="1">
        <v>80</v>
      </c>
      <c r="BQ321" s="1" t="s">
        <v>97</v>
      </c>
      <c r="BR321" s="1" t="s">
        <v>98</v>
      </c>
      <c r="BS321" s="1" t="s">
        <v>65</v>
      </c>
      <c r="BT321" s="2">
        <v>39814</v>
      </c>
      <c r="BU321" s="1">
        <v>0</v>
      </c>
      <c r="BV321" s="1">
        <v>0</v>
      </c>
      <c r="BW321" s="1">
        <v>0</v>
      </c>
      <c r="BX321" s="1">
        <v>0</v>
      </c>
    </row>
    <row r="322" spans="4:76" hidden="1" x14ac:dyDescent="0.25">
      <c r="D322" s="4"/>
      <c r="E322" s="5" t="str">
        <f t="shared" si="45"/>
        <v>G355</v>
      </c>
      <c r="F322" s="5" t="str">
        <f t="shared" si="46"/>
        <v>G355</v>
      </c>
      <c r="H322" s="5" t="str">
        <f t="shared" si="47"/>
        <v>Done</v>
      </c>
      <c r="I322" s="6" t="str">
        <f t="shared" si="48"/>
        <v>In Service</v>
      </c>
      <c r="J322" s="1" t="s">
        <v>712</v>
      </c>
      <c r="P322" s="1" t="str">
        <f t="shared" si="49"/>
        <v>ERIS</v>
      </c>
      <c r="R322" s="1">
        <f t="shared" si="50"/>
        <v>6</v>
      </c>
      <c r="T322" s="1" t="str">
        <f t="shared" si="51"/>
        <v>Diesel</v>
      </c>
      <c r="U322" s="1" t="str">
        <f t="shared" si="52"/>
        <v>Muscatine County</v>
      </c>
      <c r="V322" s="1" t="str">
        <f t="shared" si="53"/>
        <v>IA</v>
      </c>
      <c r="AB322" s="1"/>
      <c r="AC322" s="1"/>
      <c r="AJ322" s="5"/>
      <c r="AK322" s="5"/>
      <c r="AL322" s="5"/>
      <c r="AM322" s="5"/>
      <c r="AN322" s="5"/>
      <c r="AO322" s="5"/>
      <c r="AP322" s="5"/>
      <c r="AQ322" s="5"/>
      <c r="AR322" s="5"/>
      <c r="AS322" s="5"/>
      <c r="AT322" s="5"/>
      <c r="AU322" s="5"/>
      <c r="BB322" s="1" t="s">
        <v>58</v>
      </c>
      <c r="BC322" s="2">
        <v>37799</v>
      </c>
      <c r="BE322" s="2">
        <v>38097</v>
      </c>
      <c r="BG322" s="1" t="s">
        <v>87</v>
      </c>
      <c r="BH322" s="1" t="s">
        <v>713</v>
      </c>
      <c r="BI322" s="1" t="s">
        <v>89</v>
      </c>
      <c r="BJ322" s="1" t="s">
        <v>712</v>
      </c>
      <c r="BK322" s="1" t="s">
        <v>712</v>
      </c>
      <c r="BL322" s="1" t="s">
        <v>77</v>
      </c>
      <c r="BM322" s="1" t="s">
        <v>62</v>
      </c>
      <c r="BN322" s="1" t="s">
        <v>714</v>
      </c>
      <c r="BO322" s="1">
        <v>6</v>
      </c>
      <c r="BP322" s="1">
        <v>6</v>
      </c>
      <c r="BQ322" s="1" t="s">
        <v>207</v>
      </c>
      <c r="BR322" s="1" t="s">
        <v>208</v>
      </c>
      <c r="BS322" s="1" t="s">
        <v>65</v>
      </c>
      <c r="BT322" s="2">
        <v>37743</v>
      </c>
      <c r="BU322" s="1">
        <v>0</v>
      </c>
      <c r="BV322" s="1">
        <v>0</v>
      </c>
      <c r="BW322" s="1">
        <v>0</v>
      </c>
      <c r="BX322" s="1">
        <v>0</v>
      </c>
    </row>
    <row r="323" spans="4:76" hidden="1" x14ac:dyDescent="0.25">
      <c r="D323" s="4"/>
      <c r="E323" s="5">
        <f t="shared" si="45"/>
        <v>0</v>
      </c>
      <c r="F323" s="5">
        <f t="shared" si="46"/>
        <v>0</v>
      </c>
      <c r="H323" s="5" t="str">
        <f t="shared" si="47"/>
        <v>Withdrawn</v>
      </c>
      <c r="I323" s="6" t="str">
        <f t="shared" si="48"/>
        <v>Not Started</v>
      </c>
      <c r="J323" s="1" t="s">
        <v>715</v>
      </c>
      <c r="P323" s="1" t="str">
        <f t="shared" si="49"/>
        <v>ERIS</v>
      </c>
      <c r="R323" s="1">
        <f t="shared" si="50"/>
        <v>19.5</v>
      </c>
      <c r="T323" s="1" t="str">
        <f t="shared" si="51"/>
        <v>Wind</v>
      </c>
      <c r="U323" s="1" t="str">
        <f t="shared" si="52"/>
        <v>Jackson County</v>
      </c>
      <c r="V323" s="1" t="str">
        <f t="shared" si="53"/>
        <v>MN</v>
      </c>
      <c r="AB323" s="1"/>
      <c r="AC323" s="1"/>
      <c r="AJ323" s="5"/>
      <c r="AK323" s="5"/>
      <c r="AL323" s="5"/>
      <c r="AM323" s="5"/>
      <c r="AN323" s="5"/>
      <c r="AO323" s="5"/>
      <c r="AP323" s="5"/>
      <c r="AQ323" s="5"/>
      <c r="AR323" s="5"/>
      <c r="AS323" s="5"/>
      <c r="AT323" s="5"/>
      <c r="AU323" s="5"/>
      <c r="BB323" s="1" t="s">
        <v>73</v>
      </c>
      <c r="BC323" s="2">
        <v>38854</v>
      </c>
      <c r="BD323" s="2">
        <v>38939</v>
      </c>
      <c r="BE323" s="2">
        <v>38939</v>
      </c>
      <c r="BG323" s="1" t="s">
        <v>153</v>
      </c>
      <c r="BH323" s="1" t="s">
        <v>259</v>
      </c>
      <c r="BI323" s="1" t="s">
        <v>93</v>
      </c>
      <c r="BM323" s="1" t="s">
        <v>62</v>
      </c>
      <c r="BN323" s="1" t="s">
        <v>716</v>
      </c>
      <c r="BO323" s="1">
        <v>19.5</v>
      </c>
      <c r="BP323" s="1">
        <v>19.5</v>
      </c>
      <c r="BQ323" s="1" t="s">
        <v>97</v>
      </c>
      <c r="BR323" s="1" t="s">
        <v>98</v>
      </c>
      <c r="BS323" s="1" t="s">
        <v>84</v>
      </c>
      <c r="BT323" s="2">
        <v>39356</v>
      </c>
      <c r="BU323" s="1">
        <v>0</v>
      </c>
      <c r="BV323" s="1">
        <v>0</v>
      </c>
      <c r="BW323" s="1">
        <v>0</v>
      </c>
      <c r="BX323" s="1">
        <v>0</v>
      </c>
    </row>
    <row r="324" spans="4:76" hidden="1" x14ac:dyDescent="0.25">
      <c r="D324" s="4"/>
      <c r="E324" s="5">
        <f t="shared" si="45"/>
        <v>0</v>
      </c>
      <c r="F324" s="5">
        <f t="shared" si="46"/>
        <v>0</v>
      </c>
      <c r="H324" s="5" t="str">
        <f t="shared" si="47"/>
        <v>Done</v>
      </c>
      <c r="I324" s="6" t="str">
        <f t="shared" si="48"/>
        <v>In Service</v>
      </c>
      <c r="J324" s="1" t="s">
        <v>717</v>
      </c>
      <c r="P324" s="1" t="str">
        <f t="shared" si="49"/>
        <v>ERIS</v>
      </c>
      <c r="R324" s="1">
        <f t="shared" si="50"/>
        <v>36</v>
      </c>
      <c r="T324" s="1" t="str">
        <f t="shared" si="51"/>
        <v>Wind</v>
      </c>
      <c r="U324" s="1" t="str">
        <f t="shared" si="52"/>
        <v>Faribault County</v>
      </c>
      <c r="V324" s="1" t="str">
        <f t="shared" si="53"/>
        <v>MN</v>
      </c>
      <c r="AB324" s="1"/>
      <c r="AC324" s="1"/>
      <c r="AJ324" s="5"/>
      <c r="AK324" s="5"/>
      <c r="AL324" s="5"/>
      <c r="AM324" s="5"/>
      <c r="AN324" s="5"/>
      <c r="AO324" s="5"/>
      <c r="AP324" s="5"/>
      <c r="AQ324" s="5"/>
      <c r="AR324" s="5"/>
      <c r="AS324" s="5"/>
      <c r="AT324" s="5"/>
      <c r="AU324" s="5"/>
      <c r="BB324" s="1" t="s">
        <v>58</v>
      </c>
      <c r="BC324" s="2">
        <v>37894</v>
      </c>
      <c r="BE324" s="2">
        <v>39106</v>
      </c>
      <c r="BF324" s="2">
        <v>41213</v>
      </c>
      <c r="BG324" s="1" t="s">
        <v>87</v>
      </c>
      <c r="BH324" s="1" t="s">
        <v>718</v>
      </c>
      <c r="BI324" s="1" t="s">
        <v>93</v>
      </c>
      <c r="BL324" s="1" t="s">
        <v>77</v>
      </c>
      <c r="BM324" s="1" t="s">
        <v>62</v>
      </c>
      <c r="BN324" s="1" t="s">
        <v>719</v>
      </c>
      <c r="BO324" s="1">
        <v>36</v>
      </c>
      <c r="BP324" s="1">
        <v>36</v>
      </c>
      <c r="BQ324" s="1" t="s">
        <v>97</v>
      </c>
      <c r="BR324" s="1" t="s">
        <v>98</v>
      </c>
      <c r="BS324" s="1" t="s">
        <v>65</v>
      </c>
      <c r="BT324" s="2">
        <v>37865</v>
      </c>
      <c r="BU324" s="1">
        <v>0</v>
      </c>
      <c r="BV324" s="1">
        <v>0</v>
      </c>
      <c r="BW324" s="1">
        <v>0</v>
      </c>
      <c r="BX324" s="1">
        <v>0</v>
      </c>
    </row>
    <row r="325" spans="4:76" hidden="1" x14ac:dyDescent="0.25">
      <c r="D325" s="4"/>
      <c r="E325" s="5">
        <f t="shared" ref="E325:E388" si="54">BJ325</f>
        <v>0</v>
      </c>
      <c r="F325" s="5">
        <f t="shared" ref="F325:F388" si="55">BK325</f>
        <v>0</v>
      </c>
      <c r="H325" s="5" t="str">
        <f t="shared" ref="H325:H388" si="56">BB325</f>
        <v>Withdrawn</v>
      </c>
      <c r="I325" s="6" t="str">
        <f t="shared" ref="I325:I388" si="57">BS325</f>
        <v>Not Started</v>
      </c>
      <c r="J325" s="1" t="s">
        <v>720</v>
      </c>
      <c r="P325" s="1" t="str">
        <f t="shared" ref="P325:P388" si="58">BM325</f>
        <v>NRIS</v>
      </c>
      <c r="R325" s="1">
        <f t="shared" ref="R325:R388" si="59">BP325</f>
        <v>102</v>
      </c>
      <c r="T325" s="1" t="str">
        <f t="shared" ref="T325:T388" si="60">BQ325</f>
        <v>Wind</v>
      </c>
      <c r="U325" s="1" t="str">
        <f t="shared" ref="U325:U388" si="61">BH325</f>
        <v>Allegan County</v>
      </c>
      <c r="V325" s="1" t="str">
        <f t="shared" ref="V325:V388" si="62">BI325</f>
        <v>MI</v>
      </c>
      <c r="AB325" s="1"/>
      <c r="AC325" s="1"/>
      <c r="AJ325" s="5"/>
      <c r="AK325" s="5"/>
      <c r="AL325" s="5"/>
      <c r="AM325" s="5"/>
      <c r="AN325" s="5"/>
      <c r="AO325" s="5"/>
      <c r="AP325" s="5"/>
      <c r="AQ325" s="5"/>
      <c r="AR325" s="5"/>
      <c r="AS325" s="5"/>
      <c r="AT325" s="5"/>
      <c r="AU325" s="5"/>
      <c r="BB325" s="1" t="s">
        <v>73</v>
      </c>
      <c r="BC325" s="2">
        <v>38888</v>
      </c>
      <c r="BD325" s="2">
        <v>38947</v>
      </c>
      <c r="BE325" s="2">
        <v>38947</v>
      </c>
      <c r="BG325" s="1" t="s">
        <v>139</v>
      </c>
      <c r="BH325" s="1" t="s">
        <v>721</v>
      </c>
      <c r="BI325" s="1" t="s">
        <v>130</v>
      </c>
      <c r="BM325" s="1" t="s">
        <v>126</v>
      </c>
      <c r="BN325" s="1" t="s">
        <v>722</v>
      </c>
      <c r="BO325" s="1">
        <v>102</v>
      </c>
      <c r="BP325" s="1">
        <v>102</v>
      </c>
      <c r="BQ325" s="1" t="s">
        <v>97</v>
      </c>
      <c r="BR325" s="1" t="s">
        <v>98</v>
      </c>
      <c r="BS325" s="1" t="s">
        <v>84</v>
      </c>
      <c r="BT325" s="2">
        <v>39448</v>
      </c>
      <c r="BU325" s="1">
        <v>0</v>
      </c>
      <c r="BV325" s="1">
        <v>0</v>
      </c>
      <c r="BW325" s="1">
        <v>0</v>
      </c>
      <c r="BX325" s="1">
        <v>0</v>
      </c>
    </row>
    <row r="326" spans="4:76" hidden="1" x14ac:dyDescent="0.25">
      <c r="D326" s="4"/>
      <c r="E326" s="5" t="str">
        <f t="shared" si="54"/>
        <v>DPP-2016-FEB</v>
      </c>
      <c r="F326" s="5" t="str">
        <f t="shared" si="55"/>
        <v>West</v>
      </c>
      <c r="H326" s="5" t="str">
        <f t="shared" si="56"/>
        <v>Done</v>
      </c>
      <c r="I326" s="6" t="str">
        <f t="shared" si="57"/>
        <v>In Service</v>
      </c>
      <c r="J326" s="1" t="s">
        <v>723</v>
      </c>
      <c r="P326" s="1" t="str">
        <f t="shared" si="58"/>
        <v>NRIS</v>
      </c>
      <c r="R326" s="1">
        <f t="shared" si="59"/>
        <v>150</v>
      </c>
      <c r="T326" s="1" t="str">
        <f t="shared" si="60"/>
        <v>Wind</v>
      </c>
      <c r="U326" s="1" t="str">
        <f t="shared" si="61"/>
        <v>Dickey County</v>
      </c>
      <c r="V326" s="1" t="str">
        <f t="shared" si="62"/>
        <v>ND</v>
      </c>
      <c r="AB326" s="1"/>
      <c r="AC326" s="1"/>
      <c r="AJ326" s="5"/>
      <c r="AK326" s="5"/>
      <c r="AL326" s="5"/>
      <c r="AM326" s="5"/>
      <c r="AN326" s="5"/>
      <c r="AO326" s="5"/>
      <c r="AP326" s="5"/>
      <c r="AQ326" s="5"/>
      <c r="AR326" s="5"/>
      <c r="AS326" s="5"/>
      <c r="AT326" s="5"/>
      <c r="AU326" s="5"/>
      <c r="BB326" s="1" t="s">
        <v>58</v>
      </c>
      <c r="BC326" s="2">
        <v>42324</v>
      </c>
      <c r="BE326" s="2">
        <v>43544</v>
      </c>
      <c r="BF326" s="2">
        <v>42264</v>
      </c>
      <c r="BG326" s="1" t="s">
        <v>192</v>
      </c>
      <c r="BH326" s="1" t="s">
        <v>193</v>
      </c>
      <c r="BI326" s="1" t="s">
        <v>194</v>
      </c>
      <c r="BJ326" s="1" t="s">
        <v>724</v>
      </c>
      <c r="BK326" s="1" t="s">
        <v>725</v>
      </c>
      <c r="BL326" s="1" t="s">
        <v>726</v>
      </c>
      <c r="BM326" s="1" t="s">
        <v>126</v>
      </c>
      <c r="BN326" s="1" t="s">
        <v>727</v>
      </c>
      <c r="BO326" s="1">
        <v>150</v>
      </c>
      <c r="BP326" s="1">
        <v>150</v>
      </c>
      <c r="BQ326" s="1" t="s">
        <v>97</v>
      </c>
      <c r="BR326" s="1" t="s">
        <v>98</v>
      </c>
      <c r="BS326" s="1" t="s">
        <v>65</v>
      </c>
      <c r="BT326" s="2">
        <v>43889</v>
      </c>
      <c r="BU326" s="1">
        <v>150</v>
      </c>
      <c r="BV326" s="1">
        <v>150</v>
      </c>
      <c r="BW326" s="1">
        <v>150</v>
      </c>
      <c r="BX326" s="1">
        <v>150</v>
      </c>
    </row>
    <row r="327" spans="4:76" hidden="1" x14ac:dyDescent="0.25">
      <c r="D327" s="4"/>
      <c r="E327" s="5" t="str">
        <f t="shared" si="54"/>
        <v>G361</v>
      </c>
      <c r="F327" s="5" t="str">
        <f t="shared" si="55"/>
        <v>G361</v>
      </c>
      <c r="H327" s="5" t="str">
        <f t="shared" si="56"/>
        <v>Done</v>
      </c>
      <c r="I327" s="6" t="str">
        <f t="shared" si="57"/>
        <v>In Service</v>
      </c>
      <c r="J327" s="1" t="s">
        <v>728</v>
      </c>
      <c r="P327" s="1" t="str">
        <f t="shared" si="58"/>
        <v>ERIS</v>
      </c>
      <c r="R327" s="1">
        <f t="shared" si="59"/>
        <v>210</v>
      </c>
      <c r="T327" s="1" t="str">
        <f t="shared" si="60"/>
        <v>Gas</v>
      </c>
      <c r="U327" s="1" t="str">
        <f t="shared" si="61"/>
        <v>Isanti County</v>
      </c>
      <c r="V327" s="1" t="str">
        <f t="shared" si="62"/>
        <v>MN</v>
      </c>
      <c r="AB327" s="1"/>
      <c r="AC327" s="1"/>
      <c r="AJ327" s="5"/>
      <c r="AK327" s="5"/>
      <c r="AL327" s="5"/>
      <c r="AM327" s="5"/>
      <c r="AN327" s="5"/>
      <c r="AO327" s="5"/>
      <c r="AP327" s="5"/>
      <c r="AQ327" s="5"/>
      <c r="AR327" s="5"/>
      <c r="AS327" s="5"/>
      <c r="AT327" s="5"/>
      <c r="AU327" s="5"/>
      <c r="BB327" s="1" t="s">
        <v>58</v>
      </c>
      <c r="BC327" s="2">
        <v>37447</v>
      </c>
      <c r="BE327" s="2">
        <v>38728</v>
      </c>
      <c r="BG327" s="1" t="s">
        <v>153</v>
      </c>
      <c r="BH327" s="1" t="s">
        <v>729</v>
      </c>
      <c r="BI327" s="1" t="s">
        <v>93</v>
      </c>
      <c r="BJ327" s="1" t="s">
        <v>728</v>
      </c>
      <c r="BK327" s="1" t="s">
        <v>728</v>
      </c>
      <c r="BL327" s="1" t="s">
        <v>77</v>
      </c>
      <c r="BM327" s="1" t="s">
        <v>62</v>
      </c>
      <c r="BN327" s="1" t="s">
        <v>730</v>
      </c>
      <c r="BO327" s="1">
        <v>210</v>
      </c>
      <c r="BP327" s="1">
        <v>210</v>
      </c>
      <c r="BQ327" s="1" t="s">
        <v>64</v>
      </c>
      <c r="BR327" s="1" t="s">
        <v>172</v>
      </c>
      <c r="BS327" s="1" t="s">
        <v>65</v>
      </c>
      <c r="BT327" s="2">
        <v>38838</v>
      </c>
      <c r="BU327" s="1">
        <v>0</v>
      </c>
      <c r="BV327" s="1">
        <v>0</v>
      </c>
      <c r="BW327" s="1">
        <v>0</v>
      </c>
      <c r="BX327" s="1">
        <v>0</v>
      </c>
    </row>
    <row r="328" spans="4:76" hidden="1" x14ac:dyDescent="0.25">
      <c r="D328" s="4"/>
      <c r="E328" s="5" t="str">
        <f t="shared" si="54"/>
        <v>G362</v>
      </c>
      <c r="F328" s="5" t="str">
        <f t="shared" si="55"/>
        <v>G362</v>
      </c>
      <c r="H328" s="5" t="str">
        <f t="shared" si="56"/>
        <v>Done</v>
      </c>
      <c r="I328" s="6" t="str">
        <f t="shared" si="57"/>
        <v>In Service</v>
      </c>
      <c r="J328" s="1" t="s">
        <v>731</v>
      </c>
      <c r="P328" s="1" t="str">
        <f t="shared" si="58"/>
        <v>NRIS</v>
      </c>
      <c r="R328" s="1">
        <f t="shared" si="59"/>
        <v>200</v>
      </c>
      <c r="T328" s="1" t="str">
        <f t="shared" si="60"/>
        <v>Wind</v>
      </c>
      <c r="U328" s="1" t="str">
        <f t="shared" si="61"/>
        <v>Mower County</v>
      </c>
      <c r="V328" s="1" t="str">
        <f t="shared" si="62"/>
        <v>MN</v>
      </c>
      <c r="AB328" s="1"/>
      <c r="AC328" s="1"/>
      <c r="AJ328" s="5"/>
      <c r="AK328" s="5"/>
      <c r="AL328" s="5"/>
      <c r="AM328" s="5"/>
      <c r="AN328" s="5"/>
      <c r="AO328" s="5"/>
      <c r="AP328" s="5"/>
      <c r="AQ328" s="5"/>
      <c r="AR328" s="5"/>
      <c r="AS328" s="5"/>
      <c r="AT328" s="5"/>
      <c r="AU328" s="5"/>
      <c r="BB328" s="1" t="s">
        <v>58</v>
      </c>
      <c r="BC328" s="2">
        <v>37894</v>
      </c>
      <c r="BE328" s="2">
        <v>39735</v>
      </c>
      <c r="BF328" s="2">
        <v>40817</v>
      </c>
      <c r="BG328" s="1" t="s">
        <v>153</v>
      </c>
      <c r="BH328" s="1" t="s">
        <v>179</v>
      </c>
      <c r="BI328" s="1" t="s">
        <v>93</v>
      </c>
      <c r="BJ328" s="1" t="s">
        <v>731</v>
      </c>
      <c r="BK328" s="1" t="s">
        <v>731</v>
      </c>
      <c r="BL328" s="1" t="s">
        <v>77</v>
      </c>
      <c r="BM328" s="1" t="s">
        <v>126</v>
      </c>
      <c r="BN328" s="1" t="s">
        <v>732</v>
      </c>
      <c r="BO328" s="1">
        <v>200</v>
      </c>
      <c r="BP328" s="1">
        <v>200</v>
      </c>
      <c r="BQ328" s="1" t="s">
        <v>97</v>
      </c>
      <c r="BR328" s="1" t="s">
        <v>98</v>
      </c>
      <c r="BS328" s="1" t="s">
        <v>65</v>
      </c>
      <c r="BT328" s="2">
        <v>41883</v>
      </c>
      <c r="BU328" s="1">
        <v>0</v>
      </c>
      <c r="BV328" s="1">
        <v>0</v>
      </c>
      <c r="BW328" s="1">
        <v>0</v>
      </c>
      <c r="BX328" s="1">
        <v>0</v>
      </c>
    </row>
    <row r="329" spans="4:76" hidden="1" x14ac:dyDescent="0.25">
      <c r="D329" s="4"/>
      <c r="E329" s="5">
        <f t="shared" si="54"/>
        <v>0</v>
      </c>
      <c r="F329" s="5">
        <f t="shared" si="55"/>
        <v>0</v>
      </c>
      <c r="H329" s="5" t="str">
        <f t="shared" si="56"/>
        <v>Withdrawn</v>
      </c>
      <c r="I329" s="6" t="str">
        <f t="shared" si="57"/>
        <v>Not Started</v>
      </c>
      <c r="J329" s="1" t="s">
        <v>733</v>
      </c>
      <c r="P329" s="1" t="str">
        <f t="shared" si="58"/>
        <v>NRIS</v>
      </c>
      <c r="R329" s="1">
        <f t="shared" si="59"/>
        <v>200</v>
      </c>
      <c r="T329" s="1" t="str">
        <f t="shared" si="60"/>
        <v>Wind</v>
      </c>
      <c r="U329" s="1" t="str">
        <f t="shared" si="61"/>
        <v>Mower County</v>
      </c>
      <c r="V329" s="1" t="str">
        <f t="shared" si="62"/>
        <v>MN</v>
      </c>
      <c r="AB329" s="1"/>
      <c r="AC329" s="1"/>
      <c r="AJ329" s="5"/>
      <c r="AK329" s="5"/>
      <c r="AL329" s="5"/>
      <c r="AM329" s="5"/>
      <c r="AN329" s="5"/>
      <c r="AO329" s="5"/>
      <c r="AP329" s="5"/>
      <c r="AQ329" s="5"/>
      <c r="AR329" s="5"/>
      <c r="AS329" s="5"/>
      <c r="AT329" s="5"/>
      <c r="AU329" s="5"/>
      <c r="BB329" s="1" t="s">
        <v>73</v>
      </c>
      <c r="BC329" s="2">
        <v>38939</v>
      </c>
      <c r="BD329" s="2">
        <v>38961</v>
      </c>
      <c r="BE329" s="2">
        <v>38961</v>
      </c>
      <c r="BG329" s="1" t="s">
        <v>91</v>
      </c>
      <c r="BH329" s="1" t="s">
        <v>179</v>
      </c>
      <c r="BI329" s="1" t="s">
        <v>93</v>
      </c>
      <c r="BM329" s="1" t="s">
        <v>126</v>
      </c>
      <c r="BN329" s="1" t="s">
        <v>734</v>
      </c>
      <c r="BO329" s="1">
        <v>200</v>
      </c>
      <c r="BP329" s="1">
        <v>200</v>
      </c>
      <c r="BQ329" s="1" t="s">
        <v>97</v>
      </c>
      <c r="BR329" s="1" t="s">
        <v>98</v>
      </c>
      <c r="BS329" s="1" t="s">
        <v>84</v>
      </c>
      <c r="BT329" s="2">
        <v>39797</v>
      </c>
      <c r="BU329" s="1">
        <v>0</v>
      </c>
      <c r="BV329" s="1">
        <v>0</v>
      </c>
      <c r="BW329" s="1">
        <v>0</v>
      </c>
      <c r="BX329" s="1">
        <v>0</v>
      </c>
    </row>
    <row r="330" spans="4:76" hidden="1" x14ac:dyDescent="0.25">
      <c r="D330" s="4"/>
      <c r="E330" s="5">
        <f t="shared" si="54"/>
        <v>0</v>
      </c>
      <c r="F330" s="5">
        <f t="shared" si="55"/>
        <v>0</v>
      </c>
      <c r="H330" s="5" t="str">
        <f t="shared" si="56"/>
        <v>Withdrawn</v>
      </c>
      <c r="I330" s="6" t="str">
        <f t="shared" si="57"/>
        <v>Not Started</v>
      </c>
      <c r="J330" s="1" t="s">
        <v>735</v>
      </c>
      <c r="P330" s="1" t="str">
        <f t="shared" si="58"/>
        <v>NRIS</v>
      </c>
      <c r="R330" s="1">
        <f t="shared" si="59"/>
        <v>70</v>
      </c>
      <c r="T330" s="1" t="str">
        <f t="shared" si="60"/>
        <v>Gas</v>
      </c>
      <c r="U330" s="1" t="str">
        <f t="shared" si="61"/>
        <v>Ford County</v>
      </c>
      <c r="V330" s="1" t="str">
        <f t="shared" si="62"/>
        <v>IL</v>
      </c>
      <c r="AB330" s="1"/>
      <c r="AC330" s="1"/>
      <c r="AJ330" s="5"/>
      <c r="AK330" s="5"/>
      <c r="AL330" s="5"/>
      <c r="AM330" s="5"/>
      <c r="AN330" s="5"/>
      <c r="AO330" s="5"/>
      <c r="AP330" s="5"/>
      <c r="AQ330" s="5"/>
      <c r="AR330" s="5"/>
      <c r="AS330" s="5"/>
      <c r="AT330" s="5"/>
      <c r="AU330" s="5"/>
      <c r="BB330" s="1" t="s">
        <v>73</v>
      </c>
      <c r="BC330" s="2">
        <v>38457</v>
      </c>
      <c r="BD330" s="2">
        <v>38967</v>
      </c>
      <c r="BE330" s="2">
        <v>38967</v>
      </c>
      <c r="BG330" s="1" t="s">
        <v>122</v>
      </c>
      <c r="BH330" s="1" t="s">
        <v>736</v>
      </c>
      <c r="BI330" s="1" t="s">
        <v>124</v>
      </c>
      <c r="BL330" s="1" t="s">
        <v>143</v>
      </c>
      <c r="BM330" s="1" t="s">
        <v>126</v>
      </c>
      <c r="BN330" s="1" t="s">
        <v>737</v>
      </c>
      <c r="BO330" s="1">
        <v>70</v>
      </c>
      <c r="BP330" s="1">
        <v>70</v>
      </c>
      <c r="BQ330" s="1" t="s">
        <v>64</v>
      </c>
      <c r="BS330" s="1" t="s">
        <v>84</v>
      </c>
      <c r="BT330" s="2">
        <v>38534</v>
      </c>
      <c r="BU330" s="1">
        <v>0</v>
      </c>
      <c r="BV330" s="1">
        <v>0</v>
      </c>
      <c r="BW330" s="1">
        <v>0</v>
      </c>
      <c r="BX330" s="1">
        <v>0</v>
      </c>
    </row>
    <row r="331" spans="4:76" hidden="1" x14ac:dyDescent="0.25">
      <c r="D331" s="4"/>
      <c r="E331" s="5" t="str">
        <f t="shared" si="54"/>
        <v>G366</v>
      </c>
      <c r="F331" s="5" t="str">
        <f t="shared" si="55"/>
        <v>G366</v>
      </c>
      <c r="H331" s="5" t="str">
        <f t="shared" si="56"/>
        <v>Done</v>
      </c>
      <c r="I331" s="6" t="str">
        <f t="shared" si="57"/>
        <v>Withdrawn</v>
      </c>
      <c r="J331" s="1" t="s">
        <v>738</v>
      </c>
      <c r="P331" s="1" t="str">
        <f t="shared" si="58"/>
        <v>ERIS</v>
      </c>
      <c r="R331" s="1">
        <f t="shared" si="59"/>
        <v>80</v>
      </c>
      <c r="T331" s="1" t="str">
        <f t="shared" si="60"/>
        <v>Wind</v>
      </c>
      <c r="U331" s="1" t="str">
        <f t="shared" si="61"/>
        <v>Columbia County</v>
      </c>
      <c r="V331" s="1" t="str">
        <f t="shared" si="62"/>
        <v>WI</v>
      </c>
      <c r="AB331" s="1"/>
      <c r="AC331" s="1"/>
      <c r="AJ331" s="5"/>
      <c r="AK331" s="5"/>
      <c r="AL331" s="5"/>
      <c r="AM331" s="5"/>
      <c r="AN331" s="5"/>
      <c r="AO331" s="5"/>
      <c r="AP331" s="5"/>
      <c r="AQ331" s="5"/>
      <c r="AR331" s="5"/>
      <c r="AS331" s="5"/>
      <c r="AT331" s="5"/>
      <c r="AU331" s="5"/>
      <c r="BB331" s="1" t="s">
        <v>58</v>
      </c>
      <c r="BC331" s="2">
        <v>37909</v>
      </c>
      <c r="BE331" s="2">
        <v>38406</v>
      </c>
      <c r="BG331" s="1" t="s">
        <v>74</v>
      </c>
      <c r="BH331" s="1" t="s">
        <v>295</v>
      </c>
      <c r="BI331" s="1" t="s">
        <v>76</v>
      </c>
      <c r="BJ331" s="1" t="s">
        <v>738</v>
      </c>
      <c r="BK331" s="1" t="s">
        <v>738</v>
      </c>
      <c r="BL331" s="1" t="s">
        <v>77</v>
      </c>
      <c r="BM331" s="1" t="s">
        <v>62</v>
      </c>
      <c r="BN331" s="1" t="s">
        <v>739</v>
      </c>
      <c r="BO331" s="1">
        <v>80</v>
      </c>
      <c r="BP331" s="1">
        <v>80</v>
      </c>
      <c r="BQ331" s="1" t="s">
        <v>97</v>
      </c>
      <c r="BR331" s="1" t="s">
        <v>98</v>
      </c>
      <c r="BS331" s="1" t="s">
        <v>73</v>
      </c>
      <c r="BT331" s="2">
        <v>38687</v>
      </c>
      <c r="BU331" s="1">
        <v>0</v>
      </c>
      <c r="BV331" s="1">
        <v>0</v>
      </c>
      <c r="BW331" s="1">
        <v>0</v>
      </c>
      <c r="BX331" s="1">
        <v>0</v>
      </c>
    </row>
    <row r="332" spans="4:76" hidden="1" x14ac:dyDescent="0.25">
      <c r="D332" s="4"/>
      <c r="E332" s="5">
        <f t="shared" si="54"/>
        <v>0</v>
      </c>
      <c r="F332" s="5">
        <f t="shared" si="55"/>
        <v>0</v>
      </c>
      <c r="H332" s="5" t="str">
        <f t="shared" si="56"/>
        <v>Withdrawn</v>
      </c>
      <c r="I332" s="6" t="str">
        <f t="shared" si="57"/>
        <v>Not Started</v>
      </c>
      <c r="J332" s="1" t="s">
        <v>740</v>
      </c>
      <c r="P332" s="1" t="str">
        <f t="shared" si="58"/>
        <v>NRIS</v>
      </c>
      <c r="R332" s="1">
        <f t="shared" si="59"/>
        <v>1290</v>
      </c>
      <c r="T332" s="1" t="str">
        <f t="shared" si="60"/>
        <v>Coal</v>
      </c>
      <c r="U332" s="1" t="str">
        <f t="shared" si="61"/>
        <v>Switzerland County</v>
      </c>
      <c r="V332" s="1" t="str">
        <f t="shared" si="62"/>
        <v>IN</v>
      </c>
      <c r="AB332" s="1"/>
      <c r="AC332" s="1"/>
      <c r="AJ332" s="5"/>
      <c r="AK332" s="5"/>
      <c r="AL332" s="5"/>
      <c r="AM332" s="5"/>
      <c r="AN332" s="5"/>
      <c r="AO332" s="5"/>
      <c r="AP332" s="5"/>
      <c r="AQ332" s="5"/>
      <c r="AR332" s="5"/>
      <c r="AS332" s="5"/>
      <c r="AT332" s="5"/>
      <c r="AU332" s="5"/>
      <c r="BB332" s="1" t="s">
        <v>73</v>
      </c>
      <c r="BC332" s="2">
        <v>38315</v>
      </c>
      <c r="BD332" s="2">
        <v>38980</v>
      </c>
      <c r="BE332" s="2">
        <v>38980</v>
      </c>
      <c r="BG332" s="1" t="s">
        <v>101</v>
      </c>
      <c r="BH332" s="1" t="s">
        <v>217</v>
      </c>
      <c r="BI332" s="1" t="s">
        <v>103</v>
      </c>
      <c r="BL332" s="1" t="s">
        <v>143</v>
      </c>
      <c r="BM332" s="1" t="s">
        <v>126</v>
      </c>
      <c r="BN332" s="1" t="s">
        <v>741</v>
      </c>
      <c r="BO332" s="1">
        <v>1290</v>
      </c>
      <c r="BP332" s="1">
        <v>1290</v>
      </c>
      <c r="BQ332" s="1" t="s">
        <v>83</v>
      </c>
      <c r="BR332" s="1" t="s">
        <v>355</v>
      </c>
      <c r="BS332" s="1" t="s">
        <v>84</v>
      </c>
      <c r="BT332" s="2">
        <v>38291</v>
      </c>
      <c r="BU332" s="1">
        <v>0</v>
      </c>
      <c r="BV332" s="1">
        <v>0</v>
      </c>
      <c r="BW332" s="1">
        <v>0</v>
      </c>
      <c r="BX332" s="1">
        <v>0</v>
      </c>
    </row>
    <row r="333" spans="4:76" hidden="1" x14ac:dyDescent="0.25">
      <c r="D333" s="4"/>
      <c r="E333" s="5" t="str">
        <f t="shared" si="54"/>
        <v>G368</v>
      </c>
      <c r="F333" s="5" t="str">
        <f t="shared" si="55"/>
        <v>G368</v>
      </c>
      <c r="H333" s="5" t="str">
        <f t="shared" si="56"/>
        <v>Done</v>
      </c>
      <c r="I333" s="6" t="str">
        <f t="shared" si="57"/>
        <v>In Service</v>
      </c>
      <c r="J333" s="1" t="s">
        <v>742</v>
      </c>
      <c r="P333" s="1" t="str">
        <f t="shared" si="58"/>
        <v>NRIS</v>
      </c>
      <c r="R333" s="1">
        <f t="shared" si="59"/>
        <v>200</v>
      </c>
      <c r="T333" s="1" t="str">
        <f t="shared" si="60"/>
        <v>Wind</v>
      </c>
      <c r="U333" s="1" t="str">
        <f t="shared" si="61"/>
        <v>Dodge County</v>
      </c>
      <c r="V333" s="1" t="str">
        <f t="shared" si="62"/>
        <v>WI</v>
      </c>
      <c r="AB333" s="1"/>
      <c r="AC333" s="1"/>
      <c r="AJ333" s="5"/>
      <c r="AK333" s="5"/>
      <c r="AL333" s="5"/>
      <c r="AM333" s="5"/>
      <c r="AN333" s="5"/>
      <c r="AO333" s="5"/>
      <c r="AP333" s="5"/>
      <c r="AQ333" s="5"/>
      <c r="AR333" s="5"/>
      <c r="AS333" s="5"/>
      <c r="AT333" s="5"/>
      <c r="AU333" s="5"/>
      <c r="BB333" s="1" t="s">
        <v>58</v>
      </c>
      <c r="BC333" s="2">
        <v>37909</v>
      </c>
      <c r="BE333" s="2">
        <v>38467</v>
      </c>
      <c r="BF333" s="2">
        <v>39447</v>
      </c>
      <c r="BG333" s="1" t="s">
        <v>176</v>
      </c>
      <c r="BH333" s="1" t="s">
        <v>297</v>
      </c>
      <c r="BI333" s="1" t="s">
        <v>76</v>
      </c>
      <c r="BJ333" s="1" t="s">
        <v>742</v>
      </c>
      <c r="BK333" s="1" t="s">
        <v>742</v>
      </c>
      <c r="BL333" s="1" t="s">
        <v>77</v>
      </c>
      <c r="BM333" s="1" t="s">
        <v>126</v>
      </c>
      <c r="BN333" s="1" t="s">
        <v>743</v>
      </c>
      <c r="BO333" s="1">
        <v>200</v>
      </c>
      <c r="BP333" s="1">
        <v>200</v>
      </c>
      <c r="BQ333" s="1" t="s">
        <v>97</v>
      </c>
      <c r="BR333" s="1" t="s">
        <v>98</v>
      </c>
      <c r="BS333" s="1" t="s">
        <v>65</v>
      </c>
      <c r="BT333" s="2">
        <v>39326</v>
      </c>
      <c r="BU333" s="1">
        <v>0</v>
      </c>
      <c r="BV333" s="1">
        <v>0</v>
      </c>
      <c r="BW333" s="1">
        <v>0</v>
      </c>
      <c r="BX333" s="1">
        <v>0</v>
      </c>
    </row>
    <row r="334" spans="4:76" hidden="1" x14ac:dyDescent="0.25">
      <c r="D334" s="4"/>
      <c r="E334" s="5" t="str">
        <f t="shared" si="54"/>
        <v>G369</v>
      </c>
      <c r="F334" s="5" t="str">
        <f t="shared" si="55"/>
        <v>G369</v>
      </c>
      <c r="H334" s="5" t="str">
        <f t="shared" si="56"/>
        <v>Done</v>
      </c>
      <c r="I334" s="6" t="str">
        <f t="shared" si="57"/>
        <v>In Service</v>
      </c>
      <c r="J334" s="1" t="s">
        <v>744</v>
      </c>
      <c r="P334" s="1" t="str">
        <f t="shared" si="58"/>
        <v>ERIS</v>
      </c>
      <c r="R334" s="1">
        <f t="shared" si="59"/>
        <v>385</v>
      </c>
      <c r="T334" s="1" t="str">
        <f t="shared" si="60"/>
        <v>Gas</v>
      </c>
      <c r="U334" s="1" t="str">
        <f t="shared" si="61"/>
        <v>Scott County</v>
      </c>
      <c r="V334" s="1" t="str">
        <f t="shared" si="62"/>
        <v>MN</v>
      </c>
      <c r="AB334" s="1"/>
      <c r="AC334" s="1"/>
      <c r="AJ334" s="5"/>
      <c r="AK334" s="5"/>
      <c r="AL334" s="5"/>
      <c r="AM334" s="5"/>
      <c r="AN334" s="5"/>
      <c r="AO334" s="5"/>
      <c r="AP334" s="5"/>
      <c r="AQ334" s="5"/>
      <c r="AR334" s="5"/>
      <c r="AS334" s="5"/>
      <c r="AT334" s="5"/>
      <c r="AU334" s="5"/>
      <c r="BB334" s="1" t="s">
        <v>58</v>
      </c>
      <c r="BC334" s="2">
        <v>37911</v>
      </c>
      <c r="BE334" s="2">
        <v>38288</v>
      </c>
      <c r="BG334" s="1" t="s">
        <v>91</v>
      </c>
      <c r="BH334" s="1" t="s">
        <v>265</v>
      </c>
      <c r="BI334" s="1" t="s">
        <v>93</v>
      </c>
      <c r="BJ334" s="1" t="s">
        <v>744</v>
      </c>
      <c r="BK334" s="1" t="s">
        <v>744</v>
      </c>
      <c r="BL334" s="1" t="s">
        <v>77</v>
      </c>
      <c r="BM334" s="1" t="s">
        <v>62</v>
      </c>
      <c r="BN334" s="1" t="s">
        <v>745</v>
      </c>
      <c r="BO334" s="1">
        <v>385</v>
      </c>
      <c r="BP334" s="1">
        <v>385</v>
      </c>
      <c r="BQ334" s="1" t="s">
        <v>64</v>
      </c>
      <c r="BR334" s="1" t="s">
        <v>172</v>
      </c>
      <c r="BS334" s="1" t="s">
        <v>65</v>
      </c>
      <c r="BT334" s="2">
        <v>38869</v>
      </c>
      <c r="BU334" s="1">
        <v>0</v>
      </c>
      <c r="BV334" s="1">
        <v>0</v>
      </c>
      <c r="BW334" s="1">
        <v>0</v>
      </c>
      <c r="BX334" s="1">
        <v>0</v>
      </c>
    </row>
    <row r="335" spans="4:76" hidden="1" x14ac:dyDescent="0.25">
      <c r="D335" s="4"/>
      <c r="E335" s="5" t="str">
        <f t="shared" si="54"/>
        <v>G370</v>
      </c>
      <c r="F335" s="5" t="str">
        <f t="shared" si="55"/>
        <v>G370</v>
      </c>
      <c r="H335" s="5" t="str">
        <f t="shared" si="56"/>
        <v>Done</v>
      </c>
      <c r="I335" s="6" t="str">
        <f t="shared" si="57"/>
        <v>In Service</v>
      </c>
      <c r="J335" s="1" t="s">
        <v>746</v>
      </c>
      <c r="P335" s="1" t="str">
        <f t="shared" si="58"/>
        <v>ERIS</v>
      </c>
      <c r="R335" s="1">
        <f t="shared" si="59"/>
        <v>205</v>
      </c>
      <c r="T335" s="1" t="str">
        <f t="shared" si="60"/>
        <v>Gas</v>
      </c>
      <c r="U335" s="1" t="str">
        <f t="shared" si="61"/>
        <v>Minnehaha County</v>
      </c>
      <c r="V335" s="1" t="str">
        <f t="shared" si="62"/>
        <v>SD</v>
      </c>
      <c r="AB335" s="1"/>
      <c r="AC335" s="1"/>
      <c r="AJ335" s="5"/>
      <c r="AK335" s="5"/>
      <c r="AL335" s="5"/>
      <c r="AM335" s="5"/>
      <c r="AN335" s="5"/>
      <c r="AO335" s="5"/>
      <c r="AP335" s="5"/>
      <c r="AQ335" s="5"/>
      <c r="AR335" s="5"/>
      <c r="AS335" s="5"/>
      <c r="AT335" s="5"/>
      <c r="AU335" s="5"/>
      <c r="BB335" s="1" t="s">
        <v>58</v>
      </c>
      <c r="BC335" s="2">
        <v>37911</v>
      </c>
      <c r="BE335" s="2">
        <v>38363</v>
      </c>
      <c r="BG335" s="1" t="s">
        <v>91</v>
      </c>
      <c r="BH335" s="1" t="s">
        <v>747</v>
      </c>
      <c r="BI335" s="1" t="s">
        <v>205</v>
      </c>
      <c r="BJ335" s="1" t="s">
        <v>746</v>
      </c>
      <c r="BK335" s="1" t="s">
        <v>746</v>
      </c>
      <c r="BL335" s="1" t="s">
        <v>77</v>
      </c>
      <c r="BM335" s="1" t="s">
        <v>62</v>
      </c>
      <c r="BN335" s="1" t="s">
        <v>748</v>
      </c>
      <c r="BO335" s="1">
        <v>205</v>
      </c>
      <c r="BP335" s="1">
        <v>205</v>
      </c>
      <c r="BQ335" s="1" t="s">
        <v>64</v>
      </c>
      <c r="BR335" s="1" t="s">
        <v>172</v>
      </c>
      <c r="BS335" s="1" t="s">
        <v>65</v>
      </c>
      <c r="BT335" s="2">
        <v>39417</v>
      </c>
      <c r="BU335" s="1">
        <v>0</v>
      </c>
      <c r="BV335" s="1">
        <v>0</v>
      </c>
      <c r="BW335" s="1">
        <v>0</v>
      </c>
      <c r="BX335" s="1">
        <v>0</v>
      </c>
    </row>
    <row r="336" spans="4:76" hidden="1" x14ac:dyDescent="0.25">
      <c r="D336" s="4"/>
      <c r="E336" s="5">
        <f t="shared" si="54"/>
        <v>0</v>
      </c>
      <c r="F336" s="5">
        <f t="shared" si="55"/>
        <v>0</v>
      </c>
      <c r="H336" s="5" t="str">
        <f t="shared" si="56"/>
        <v>Withdrawn</v>
      </c>
      <c r="I336" s="6" t="str">
        <f t="shared" si="57"/>
        <v>Not Started</v>
      </c>
      <c r="J336" s="1" t="s">
        <v>749</v>
      </c>
      <c r="P336" s="1" t="str">
        <f t="shared" si="58"/>
        <v>ERIS</v>
      </c>
      <c r="R336" s="1">
        <f t="shared" si="59"/>
        <v>60</v>
      </c>
      <c r="T336" s="1" t="str">
        <f t="shared" si="60"/>
        <v>Wind</v>
      </c>
      <c r="U336" s="1" t="str">
        <f t="shared" si="61"/>
        <v>Huron County</v>
      </c>
      <c r="V336" s="1" t="str">
        <f t="shared" si="62"/>
        <v>MI</v>
      </c>
      <c r="AB336" s="1"/>
      <c r="AC336" s="1"/>
      <c r="AJ336" s="5"/>
      <c r="AK336" s="5"/>
      <c r="AL336" s="5"/>
      <c r="AM336" s="5"/>
      <c r="AN336" s="5"/>
      <c r="AO336" s="5"/>
      <c r="AP336" s="5"/>
      <c r="AQ336" s="5"/>
      <c r="AR336" s="5"/>
      <c r="AS336" s="5"/>
      <c r="AT336" s="5"/>
      <c r="AU336" s="5"/>
      <c r="BB336" s="1" t="s">
        <v>73</v>
      </c>
      <c r="BC336" s="2">
        <v>38660</v>
      </c>
      <c r="BD336" s="2">
        <v>38987</v>
      </c>
      <c r="BE336" s="2">
        <v>38987</v>
      </c>
      <c r="BG336" s="1" t="s">
        <v>139</v>
      </c>
      <c r="BH336" s="1" t="s">
        <v>546</v>
      </c>
      <c r="BI336" s="1" t="s">
        <v>130</v>
      </c>
      <c r="BL336" s="1" t="s">
        <v>536</v>
      </c>
      <c r="BM336" s="1" t="s">
        <v>62</v>
      </c>
      <c r="BN336" s="1" t="s">
        <v>750</v>
      </c>
      <c r="BO336" s="1">
        <v>60</v>
      </c>
      <c r="BP336" s="1">
        <v>60</v>
      </c>
      <c r="BQ336" s="1" t="s">
        <v>97</v>
      </c>
      <c r="BR336" s="1" t="s">
        <v>98</v>
      </c>
      <c r="BS336" s="1" t="s">
        <v>84</v>
      </c>
      <c r="BT336" s="2">
        <v>39387</v>
      </c>
      <c r="BU336" s="1">
        <v>0</v>
      </c>
      <c r="BV336" s="1">
        <v>0</v>
      </c>
      <c r="BW336" s="1">
        <v>0</v>
      </c>
      <c r="BX336" s="1">
        <v>0</v>
      </c>
    </row>
    <row r="337" spans="4:76" hidden="1" x14ac:dyDescent="0.25">
      <c r="D337" s="4"/>
      <c r="E337" s="5">
        <f t="shared" si="54"/>
        <v>0</v>
      </c>
      <c r="F337" s="5">
        <f t="shared" si="55"/>
        <v>0</v>
      </c>
      <c r="H337" s="5" t="str">
        <f t="shared" si="56"/>
        <v>Withdrawn</v>
      </c>
      <c r="I337" s="6" t="str">
        <f t="shared" si="57"/>
        <v>Not Started</v>
      </c>
      <c r="J337" s="1" t="s">
        <v>751</v>
      </c>
      <c r="P337" s="1" t="str">
        <f t="shared" si="58"/>
        <v>ERIS</v>
      </c>
      <c r="R337" s="1">
        <f t="shared" si="59"/>
        <v>9.89</v>
      </c>
      <c r="T337" s="1" t="str">
        <f t="shared" si="60"/>
        <v>Wind</v>
      </c>
      <c r="U337" s="1" t="str">
        <f t="shared" si="61"/>
        <v>McLean County</v>
      </c>
      <c r="V337" s="1" t="str">
        <f t="shared" si="62"/>
        <v>IL</v>
      </c>
      <c r="AB337" s="1"/>
      <c r="AC337" s="1"/>
      <c r="AJ337" s="5"/>
      <c r="AK337" s="5"/>
      <c r="AL337" s="5"/>
      <c r="AM337" s="5"/>
      <c r="AN337" s="5"/>
      <c r="AO337" s="5"/>
      <c r="AP337" s="5"/>
      <c r="AQ337" s="5"/>
      <c r="AR337" s="5"/>
      <c r="AS337" s="5"/>
      <c r="AT337" s="5"/>
      <c r="AU337" s="5"/>
      <c r="BB337" s="1" t="s">
        <v>73</v>
      </c>
      <c r="BC337" s="2">
        <v>38971</v>
      </c>
      <c r="BD337" s="2">
        <v>38988</v>
      </c>
      <c r="BE337" s="2">
        <v>38988</v>
      </c>
      <c r="BG337" s="1" t="s">
        <v>122</v>
      </c>
      <c r="BH337" s="1" t="s">
        <v>540</v>
      </c>
      <c r="BI337" s="1" t="s">
        <v>124</v>
      </c>
      <c r="BM337" s="1" t="s">
        <v>62</v>
      </c>
      <c r="BN337" s="1" t="s">
        <v>752</v>
      </c>
      <c r="BO337" s="1">
        <v>9.89</v>
      </c>
      <c r="BP337" s="1">
        <v>9.89</v>
      </c>
      <c r="BQ337" s="1" t="s">
        <v>97</v>
      </c>
      <c r="BR337" s="1" t="s">
        <v>98</v>
      </c>
      <c r="BS337" s="1" t="s">
        <v>84</v>
      </c>
      <c r="BT337" s="2">
        <v>41061</v>
      </c>
      <c r="BU337" s="1">
        <v>0</v>
      </c>
      <c r="BV337" s="1">
        <v>0</v>
      </c>
      <c r="BW337" s="1">
        <v>0</v>
      </c>
      <c r="BX337" s="1">
        <v>0</v>
      </c>
    </row>
    <row r="338" spans="4:76" hidden="1" x14ac:dyDescent="0.25">
      <c r="D338" s="4"/>
      <c r="E338" s="5">
        <f t="shared" si="54"/>
        <v>0</v>
      </c>
      <c r="F338" s="5">
        <f t="shared" si="55"/>
        <v>0</v>
      </c>
      <c r="H338" s="5" t="str">
        <f t="shared" si="56"/>
        <v>Withdrawn</v>
      </c>
      <c r="I338" s="6" t="str">
        <f t="shared" si="57"/>
        <v>Not Started</v>
      </c>
      <c r="J338" s="1" t="s">
        <v>753</v>
      </c>
      <c r="P338" s="1" t="str">
        <f t="shared" si="58"/>
        <v>NRIS</v>
      </c>
      <c r="R338" s="1">
        <f t="shared" si="59"/>
        <v>100</v>
      </c>
      <c r="T338" s="1" t="str">
        <f t="shared" si="60"/>
        <v>Wind</v>
      </c>
      <c r="U338" s="1" t="str">
        <f t="shared" si="61"/>
        <v>Iroquois County</v>
      </c>
      <c r="V338" s="1" t="str">
        <f t="shared" si="62"/>
        <v>IL</v>
      </c>
      <c r="AB338" s="1"/>
      <c r="AC338" s="1"/>
      <c r="AJ338" s="5"/>
      <c r="AK338" s="5"/>
      <c r="AL338" s="5"/>
      <c r="AM338" s="5"/>
      <c r="AN338" s="5"/>
      <c r="AO338" s="5"/>
      <c r="AP338" s="5"/>
      <c r="AQ338" s="5"/>
      <c r="AR338" s="5"/>
      <c r="AS338" s="5"/>
      <c r="AT338" s="5"/>
      <c r="AU338" s="5"/>
      <c r="BB338" s="1" t="s">
        <v>73</v>
      </c>
      <c r="BC338" s="2">
        <v>38556</v>
      </c>
      <c r="BD338" s="2">
        <v>38989</v>
      </c>
      <c r="BE338" s="2">
        <v>38989</v>
      </c>
      <c r="BG338" s="1" t="s">
        <v>122</v>
      </c>
      <c r="BH338" s="1" t="s">
        <v>754</v>
      </c>
      <c r="BI338" s="1" t="s">
        <v>124</v>
      </c>
      <c r="BL338" s="1" t="s">
        <v>536</v>
      </c>
      <c r="BM338" s="1" t="s">
        <v>126</v>
      </c>
      <c r="BN338" s="1" t="s">
        <v>755</v>
      </c>
      <c r="BO338" s="1">
        <v>100</v>
      </c>
      <c r="BP338" s="1">
        <v>100</v>
      </c>
      <c r="BQ338" s="1" t="s">
        <v>97</v>
      </c>
      <c r="BR338" s="1" t="s">
        <v>98</v>
      </c>
      <c r="BS338" s="1" t="s">
        <v>84</v>
      </c>
      <c r="BT338" s="2">
        <v>38991</v>
      </c>
      <c r="BU338" s="1">
        <v>0</v>
      </c>
      <c r="BV338" s="1">
        <v>0</v>
      </c>
      <c r="BW338" s="1">
        <v>0</v>
      </c>
      <c r="BX338" s="1">
        <v>0</v>
      </c>
    </row>
    <row r="339" spans="4:76" hidden="1" x14ac:dyDescent="0.25">
      <c r="D339" s="4"/>
      <c r="E339" s="5" t="str">
        <f t="shared" si="54"/>
        <v>G374</v>
      </c>
      <c r="F339" s="5" t="str">
        <f t="shared" si="55"/>
        <v>G374</v>
      </c>
      <c r="H339" s="5" t="str">
        <f t="shared" si="56"/>
        <v>Done</v>
      </c>
      <c r="I339" s="6" t="str">
        <f t="shared" si="57"/>
        <v>In Service</v>
      </c>
      <c r="J339" s="1" t="s">
        <v>756</v>
      </c>
      <c r="P339" s="1" t="str">
        <f t="shared" si="58"/>
        <v>NRIS</v>
      </c>
      <c r="R339" s="1">
        <f t="shared" si="59"/>
        <v>6</v>
      </c>
      <c r="T339" s="1" t="str">
        <f t="shared" si="60"/>
        <v>Wind</v>
      </c>
      <c r="U339" s="1" t="str">
        <f t="shared" si="61"/>
        <v>Nobles County</v>
      </c>
      <c r="V339" s="1" t="str">
        <f t="shared" si="62"/>
        <v>MN</v>
      </c>
      <c r="AB339" s="1"/>
      <c r="AC339" s="1"/>
      <c r="AJ339" s="5"/>
      <c r="AK339" s="5"/>
      <c r="AL339" s="5"/>
      <c r="AM339" s="5"/>
      <c r="AN339" s="5"/>
      <c r="AO339" s="5"/>
      <c r="AP339" s="5"/>
      <c r="AQ339" s="5"/>
      <c r="AR339" s="5"/>
      <c r="AS339" s="5"/>
      <c r="AT339" s="5"/>
      <c r="AU339" s="5"/>
      <c r="BB339" s="1" t="s">
        <v>58</v>
      </c>
      <c r="BC339" s="2">
        <v>37938</v>
      </c>
      <c r="BE339" s="2">
        <v>38499</v>
      </c>
      <c r="BF339" s="2">
        <v>38814</v>
      </c>
      <c r="BG339" s="1" t="s">
        <v>153</v>
      </c>
      <c r="BH339" s="1" t="s">
        <v>347</v>
      </c>
      <c r="BI339" s="1" t="s">
        <v>93</v>
      </c>
      <c r="BJ339" s="1" t="s">
        <v>756</v>
      </c>
      <c r="BK339" s="1" t="s">
        <v>756</v>
      </c>
      <c r="BL339" s="1" t="s">
        <v>77</v>
      </c>
      <c r="BM339" s="1" t="s">
        <v>126</v>
      </c>
      <c r="BN339" s="1" t="s">
        <v>757</v>
      </c>
      <c r="BO339" s="1">
        <v>6</v>
      </c>
      <c r="BP339" s="1">
        <v>6</v>
      </c>
      <c r="BQ339" s="1" t="s">
        <v>97</v>
      </c>
      <c r="BR339" s="1" t="s">
        <v>98</v>
      </c>
      <c r="BS339" s="1" t="s">
        <v>65</v>
      </c>
      <c r="BT339" s="2">
        <v>38473</v>
      </c>
      <c r="BU339" s="1">
        <v>0</v>
      </c>
      <c r="BV339" s="1">
        <v>0</v>
      </c>
      <c r="BW339" s="1">
        <v>0</v>
      </c>
      <c r="BX339" s="1">
        <v>0</v>
      </c>
    </row>
    <row r="340" spans="4:76" hidden="1" x14ac:dyDescent="0.25">
      <c r="D340" s="4"/>
      <c r="E340" s="5" t="str">
        <f t="shared" si="54"/>
        <v>G375</v>
      </c>
      <c r="F340" s="5" t="str">
        <f t="shared" si="55"/>
        <v>G375</v>
      </c>
      <c r="H340" s="5" t="str">
        <f t="shared" si="56"/>
        <v>Done</v>
      </c>
      <c r="I340" s="6" t="str">
        <f t="shared" si="57"/>
        <v>In Service</v>
      </c>
      <c r="J340" s="1" t="s">
        <v>758</v>
      </c>
      <c r="P340" s="1" t="str">
        <f t="shared" si="58"/>
        <v>NRIS</v>
      </c>
      <c r="R340" s="1">
        <f t="shared" si="59"/>
        <v>20</v>
      </c>
      <c r="T340" s="1" t="str">
        <f t="shared" si="60"/>
        <v>Wind</v>
      </c>
      <c r="U340" s="1" t="str">
        <f t="shared" si="61"/>
        <v>Cottonwood County</v>
      </c>
      <c r="V340" s="1" t="str">
        <f t="shared" si="62"/>
        <v>MN</v>
      </c>
      <c r="AB340" s="1"/>
      <c r="AC340" s="1"/>
      <c r="AJ340" s="5"/>
      <c r="AK340" s="5"/>
      <c r="AL340" s="5"/>
      <c r="AM340" s="5"/>
      <c r="AN340" s="5"/>
      <c r="AO340" s="5"/>
      <c r="AP340" s="5"/>
      <c r="AQ340" s="5"/>
      <c r="AR340" s="5"/>
      <c r="AS340" s="5"/>
      <c r="AT340" s="5"/>
      <c r="AU340" s="5"/>
      <c r="BB340" s="1" t="s">
        <v>58</v>
      </c>
      <c r="BC340" s="2">
        <v>37935</v>
      </c>
      <c r="BE340" s="2">
        <v>38569</v>
      </c>
      <c r="BG340" s="1" t="s">
        <v>87</v>
      </c>
      <c r="BH340" s="1" t="s">
        <v>632</v>
      </c>
      <c r="BI340" s="1" t="s">
        <v>93</v>
      </c>
      <c r="BJ340" s="1" t="s">
        <v>758</v>
      </c>
      <c r="BK340" s="1" t="s">
        <v>758</v>
      </c>
      <c r="BL340" s="1" t="s">
        <v>77</v>
      </c>
      <c r="BM340" s="1" t="s">
        <v>126</v>
      </c>
      <c r="BN340" s="1" t="s">
        <v>759</v>
      </c>
      <c r="BO340" s="1">
        <v>20</v>
      </c>
      <c r="BP340" s="1">
        <v>20</v>
      </c>
      <c r="BQ340" s="1" t="s">
        <v>97</v>
      </c>
      <c r="BR340" s="1" t="s">
        <v>98</v>
      </c>
      <c r="BS340" s="1" t="s">
        <v>65</v>
      </c>
      <c r="BT340" s="2">
        <v>38473</v>
      </c>
      <c r="BU340" s="1">
        <v>0</v>
      </c>
      <c r="BV340" s="1">
        <v>0</v>
      </c>
      <c r="BW340" s="1">
        <v>0</v>
      </c>
      <c r="BX340" s="1">
        <v>0</v>
      </c>
    </row>
    <row r="341" spans="4:76" hidden="1" x14ac:dyDescent="0.25">
      <c r="D341" s="4"/>
      <c r="E341" s="5" t="str">
        <f t="shared" si="54"/>
        <v>G376</v>
      </c>
      <c r="F341" s="5" t="str">
        <f t="shared" si="55"/>
        <v>G376</v>
      </c>
      <c r="H341" s="5" t="str">
        <f t="shared" si="56"/>
        <v>Done</v>
      </c>
      <c r="I341" s="6" t="str">
        <f t="shared" si="57"/>
        <v>Withdrawn</v>
      </c>
      <c r="J341" s="1" t="s">
        <v>760</v>
      </c>
      <c r="P341" s="1" t="str">
        <f t="shared" si="58"/>
        <v>ERIS</v>
      </c>
      <c r="R341" s="1">
        <f t="shared" si="59"/>
        <v>160</v>
      </c>
      <c r="T341" s="1" t="str">
        <f t="shared" si="60"/>
        <v>Wind</v>
      </c>
      <c r="U341" s="1" t="str">
        <f t="shared" si="61"/>
        <v>Green Lake County</v>
      </c>
      <c r="V341" s="1" t="str">
        <f t="shared" si="62"/>
        <v>WI</v>
      </c>
      <c r="AB341" s="1"/>
      <c r="AC341" s="1"/>
      <c r="AJ341" s="5"/>
      <c r="AK341" s="5"/>
      <c r="AL341" s="5"/>
      <c r="AM341" s="5"/>
      <c r="AN341" s="5"/>
      <c r="AO341" s="5"/>
      <c r="AP341" s="5"/>
      <c r="AQ341" s="5"/>
      <c r="AR341" s="5"/>
      <c r="AS341" s="5"/>
      <c r="AT341" s="5"/>
      <c r="AU341" s="5"/>
      <c r="BB341" s="1" t="s">
        <v>58</v>
      </c>
      <c r="BC341" s="2">
        <v>37935</v>
      </c>
      <c r="BE341" s="2">
        <v>38793</v>
      </c>
      <c r="BG341" s="1" t="s">
        <v>74</v>
      </c>
      <c r="BH341" s="1" t="s">
        <v>293</v>
      </c>
      <c r="BI341" s="1" t="s">
        <v>76</v>
      </c>
      <c r="BJ341" s="1" t="s">
        <v>760</v>
      </c>
      <c r="BK341" s="1" t="s">
        <v>760</v>
      </c>
      <c r="BL341" s="1" t="s">
        <v>77</v>
      </c>
      <c r="BM341" s="1" t="s">
        <v>62</v>
      </c>
      <c r="BN341" s="1" t="s">
        <v>761</v>
      </c>
      <c r="BO341" s="1">
        <v>160</v>
      </c>
      <c r="BP341" s="1">
        <v>160</v>
      </c>
      <c r="BQ341" s="1" t="s">
        <v>97</v>
      </c>
      <c r="BR341" s="1" t="s">
        <v>98</v>
      </c>
      <c r="BS341" s="1" t="s">
        <v>73</v>
      </c>
      <c r="BT341" s="2">
        <v>38814</v>
      </c>
      <c r="BU341" s="1">
        <v>0</v>
      </c>
      <c r="BV341" s="1">
        <v>0</v>
      </c>
      <c r="BW341" s="1">
        <v>0</v>
      </c>
      <c r="BX341" s="1">
        <v>0</v>
      </c>
    </row>
    <row r="342" spans="4:76" hidden="1" x14ac:dyDescent="0.25">
      <c r="D342" s="4"/>
      <c r="E342" s="5">
        <f t="shared" si="54"/>
        <v>0</v>
      </c>
      <c r="F342" s="5">
        <f t="shared" si="55"/>
        <v>0</v>
      </c>
      <c r="H342" s="5" t="str">
        <f t="shared" si="56"/>
        <v>Withdrawn</v>
      </c>
      <c r="I342" s="6" t="str">
        <f t="shared" si="57"/>
        <v>Not Started</v>
      </c>
      <c r="J342" s="1" t="s">
        <v>762</v>
      </c>
      <c r="P342" s="1" t="str">
        <f t="shared" si="58"/>
        <v>NRIS</v>
      </c>
      <c r="R342" s="1">
        <f t="shared" si="59"/>
        <v>200</v>
      </c>
      <c r="T342" s="1" t="str">
        <f t="shared" si="60"/>
        <v>Wind</v>
      </c>
      <c r="U342" s="1" t="str">
        <f t="shared" si="61"/>
        <v>Montgomery County</v>
      </c>
      <c r="V342" s="1" t="str">
        <f t="shared" si="62"/>
        <v>IN</v>
      </c>
      <c r="AB342" s="1"/>
      <c r="AC342" s="1"/>
      <c r="AJ342" s="5"/>
      <c r="AK342" s="5"/>
      <c r="AL342" s="5"/>
      <c r="AM342" s="5"/>
      <c r="AN342" s="5"/>
      <c r="AO342" s="5"/>
      <c r="AP342" s="5"/>
      <c r="AQ342" s="5"/>
      <c r="AR342" s="5"/>
      <c r="AS342" s="5"/>
      <c r="AT342" s="5"/>
      <c r="AU342" s="5"/>
      <c r="BB342" s="1" t="s">
        <v>73</v>
      </c>
      <c r="BC342" s="2">
        <v>38776</v>
      </c>
      <c r="BD342" s="2">
        <v>38989</v>
      </c>
      <c r="BE342" s="2">
        <v>38989</v>
      </c>
      <c r="BG342" s="1" t="s">
        <v>101</v>
      </c>
      <c r="BH342" s="1" t="s">
        <v>763</v>
      </c>
      <c r="BI342" s="1" t="s">
        <v>103</v>
      </c>
      <c r="BL342" s="1" t="s">
        <v>536</v>
      </c>
      <c r="BM342" s="1" t="s">
        <v>126</v>
      </c>
      <c r="BN342" s="1" t="s">
        <v>764</v>
      </c>
      <c r="BO342" s="1">
        <v>200</v>
      </c>
      <c r="BP342" s="1">
        <v>200</v>
      </c>
      <c r="BQ342" s="1" t="s">
        <v>97</v>
      </c>
      <c r="BR342" s="1" t="s">
        <v>98</v>
      </c>
      <c r="BS342" s="1" t="s">
        <v>84</v>
      </c>
      <c r="BT342" s="2">
        <v>39813</v>
      </c>
      <c r="BU342" s="1">
        <v>0</v>
      </c>
      <c r="BV342" s="1">
        <v>0</v>
      </c>
      <c r="BW342" s="1">
        <v>0</v>
      </c>
      <c r="BX342" s="1">
        <v>0</v>
      </c>
    </row>
    <row r="343" spans="4:76" hidden="1" x14ac:dyDescent="0.25">
      <c r="D343" s="4"/>
      <c r="E343" s="5">
        <f t="shared" si="54"/>
        <v>0</v>
      </c>
      <c r="F343" s="5">
        <f t="shared" si="55"/>
        <v>0</v>
      </c>
      <c r="H343" s="5" t="str">
        <f t="shared" si="56"/>
        <v>Withdrawn</v>
      </c>
      <c r="I343" s="6" t="str">
        <f t="shared" si="57"/>
        <v>Not Started</v>
      </c>
      <c r="J343" s="1" t="s">
        <v>765</v>
      </c>
      <c r="P343" s="1" t="str">
        <f t="shared" si="58"/>
        <v>ERIS</v>
      </c>
      <c r="R343" s="1">
        <f t="shared" si="59"/>
        <v>6.3</v>
      </c>
      <c r="T343" s="1" t="str">
        <f t="shared" si="60"/>
        <v>Wind</v>
      </c>
      <c r="U343" s="1" t="str">
        <f t="shared" si="61"/>
        <v>Lincoln County</v>
      </c>
      <c r="V343" s="1" t="str">
        <f t="shared" si="62"/>
        <v>MN</v>
      </c>
      <c r="AB343" s="1"/>
      <c r="AC343" s="1"/>
      <c r="AJ343" s="5"/>
      <c r="AK343" s="5"/>
      <c r="AL343" s="5"/>
      <c r="AM343" s="5"/>
      <c r="AN343" s="5"/>
      <c r="AO343" s="5"/>
      <c r="AP343" s="5"/>
      <c r="AQ343" s="5"/>
      <c r="AR343" s="5"/>
      <c r="AS343" s="5"/>
      <c r="AT343" s="5"/>
      <c r="AU343" s="5"/>
      <c r="BB343" s="1" t="s">
        <v>73</v>
      </c>
      <c r="BC343" s="2">
        <v>38766</v>
      </c>
      <c r="BD343" s="2">
        <v>39021</v>
      </c>
      <c r="BE343" s="2">
        <v>39021</v>
      </c>
      <c r="BG343" s="1" t="s">
        <v>91</v>
      </c>
      <c r="BH343" s="1" t="s">
        <v>92</v>
      </c>
      <c r="BI343" s="1" t="s">
        <v>93</v>
      </c>
      <c r="BM343" s="1" t="s">
        <v>62</v>
      </c>
      <c r="BN343" s="1" t="s">
        <v>766</v>
      </c>
      <c r="BO343" s="1">
        <v>6.3</v>
      </c>
      <c r="BP343" s="1">
        <v>6.3</v>
      </c>
      <c r="BQ343" s="1" t="s">
        <v>97</v>
      </c>
      <c r="BR343" s="1" t="s">
        <v>98</v>
      </c>
      <c r="BS343" s="1" t="s">
        <v>84</v>
      </c>
      <c r="BT343" s="2">
        <v>40148</v>
      </c>
      <c r="BU343" s="1">
        <v>0</v>
      </c>
      <c r="BV343" s="1">
        <v>0</v>
      </c>
      <c r="BW343" s="1">
        <v>0</v>
      </c>
      <c r="BX343" s="1">
        <v>0</v>
      </c>
    </row>
    <row r="344" spans="4:76" hidden="1" x14ac:dyDescent="0.25">
      <c r="D344" s="4"/>
      <c r="E344" s="5">
        <f t="shared" si="54"/>
        <v>0</v>
      </c>
      <c r="F344" s="5">
        <f t="shared" si="55"/>
        <v>0</v>
      </c>
      <c r="H344" s="5" t="str">
        <f t="shared" si="56"/>
        <v>Withdrawn</v>
      </c>
      <c r="I344" s="6" t="str">
        <f t="shared" si="57"/>
        <v>Not Started</v>
      </c>
      <c r="J344" s="1" t="s">
        <v>767</v>
      </c>
      <c r="P344" s="1" t="str">
        <f t="shared" si="58"/>
        <v>NRIS</v>
      </c>
      <c r="R344" s="1">
        <f t="shared" si="59"/>
        <v>99</v>
      </c>
      <c r="T344" s="1" t="str">
        <f t="shared" si="60"/>
        <v>Wind</v>
      </c>
      <c r="U344" s="1" t="str">
        <f t="shared" si="61"/>
        <v>Dane County</v>
      </c>
      <c r="V344" s="1" t="str">
        <f t="shared" si="62"/>
        <v>WI</v>
      </c>
      <c r="AB344" s="1"/>
      <c r="AC344" s="1"/>
      <c r="AJ344" s="5"/>
      <c r="AK344" s="5"/>
      <c r="AL344" s="5"/>
      <c r="AM344" s="5"/>
      <c r="AN344" s="5"/>
      <c r="AO344" s="5"/>
      <c r="AP344" s="5"/>
      <c r="AQ344" s="5"/>
      <c r="AR344" s="5"/>
      <c r="AS344" s="5"/>
      <c r="AT344" s="5"/>
      <c r="AU344" s="5"/>
      <c r="BB344" s="1" t="s">
        <v>73</v>
      </c>
      <c r="BC344" s="2">
        <v>38968</v>
      </c>
      <c r="BD344" s="2">
        <v>39038</v>
      </c>
      <c r="BE344" s="2">
        <v>39038</v>
      </c>
      <c r="BG344" s="1" t="s">
        <v>74</v>
      </c>
      <c r="BH344" s="1" t="s">
        <v>276</v>
      </c>
      <c r="BI344" s="1" t="s">
        <v>76</v>
      </c>
      <c r="BL344" s="1" t="s">
        <v>536</v>
      </c>
      <c r="BM344" s="1" t="s">
        <v>126</v>
      </c>
      <c r="BN344" s="1" t="s">
        <v>768</v>
      </c>
      <c r="BO344" s="1">
        <v>99</v>
      </c>
      <c r="BP344" s="1">
        <v>99</v>
      </c>
      <c r="BQ344" s="1" t="s">
        <v>97</v>
      </c>
      <c r="BR344" s="1" t="s">
        <v>98</v>
      </c>
      <c r="BS344" s="1" t="s">
        <v>84</v>
      </c>
      <c r="BT344" s="2">
        <v>40299</v>
      </c>
      <c r="BU344" s="1">
        <v>0</v>
      </c>
      <c r="BV344" s="1">
        <v>0</v>
      </c>
      <c r="BW344" s="1">
        <v>0</v>
      </c>
      <c r="BX344" s="1">
        <v>0</v>
      </c>
    </row>
    <row r="345" spans="4:76" hidden="1" x14ac:dyDescent="0.25">
      <c r="D345" s="4"/>
      <c r="E345" s="5" t="str">
        <f t="shared" si="54"/>
        <v>G380</v>
      </c>
      <c r="F345" s="5" t="str">
        <f t="shared" si="55"/>
        <v>G380</v>
      </c>
      <c r="H345" s="5" t="str">
        <f t="shared" si="56"/>
        <v>Done</v>
      </c>
      <c r="I345" s="6" t="str">
        <f t="shared" si="57"/>
        <v>In Service</v>
      </c>
      <c r="J345" s="1" t="s">
        <v>769</v>
      </c>
      <c r="P345" s="1" t="str">
        <f t="shared" si="58"/>
        <v>ERIS</v>
      </c>
      <c r="R345" s="1">
        <f t="shared" si="59"/>
        <v>150</v>
      </c>
      <c r="T345" s="1" t="str">
        <f t="shared" si="60"/>
        <v>Wind</v>
      </c>
      <c r="U345" s="1" t="str">
        <f t="shared" si="61"/>
        <v>Pierce County</v>
      </c>
      <c r="V345" s="1" t="str">
        <f t="shared" si="62"/>
        <v>ND</v>
      </c>
      <c r="AB345" s="1"/>
      <c r="AC345" s="1"/>
      <c r="AJ345" s="5"/>
      <c r="AK345" s="5"/>
      <c r="AL345" s="5"/>
      <c r="AM345" s="5"/>
      <c r="AN345" s="5"/>
      <c r="AO345" s="5"/>
      <c r="AP345" s="5"/>
      <c r="AQ345" s="5"/>
      <c r="AR345" s="5"/>
      <c r="AS345" s="5"/>
      <c r="AT345" s="5"/>
      <c r="AU345" s="5"/>
      <c r="BB345" s="1" t="s">
        <v>58</v>
      </c>
      <c r="BC345" s="2">
        <v>37946</v>
      </c>
      <c r="BE345" s="2">
        <v>38818</v>
      </c>
      <c r="BG345" s="1" t="s">
        <v>203</v>
      </c>
      <c r="BH345" s="1" t="s">
        <v>770</v>
      </c>
      <c r="BI345" s="1" t="s">
        <v>194</v>
      </c>
      <c r="BJ345" s="1" t="s">
        <v>769</v>
      </c>
      <c r="BK345" s="1" t="s">
        <v>769</v>
      </c>
      <c r="BL345" s="1" t="s">
        <v>77</v>
      </c>
      <c r="BM345" s="1" t="s">
        <v>62</v>
      </c>
      <c r="BN345" s="1" t="s">
        <v>771</v>
      </c>
      <c r="BO345" s="1">
        <v>150</v>
      </c>
      <c r="BP345" s="1">
        <v>150</v>
      </c>
      <c r="BQ345" s="1" t="s">
        <v>97</v>
      </c>
      <c r="BR345" s="1" t="s">
        <v>98</v>
      </c>
      <c r="BS345" s="1" t="s">
        <v>65</v>
      </c>
      <c r="BT345" s="2">
        <v>38687</v>
      </c>
      <c r="BU345" s="1">
        <v>0</v>
      </c>
      <c r="BV345" s="1">
        <v>0</v>
      </c>
      <c r="BW345" s="1">
        <v>0</v>
      </c>
      <c r="BX345" s="1">
        <v>0</v>
      </c>
    </row>
    <row r="346" spans="4:76" hidden="1" x14ac:dyDescent="0.25">
      <c r="D346" s="4"/>
      <c r="E346" s="5" t="str">
        <f t="shared" si="54"/>
        <v>G382</v>
      </c>
      <c r="F346" s="5" t="str">
        <f t="shared" si="55"/>
        <v>G382</v>
      </c>
      <c r="H346" s="5" t="str">
        <f t="shared" si="56"/>
        <v>Done</v>
      </c>
      <c r="I346" s="6" t="str">
        <f t="shared" si="57"/>
        <v>In Service</v>
      </c>
      <c r="J346" s="1" t="s">
        <v>772</v>
      </c>
      <c r="P346" s="1" t="str">
        <f t="shared" si="58"/>
        <v>NRIS</v>
      </c>
      <c r="R346" s="1">
        <f t="shared" si="59"/>
        <v>8</v>
      </c>
      <c r="T346" s="1" t="str">
        <f t="shared" si="60"/>
        <v>Wind</v>
      </c>
      <c r="U346" s="1" t="str">
        <f t="shared" si="61"/>
        <v>Pipestone County</v>
      </c>
      <c r="V346" s="1" t="str">
        <f t="shared" si="62"/>
        <v>MN</v>
      </c>
      <c r="AB346" s="1"/>
      <c r="AC346" s="1"/>
      <c r="AJ346" s="5"/>
      <c r="AK346" s="5"/>
      <c r="AL346" s="5"/>
      <c r="AM346" s="5"/>
      <c r="AN346" s="5"/>
      <c r="AO346" s="5"/>
      <c r="AP346" s="5"/>
      <c r="AQ346" s="5"/>
      <c r="AR346" s="5"/>
      <c r="AS346" s="5"/>
      <c r="AT346" s="5"/>
      <c r="AU346" s="5"/>
      <c r="BB346" s="1" t="s">
        <v>58</v>
      </c>
      <c r="BC346" s="2">
        <v>37951</v>
      </c>
      <c r="BE346" s="2">
        <v>38436</v>
      </c>
      <c r="BG346" s="1" t="s">
        <v>91</v>
      </c>
      <c r="BH346" s="1" t="s">
        <v>169</v>
      </c>
      <c r="BI346" s="1" t="s">
        <v>93</v>
      </c>
      <c r="BJ346" s="1" t="s">
        <v>772</v>
      </c>
      <c r="BK346" s="1" t="s">
        <v>772</v>
      </c>
      <c r="BL346" s="1" t="s">
        <v>77</v>
      </c>
      <c r="BM346" s="1" t="s">
        <v>126</v>
      </c>
      <c r="BN346" s="1" t="s">
        <v>773</v>
      </c>
      <c r="BO346" s="1">
        <v>8</v>
      </c>
      <c r="BP346" s="1">
        <v>8</v>
      </c>
      <c r="BQ346" s="1" t="s">
        <v>97</v>
      </c>
      <c r="BR346" s="1" t="s">
        <v>98</v>
      </c>
      <c r="BS346" s="1" t="s">
        <v>65</v>
      </c>
      <c r="BT346" s="2">
        <v>39416</v>
      </c>
      <c r="BU346" s="1">
        <v>0</v>
      </c>
      <c r="BV346" s="1">
        <v>0</v>
      </c>
      <c r="BW346" s="1">
        <v>0</v>
      </c>
      <c r="BX346" s="1">
        <v>0</v>
      </c>
    </row>
    <row r="347" spans="4:76" hidden="1" x14ac:dyDescent="0.25">
      <c r="D347" s="4"/>
      <c r="E347" s="5" t="str">
        <f t="shared" si="54"/>
        <v>G383</v>
      </c>
      <c r="F347" s="5" t="str">
        <f t="shared" si="55"/>
        <v>G383</v>
      </c>
      <c r="H347" s="5" t="str">
        <f t="shared" si="56"/>
        <v>Done</v>
      </c>
      <c r="I347" s="6" t="str">
        <f t="shared" si="57"/>
        <v>In Service</v>
      </c>
      <c r="J347" s="1" t="s">
        <v>774</v>
      </c>
      <c r="P347" s="1" t="str">
        <f t="shared" si="58"/>
        <v>ERIS</v>
      </c>
      <c r="R347" s="1">
        <f t="shared" si="59"/>
        <v>5</v>
      </c>
      <c r="T347" s="1" t="str">
        <f t="shared" si="60"/>
        <v>Nuclear</v>
      </c>
      <c r="U347" s="1" t="str">
        <f t="shared" si="61"/>
        <v>Kewaunee County</v>
      </c>
      <c r="V347" s="1" t="str">
        <f t="shared" si="62"/>
        <v>WI</v>
      </c>
      <c r="AB347" s="1"/>
      <c r="AC347" s="1"/>
      <c r="AJ347" s="5"/>
      <c r="AK347" s="5"/>
      <c r="AL347" s="5"/>
      <c r="AM347" s="5"/>
      <c r="AN347" s="5"/>
      <c r="AO347" s="5"/>
      <c r="AP347" s="5"/>
      <c r="AQ347" s="5"/>
      <c r="AR347" s="5"/>
      <c r="AS347" s="5"/>
      <c r="AT347" s="5"/>
      <c r="AU347" s="5"/>
      <c r="BB347" s="1" t="s">
        <v>58</v>
      </c>
      <c r="BC347" s="2">
        <v>37956</v>
      </c>
      <c r="BE347" s="2">
        <v>38065</v>
      </c>
      <c r="BG347" s="1" t="s">
        <v>301</v>
      </c>
      <c r="BH347" s="1" t="s">
        <v>385</v>
      </c>
      <c r="BI347" s="1" t="s">
        <v>76</v>
      </c>
      <c r="BJ347" s="1" t="s">
        <v>774</v>
      </c>
      <c r="BK347" s="1" t="s">
        <v>774</v>
      </c>
      <c r="BL347" s="1" t="s">
        <v>77</v>
      </c>
      <c r="BM347" s="1" t="s">
        <v>62</v>
      </c>
      <c r="BN347" s="1" t="s">
        <v>386</v>
      </c>
      <c r="BO347" s="1">
        <v>5</v>
      </c>
      <c r="BP347" s="1">
        <v>5</v>
      </c>
      <c r="BQ347" s="1" t="s">
        <v>387</v>
      </c>
      <c r="BR347" s="1" t="s">
        <v>355</v>
      </c>
      <c r="BS347" s="1" t="s">
        <v>65</v>
      </c>
      <c r="BT347" s="2">
        <v>37561</v>
      </c>
      <c r="BU347" s="1">
        <v>0</v>
      </c>
      <c r="BV347" s="1">
        <v>0</v>
      </c>
      <c r="BW347" s="1">
        <v>0</v>
      </c>
      <c r="BX347" s="1">
        <v>0</v>
      </c>
    </row>
    <row r="348" spans="4:76" hidden="1" x14ac:dyDescent="0.25">
      <c r="D348" s="4"/>
      <c r="E348" s="5" t="str">
        <f t="shared" si="54"/>
        <v>G384</v>
      </c>
      <c r="F348" s="5" t="str">
        <f t="shared" si="55"/>
        <v>G384</v>
      </c>
      <c r="H348" s="5" t="str">
        <f t="shared" si="56"/>
        <v>Done</v>
      </c>
      <c r="I348" s="6" t="str">
        <f t="shared" si="57"/>
        <v>Withdrawn</v>
      </c>
      <c r="J348" s="1" t="s">
        <v>775</v>
      </c>
      <c r="P348" s="1" t="str">
        <f t="shared" si="58"/>
        <v>ERIS</v>
      </c>
      <c r="R348" s="1">
        <f t="shared" si="59"/>
        <v>99</v>
      </c>
      <c r="T348" s="1" t="str">
        <f t="shared" si="60"/>
        <v>Wind</v>
      </c>
      <c r="U348" s="1" t="str">
        <f t="shared" si="61"/>
        <v>Manitowoc County</v>
      </c>
      <c r="V348" s="1" t="str">
        <f t="shared" si="62"/>
        <v>WI</v>
      </c>
      <c r="AB348" s="1"/>
      <c r="AC348" s="1"/>
      <c r="AJ348" s="5"/>
      <c r="AK348" s="5"/>
      <c r="AL348" s="5"/>
      <c r="AM348" s="5"/>
      <c r="AN348" s="5"/>
      <c r="AO348" s="5"/>
      <c r="AP348" s="5"/>
      <c r="AQ348" s="5"/>
      <c r="AR348" s="5"/>
      <c r="AS348" s="5"/>
      <c r="AT348" s="5"/>
      <c r="AU348" s="5"/>
      <c r="BB348" s="1" t="s">
        <v>58</v>
      </c>
      <c r="BC348" s="2">
        <v>37963</v>
      </c>
      <c r="BE348" s="2">
        <v>38728</v>
      </c>
      <c r="BG348" s="1" t="s">
        <v>301</v>
      </c>
      <c r="BH348" s="1" t="s">
        <v>75</v>
      </c>
      <c r="BI348" s="1" t="s">
        <v>76</v>
      </c>
      <c r="BJ348" s="1" t="s">
        <v>775</v>
      </c>
      <c r="BK348" s="1" t="s">
        <v>775</v>
      </c>
      <c r="BL348" s="1" t="s">
        <v>77</v>
      </c>
      <c r="BM348" s="1" t="s">
        <v>62</v>
      </c>
      <c r="BN348" s="1" t="s">
        <v>776</v>
      </c>
      <c r="BO348" s="1">
        <v>99</v>
      </c>
      <c r="BP348" s="1">
        <v>99</v>
      </c>
      <c r="BQ348" s="1" t="s">
        <v>97</v>
      </c>
      <c r="BR348" s="1" t="s">
        <v>98</v>
      </c>
      <c r="BS348" s="1" t="s">
        <v>73</v>
      </c>
      <c r="BT348" s="2">
        <v>39294</v>
      </c>
      <c r="BU348" s="1">
        <v>0</v>
      </c>
      <c r="BV348" s="1">
        <v>0</v>
      </c>
      <c r="BW348" s="1">
        <v>0</v>
      </c>
      <c r="BX348" s="1">
        <v>0</v>
      </c>
    </row>
    <row r="349" spans="4:76" hidden="1" x14ac:dyDescent="0.25">
      <c r="D349" s="4"/>
      <c r="E349" s="5" t="str">
        <f t="shared" si="54"/>
        <v>G385</v>
      </c>
      <c r="F349" s="5" t="str">
        <f t="shared" si="55"/>
        <v>G385</v>
      </c>
      <c r="H349" s="5" t="str">
        <f t="shared" si="56"/>
        <v>Done</v>
      </c>
      <c r="I349" s="6" t="str">
        <f t="shared" si="57"/>
        <v>In Service</v>
      </c>
      <c r="J349" s="1" t="s">
        <v>777</v>
      </c>
      <c r="P349" s="1" t="str">
        <f t="shared" si="58"/>
        <v>NRIS</v>
      </c>
      <c r="R349" s="1">
        <f t="shared" si="59"/>
        <v>2</v>
      </c>
      <c r="T349" s="1" t="str">
        <f t="shared" si="60"/>
        <v>Wind</v>
      </c>
      <c r="U349" s="1" t="str">
        <f t="shared" si="61"/>
        <v>Nobles County</v>
      </c>
      <c r="V349" s="1" t="str">
        <f t="shared" si="62"/>
        <v>MN</v>
      </c>
      <c r="AB349" s="1"/>
      <c r="AC349" s="1"/>
      <c r="AJ349" s="5"/>
      <c r="AK349" s="5"/>
      <c r="AL349" s="5"/>
      <c r="AM349" s="5"/>
      <c r="AN349" s="5"/>
      <c r="AO349" s="5"/>
      <c r="AP349" s="5"/>
      <c r="AQ349" s="5"/>
      <c r="AR349" s="5"/>
      <c r="AS349" s="5"/>
      <c r="AT349" s="5"/>
      <c r="AU349" s="5"/>
      <c r="BB349" s="1" t="s">
        <v>58</v>
      </c>
      <c r="BC349" s="2">
        <v>37932</v>
      </c>
      <c r="BE349" s="2">
        <v>38593</v>
      </c>
      <c r="BG349" s="1" t="s">
        <v>87</v>
      </c>
      <c r="BH349" s="1" t="s">
        <v>347</v>
      </c>
      <c r="BI349" s="1" t="s">
        <v>93</v>
      </c>
      <c r="BJ349" s="1" t="s">
        <v>777</v>
      </c>
      <c r="BK349" s="1" t="s">
        <v>777</v>
      </c>
      <c r="BL349" s="1" t="s">
        <v>77</v>
      </c>
      <c r="BM349" s="1" t="s">
        <v>126</v>
      </c>
      <c r="BN349" s="1" t="s">
        <v>778</v>
      </c>
      <c r="BO349" s="1">
        <v>2</v>
      </c>
      <c r="BP349" s="1">
        <v>2</v>
      </c>
      <c r="BQ349" s="1" t="s">
        <v>97</v>
      </c>
      <c r="BR349" s="1" t="s">
        <v>98</v>
      </c>
      <c r="BS349" s="1" t="s">
        <v>65</v>
      </c>
      <c r="BT349" s="2">
        <v>38169</v>
      </c>
      <c r="BU349" s="1">
        <v>0</v>
      </c>
      <c r="BV349" s="1">
        <v>0</v>
      </c>
      <c r="BW349" s="1">
        <v>0</v>
      </c>
      <c r="BX349" s="1">
        <v>0</v>
      </c>
    </row>
    <row r="350" spans="4:76" hidden="1" x14ac:dyDescent="0.25">
      <c r="D350" s="4"/>
      <c r="E350" s="5" t="str">
        <f t="shared" si="54"/>
        <v>G386</v>
      </c>
      <c r="F350" s="5" t="str">
        <f t="shared" si="55"/>
        <v>G386</v>
      </c>
      <c r="H350" s="5" t="str">
        <f t="shared" si="56"/>
        <v>Done</v>
      </c>
      <c r="I350" s="6" t="str">
        <f t="shared" si="57"/>
        <v>In Service</v>
      </c>
      <c r="J350" s="1" t="s">
        <v>779</v>
      </c>
      <c r="P350" s="1" t="str">
        <f t="shared" si="58"/>
        <v>NRIS</v>
      </c>
      <c r="R350" s="1">
        <f t="shared" si="59"/>
        <v>100</v>
      </c>
      <c r="T350" s="1" t="str">
        <f t="shared" si="60"/>
        <v>Wind</v>
      </c>
      <c r="U350" s="1" t="str">
        <f t="shared" si="61"/>
        <v>Martin County</v>
      </c>
      <c r="V350" s="1" t="str">
        <f t="shared" si="62"/>
        <v>MN</v>
      </c>
      <c r="AB350" s="1"/>
      <c r="AC350" s="1"/>
      <c r="AJ350" s="5"/>
      <c r="AK350" s="5"/>
      <c r="AL350" s="5"/>
      <c r="AM350" s="5"/>
      <c r="AN350" s="5"/>
      <c r="AO350" s="5"/>
      <c r="AP350" s="5"/>
      <c r="AQ350" s="5"/>
      <c r="AR350" s="5"/>
      <c r="AS350" s="5"/>
      <c r="AT350" s="5"/>
      <c r="AU350" s="5"/>
      <c r="BB350" s="1" t="s">
        <v>58</v>
      </c>
      <c r="BC350" s="2">
        <v>37967</v>
      </c>
      <c r="BE350" s="2">
        <v>39162</v>
      </c>
      <c r="BG350" s="1" t="s">
        <v>91</v>
      </c>
      <c r="BH350" s="1" t="s">
        <v>382</v>
      </c>
      <c r="BI350" s="1" t="s">
        <v>93</v>
      </c>
      <c r="BJ350" s="1" t="s">
        <v>779</v>
      </c>
      <c r="BK350" s="1" t="s">
        <v>779</v>
      </c>
      <c r="BL350" s="1" t="s">
        <v>77</v>
      </c>
      <c r="BM350" s="1" t="s">
        <v>126</v>
      </c>
      <c r="BN350" s="1" t="s">
        <v>780</v>
      </c>
      <c r="BO350" s="1">
        <v>100</v>
      </c>
      <c r="BP350" s="1">
        <v>100</v>
      </c>
      <c r="BQ350" s="1" t="s">
        <v>97</v>
      </c>
      <c r="BR350" s="1" t="s">
        <v>98</v>
      </c>
      <c r="BS350" s="1" t="s">
        <v>65</v>
      </c>
      <c r="BT350" s="2">
        <v>39370</v>
      </c>
      <c r="BU350" s="1">
        <v>0</v>
      </c>
      <c r="BV350" s="1">
        <v>0</v>
      </c>
      <c r="BW350" s="1">
        <v>0</v>
      </c>
      <c r="BX350" s="1">
        <v>0</v>
      </c>
    </row>
    <row r="351" spans="4:76" hidden="1" x14ac:dyDescent="0.25">
      <c r="D351" s="4"/>
      <c r="E351" s="5">
        <f t="shared" si="54"/>
        <v>0</v>
      </c>
      <c r="F351" s="5">
        <f t="shared" si="55"/>
        <v>0</v>
      </c>
      <c r="H351" s="5" t="str">
        <f t="shared" si="56"/>
        <v>Withdrawn</v>
      </c>
      <c r="I351" s="6" t="str">
        <f t="shared" si="57"/>
        <v>Not Started</v>
      </c>
      <c r="J351" s="1" t="s">
        <v>781</v>
      </c>
      <c r="P351" s="1" t="str">
        <f t="shared" si="58"/>
        <v>ERIS</v>
      </c>
      <c r="R351" s="1">
        <f t="shared" si="59"/>
        <v>20</v>
      </c>
      <c r="T351" s="1" t="str">
        <f t="shared" si="60"/>
        <v>Wind</v>
      </c>
      <c r="U351" s="1" t="str">
        <f t="shared" si="61"/>
        <v>Cottonwood County</v>
      </c>
      <c r="V351" s="1" t="str">
        <f t="shared" si="62"/>
        <v>MN</v>
      </c>
      <c r="AB351" s="1"/>
      <c r="AC351" s="1"/>
      <c r="AJ351" s="5"/>
      <c r="AK351" s="5"/>
      <c r="AL351" s="5"/>
      <c r="AM351" s="5"/>
      <c r="AN351" s="5"/>
      <c r="AO351" s="5"/>
      <c r="AP351" s="5"/>
      <c r="AQ351" s="5"/>
      <c r="AR351" s="5"/>
      <c r="AS351" s="5"/>
      <c r="AT351" s="5"/>
      <c r="AU351" s="5"/>
      <c r="BB351" s="1" t="s">
        <v>73</v>
      </c>
      <c r="BC351" s="2">
        <v>38993</v>
      </c>
      <c r="BD351" s="2">
        <v>39090</v>
      </c>
      <c r="BE351" s="2">
        <v>39090</v>
      </c>
      <c r="BG351" s="1" t="s">
        <v>87</v>
      </c>
      <c r="BH351" s="1" t="s">
        <v>632</v>
      </c>
      <c r="BI351" s="1" t="s">
        <v>93</v>
      </c>
      <c r="BM351" s="1" t="s">
        <v>62</v>
      </c>
      <c r="BN351" s="1" t="s">
        <v>782</v>
      </c>
      <c r="BO351" s="1">
        <v>20</v>
      </c>
      <c r="BP351" s="1">
        <v>20</v>
      </c>
      <c r="BQ351" s="1" t="s">
        <v>97</v>
      </c>
      <c r="BR351" s="1" t="s">
        <v>98</v>
      </c>
      <c r="BS351" s="1" t="s">
        <v>84</v>
      </c>
      <c r="BT351" s="2">
        <v>38142</v>
      </c>
      <c r="BU351" s="1">
        <v>0</v>
      </c>
      <c r="BV351" s="1">
        <v>0</v>
      </c>
      <c r="BW351" s="1">
        <v>0</v>
      </c>
      <c r="BX351" s="1">
        <v>0</v>
      </c>
    </row>
    <row r="352" spans="4:76" hidden="1" x14ac:dyDescent="0.25">
      <c r="D352" s="4"/>
      <c r="E352" s="5">
        <f t="shared" si="54"/>
        <v>0</v>
      </c>
      <c r="F352" s="5">
        <f t="shared" si="55"/>
        <v>0</v>
      </c>
      <c r="H352" s="5" t="str">
        <f t="shared" si="56"/>
        <v>Done</v>
      </c>
      <c r="I352" s="6" t="str">
        <f t="shared" si="57"/>
        <v>In Service</v>
      </c>
      <c r="J352" s="1" t="s">
        <v>783</v>
      </c>
      <c r="P352" s="1" t="str">
        <f t="shared" si="58"/>
        <v>NRIS</v>
      </c>
      <c r="R352" s="1">
        <f t="shared" si="59"/>
        <v>200</v>
      </c>
      <c r="T352" s="1" t="str">
        <f t="shared" si="60"/>
        <v>Gas</v>
      </c>
      <c r="U352" s="1" t="str">
        <f t="shared" si="61"/>
        <v>Sherburne County</v>
      </c>
      <c r="V352" s="1" t="str">
        <f t="shared" si="62"/>
        <v>MN</v>
      </c>
      <c r="AB352" s="1"/>
      <c r="AC352" s="1"/>
      <c r="AJ352" s="5"/>
      <c r="AK352" s="5"/>
      <c r="AL352" s="5"/>
      <c r="AM352" s="5"/>
      <c r="AN352" s="5"/>
      <c r="AO352" s="5"/>
      <c r="AP352" s="5"/>
      <c r="AQ352" s="5"/>
      <c r="AR352" s="5"/>
      <c r="AS352" s="5"/>
      <c r="AT352" s="5"/>
      <c r="AU352" s="5"/>
      <c r="BB352" s="1" t="s">
        <v>58</v>
      </c>
      <c r="BC352" s="2">
        <v>37928</v>
      </c>
      <c r="BE352" s="2">
        <v>39380</v>
      </c>
      <c r="BG352" s="1" t="s">
        <v>153</v>
      </c>
      <c r="BH352" s="1" t="s">
        <v>244</v>
      </c>
      <c r="BI352" s="1" t="s">
        <v>93</v>
      </c>
      <c r="BL352" s="1" t="s">
        <v>77</v>
      </c>
      <c r="BM352" s="1" t="s">
        <v>126</v>
      </c>
      <c r="BN352" s="1" t="s">
        <v>784</v>
      </c>
      <c r="BO352" s="1">
        <v>200</v>
      </c>
      <c r="BP352" s="1">
        <v>200</v>
      </c>
      <c r="BQ352" s="1" t="s">
        <v>64</v>
      </c>
      <c r="BR352" s="1" t="s">
        <v>555</v>
      </c>
      <c r="BS352" s="1" t="s">
        <v>65</v>
      </c>
      <c r="BT352" s="2">
        <v>38200</v>
      </c>
      <c r="BU352" s="1">
        <v>0</v>
      </c>
      <c r="BV352" s="1">
        <v>0</v>
      </c>
      <c r="BW352" s="1">
        <v>0</v>
      </c>
      <c r="BX352" s="1">
        <v>0</v>
      </c>
    </row>
    <row r="353" spans="4:76" hidden="1" x14ac:dyDescent="0.25">
      <c r="D353" s="4"/>
      <c r="E353" s="5">
        <f t="shared" si="54"/>
        <v>0</v>
      </c>
      <c r="F353" s="5">
        <f t="shared" si="55"/>
        <v>0</v>
      </c>
      <c r="H353" s="5" t="str">
        <f t="shared" si="56"/>
        <v>Withdrawn</v>
      </c>
      <c r="I353" s="6" t="str">
        <f t="shared" si="57"/>
        <v>Not Started</v>
      </c>
      <c r="J353" s="1" t="s">
        <v>785</v>
      </c>
      <c r="P353" s="1" t="str">
        <f t="shared" si="58"/>
        <v>NRIS</v>
      </c>
      <c r="R353" s="1">
        <f t="shared" si="59"/>
        <v>24</v>
      </c>
      <c r="T353" s="1" t="str">
        <f t="shared" si="60"/>
        <v>Wind</v>
      </c>
      <c r="U353" s="1" t="str">
        <f t="shared" si="61"/>
        <v>Murray County</v>
      </c>
      <c r="V353" s="1" t="str">
        <f t="shared" si="62"/>
        <v>MN</v>
      </c>
      <c r="AB353" s="1"/>
      <c r="AC353" s="1"/>
      <c r="AJ353" s="5"/>
      <c r="AK353" s="5"/>
      <c r="AL353" s="5"/>
      <c r="AM353" s="5"/>
      <c r="AN353" s="5"/>
      <c r="AO353" s="5"/>
      <c r="AP353" s="5"/>
      <c r="AQ353" s="5"/>
      <c r="AR353" s="5"/>
      <c r="AS353" s="5"/>
      <c r="AT353" s="5"/>
      <c r="AU353" s="5"/>
      <c r="BB353" s="1" t="s">
        <v>73</v>
      </c>
      <c r="BC353" s="2">
        <v>39002</v>
      </c>
      <c r="BD353" s="2">
        <v>39090</v>
      </c>
      <c r="BE353" s="2">
        <v>39090</v>
      </c>
      <c r="BG353" s="1" t="s">
        <v>91</v>
      </c>
      <c r="BH353" s="1" t="s">
        <v>162</v>
      </c>
      <c r="BI353" s="1" t="s">
        <v>93</v>
      </c>
      <c r="BL353" s="1" t="s">
        <v>536</v>
      </c>
      <c r="BM353" s="1" t="s">
        <v>126</v>
      </c>
      <c r="BN353" s="1" t="s">
        <v>163</v>
      </c>
      <c r="BO353" s="1">
        <v>24</v>
      </c>
      <c r="BP353" s="1">
        <v>24</v>
      </c>
      <c r="BQ353" s="1" t="s">
        <v>97</v>
      </c>
      <c r="BR353" s="1" t="s">
        <v>98</v>
      </c>
      <c r="BS353" s="1" t="s">
        <v>84</v>
      </c>
      <c r="BT353" s="2">
        <v>39539</v>
      </c>
      <c r="BU353" s="1">
        <v>0</v>
      </c>
      <c r="BV353" s="1">
        <v>0</v>
      </c>
      <c r="BW353" s="1">
        <v>0</v>
      </c>
      <c r="BX353" s="1">
        <v>0</v>
      </c>
    </row>
    <row r="354" spans="4:76" hidden="1" x14ac:dyDescent="0.25">
      <c r="D354" s="4"/>
      <c r="E354" s="5">
        <f t="shared" si="54"/>
        <v>0</v>
      </c>
      <c r="F354" s="5">
        <f t="shared" si="55"/>
        <v>0</v>
      </c>
      <c r="H354" s="5" t="str">
        <f t="shared" si="56"/>
        <v>Withdrawn</v>
      </c>
      <c r="I354" s="6" t="str">
        <f t="shared" si="57"/>
        <v>Not Started</v>
      </c>
      <c r="J354" s="1" t="s">
        <v>786</v>
      </c>
      <c r="P354" s="1" t="str">
        <f t="shared" si="58"/>
        <v>ERIS</v>
      </c>
      <c r="R354" s="1">
        <f t="shared" si="59"/>
        <v>110</v>
      </c>
      <c r="T354" s="1" t="str">
        <f t="shared" si="60"/>
        <v>Wind</v>
      </c>
      <c r="U354" s="1" t="str">
        <f t="shared" si="61"/>
        <v>Worth County</v>
      </c>
      <c r="V354" s="1" t="str">
        <f t="shared" si="62"/>
        <v>IA</v>
      </c>
      <c r="AB354" s="1"/>
      <c r="AC354" s="1"/>
      <c r="AJ354" s="5"/>
      <c r="AK354" s="5"/>
      <c r="AL354" s="5"/>
      <c r="AM354" s="5"/>
      <c r="AN354" s="5"/>
      <c r="AO354" s="5"/>
      <c r="AP354" s="5"/>
      <c r="AQ354" s="5"/>
      <c r="AR354" s="5"/>
      <c r="AS354" s="5"/>
      <c r="AT354" s="5"/>
      <c r="AU354" s="5"/>
      <c r="BB354" s="1" t="s">
        <v>73</v>
      </c>
      <c r="BC354" s="2">
        <v>39030</v>
      </c>
      <c r="BD354" s="2">
        <v>39101</v>
      </c>
      <c r="BE354" s="2">
        <v>39101</v>
      </c>
      <c r="BG354" s="1" t="s">
        <v>236</v>
      </c>
      <c r="BH354" s="1" t="s">
        <v>181</v>
      </c>
      <c r="BI354" s="1" t="s">
        <v>89</v>
      </c>
      <c r="BM354" s="1" t="s">
        <v>62</v>
      </c>
      <c r="BN354" s="1" t="s">
        <v>787</v>
      </c>
      <c r="BO354" s="1">
        <v>110</v>
      </c>
      <c r="BP354" s="1">
        <v>110</v>
      </c>
      <c r="BQ354" s="1" t="s">
        <v>97</v>
      </c>
      <c r="BR354" s="1" t="s">
        <v>98</v>
      </c>
      <c r="BS354" s="1" t="s">
        <v>84</v>
      </c>
      <c r="BT354" s="2">
        <v>39234</v>
      </c>
      <c r="BU354" s="1">
        <v>0</v>
      </c>
      <c r="BV354" s="1">
        <v>0</v>
      </c>
      <c r="BW354" s="1">
        <v>0</v>
      </c>
      <c r="BX354" s="1">
        <v>0</v>
      </c>
    </row>
    <row r="355" spans="4:76" hidden="1" x14ac:dyDescent="0.25">
      <c r="D355" s="4"/>
      <c r="E355" s="5">
        <f t="shared" si="54"/>
        <v>0</v>
      </c>
      <c r="F355" s="5">
        <f t="shared" si="55"/>
        <v>0</v>
      </c>
      <c r="H355" s="5" t="str">
        <f t="shared" si="56"/>
        <v>Withdrawn</v>
      </c>
      <c r="I355" s="6" t="str">
        <f t="shared" si="57"/>
        <v>Not Started</v>
      </c>
      <c r="J355" s="1" t="s">
        <v>788</v>
      </c>
      <c r="P355" s="1" t="str">
        <f t="shared" si="58"/>
        <v>NRIS</v>
      </c>
      <c r="R355" s="1">
        <f t="shared" si="59"/>
        <v>900</v>
      </c>
      <c r="T355" s="1" t="str">
        <f t="shared" si="60"/>
        <v>Coal</v>
      </c>
      <c r="U355" s="1" t="str">
        <f t="shared" si="61"/>
        <v>Wapello County</v>
      </c>
      <c r="V355" s="1" t="str">
        <f t="shared" si="62"/>
        <v>IA</v>
      </c>
      <c r="AB355" s="1"/>
      <c r="AC355" s="1"/>
      <c r="AJ355" s="5"/>
      <c r="AK355" s="5"/>
      <c r="AL355" s="5"/>
      <c r="AM355" s="5"/>
      <c r="AN355" s="5"/>
      <c r="AO355" s="5"/>
      <c r="AP355" s="5"/>
      <c r="AQ355" s="5"/>
      <c r="AR355" s="5"/>
      <c r="AS355" s="5"/>
      <c r="AT355" s="5"/>
      <c r="AU355" s="5"/>
      <c r="BB355" s="1" t="s">
        <v>73</v>
      </c>
      <c r="BC355" s="2">
        <v>39064</v>
      </c>
      <c r="BD355" s="2">
        <v>39105</v>
      </c>
      <c r="BE355" s="2">
        <v>39105</v>
      </c>
      <c r="BG355" s="1" t="s">
        <v>87</v>
      </c>
      <c r="BH355" s="1" t="s">
        <v>789</v>
      </c>
      <c r="BI355" s="1" t="s">
        <v>89</v>
      </c>
      <c r="BM355" s="1" t="s">
        <v>126</v>
      </c>
      <c r="BN355" s="1" t="s">
        <v>790</v>
      </c>
      <c r="BO355" s="1">
        <v>900</v>
      </c>
      <c r="BP355" s="1">
        <v>900</v>
      </c>
      <c r="BQ355" s="1" t="s">
        <v>83</v>
      </c>
      <c r="BS355" s="1" t="s">
        <v>84</v>
      </c>
      <c r="BT355" s="2">
        <v>40087</v>
      </c>
      <c r="BU355" s="1">
        <v>0</v>
      </c>
      <c r="BV355" s="1">
        <v>0</v>
      </c>
      <c r="BW355" s="1">
        <v>0</v>
      </c>
      <c r="BX355" s="1">
        <v>0</v>
      </c>
    </row>
    <row r="356" spans="4:76" hidden="1" x14ac:dyDescent="0.25">
      <c r="D356" s="4"/>
      <c r="E356" s="5">
        <f t="shared" si="54"/>
        <v>0</v>
      </c>
      <c r="F356" s="5">
        <f t="shared" si="55"/>
        <v>0</v>
      </c>
      <c r="H356" s="5" t="str">
        <f t="shared" si="56"/>
        <v>Withdrawn</v>
      </c>
      <c r="I356" s="6" t="str">
        <f t="shared" si="57"/>
        <v>Not Started</v>
      </c>
      <c r="J356" s="1" t="s">
        <v>791</v>
      </c>
      <c r="P356" s="1" t="str">
        <f t="shared" si="58"/>
        <v>NRIS</v>
      </c>
      <c r="R356" s="1">
        <f t="shared" si="59"/>
        <v>600</v>
      </c>
      <c r="T356" s="1" t="str">
        <f t="shared" si="60"/>
        <v>Coal</v>
      </c>
      <c r="U356" s="1" t="str">
        <f t="shared" si="61"/>
        <v>Wapello County</v>
      </c>
      <c r="V356" s="1" t="str">
        <f t="shared" si="62"/>
        <v>IA</v>
      </c>
      <c r="AB356" s="1"/>
      <c r="AC356" s="1"/>
      <c r="AJ356" s="5"/>
      <c r="AK356" s="5"/>
      <c r="AL356" s="5"/>
      <c r="AM356" s="5"/>
      <c r="AN356" s="5"/>
      <c r="AO356" s="5"/>
      <c r="AP356" s="5"/>
      <c r="AQ356" s="5"/>
      <c r="AR356" s="5"/>
      <c r="AS356" s="5"/>
      <c r="AT356" s="5"/>
      <c r="AU356" s="5"/>
      <c r="BB356" s="1" t="s">
        <v>73</v>
      </c>
      <c r="BC356" s="2">
        <v>39064</v>
      </c>
      <c r="BD356" s="2">
        <v>39105</v>
      </c>
      <c r="BE356" s="2">
        <v>39105</v>
      </c>
      <c r="BG356" s="1" t="s">
        <v>87</v>
      </c>
      <c r="BH356" s="1" t="s">
        <v>789</v>
      </c>
      <c r="BI356" s="1" t="s">
        <v>89</v>
      </c>
      <c r="BM356" s="1" t="s">
        <v>126</v>
      </c>
      <c r="BN356" s="1" t="s">
        <v>790</v>
      </c>
      <c r="BO356" s="1">
        <v>600</v>
      </c>
      <c r="BP356" s="1">
        <v>600</v>
      </c>
      <c r="BQ356" s="1" t="s">
        <v>83</v>
      </c>
      <c r="BS356" s="1" t="s">
        <v>84</v>
      </c>
      <c r="BT356" s="2">
        <v>40452</v>
      </c>
      <c r="BU356" s="1">
        <v>0</v>
      </c>
      <c r="BV356" s="1">
        <v>0</v>
      </c>
      <c r="BW356" s="1">
        <v>0</v>
      </c>
      <c r="BX356" s="1">
        <v>0</v>
      </c>
    </row>
    <row r="357" spans="4:76" hidden="1" x14ac:dyDescent="0.25">
      <c r="D357" s="4"/>
      <c r="E357" s="5">
        <f t="shared" si="54"/>
        <v>0</v>
      </c>
      <c r="F357" s="5">
        <f t="shared" si="55"/>
        <v>0</v>
      </c>
      <c r="H357" s="5" t="str">
        <f t="shared" si="56"/>
        <v>Withdrawn</v>
      </c>
      <c r="I357" s="6" t="str">
        <f t="shared" si="57"/>
        <v>Not Started</v>
      </c>
      <c r="J357" s="1" t="s">
        <v>792</v>
      </c>
      <c r="P357" s="1" t="str">
        <f t="shared" si="58"/>
        <v>NRIS</v>
      </c>
      <c r="R357" s="1">
        <f t="shared" si="59"/>
        <v>60</v>
      </c>
      <c r="T357" s="1" t="str">
        <f t="shared" si="60"/>
        <v>Wind</v>
      </c>
      <c r="U357" s="1" t="str">
        <f t="shared" si="61"/>
        <v>Shelby County</v>
      </c>
      <c r="V357" s="1" t="str">
        <f t="shared" si="62"/>
        <v>IL</v>
      </c>
      <c r="AB357" s="1"/>
      <c r="AC357" s="1"/>
      <c r="AJ357" s="5"/>
      <c r="AK357" s="5"/>
      <c r="AL357" s="5"/>
      <c r="AM357" s="5"/>
      <c r="AN357" s="5"/>
      <c r="AO357" s="5"/>
      <c r="AP357" s="5"/>
      <c r="AQ357" s="5"/>
      <c r="AR357" s="5"/>
      <c r="AS357" s="5"/>
      <c r="AT357" s="5"/>
      <c r="AU357" s="5"/>
      <c r="BB357" s="1" t="s">
        <v>73</v>
      </c>
      <c r="BC357" s="2">
        <v>38827</v>
      </c>
      <c r="BD357" s="2">
        <v>39128</v>
      </c>
      <c r="BE357" s="2">
        <v>39128</v>
      </c>
      <c r="BG357" s="1" t="s">
        <v>122</v>
      </c>
      <c r="BH357" s="1" t="s">
        <v>566</v>
      </c>
      <c r="BI357" s="1" t="s">
        <v>124</v>
      </c>
      <c r="BM357" s="1" t="s">
        <v>126</v>
      </c>
      <c r="BN357" s="1" t="s">
        <v>793</v>
      </c>
      <c r="BO357" s="1">
        <v>60</v>
      </c>
      <c r="BP357" s="1">
        <v>60</v>
      </c>
      <c r="BQ357" s="1" t="s">
        <v>97</v>
      </c>
      <c r="BR357" s="1" t="s">
        <v>98</v>
      </c>
      <c r="BS357" s="1" t="s">
        <v>84</v>
      </c>
      <c r="BT357" s="2">
        <v>39356</v>
      </c>
      <c r="BU357" s="1">
        <v>0</v>
      </c>
      <c r="BV357" s="1">
        <v>0</v>
      </c>
      <c r="BW357" s="1">
        <v>0</v>
      </c>
      <c r="BX357" s="1">
        <v>0</v>
      </c>
    </row>
    <row r="358" spans="4:76" hidden="1" x14ac:dyDescent="0.25">
      <c r="D358" s="4"/>
      <c r="E358" s="5" t="str">
        <f t="shared" si="54"/>
        <v>G396</v>
      </c>
      <c r="F358" s="5" t="str">
        <f t="shared" si="55"/>
        <v>G396</v>
      </c>
      <c r="H358" s="5" t="str">
        <f t="shared" si="56"/>
        <v>Done</v>
      </c>
      <c r="I358" s="6" t="str">
        <f t="shared" si="57"/>
        <v>In Service</v>
      </c>
      <c r="J358" s="1" t="s">
        <v>794</v>
      </c>
      <c r="P358" s="1" t="str">
        <f t="shared" si="58"/>
        <v>ERIS</v>
      </c>
      <c r="R358" s="1">
        <f t="shared" si="59"/>
        <v>2</v>
      </c>
      <c r="T358" s="1" t="str">
        <f t="shared" si="60"/>
        <v>Diesel</v>
      </c>
      <c r="U358" s="1" t="str">
        <f t="shared" si="61"/>
        <v>Grant County</v>
      </c>
      <c r="V358" s="1" t="str">
        <f t="shared" si="62"/>
        <v>SD</v>
      </c>
      <c r="AB358" s="1"/>
      <c r="AC358" s="1"/>
      <c r="AJ358" s="5"/>
      <c r="AK358" s="5"/>
      <c r="AL358" s="5"/>
      <c r="AM358" s="5"/>
      <c r="AN358" s="5"/>
      <c r="AO358" s="5"/>
      <c r="AP358" s="5"/>
      <c r="AQ358" s="5"/>
      <c r="AR358" s="5"/>
      <c r="AS358" s="5"/>
      <c r="AT358" s="5"/>
      <c r="AU358" s="5"/>
      <c r="BB358" s="1" t="s">
        <v>58</v>
      </c>
      <c r="BC358" s="2">
        <v>37999</v>
      </c>
      <c r="BE358" s="2">
        <v>38141</v>
      </c>
      <c r="BG358" s="1" t="s">
        <v>203</v>
      </c>
      <c r="BH358" s="1" t="s">
        <v>204</v>
      </c>
      <c r="BI358" s="1" t="s">
        <v>205</v>
      </c>
      <c r="BJ358" s="1" t="s">
        <v>794</v>
      </c>
      <c r="BK358" s="1" t="s">
        <v>794</v>
      </c>
      <c r="BL358" s="1" t="s">
        <v>77</v>
      </c>
      <c r="BM358" s="1" t="s">
        <v>62</v>
      </c>
      <c r="BN358" s="1" t="s">
        <v>795</v>
      </c>
      <c r="BO358" s="1">
        <v>2</v>
      </c>
      <c r="BP358" s="1">
        <v>2</v>
      </c>
      <c r="BQ358" s="1" t="s">
        <v>207</v>
      </c>
      <c r="BR358" s="1" t="s">
        <v>208</v>
      </c>
      <c r="BS358" s="1" t="s">
        <v>65</v>
      </c>
      <c r="BT358" s="2">
        <v>38169</v>
      </c>
      <c r="BU358" s="1">
        <v>0</v>
      </c>
      <c r="BV358" s="1">
        <v>0</v>
      </c>
      <c r="BW358" s="1">
        <v>0</v>
      </c>
      <c r="BX358" s="1">
        <v>0</v>
      </c>
    </row>
    <row r="359" spans="4:76" hidden="1" x14ac:dyDescent="0.25">
      <c r="D359" s="4"/>
      <c r="E359" s="5" t="str">
        <f t="shared" si="54"/>
        <v>G397</v>
      </c>
      <c r="F359" s="5" t="str">
        <f t="shared" si="55"/>
        <v>G397</v>
      </c>
      <c r="H359" s="5" t="str">
        <f t="shared" si="56"/>
        <v>Done</v>
      </c>
      <c r="I359" s="6" t="str">
        <f t="shared" si="57"/>
        <v>In Service</v>
      </c>
      <c r="J359" s="1" t="s">
        <v>796</v>
      </c>
      <c r="P359" s="1" t="str">
        <f t="shared" si="58"/>
        <v>NRIS</v>
      </c>
      <c r="R359" s="1">
        <f t="shared" si="59"/>
        <v>5</v>
      </c>
      <c r="T359" s="1" t="str">
        <f t="shared" si="60"/>
        <v>Wind</v>
      </c>
      <c r="U359" s="1" t="str">
        <f t="shared" si="61"/>
        <v>Pipestone County</v>
      </c>
      <c r="V359" s="1" t="str">
        <f t="shared" si="62"/>
        <v>MN</v>
      </c>
      <c r="AB359" s="1"/>
      <c r="AC359" s="1"/>
      <c r="AJ359" s="5"/>
      <c r="AK359" s="5"/>
      <c r="AL359" s="5"/>
      <c r="AM359" s="5"/>
      <c r="AN359" s="5"/>
      <c r="AO359" s="5"/>
      <c r="AP359" s="5"/>
      <c r="AQ359" s="5"/>
      <c r="AR359" s="5"/>
      <c r="AS359" s="5"/>
      <c r="AT359" s="5"/>
      <c r="AU359" s="5"/>
      <c r="BB359" s="1" t="s">
        <v>58</v>
      </c>
      <c r="BC359" s="2">
        <v>38008</v>
      </c>
      <c r="BE359" s="2">
        <v>38436</v>
      </c>
      <c r="BF359" s="2">
        <v>38579</v>
      </c>
      <c r="BG359" s="1" t="s">
        <v>91</v>
      </c>
      <c r="BH359" s="1" t="s">
        <v>169</v>
      </c>
      <c r="BI359" s="1" t="s">
        <v>93</v>
      </c>
      <c r="BJ359" s="1" t="s">
        <v>796</v>
      </c>
      <c r="BK359" s="1" t="s">
        <v>796</v>
      </c>
      <c r="BL359" s="1" t="s">
        <v>77</v>
      </c>
      <c r="BM359" s="1" t="s">
        <v>126</v>
      </c>
      <c r="BN359" s="1" t="s">
        <v>773</v>
      </c>
      <c r="BO359" s="1">
        <v>5</v>
      </c>
      <c r="BP359" s="1">
        <v>5</v>
      </c>
      <c r="BQ359" s="1" t="s">
        <v>97</v>
      </c>
      <c r="BR359" s="1" t="s">
        <v>98</v>
      </c>
      <c r="BS359" s="1" t="s">
        <v>65</v>
      </c>
      <c r="BT359" s="2">
        <v>39814</v>
      </c>
      <c r="BU359" s="1">
        <v>0</v>
      </c>
      <c r="BV359" s="1">
        <v>0</v>
      </c>
      <c r="BW359" s="1">
        <v>0</v>
      </c>
      <c r="BX359" s="1">
        <v>0</v>
      </c>
    </row>
    <row r="360" spans="4:76" hidden="1" x14ac:dyDescent="0.25">
      <c r="D360" s="4"/>
      <c r="E360" s="5" t="str">
        <f t="shared" si="54"/>
        <v>G398</v>
      </c>
      <c r="F360" s="5" t="str">
        <f t="shared" si="55"/>
        <v>G398</v>
      </c>
      <c r="H360" s="5" t="str">
        <f t="shared" si="56"/>
        <v>Done</v>
      </c>
      <c r="I360" s="6" t="str">
        <f t="shared" si="57"/>
        <v>In Service</v>
      </c>
      <c r="J360" s="1" t="s">
        <v>797</v>
      </c>
      <c r="P360" s="1" t="str">
        <f t="shared" si="58"/>
        <v>NRIS</v>
      </c>
      <c r="R360" s="1">
        <f t="shared" si="59"/>
        <v>2</v>
      </c>
      <c r="T360" s="1" t="str">
        <f t="shared" si="60"/>
        <v>Wind</v>
      </c>
      <c r="U360" s="1" t="str">
        <f t="shared" si="61"/>
        <v>Pipestone County</v>
      </c>
      <c r="V360" s="1" t="str">
        <f t="shared" si="62"/>
        <v>MN</v>
      </c>
      <c r="AB360" s="1"/>
      <c r="AC360" s="1"/>
      <c r="AJ360" s="5"/>
      <c r="AK360" s="5"/>
      <c r="AL360" s="5"/>
      <c r="AM360" s="5"/>
      <c r="AN360" s="5"/>
      <c r="AO360" s="5"/>
      <c r="AP360" s="5"/>
      <c r="AQ360" s="5"/>
      <c r="AR360" s="5"/>
      <c r="AS360" s="5"/>
      <c r="AT360" s="5"/>
      <c r="AU360" s="5"/>
      <c r="BB360" s="1" t="s">
        <v>58</v>
      </c>
      <c r="BC360" s="2">
        <v>38008</v>
      </c>
      <c r="BE360" s="2">
        <v>38499</v>
      </c>
      <c r="BF360" s="2">
        <v>38657</v>
      </c>
      <c r="BG360" s="1" t="s">
        <v>91</v>
      </c>
      <c r="BH360" s="1" t="s">
        <v>169</v>
      </c>
      <c r="BI360" s="1" t="s">
        <v>93</v>
      </c>
      <c r="BJ360" s="1" t="s">
        <v>797</v>
      </c>
      <c r="BK360" s="1" t="s">
        <v>797</v>
      </c>
      <c r="BL360" s="1" t="s">
        <v>77</v>
      </c>
      <c r="BM360" s="1" t="s">
        <v>126</v>
      </c>
      <c r="BN360" s="1" t="s">
        <v>773</v>
      </c>
      <c r="BO360" s="1">
        <v>2</v>
      </c>
      <c r="BP360" s="1">
        <v>2</v>
      </c>
      <c r="BQ360" s="1" t="s">
        <v>97</v>
      </c>
      <c r="BR360" s="1" t="s">
        <v>98</v>
      </c>
      <c r="BS360" s="1" t="s">
        <v>65</v>
      </c>
      <c r="BT360" s="2">
        <v>40179</v>
      </c>
      <c r="BU360" s="1">
        <v>0</v>
      </c>
      <c r="BV360" s="1">
        <v>0</v>
      </c>
      <c r="BW360" s="1">
        <v>0</v>
      </c>
      <c r="BX360" s="1">
        <v>0</v>
      </c>
    </row>
    <row r="361" spans="4:76" hidden="1" x14ac:dyDescent="0.25">
      <c r="D361" s="4"/>
      <c r="E361" s="5">
        <f t="shared" si="54"/>
        <v>0</v>
      </c>
      <c r="F361" s="5">
        <f t="shared" si="55"/>
        <v>0</v>
      </c>
      <c r="H361" s="5" t="str">
        <f t="shared" si="56"/>
        <v>Withdrawn</v>
      </c>
      <c r="I361" s="6" t="str">
        <f t="shared" si="57"/>
        <v>Not Started</v>
      </c>
      <c r="J361" s="1" t="s">
        <v>798</v>
      </c>
      <c r="P361" s="1" t="str">
        <f t="shared" si="58"/>
        <v>ERIS</v>
      </c>
      <c r="R361" s="1">
        <f t="shared" si="59"/>
        <v>34</v>
      </c>
      <c r="T361" s="1" t="str">
        <f t="shared" si="60"/>
        <v>Coal</v>
      </c>
      <c r="U361" s="1" t="str">
        <f t="shared" si="61"/>
        <v>Lee County</v>
      </c>
      <c r="V361" s="1" t="str">
        <f t="shared" si="62"/>
        <v>IA</v>
      </c>
      <c r="AB361" s="1"/>
      <c r="AC361" s="1"/>
      <c r="AJ361" s="5"/>
      <c r="AK361" s="5"/>
      <c r="AL361" s="5"/>
      <c r="AM361" s="5"/>
      <c r="AN361" s="5"/>
      <c r="AO361" s="5"/>
      <c r="AP361" s="5"/>
      <c r="AQ361" s="5"/>
      <c r="AR361" s="5"/>
      <c r="AS361" s="5"/>
      <c r="AT361" s="5"/>
      <c r="AU361" s="5"/>
      <c r="BB361" s="1" t="s">
        <v>73</v>
      </c>
      <c r="BC361" s="2">
        <v>39113</v>
      </c>
      <c r="BD361" s="2">
        <v>39135</v>
      </c>
      <c r="BE361" s="2">
        <v>39135</v>
      </c>
      <c r="BG361" s="1" t="s">
        <v>87</v>
      </c>
      <c r="BH361" s="1" t="s">
        <v>518</v>
      </c>
      <c r="BI361" s="1" t="s">
        <v>89</v>
      </c>
      <c r="BM361" s="1" t="s">
        <v>62</v>
      </c>
      <c r="BN361" s="1" t="s">
        <v>799</v>
      </c>
      <c r="BO361" s="1">
        <v>34</v>
      </c>
      <c r="BP361" s="1">
        <v>34</v>
      </c>
      <c r="BQ361" s="1" t="s">
        <v>83</v>
      </c>
      <c r="BS361" s="1" t="s">
        <v>84</v>
      </c>
      <c r="BT361" s="2">
        <v>40452</v>
      </c>
      <c r="BU361" s="1">
        <v>0</v>
      </c>
      <c r="BV361" s="1">
        <v>0</v>
      </c>
      <c r="BW361" s="1">
        <v>0</v>
      </c>
      <c r="BX361" s="1">
        <v>0</v>
      </c>
    </row>
    <row r="362" spans="4:76" hidden="1" x14ac:dyDescent="0.25">
      <c r="D362" s="4"/>
      <c r="E362" s="5">
        <f t="shared" si="54"/>
        <v>0</v>
      </c>
      <c r="F362" s="5">
        <f t="shared" si="55"/>
        <v>0</v>
      </c>
      <c r="H362" s="5" t="str">
        <f t="shared" si="56"/>
        <v>Withdrawn</v>
      </c>
      <c r="I362" s="6" t="str">
        <f t="shared" si="57"/>
        <v>Not Started</v>
      </c>
      <c r="J362" s="1" t="s">
        <v>800</v>
      </c>
      <c r="P362" s="1" t="str">
        <f t="shared" si="58"/>
        <v>NRIS</v>
      </c>
      <c r="R362" s="1">
        <f t="shared" si="59"/>
        <v>300</v>
      </c>
      <c r="T362" s="1" t="str">
        <f t="shared" si="60"/>
        <v>Wind</v>
      </c>
      <c r="U362" s="1" t="str">
        <f t="shared" si="61"/>
        <v>Steele County</v>
      </c>
      <c r="V362" s="1" t="str">
        <f t="shared" si="62"/>
        <v>MN</v>
      </c>
      <c r="AB362" s="1"/>
      <c r="AC362" s="1"/>
      <c r="AJ362" s="5"/>
      <c r="AK362" s="5"/>
      <c r="AL362" s="5"/>
      <c r="AM362" s="5"/>
      <c r="AN362" s="5"/>
      <c r="AO362" s="5"/>
      <c r="AP362" s="5"/>
      <c r="AQ362" s="5"/>
      <c r="AR362" s="5"/>
      <c r="AS362" s="5"/>
      <c r="AT362" s="5"/>
      <c r="AU362" s="5"/>
      <c r="BB362" s="1" t="s">
        <v>73</v>
      </c>
      <c r="BC362" s="2">
        <v>39106</v>
      </c>
      <c r="BD362" s="2">
        <v>39141</v>
      </c>
      <c r="BE362" s="2">
        <v>39141</v>
      </c>
      <c r="BG362" s="1" t="s">
        <v>91</v>
      </c>
      <c r="BH362" s="1" t="s">
        <v>801</v>
      </c>
      <c r="BI362" s="1" t="s">
        <v>93</v>
      </c>
      <c r="BM362" s="1" t="s">
        <v>126</v>
      </c>
      <c r="BN362" s="1" t="s">
        <v>802</v>
      </c>
      <c r="BO362" s="1">
        <v>300</v>
      </c>
      <c r="BP362" s="1">
        <v>300</v>
      </c>
      <c r="BQ362" s="1" t="s">
        <v>97</v>
      </c>
      <c r="BR362" s="1" t="s">
        <v>98</v>
      </c>
      <c r="BS362" s="1" t="s">
        <v>84</v>
      </c>
      <c r="BT362" s="2">
        <v>39813</v>
      </c>
      <c r="BU362" s="1">
        <v>0</v>
      </c>
      <c r="BV362" s="1">
        <v>0</v>
      </c>
      <c r="BW362" s="1">
        <v>0</v>
      </c>
      <c r="BX362" s="1">
        <v>0</v>
      </c>
    </row>
    <row r="363" spans="4:76" hidden="1" x14ac:dyDescent="0.25">
      <c r="D363" s="4"/>
      <c r="E363" s="5">
        <f t="shared" si="54"/>
        <v>0</v>
      </c>
      <c r="F363" s="5">
        <f t="shared" si="55"/>
        <v>0</v>
      </c>
      <c r="H363" s="5" t="str">
        <f t="shared" si="56"/>
        <v>Withdrawn</v>
      </c>
      <c r="I363" s="6" t="str">
        <f t="shared" si="57"/>
        <v>Withdrawn</v>
      </c>
      <c r="J363" s="1" t="s">
        <v>803</v>
      </c>
      <c r="P363" s="1" t="str">
        <f t="shared" si="58"/>
        <v>NRIS</v>
      </c>
      <c r="R363" s="1">
        <f t="shared" si="59"/>
        <v>450</v>
      </c>
      <c r="T363" s="1" t="str">
        <f t="shared" si="60"/>
        <v>Wind</v>
      </c>
      <c r="U363" s="1" t="str">
        <f t="shared" si="61"/>
        <v>White County</v>
      </c>
      <c r="V363" s="1" t="str">
        <f t="shared" si="62"/>
        <v>IN</v>
      </c>
      <c r="AB363" s="1"/>
      <c r="AC363" s="1"/>
      <c r="AJ363" s="5"/>
      <c r="AK363" s="5"/>
      <c r="AL363" s="5"/>
      <c r="AM363" s="5"/>
      <c r="AN363" s="5"/>
      <c r="AO363" s="5"/>
      <c r="AP363" s="5"/>
      <c r="AQ363" s="5"/>
      <c r="AR363" s="5"/>
      <c r="AS363" s="5"/>
      <c r="AT363" s="5"/>
      <c r="AU363" s="5"/>
      <c r="BB363" s="1" t="s">
        <v>73</v>
      </c>
      <c r="BC363" s="2">
        <v>39125</v>
      </c>
      <c r="BD363" s="2">
        <v>39143</v>
      </c>
      <c r="BE363" s="2">
        <v>39143</v>
      </c>
      <c r="BG363" s="1" t="s">
        <v>804</v>
      </c>
      <c r="BH363" s="1" t="s">
        <v>805</v>
      </c>
      <c r="BI363" s="1" t="s">
        <v>103</v>
      </c>
      <c r="BM363" s="1" t="s">
        <v>126</v>
      </c>
      <c r="BN363" s="1" t="s">
        <v>806</v>
      </c>
      <c r="BO363" s="1">
        <v>450</v>
      </c>
      <c r="BP363" s="1">
        <v>450</v>
      </c>
      <c r="BQ363" s="1" t="s">
        <v>97</v>
      </c>
      <c r="BR363" s="1" t="s">
        <v>98</v>
      </c>
      <c r="BS363" s="1" t="s">
        <v>73</v>
      </c>
      <c r="BT363" s="2">
        <v>40179</v>
      </c>
      <c r="BU363" s="1">
        <v>0</v>
      </c>
      <c r="BV363" s="1">
        <v>0</v>
      </c>
      <c r="BW363" s="1">
        <v>0</v>
      </c>
      <c r="BX363" s="1">
        <v>0</v>
      </c>
    </row>
    <row r="364" spans="4:76" hidden="1" x14ac:dyDescent="0.25">
      <c r="D364" s="4"/>
      <c r="E364" s="5" t="str">
        <f t="shared" si="54"/>
        <v>G567</v>
      </c>
      <c r="F364" s="5" t="str">
        <f t="shared" si="55"/>
        <v>G567</v>
      </c>
      <c r="H364" s="5" t="str">
        <f t="shared" si="56"/>
        <v>Withdrawn</v>
      </c>
      <c r="I364" s="6" t="str">
        <f t="shared" si="57"/>
        <v>Not Started</v>
      </c>
      <c r="J364" s="1" t="s">
        <v>807</v>
      </c>
      <c r="P364" s="1" t="str">
        <f t="shared" si="58"/>
        <v>NRIS</v>
      </c>
      <c r="R364" s="1">
        <f t="shared" si="59"/>
        <v>165</v>
      </c>
      <c r="T364" s="1" t="str">
        <f t="shared" si="60"/>
        <v>Coal</v>
      </c>
      <c r="U364" s="1" t="str">
        <f t="shared" si="61"/>
        <v>Delta County</v>
      </c>
      <c r="V364" s="1" t="str">
        <f t="shared" si="62"/>
        <v>MI</v>
      </c>
      <c r="AB364" s="1"/>
      <c r="AC364" s="1"/>
      <c r="AJ364" s="5"/>
      <c r="AK364" s="5"/>
      <c r="AL364" s="5"/>
      <c r="AM364" s="5"/>
      <c r="AN364" s="5"/>
      <c r="AO364" s="5"/>
      <c r="AP364" s="5"/>
      <c r="AQ364" s="5"/>
      <c r="AR364" s="5"/>
      <c r="AS364" s="5"/>
      <c r="AT364" s="5"/>
      <c r="AU364" s="5"/>
      <c r="BB364" s="1" t="s">
        <v>73</v>
      </c>
      <c r="BC364" s="2">
        <v>38670</v>
      </c>
      <c r="BD364" s="2">
        <v>39146</v>
      </c>
      <c r="BE364" s="2">
        <v>39146</v>
      </c>
      <c r="BG364" s="1" t="s">
        <v>74</v>
      </c>
      <c r="BH364" s="1" t="s">
        <v>808</v>
      </c>
      <c r="BI364" s="1" t="s">
        <v>130</v>
      </c>
      <c r="BJ364" s="1" t="s">
        <v>807</v>
      </c>
      <c r="BK364" s="1" t="s">
        <v>807</v>
      </c>
      <c r="BL364" s="1" t="s">
        <v>143</v>
      </c>
      <c r="BM364" s="1" t="s">
        <v>126</v>
      </c>
      <c r="BN364" s="1" t="s">
        <v>809</v>
      </c>
      <c r="BO364" s="1">
        <v>165</v>
      </c>
      <c r="BP364" s="1">
        <v>165</v>
      </c>
      <c r="BQ364" s="1" t="s">
        <v>83</v>
      </c>
      <c r="BS364" s="1" t="s">
        <v>84</v>
      </c>
      <c r="BT364" s="2">
        <v>39295</v>
      </c>
      <c r="BU364" s="1">
        <v>0</v>
      </c>
      <c r="BV364" s="1">
        <v>0</v>
      </c>
      <c r="BW364" s="1">
        <v>0</v>
      </c>
      <c r="BX364" s="1">
        <v>0</v>
      </c>
    </row>
    <row r="365" spans="4:76" hidden="1" x14ac:dyDescent="0.25">
      <c r="D365" s="4"/>
      <c r="E365" s="5">
        <f t="shared" si="54"/>
        <v>0</v>
      </c>
      <c r="F365" s="5">
        <f t="shared" si="55"/>
        <v>0</v>
      </c>
      <c r="H365" s="5" t="str">
        <f t="shared" si="56"/>
        <v>Done</v>
      </c>
      <c r="I365" s="6" t="str">
        <f t="shared" si="57"/>
        <v>In Service</v>
      </c>
      <c r="J365" s="1" t="s">
        <v>810</v>
      </c>
      <c r="P365" s="1" t="str">
        <f t="shared" si="58"/>
        <v>NRIS</v>
      </c>
      <c r="R365" s="1">
        <f t="shared" si="59"/>
        <v>350</v>
      </c>
      <c r="T365" s="1" t="str">
        <f t="shared" si="60"/>
        <v>Gas</v>
      </c>
      <c r="U365" s="1" t="str">
        <f t="shared" si="61"/>
        <v>Goodhue County</v>
      </c>
      <c r="V365" s="1" t="str">
        <f t="shared" si="62"/>
        <v>MN</v>
      </c>
      <c r="AB365" s="1"/>
      <c r="AC365" s="1"/>
      <c r="AJ365" s="5"/>
      <c r="AK365" s="5"/>
      <c r="AL365" s="5"/>
      <c r="AM365" s="5"/>
      <c r="AN365" s="5"/>
      <c r="AO365" s="5"/>
      <c r="AP365" s="5"/>
      <c r="AQ365" s="5"/>
      <c r="AR365" s="5"/>
      <c r="AS365" s="5"/>
      <c r="AT365" s="5"/>
      <c r="AU365" s="5"/>
      <c r="BB365" s="1" t="s">
        <v>58</v>
      </c>
      <c r="BC365" s="2">
        <v>38034</v>
      </c>
      <c r="BE365" s="2">
        <v>38860</v>
      </c>
      <c r="BG365" s="1" t="s">
        <v>91</v>
      </c>
      <c r="BH365" s="1" t="s">
        <v>222</v>
      </c>
      <c r="BI365" s="1" t="s">
        <v>93</v>
      </c>
      <c r="BL365" s="1" t="s">
        <v>77</v>
      </c>
      <c r="BM365" s="1" t="s">
        <v>126</v>
      </c>
      <c r="BN365" s="1" t="s">
        <v>811</v>
      </c>
      <c r="BO365" s="1">
        <v>350</v>
      </c>
      <c r="BP365" s="1">
        <v>350</v>
      </c>
      <c r="BQ365" s="1" t="s">
        <v>64</v>
      </c>
      <c r="BR365" s="1" t="s">
        <v>94</v>
      </c>
      <c r="BS365" s="1" t="s">
        <v>65</v>
      </c>
      <c r="BT365" s="2">
        <v>38169</v>
      </c>
      <c r="BU365" s="1">
        <v>0</v>
      </c>
      <c r="BV365" s="1">
        <v>0</v>
      </c>
      <c r="BW365" s="1">
        <v>0</v>
      </c>
      <c r="BX365" s="1">
        <v>0</v>
      </c>
    </row>
    <row r="366" spans="4:76" hidden="1" x14ac:dyDescent="0.25">
      <c r="D366" s="4"/>
      <c r="E366" s="5" t="str">
        <f t="shared" si="54"/>
        <v>G568</v>
      </c>
      <c r="F366" s="5" t="str">
        <f t="shared" si="55"/>
        <v>G568</v>
      </c>
      <c r="H366" s="5" t="str">
        <f t="shared" si="56"/>
        <v>Withdrawn</v>
      </c>
      <c r="I366" s="6" t="str">
        <f t="shared" si="57"/>
        <v>Not Started</v>
      </c>
      <c r="J366" s="1" t="s">
        <v>812</v>
      </c>
      <c r="P366" s="1" t="str">
        <f t="shared" si="58"/>
        <v>NRIS</v>
      </c>
      <c r="R366" s="1">
        <f t="shared" si="59"/>
        <v>135</v>
      </c>
      <c r="T366" s="1" t="str">
        <f t="shared" si="60"/>
        <v>Coal</v>
      </c>
      <c r="U366" s="1" t="str">
        <f t="shared" si="61"/>
        <v>Delta County</v>
      </c>
      <c r="V366" s="1" t="str">
        <f t="shared" si="62"/>
        <v>MI</v>
      </c>
      <c r="AB366" s="1"/>
      <c r="AC366" s="1"/>
      <c r="AJ366" s="5"/>
      <c r="AK366" s="5"/>
      <c r="AL366" s="5"/>
      <c r="AM366" s="5"/>
      <c r="AN366" s="5"/>
      <c r="AO366" s="5"/>
      <c r="AP366" s="5"/>
      <c r="AQ366" s="5"/>
      <c r="AR366" s="5"/>
      <c r="AS366" s="5"/>
      <c r="AT366" s="5"/>
      <c r="AU366" s="5"/>
      <c r="BB366" s="1" t="s">
        <v>73</v>
      </c>
      <c r="BC366" s="2">
        <v>38670</v>
      </c>
      <c r="BD366" s="2">
        <v>39146</v>
      </c>
      <c r="BE366" s="2">
        <v>39146</v>
      </c>
      <c r="BG366" s="1" t="s">
        <v>74</v>
      </c>
      <c r="BH366" s="1" t="s">
        <v>808</v>
      </c>
      <c r="BI366" s="1" t="s">
        <v>130</v>
      </c>
      <c r="BJ366" s="1" t="s">
        <v>812</v>
      </c>
      <c r="BK366" s="1" t="s">
        <v>812</v>
      </c>
      <c r="BL366" s="1" t="s">
        <v>143</v>
      </c>
      <c r="BM366" s="1" t="s">
        <v>126</v>
      </c>
      <c r="BN366" s="1" t="s">
        <v>813</v>
      </c>
      <c r="BO366" s="1">
        <v>135</v>
      </c>
      <c r="BP366" s="1">
        <v>135</v>
      </c>
      <c r="BQ366" s="1" t="s">
        <v>83</v>
      </c>
      <c r="BS366" s="1" t="s">
        <v>84</v>
      </c>
      <c r="BT366" s="2">
        <v>40178</v>
      </c>
      <c r="BU366" s="1">
        <v>0</v>
      </c>
      <c r="BV366" s="1">
        <v>0</v>
      </c>
      <c r="BW366" s="1">
        <v>0</v>
      </c>
      <c r="BX366" s="1">
        <v>0</v>
      </c>
    </row>
    <row r="367" spans="4:76" hidden="1" x14ac:dyDescent="0.25">
      <c r="D367" s="4"/>
      <c r="E367" s="5" t="str">
        <f t="shared" si="54"/>
        <v>G408</v>
      </c>
      <c r="F367" s="5" t="str">
        <f t="shared" si="55"/>
        <v>G408</v>
      </c>
      <c r="H367" s="5" t="str">
        <f t="shared" si="56"/>
        <v>Done</v>
      </c>
      <c r="I367" s="6" t="str">
        <f t="shared" si="57"/>
        <v>In Service</v>
      </c>
      <c r="J367" s="1" t="s">
        <v>814</v>
      </c>
      <c r="P367" s="1" t="str">
        <f t="shared" si="58"/>
        <v>ERIS</v>
      </c>
      <c r="R367" s="1">
        <f t="shared" si="59"/>
        <v>12</v>
      </c>
      <c r="T367" s="1" t="str">
        <f t="shared" si="60"/>
        <v>Wind</v>
      </c>
      <c r="U367" s="1" t="str">
        <f t="shared" si="61"/>
        <v>McHenry County</v>
      </c>
      <c r="V367" s="1" t="str">
        <f t="shared" si="62"/>
        <v>ND</v>
      </c>
      <c r="AB367" s="1"/>
      <c r="AC367" s="1"/>
      <c r="AJ367" s="5"/>
      <c r="AK367" s="5"/>
      <c r="AL367" s="5"/>
      <c r="AM367" s="5"/>
      <c r="AN367" s="5"/>
      <c r="AO367" s="5"/>
      <c r="AP367" s="5"/>
      <c r="AQ367" s="5"/>
      <c r="AR367" s="5"/>
      <c r="AS367" s="5"/>
      <c r="AT367" s="5"/>
      <c r="AU367" s="5"/>
      <c r="BB367" s="1" t="s">
        <v>58</v>
      </c>
      <c r="BC367" s="2">
        <v>38048</v>
      </c>
      <c r="BE367" s="2">
        <v>38678</v>
      </c>
      <c r="BG367" s="1" t="s">
        <v>153</v>
      </c>
      <c r="BH367" s="1" t="s">
        <v>371</v>
      </c>
      <c r="BI367" s="1" t="s">
        <v>194</v>
      </c>
      <c r="BJ367" s="1" t="s">
        <v>814</v>
      </c>
      <c r="BK367" s="1" t="s">
        <v>814</v>
      </c>
      <c r="BL367" s="1" t="s">
        <v>77</v>
      </c>
      <c r="BM367" s="1" t="s">
        <v>62</v>
      </c>
      <c r="BN367" s="1" t="s">
        <v>815</v>
      </c>
      <c r="BO367" s="1">
        <v>12</v>
      </c>
      <c r="BP367" s="1">
        <v>12</v>
      </c>
      <c r="BQ367" s="1" t="s">
        <v>97</v>
      </c>
      <c r="BR367" s="1" t="s">
        <v>98</v>
      </c>
      <c r="BS367" s="1" t="s">
        <v>65</v>
      </c>
      <c r="BT367" s="2">
        <v>38657</v>
      </c>
      <c r="BU367" s="1">
        <v>0</v>
      </c>
      <c r="BV367" s="1">
        <v>0</v>
      </c>
      <c r="BW367" s="1">
        <v>0</v>
      </c>
      <c r="BX367" s="1">
        <v>0</v>
      </c>
    </row>
    <row r="368" spans="4:76" hidden="1" x14ac:dyDescent="0.25">
      <c r="D368" s="4"/>
      <c r="E368" s="5">
        <f t="shared" si="54"/>
        <v>0</v>
      </c>
      <c r="F368" s="5">
        <f t="shared" si="55"/>
        <v>0</v>
      </c>
      <c r="H368" s="5" t="str">
        <f t="shared" si="56"/>
        <v>Done</v>
      </c>
      <c r="I368" s="6" t="str">
        <f t="shared" si="57"/>
        <v>In Service</v>
      </c>
      <c r="J368" s="1" t="s">
        <v>816</v>
      </c>
      <c r="P368" s="1" t="str">
        <f t="shared" si="58"/>
        <v>ERIS</v>
      </c>
      <c r="R368" s="1">
        <f t="shared" si="59"/>
        <v>2</v>
      </c>
      <c r="T368" s="1" t="str">
        <f t="shared" si="60"/>
        <v>Diesel</v>
      </c>
      <c r="U368" s="1" t="str">
        <f t="shared" si="61"/>
        <v>Dawson County</v>
      </c>
      <c r="V368" s="1" t="str">
        <f t="shared" si="62"/>
        <v>MT</v>
      </c>
      <c r="AB368" s="1"/>
      <c r="AC368" s="1"/>
      <c r="AJ368" s="5"/>
      <c r="AK368" s="5"/>
      <c r="AL368" s="5"/>
      <c r="AM368" s="5"/>
      <c r="AN368" s="5"/>
      <c r="AO368" s="5"/>
      <c r="AP368" s="5"/>
      <c r="AQ368" s="5"/>
      <c r="AR368" s="5"/>
      <c r="AS368" s="5"/>
      <c r="AT368" s="5"/>
      <c r="AU368" s="5"/>
      <c r="BB368" s="1" t="s">
        <v>58</v>
      </c>
      <c r="BC368" s="2">
        <v>38040</v>
      </c>
      <c r="BE368" s="2">
        <v>38181</v>
      </c>
      <c r="BG368" s="1" t="s">
        <v>192</v>
      </c>
      <c r="BH368" s="1" t="s">
        <v>512</v>
      </c>
      <c r="BI368" s="1" t="s">
        <v>513</v>
      </c>
      <c r="BL368" s="1" t="s">
        <v>77</v>
      </c>
      <c r="BM368" s="1" t="s">
        <v>62</v>
      </c>
      <c r="BN368" s="1" t="s">
        <v>817</v>
      </c>
      <c r="BO368" s="1">
        <v>2</v>
      </c>
      <c r="BP368" s="1">
        <v>2</v>
      </c>
      <c r="BQ368" s="1" t="s">
        <v>207</v>
      </c>
      <c r="BR368" s="1" t="s">
        <v>208</v>
      </c>
      <c r="BS368" s="1" t="s">
        <v>65</v>
      </c>
      <c r="BT368" s="2">
        <v>39417</v>
      </c>
      <c r="BU368" s="1">
        <v>0</v>
      </c>
      <c r="BV368" s="1">
        <v>0</v>
      </c>
      <c r="BW368" s="1">
        <v>0</v>
      </c>
      <c r="BX368" s="1">
        <v>0</v>
      </c>
    </row>
    <row r="369" spans="4:76" hidden="1" x14ac:dyDescent="0.25">
      <c r="D369" s="4"/>
      <c r="E369" s="5">
        <f t="shared" si="54"/>
        <v>0</v>
      </c>
      <c r="F369" s="5">
        <f t="shared" si="55"/>
        <v>0</v>
      </c>
      <c r="H369" s="5" t="str">
        <f t="shared" si="56"/>
        <v>Withdrawn</v>
      </c>
      <c r="I369" s="6" t="str">
        <f t="shared" si="57"/>
        <v>Not Started</v>
      </c>
      <c r="J369" s="1" t="s">
        <v>818</v>
      </c>
      <c r="P369" s="1" t="str">
        <f t="shared" si="58"/>
        <v>ERIS</v>
      </c>
      <c r="R369" s="1">
        <f t="shared" si="59"/>
        <v>2.5</v>
      </c>
      <c r="T369" s="1" t="str">
        <f t="shared" si="60"/>
        <v>Wind</v>
      </c>
      <c r="U369" s="1" t="str">
        <f t="shared" si="61"/>
        <v>Otter Tail County</v>
      </c>
      <c r="V369" s="1" t="str">
        <f t="shared" si="62"/>
        <v>MN</v>
      </c>
      <c r="AB369" s="1"/>
      <c r="AC369" s="1"/>
      <c r="AJ369" s="5"/>
      <c r="AK369" s="5"/>
      <c r="AL369" s="5"/>
      <c r="AM369" s="5"/>
      <c r="AN369" s="5"/>
      <c r="AO369" s="5"/>
      <c r="AP369" s="5"/>
      <c r="AQ369" s="5"/>
      <c r="AR369" s="5"/>
      <c r="AS369" s="5"/>
      <c r="AT369" s="5"/>
      <c r="AU369" s="5"/>
      <c r="BB369" s="1" t="s">
        <v>73</v>
      </c>
      <c r="BC369" s="2">
        <v>39107</v>
      </c>
      <c r="BD369" s="2">
        <v>39160</v>
      </c>
      <c r="BE369" s="2">
        <v>39160</v>
      </c>
      <c r="BG369" s="1" t="s">
        <v>203</v>
      </c>
      <c r="BH369" s="1" t="s">
        <v>358</v>
      </c>
      <c r="BI369" s="1" t="s">
        <v>93</v>
      </c>
      <c r="BM369" s="1" t="s">
        <v>62</v>
      </c>
      <c r="BN369" s="1" t="s">
        <v>819</v>
      </c>
      <c r="BO369" s="1">
        <v>2.5</v>
      </c>
      <c r="BP369" s="1">
        <v>2.5</v>
      </c>
      <c r="BQ369" s="1" t="s">
        <v>97</v>
      </c>
      <c r="BR369" s="1" t="s">
        <v>98</v>
      </c>
      <c r="BS369" s="1" t="s">
        <v>84</v>
      </c>
      <c r="BT369" s="2">
        <v>40087</v>
      </c>
      <c r="BU369" s="1">
        <v>0</v>
      </c>
      <c r="BV369" s="1">
        <v>0</v>
      </c>
      <c r="BW369" s="1">
        <v>0</v>
      </c>
      <c r="BX369" s="1">
        <v>0</v>
      </c>
    </row>
    <row r="370" spans="4:76" hidden="1" x14ac:dyDescent="0.25">
      <c r="D370" s="4"/>
      <c r="E370" s="5">
        <f t="shared" si="54"/>
        <v>0</v>
      </c>
      <c r="F370" s="5">
        <f t="shared" si="55"/>
        <v>0</v>
      </c>
      <c r="H370" s="5" t="str">
        <f t="shared" si="56"/>
        <v>Withdrawn</v>
      </c>
      <c r="I370" s="6" t="str">
        <f t="shared" si="57"/>
        <v>Not Started</v>
      </c>
      <c r="J370" s="1" t="s">
        <v>820</v>
      </c>
      <c r="P370" s="1" t="str">
        <f t="shared" si="58"/>
        <v>ERIS</v>
      </c>
      <c r="R370" s="1">
        <f t="shared" si="59"/>
        <v>14</v>
      </c>
      <c r="T370" s="1" t="str">
        <f t="shared" si="60"/>
        <v>Nuclear</v>
      </c>
      <c r="U370" s="1" t="str">
        <f t="shared" si="61"/>
        <v>Ottawa County</v>
      </c>
      <c r="V370" s="1" t="str">
        <f t="shared" si="62"/>
        <v>OH</v>
      </c>
      <c r="AB370" s="1"/>
      <c r="AC370" s="1"/>
      <c r="AJ370" s="5"/>
      <c r="AK370" s="5"/>
      <c r="AL370" s="5"/>
      <c r="AM370" s="5"/>
      <c r="AN370" s="5"/>
      <c r="AO370" s="5"/>
      <c r="AP370" s="5"/>
      <c r="AQ370" s="5"/>
      <c r="AR370" s="5"/>
      <c r="AS370" s="5"/>
      <c r="AT370" s="5"/>
      <c r="AU370" s="5"/>
      <c r="BB370" s="1" t="s">
        <v>73</v>
      </c>
      <c r="BC370" s="2">
        <v>38861</v>
      </c>
      <c r="BD370" s="2">
        <v>39163</v>
      </c>
      <c r="BE370" s="2">
        <v>39163</v>
      </c>
      <c r="BG370" s="1" t="s">
        <v>619</v>
      </c>
      <c r="BH370" s="1" t="s">
        <v>821</v>
      </c>
      <c r="BI370" s="1" t="s">
        <v>242</v>
      </c>
      <c r="BL370" s="1" t="s">
        <v>143</v>
      </c>
      <c r="BM370" s="1" t="s">
        <v>62</v>
      </c>
      <c r="BN370" s="1" t="s">
        <v>822</v>
      </c>
      <c r="BO370" s="1">
        <v>14</v>
      </c>
      <c r="BP370" s="1">
        <v>14</v>
      </c>
      <c r="BQ370" s="1" t="s">
        <v>387</v>
      </c>
      <c r="BS370" s="1" t="s">
        <v>84</v>
      </c>
      <c r="BT370" s="2">
        <v>39431</v>
      </c>
      <c r="BU370" s="1">
        <v>0</v>
      </c>
      <c r="BV370" s="1">
        <v>0</v>
      </c>
      <c r="BW370" s="1">
        <v>0</v>
      </c>
      <c r="BX370" s="1">
        <v>0</v>
      </c>
    </row>
    <row r="371" spans="4:76" hidden="1" x14ac:dyDescent="0.25">
      <c r="D371" s="4"/>
      <c r="E371" s="5">
        <f t="shared" si="54"/>
        <v>0</v>
      </c>
      <c r="F371" s="5">
        <f t="shared" si="55"/>
        <v>0</v>
      </c>
      <c r="H371" s="5" t="str">
        <f t="shared" si="56"/>
        <v>Done</v>
      </c>
      <c r="I371" s="6" t="str">
        <f t="shared" si="57"/>
        <v>In Service</v>
      </c>
      <c r="J371" s="1" t="s">
        <v>823</v>
      </c>
      <c r="P371" s="1" t="str">
        <f t="shared" si="58"/>
        <v>NRIS</v>
      </c>
      <c r="R371" s="1">
        <f t="shared" si="59"/>
        <v>200</v>
      </c>
      <c r="T371" s="1" t="str">
        <f t="shared" si="60"/>
        <v>Coal</v>
      </c>
      <c r="U371" s="1" t="str">
        <f t="shared" si="61"/>
        <v>Sangamon County</v>
      </c>
      <c r="V371" s="1" t="str">
        <f t="shared" si="62"/>
        <v>IL</v>
      </c>
      <c r="AB371" s="1"/>
      <c r="AC371" s="1"/>
      <c r="AJ371" s="5"/>
      <c r="AK371" s="5"/>
      <c r="AL371" s="5"/>
      <c r="AM371" s="5"/>
      <c r="AN371" s="5"/>
      <c r="AO371" s="5"/>
      <c r="AP371" s="5"/>
      <c r="AQ371" s="5"/>
      <c r="AR371" s="5"/>
      <c r="AS371" s="5"/>
      <c r="AT371" s="5"/>
      <c r="AU371" s="5"/>
      <c r="BB371" s="1" t="s">
        <v>58</v>
      </c>
      <c r="BC371" s="2">
        <v>38049</v>
      </c>
      <c r="BE371" s="2">
        <v>39129</v>
      </c>
      <c r="BG371" s="1" t="s">
        <v>824</v>
      </c>
      <c r="BH371" s="1" t="s">
        <v>825</v>
      </c>
      <c r="BI371" s="1" t="s">
        <v>124</v>
      </c>
      <c r="BL371" s="1" t="s">
        <v>143</v>
      </c>
      <c r="BM371" s="1" t="s">
        <v>126</v>
      </c>
      <c r="BN371" s="1" t="s">
        <v>826</v>
      </c>
      <c r="BO371" s="1">
        <v>200</v>
      </c>
      <c r="BP371" s="1">
        <v>200</v>
      </c>
      <c r="BQ371" s="1" t="s">
        <v>83</v>
      </c>
      <c r="BR371" s="1" t="s">
        <v>150</v>
      </c>
      <c r="BS371" s="1" t="s">
        <v>65</v>
      </c>
      <c r="BT371" s="2">
        <v>38047</v>
      </c>
      <c r="BU371" s="1">
        <v>0</v>
      </c>
      <c r="BV371" s="1">
        <v>0</v>
      </c>
      <c r="BW371" s="1">
        <v>0</v>
      </c>
      <c r="BX371" s="1">
        <v>0</v>
      </c>
    </row>
    <row r="372" spans="4:76" hidden="1" x14ac:dyDescent="0.25">
      <c r="D372" s="4"/>
      <c r="E372" s="5">
        <f t="shared" si="54"/>
        <v>0</v>
      </c>
      <c r="F372" s="5">
        <f t="shared" si="55"/>
        <v>0</v>
      </c>
      <c r="H372" s="5" t="str">
        <f t="shared" si="56"/>
        <v>Withdrawn</v>
      </c>
      <c r="I372" s="6" t="str">
        <f t="shared" si="57"/>
        <v>Not Started</v>
      </c>
      <c r="J372" s="1" t="s">
        <v>827</v>
      </c>
      <c r="P372" s="1" t="str">
        <f t="shared" si="58"/>
        <v>NRIS</v>
      </c>
      <c r="R372" s="1">
        <f t="shared" si="59"/>
        <v>135</v>
      </c>
      <c r="T372" s="1" t="str">
        <f t="shared" si="60"/>
        <v>Wind</v>
      </c>
      <c r="U372" s="1" t="str">
        <f t="shared" si="61"/>
        <v>Hamilton County</v>
      </c>
      <c r="V372" s="1" t="str">
        <f t="shared" si="62"/>
        <v>KS</v>
      </c>
      <c r="AB372" s="1"/>
      <c r="AC372" s="1"/>
      <c r="AJ372" s="5"/>
      <c r="AK372" s="5"/>
      <c r="AL372" s="5"/>
      <c r="AM372" s="5"/>
      <c r="AN372" s="5"/>
      <c r="AO372" s="5"/>
      <c r="AP372" s="5"/>
      <c r="AQ372" s="5"/>
      <c r="AR372" s="5"/>
      <c r="AS372" s="5"/>
      <c r="AT372" s="5"/>
      <c r="AU372" s="5"/>
      <c r="BB372" s="1" t="s">
        <v>73</v>
      </c>
      <c r="BC372" s="2">
        <v>39090</v>
      </c>
      <c r="BD372" s="2">
        <v>39163</v>
      </c>
      <c r="BE372" s="2">
        <v>39163</v>
      </c>
      <c r="BG372" s="1" t="s">
        <v>236</v>
      </c>
      <c r="BH372" s="1" t="s">
        <v>219</v>
      </c>
      <c r="BI372" s="1" t="s">
        <v>828</v>
      </c>
      <c r="BM372" s="1" t="s">
        <v>126</v>
      </c>
      <c r="BN372" s="1" t="s">
        <v>78</v>
      </c>
      <c r="BO372" s="1">
        <v>135</v>
      </c>
      <c r="BP372" s="1">
        <v>135</v>
      </c>
      <c r="BQ372" s="1" t="s">
        <v>97</v>
      </c>
      <c r="BR372" s="1" t="s">
        <v>98</v>
      </c>
      <c r="BS372" s="1" t="s">
        <v>84</v>
      </c>
      <c r="BT372" s="2">
        <v>42005</v>
      </c>
      <c r="BU372" s="1">
        <v>0</v>
      </c>
      <c r="BV372" s="1">
        <v>0</v>
      </c>
      <c r="BW372" s="1">
        <v>0</v>
      </c>
      <c r="BX372" s="1">
        <v>0</v>
      </c>
    </row>
    <row r="373" spans="4:76" hidden="1" x14ac:dyDescent="0.25">
      <c r="D373" s="4"/>
      <c r="E373" s="5">
        <f t="shared" si="54"/>
        <v>0</v>
      </c>
      <c r="F373" s="5">
        <f t="shared" si="55"/>
        <v>0</v>
      </c>
      <c r="H373" s="5" t="str">
        <f t="shared" si="56"/>
        <v>Withdrawn</v>
      </c>
      <c r="I373" s="6" t="str">
        <f t="shared" si="57"/>
        <v>Withdrawn</v>
      </c>
      <c r="J373" s="1" t="s">
        <v>829</v>
      </c>
      <c r="P373" s="1" t="str">
        <f t="shared" si="58"/>
        <v>NRIS</v>
      </c>
      <c r="R373" s="1">
        <f t="shared" si="59"/>
        <v>200</v>
      </c>
      <c r="T373" s="1" t="str">
        <f t="shared" si="60"/>
        <v>Wind</v>
      </c>
      <c r="U373" s="1" t="str">
        <f t="shared" si="61"/>
        <v>Freeborn County</v>
      </c>
      <c r="V373" s="1" t="str">
        <f t="shared" si="62"/>
        <v>MN</v>
      </c>
      <c r="AB373" s="1"/>
      <c r="AC373" s="1"/>
      <c r="AJ373" s="5"/>
      <c r="AK373" s="5"/>
      <c r="AL373" s="5"/>
      <c r="AM373" s="5"/>
      <c r="AN373" s="5"/>
      <c r="AO373" s="5"/>
      <c r="AP373" s="5"/>
      <c r="AQ373" s="5"/>
      <c r="AR373" s="5"/>
      <c r="AS373" s="5"/>
      <c r="AT373" s="5"/>
      <c r="AU373" s="5"/>
      <c r="BB373" s="1" t="s">
        <v>73</v>
      </c>
      <c r="BC373" s="2">
        <v>38939</v>
      </c>
      <c r="BD373" s="2">
        <v>39167</v>
      </c>
      <c r="BE373" s="2">
        <v>39167</v>
      </c>
      <c r="BG373" s="1" t="s">
        <v>91</v>
      </c>
      <c r="BH373" s="1" t="s">
        <v>830</v>
      </c>
      <c r="BI373" s="1" t="s">
        <v>93</v>
      </c>
      <c r="BL373" s="1" t="s">
        <v>536</v>
      </c>
      <c r="BM373" s="1" t="s">
        <v>126</v>
      </c>
      <c r="BN373" s="1" t="s">
        <v>831</v>
      </c>
      <c r="BO373" s="1">
        <v>200</v>
      </c>
      <c r="BP373" s="1">
        <v>200</v>
      </c>
      <c r="BQ373" s="1" t="s">
        <v>97</v>
      </c>
      <c r="BR373" s="1" t="s">
        <v>98</v>
      </c>
      <c r="BS373" s="1" t="s">
        <v>73</v>
      </c>
      <c r="BT373" s="2">
        <v>39539</v>
      </c>
      <c r="BU373" s="1">
        <v>0</v>
      </c>
      <c r="BV373" s="1">
        <v>0</v>
      </c>
      <c r="BW373" s="1">
        <v>0</v>
      </c>
      <c r="BX373" s="1">
        <v>0</v>
      </c>
    </row>
    <row r="374" spans="4:76" hidden="1" x14ac:dyDescent="0.25">
      <c r="D374" s="4"/>
      <c r="E374" s="5">
        <f t="shared" si="54"/>
        <v>0</v>
      </c>
      <c r="F374" s="5">
        <f t="shared" si="55"/>
        <v>0</v>
      </c>
      <c r="H374" s="5" t="str">
        <f t="shared" si="56"/>
        <v>Withdrawn</v>
      </c>
      <c r="I374" s="6" t="str">
        <f t="shared" si="57"/>
        <v>Not Started</v>
      </c>
      <c r="J374" s="1" t="s">
        <v>832</v>
      </c>
      <c r="P374" s="1" t="str">
        <f t="shared" si="58"/>
        <v>NRIS</v>
      </c>
      <c r="R374" s="1">
        <f t="shared" si="59"/>
        <v>76</v>
      </c>
      <c r="T374" s="1" t="str">
        <f t="shared" si="60"/>
        <v>Wind</v>
      </c>
      <c r="U374" s="1" t="str">
        <f t="shared" si="61"/>
        <v>Howard County</v>
      </c>
      <c r="V374" s="1" t="str">
        <f t="shared" si="62"/>
        <v>IA</v>
      </c>
      <c r="AB374" s="1"/>
      <c r="AC374" s="1"/>
      <c r="AJ374" s="5"/>
      <c r="AK374" s="5"/>
      <c r="AL374" s="5"/>
      <c r="AM374" s="5"/>
      <c r="AN374" s="5"/>
      <c r="AO374" s="5"/>
      <c r="AP374" s="5"/>
      <c r="AQ374" s="5"/>
      <c r="AR374" s="5"/>
      <c r="AS374" s="5"/>
      <c r="AT374" s="5"/>
      <c r="AU374" s="5"/>
      <c r="BB374" s="1" t="s">
        <v>73</v>
      </c>
      <c r="BC374" s="2">
        <v>39063</v>
      </c>
      <c r="BD374" s="2">
        <v>39167</v>
      </c>
      <c r="BE374" s="2">
        <v>39167</v>
      </c>
      <c r="BG374" s="1" t="s">
        <v>87</v>
      </c>
      <c r="BH374" s="1" t="s">
        <v>538</v>
      </c>
      <c r="BI374" s="1" t="s">
        <v>89</v>
      </c>
      <c r="BM374" s="1" t="s">
        <v>126</v>
      </c>
      <c r="BN374" s="1" t="s">
        <v>833</v>
      </c>
      <c r="BO374" s="1">
        <v>76</v>
      </c>
      <c r="BP374" s="1">
        <v>76</v>
      </c>
      <c r="BQ374" s="1" t="s">
        <v>97</v>
      </c>
      <c r="BR374" s="1" t="s">
        <v>98</v>
      </c>
      <c r="BS374" s="1" t="s">
        <v>84</v>
      </c>
      <c r="BT374" s="2">
        <v>40222</v>
      </c>
      <c r="BU374" s="1">
        <v>0</v>
      </c>
      <c r="BV374" s="1">
        <v>0</v>
      </c>
      <c r="BW374" s="1">
        <v>0</v>
      </c>
      <c r="BX374" s="1">
        <v>0</v>
      </c>
    </row>
    <row r="375" spans="4:76" hidden="1" x14ac:dyDescent="0.25">
      <c r="D375" s="4"/>
      <c r="E375" s="5">
        <f t="shared" si="54"/>
        <v>0</v>
      </c>
      <c r="F375" s="5">
        <f t="shared" si="55"/>
        <v>0</v>
      </c>
      <c r="H375" s="5" t="str">
        <f t="shared" si="56"/>
        <v>Withdrawn</v>
      </c>
      <c r="I375" s="6" t="str">
        <f t="shared" si="57"/>
        <v>Not Started</v>
      </c>
      <c r="J375" s="1" t="s">
        <v>834</v>
      </c>
      <c r="P375" s="1" t="str">
        <f t="shared" si="58"/>
        <v>NRIS</v>
      </c>
      <c r="R375" s="1">
        <f t="shared" si="59"/>
        <v>23.25</v>
      </c>
      <c r="T375" s="1" t="str">
        <f t="shared" si="60"/>
        <v>Diesel</v>
      </c>
      <c r="U375" s="1" t="str">
        <f t="shared" si="61"/>
        <v>Buchanan County</v>
      </c>
      <c r="V375" s="1" t="str">
        <f t="shared" si="62"/>
        <v>IA</v>
      </c>
      <c r="AB375" s="1"/>
      <c r="AC375" s="1"/>
      <c r="AJ375" s="5"/>
      <c r="AK375" s="5"/>
      <c r="AL375" s="5"/>
      <c r="AM375" s="5"/>
      <c r="AN375" s="5"/>
      <c r="AO375" s="5"/>
      <c r="AP375" s="5"/>
      <c r="AQ375" s="5"/>
      <c r="AR375" s="5"/>
      <c r="AS375" s="5"/>
      <c r="AT375" s="5"/>
      <c r="AU375" s="5"/>
      <c r="BB375" s="1" t="s">
        <v>73</v>
      </c>
      <c r="BC375" s="2">
        <v>38901</v>
      </c>
      <c r="BD375" s="2">
        <v>39170</v>
      </c>
      <c r="BE375" s="2">
        <v>39170</v>
      </c>
      <c r="BG375" s="1" t="s">
        <v>87</v>
      </c>
      <c r="BH375" s="1" t="s">
        <v>109</v>
      </c>
      <c r="BI375" s="1" t="s">
        <v>89</v>
      </c>
      <c r="BL375" s="1" t="s">
        <v>536</v>
      </c>
      <c r="BM375" s="1" t="s">
        <v>126</v>
      </c>
      <c r="BN375" s="1" t="s">
        <v>835</v>
      </c>
      <c r="BO375" s="1">
        <v>23.25</v>
      </c>
      <c r="BP375" s="1">
        <v>23.25</v>
      </c>
      <c r="BQ375" s="1" t="s">
        <v>207</v>
      </c>
      <c r="BS375" s="1" t="s">
        <v>84</v>
      </c>
      <c r="BT375" s="2">
        <v>39539</v>
      </c>
      <c r="BU375" s="1">
        <v>0</v>
      </c>
      <c r="BV375" s="1">
        <v>0</v>
      </c>
      <c r="BW375" s="1">
        <v>0</v>
      </c>
      <c r="BX375" s="1">
        <v>0</v>
      </c>
    </row>
    <row r="376" spans="4:76" hidden="1" x14ac:dyDescent="0.25">
      <c r="D376" s="4"/>
      <c r="E376" s="5" t="str">
        <f t="shared" si="54"/>
        <v>G417</v>
      </c>
      <c r="F376" s="5" t="str">
        <f t="shared" si="55"/>
        <v>G417</v>
      </c>
      <c r="H376" s="5" t="str">
        <f t="shared" si="56"/>
        <v>Done</v>
      </c>
      <c r="I376" s="6" t="str">
        <f t="shared" si="57"/>
        <v>In Service</v>
      </c>
      <c r="J376" s="1" t="s">
        <v>836</v>
      </c>
      <c r="P376" s="1" t="str">
        <f t="shared" si="58"/>
        <v>NRIS</v>
      </c>
      <c r="R376" s="1">
        <f t="shared" si="59"/>
        <v>15</v>
      </c>
      <c r="T376" s="1" t="str">
        <f t="shared" si="60"/>
        <v>Biomass</v>
      </c>
      <c r="U376" s="1" t="str">
        <f t="shared" si="61"/>
        <v>Scott County</v>
      </c>
      <c r="V376" s="1" t="str">
        <f t="shared" si="62"/>
        <v>MN</v>
      </c>
      <c r="AB376" s="1"/>
      <c r="AC376" s="1"/>
      <c r="AJ376" s="5"/>
      <c r="AK376" s="5"/>
      <c r="AL376" s="5"/>
      <c r="AM376" s="5"/>
      <c r="AN376" s="5"/>
      <c r="AO376" s="5"/>
      <c r="AP376" s="5"/>
      <c r="AQ376" s="5"/>
      <c r="AR376" s="5"/>
      <c r="AS376" s="5"/>
      <c r="AT376" s="5"/>
      <c r="AU376" s="5"/>
      <c r="BB376" s="1" t="s">
        <v>58</v>
      </c>
      <c r="BC376" s="2">
        <v>38068</v>
      </c>
      <c r="BE376" s="2">
        <v>39353</v>
      </c>
      <c r="BG376" s="1" t="s">
        <v>91</v>
      </c>
      <c r="BH376" s="1" t="s">
        <v>265</v>
      </c>
      <c r="BI376" s="1" t="s">
        <v>93</v>
      </c>
      <c r="BJ376" s="1" t="s">
        <v>836</v>
      </c>
      <c r="BK376" s="1" t="s">
        <v>836</v>
      </c>
      <c r="BL376" s="1" t="s">
        <v>77</v>
      </c>
      <c r="BM376" s="1" t="s">
        <v>126</v>
      </c>
      <c r="BN376" s="1" t="s">
        <v>837</v>
      </c>
      <c r="BO376" s="1">
        <v>15</v>
      </c>
      <c r="BP376" s="1">
        <v>15</v>
      </c>
      <c r="BQ376" s="1" t="s">
        <v>156</v>
      </c>
      <c r="BR376" s="1" t="s">
        <v>838</v>
      </c>
      <c r="BS376" s="1" t="s">
        <v>65</v>
      </c>
      <c r="BT376" s="2">
        <v>38869</v>
      </c>
      <c r="BU376" s="1">
        <v>0</v>
      </c>
      <c r="BV376" s="1">
        <v>0</v>
      </c>
      <c r="BW376" s="1">
        <v>0</v>
      </c>
      <c r="BX376" s="1">
        <v>0</v>
      </c>
    </row>
    <row r="377" spans="4:76" hidden="1" x14ac:dyDescent="0.25">
      <c r="D377" s="4"/>
      <c r="E377" s="5">
        <f t="shared" si="54"/>
        <v>0</v>
      </c>
      <c r="F377" s="5">
        <f t="shared" si="55"/>
        <v>0</v>
      </c>
      <c r="H377" s="5" t="str">
        <f t="shared" si="56"/>
        <v>Withdrawn</v>
      </c>
      <c r="I377" s="6" t="str">
        <f t="shared" si="57"/>
        <v>Not Started</v>
      </c>
      <c r="J377" s="1" t="s">
        <v>839</v>
      </c>
      <c r="P377" s="1" t="str">
        <f t="shared" si="58"/>
        <v>NRIS</v>
      </c>
      <c r="R377" s="1">
        <f t="shared" si="59"/>
        <v>100.8</v>
      </c>
      <c r="T377" s="1" t="str">
        <f t="shared" si="60"/>
        <v>Wind</v>
      </c>
      <c r="U377" s="1" t="str">
        <f t="shared" si="61"/>
        <v>Logan County</v>
      </c>
      <c r="V377" s="1" t="str">
        <f t="shared" si="62"/>
        <v>OH</v>
      </c>
      <c r="AB377" s="1"/>
      <c r="AC377" s="1"/>
      <c r="AJ377" s="5"/>
      <c r="AK377" s="5"/>
      <c r="AL377" s="5"/>
      <c r="AM377" s="5"/>
      <c r="AN377" s="5"/>
      <c r="AO377" s="5"/>
      <c r="AP377" s="5"/>
      <c r="AQ377" s="5"/>
      <c r="AR377" s="5"/>
      <c r="AS377" s="5"/>
      <c r="AT377" s="5"/>
      <c r="AU377" s="5"/>
      <c r="BB377" s="1" t="s">
        <v>73</v>
      </c>
      <c r="BC377" s="2">
        <v>39141</v>
      </c>
      <c r="BD377" s="2">
        <v>39177</v>
      </c>
      <c r="BE377" s="2">
        <v>39177</v>
      </c>
      <c r="BG377" s="1" t="s">
        <v>619</v>
      </c>
      <c r="BH377" s="1" t="s">
        <v>840</v>
      </c>
      <c r="BI377" s="1" t="s">
        <v>242</v>
      </c>
      <c r="BM377" s="1" t="s">
        <v>126</v>
      </c>
      <c r="BN377" s="1" t="s">
        <v>841</v>
      </c>
      <c r="BO377" s="1">
        <v>100.8</v>
      </c>
      <c r="BP377" s="1">
        <v>100.8</v>
      </c>
      <c r="BQ377" s="1" t="s">
        <v>97</v>
      </c>
      <c r="BR377" s="1" t="s">
        <v>98</v>
      </c>
      <c r="BS377" s="1" t="s">
        <v>84</v>
      </c>
      <c r="BT377" s="2">
        <v>39965</v>
      </c>
      <c r="BU377" s="1">
        <v>0</v>
      </c>
      <c r="BV377" s="1">
        <v>0</v>
      </c>
      <c r="BW377" s="1">
        <v>0</v>
      </c>
      <c r="BX377" s="1">
        <v>0</v>
      </c>
    </row>
    <row r="378" spans="4:76" hidden="1" x14ac:dyDescent="0.25">
      <c r="D378" s="4"/>
      <c r="E378" s="5">
        <f t="shared" si="54"/>
        <v>0</v>
      </c>
      <c r="F378" s="5">
        <f t="shared" si="55"/>
        <v>0</v>
      </c>
      <c r="H378" s="5" t="str">
        <f t="shared" si="56"/>
        <v>Withdrawn</v>
      </c>
      <c r="I378" s="6" t="str">
        <f t="shared" si="57"/>
        <v>Not Started</v>
      </c>
      <c r="J378" s="1" t="s">
        <v>842</v>
      </c>
      <c r="P378" s="1" t="str">
        <f t="shared" si="58"/>
        <v>NRIS</v>
      </c>
      <c r="R378" s="1">
        <f t="shared" si="59"/>
        <v>201</v>
      </c>
      <c r="T378" s="1" t="str">
        <f t="shared" si="60"/>
        <v>Wind</v>
      </c>
      <c r="U378" s="1" t="str">
        <f t="shared" si="61"/>
        <v>Henry County</v>
      </c>
      <c r="V378" s="1" t="str">
        <f t="shared" si="62"/>
        <v>IL</v>
      </c>
      <c r="AB378" s="1"/>
      <c r="AC378" s="1"/>
      <c r="AJ378" s="5"/>
      <c r="AK378" s="5"/>
      <c r="AL378" s="5"/>
      <c r="AM378" s="5"/>
      <c r="AN378" s="5"/>
      <c r="AO378" s="5"/>
      <c r="AP378" s="5"/>
      <c r="AQ378" s="5"/>
      <c r="AR378" s="5"/>
      <c r="AS378" s="5"/>
      <c r="AT378" s="5"/>
      <c r="AU378" s="5"/>
      <c r="BB378" s="1" t="s">
        <v>73</v>
      </c>
      <c r="BC378" s="2">
        <v>38841</v>
      </c>
      <c r="BD378" s="2">
        <v>39189</v>
      </c>
      <c r="BE378" s="2">
        <v>39189</v>
      </c>
      <c r="BG378" s="1" t="s">
        <v>251</v>
      </c>
      <c r="BH378" s="1" t="s">
        <v>429</v>
      </c>
      <c r="BI378" s="1" t="s">
        <v>124</v>
      </c>
      <c r="BM378" s="1" t="s">
        <v>126</v>
      </c>
      <c r="BN378" s="1" t="s">
        <v>843</v>
      </c>
      <c r="BO378" s="1">
        <v>201</v>
      </c>
      <c r="BP378" s="1">
        <v>201</v>
      </c>
      <c r="BQ378" s="1" t="s">
        <v>97</v>
      </c>
      <c r="BR378" s="1" t="s">
        <v>98</v>
      </c>
      <c r="BS378" s="1" t="s">
        <v>84</v>
      </c>
      <c r="BU378" s="1">
        <v>0</v>
      </c>
      <c r="BV378" s="1">
        <v>0</v>
      </c>
      <c r="BW378" s="1">
        <v>0</v>
      </c>
      <c r="BX378" s="1">
        <v>0</v>
      </c>
    </row>
    <row r="379" spans="4:76" hidden="1" x14ac:dyDescent="0.25">
      <c r="D379" s="4"/>
      <c r="E379" s="5">
        <f t="shared" si="54"/>
        <v>0</v>
      </c>
      <c r="F379" s="5">
        <f t="shared" si="55"/>
        <v>0</v>
      </c>
      <c r="H379" s="5" t="str">
        <f t="shared" si="56"/>
        <v>Withdrawn</v>
      </c>
      <c r="I379" s="6" t="str">
        <f t="shared" si="57"/>
        <v>Not Started</v>
      </c>
      <c r="J379" s="1" t="s">
        <v>844</v>
      </c>
      <c r="P379" s="1" t="str">
        <f t="shared" si="58"/>
        <v>NRIS</v>
      </c>
      <c r="R379" s="1">
        <f t="shared" si="59"/>
        <v>73.5</v>
      </c>
      <c r="T379" s="1" t="str">
        <f t="shared" si="60"/>
        <v>Wind</v>
      </c>
      <c r="U379" s="1" t="str">
        <f t="shared" si="61"/>
        <v>Emmet County</v>
      </c>
      <c r="V379" s="1" t="str">
        <f t="shared" si="62"/>
        <v>IA</v>
      </c>
      <c r="AB379" s="1"/>
      <c r="AC379" s="1"/>
      <c r="AJ379" s="5"/>
      <c r="AK379" s="5"/>
      <c r="AL379" s="5"/>
      <c r="AM379" s="5"/>
      <c r="AN379" s="5"/>
      <c r="AO379" s="5"/>
      <c r="AP379" s="5"/>
      <c r="AQ379" s="5"/>
      <c r="AR379" s="5"/>
      <c r="AS379" s="5"/>
      <c r="AT379" s="5"/>
      <c r="AU379" s="5"/>
      <c r="BB379" s="1" t="s">
        <v>73</v>
      </c>
      <c r="BC379" s="2">
        <v>39111</v>
      </c>
      <c r="BD379" s="2">
        <v>39195</v>
      </c>
      <c r="BE379" s="2">
        <v>39195</v>
      </c>
      <c r="BG379" s="1" t="s">
        <v>87</v>
      </c>
      <c r="BH379" s="1" t="s">
        <v>845</v>
      </c>
      <c r="BI379" s="1" t="s">
        <v>89</v>
      </c>
      <c r="BM379" s="1" t="s">
        <v>126</v>
      </c>
      <c r="BN379" s="1" t="s">
        <v>846</v>
      </c>
      <c r="BO379" s="1">
        <v>73.5</v>
      </c>
      <c r="BP379" s="1">
        <v>73.5</v>
      </c>
      <c r="BQ379" s="1" t="s">
        <v>97</v>
      </c>
      <c r="BR379" s="1" t="s">
        <v>98</v>
      </c>
      <c r="BS379" s="1" t="s">
        <v>84</v>
      </c>
      <c r="BT379" s="2">
        <v>39630</v>
      </c>
      <c r="BU379" s="1">
        <v>0</v>
      </c>
      <c r="BV379" s="1">
        <v>0</v>
      </c>
      <c r="BW379" s="1">
        <v>0</v>
      </c>
      <c r="BX379" s="1">
        <v>0</v>
      </c>
    </row>
    <row r="380" spans="4:76" hidden="1" x14ac:dyDescent="0.25">
      <c r="D380" s="4"/>
      <c r="E380" s="5">
        <f t="shared" si="54"/>
        <v>0</v>
      </c>
      <c r="F380" s="5">
        <f t="shared" si="55"/>
        <v>0</v>
      </c>
      <c r="H380" s="5" t="str">
        <f t="shared" si="56"/>
        <v>Withdrawn</v>
      </c>
      <c r="I380" s="6" t="str">
        <f t="shared" si="57"/>
        <v>Not Started</v>
      </c>
      <c r="J380" s="1" t="s">
        <v>847</v>
      </c>
      <c r="P380" s="1" t="str">
        <f t="shared" si="58"/>
        <v>NRIS</v>
      </c>
      <c r="R380" s="1">
        <f t="shared" si="59"/>
        <v>0</v>
      </c>
      <c r="T380" s="1" t="str">
        <f t="shared" si="60"/>
        <v>Coal</v>
      </c>
      <c r="U380" s="1" t="str">
        <f t="shared" si="61"/>
        <v>Jasper County</v>
      </c>
      <c r="V380" s="1" t="str">
        <f t="shared" si="62"/>
        <v>IL</v>
      </c>
      <c r="AB380" s="1"/>
      <c r="AC380" s="1"/>
      <c r="AJ380" s="5"/>
      <c r="AK380" s="5"/>
      <c r="AL380" s="5"/>
      <c r="AM380" s="5"/>
      <c r="AN380" s="5"/>
      <c r="AO380" s="5"/>
      <c r="AP380" s="5"/>
      <c r="AQ380" s="5"/>
      <c r="AR380" s="5"/>
      <c r="AS380" s="5"/>
      <c r="AT380" s="5"/>
      <c r="AU380" s="5"/>
      <c r="BB380" s="1" t="s">
        <v>73</v>
      </c>
      <c r="BC380" s="2">
        <v>39202</v>
      </c>
      <c r="BD380" s="2">
        <v>39202</v>
      </c>
      <c r="BE380" s="2">
        <v>39202</v>
      </c>
      <c r="BG380" s="1" t="s">
        <v>122</v>
      </c>
      <c r="BH380" s="1" t="s">
        <v>848</v>
      </c>
      <c r="BI380" s="1" t="s">
        <v>124</v>
      </c>
      <c r="BM380" s="1" t="s">
        <v>126</v>
      </c>
      <c r="BN380" s="1" t="s">
        <v>849</v>
      </c>
      <c r="BO380" s="1">
        <v>0</v>
      </c>
      <c r="BP380" s="1">
        <v>0</v>
      </c>
      <c r="BQ380" s="1" t="s">
        <v>83</v>
      </c>
      <c r="BS380" s="1" t="s">
        <v>84</v>
      </c>
      <c r="BT380" s="2">
        <v>40725</v>
      </c>
      <c r="BU380" s="1">
        <v>0</v>
      </c>
      <c r="BV380" s="1">
        <v>0</v>
      </c>
      <c r="BW380" s="1">
        <v>0</v>
      </c>
      <c r="BX380" s="1">
        <v>0</v>
      </c>
    </row>
    <row r="381" spans="4:76" hidden="1" x14ac:dyDescent="0.25">
      <c r="D381" s="4"/>
      <c r="E381" s="5" t="str">
        <f t="shared" si="54"/>
        <v>G583</v>
      </c>
      <c r="F381" s="5" t="str">
        <f t="shared" si="55"/>
        <v>G583</v>
      </c>
      <c r="H381" s="5" t="str">
        <f t="shared" si="56"/>
        <v>Withdrawn</v>
      </c>
      <c r="I381" s="6" t="str">
        <f t="shared" si="57"/>
        <v>Not Started</v>
      </c>
      <c r="J381" s="1" t="s">
        <v>850</v>
      </c>
      <c r="P381" s="1" t="str">
        <f t="shared" si="58"/>
        <v>NRIS</v>
      </c>
      <c r="R381" s="1">
        <f t="shared" si="59"/>
        <v>16</v>
      </c>
      <c r="T381" s="1" t="str">
        <f t="shared" si="60"/>
        <v>Biomass</v>
      </c>
      <c r="U381" s="1" t="str">
        <f t="shared" si="61"/>
        <v>Ontonagon County</v>
      </c>
      <c r="V381" s="1" t="str">
        <f t="shared" si="62"/>
        <v>MI</v>
      </c>
      <c r="AB381" s="1"/>
      <c r="AC381" s="1"/>
      <c r="AJ381" s="5"/>
      <c r="AK381" s="5"/>
      <c r="AL381" s="5"/>
      <c r="AM381" s="5"/>
      <c r="AN381" s="5"/>
      <c r="AO381" s="5"/>
      <c r="AP381" s="5"/>
      <c r="AQ381" s="5"/>
      <c r="AR381" s="5"/>
      <c r="AS381" s="5"/>
      <c r="AT381" s="5"/>
      <c r="AU381" s="5"/>
      <c r="BB381" s="1" t="s">
        <v>73</v>
      </c>
      <c r="BC381" s="2">
        <v>38715</v>
      </c>
      <c r="BD381" s="2">
        <v>39205</v>
      </c>
      <c r="BE381" s="2">
        <v>39205</v>
      </c>
      <c r="BG381" s="1" t="s">
        <v>74</v>
      </c>
      <c r="BH381" s="1" t="s">
        <v>851</v>
      </c>
      <c r="BI381" s="1" t="s">
        <v>130</v>
      </c>
      <c r="BJ381" s="1" t="s">
        <v>850</v>
      </c>
      <c r="BK381" s="1" t="s">
        <v>850</v>
      </c>
      <c r="BL381" s="1" t="s">
        <v>143</v>
      </c>
      <c r="BM381" s="1" t="s">
        <v>126</v>
      </c>
      <c r="BN381" s="1" t="s">
        <v>852</v>
      </c>
      <c r="BO381" s="1">
        <v>16</v>
      </c>
      <c r="BP381" s="1">
        <v>16</v>
      </c>
      <c r="BQ381" s="1" t="s">
        <v>156</v>
      </c>
      <c r="BS381" s="1" t="s">
        <v>84</v>
      </c>
      <c r="BT381" s="2">
        <v>42005</v>
      </c>
      <c r="BU381" s="1">
        <v>0</v>
      </c>
      <c r="BV381" s="1">
        <v>0</v>
      </c>
      <c r="BW381" s="1">
        <v>0</v>
      </c>
      <c r="BX381" s="1">
        <v>0</v>
      </c>
    </row>
    <row r="382" spans="4:76" hidden="1" x14ac:dyDescent="0.25">
      <c r="D382" s="4"/>
      <c r="E382" s="5">
        <f t="shared" si="54"/>
        <v>0</v>
      </c>
      <c r="F382" s="5">
        <f t="shared" si="55"/>
        <v>0</v>
      </c>
      <c r="H382" s="5" t="str">
        <f t="shared" si="56"/>
        <v>Done</v>
      </c>
      <c r="I382" s="6" t="str">
        <f t="shared" si="57"/>
        <v>In Service</v>
      </c>
      <c r="J382" s="1" t="s">
        <v>853</v>
      </c>
      <c r="P382" s="1" t="str">
        <f t="shared" si="58"/>
        <v>ERIS</v>
      </c>
      <c r="R382" s="1">
        <f t="shared" si="59"/>
        <v>100</v>
      </c>
      <c r="T382" s="1" t="str">
        <f t="shared" si="60"/>
        <v>Wind</v>
      </c>
      <c r="U382" s="1" t="str">
        <f t="shared" si="61"/>
        <v>St. Louis County</v>
      </c>
      <c r="V382" s="1" t="str">
        <f t="shared" si="62"/>
        <v>MN</v>
      </c>
      <c r="AB382" s="1"/>
      <c r="AC382" s="1"/>
      <c r="AJ382" s="5"/>
      <c r="AK382" s="5"/>
      <c r="AL382" s="5"/>
      <c r="AM382" s="5"/>
      <c r="AN382" s="5"/>
      <c r="AO382" s="5"/>
      <c r="AP382" s="5"/>
      <c r="AQ382" s="5"/>
      <c r="AR382" s="5"/>
      <c r="AS382" s="5"/>
      <c r="AT382" s="5"/>
      <c r="AU382" s="5"/>
      <c r="BB382" s="1" t="s">
        <v>58</v>
      </c>
      <c r="BC382" s="2">
        <v>38096</v>
      </c>
      <c r="BE382" s="2">
        <v>38933</v>
      </c>
      <c r="BG382" s="1" t="s">
        <v>315</v>
      </c>
      <c r="BH382" s="1" t="s">
        <v>416</v>
      </c>
      <c r="BI382" s="1" t="s">
        <v>93</v>
      </c>
      <c r="BL382" s="1" t="s">
        <v>77</v>
      </c>
      <c r="BM382" s="1" t="s">
        <v>62</v>
      </c>
      <c r="BN382" s="1" t="s">
        <v>854</v>
      </c>
      <c r="BO382" s="1">
        <v>100</v>
      </c>
      <c r="BP382" s="1">
        <v>100</v>
      </c>
      <c r="BQ382" s="1" t="s">
        <v>97</v>
      </c>
      <c r="BR382" s="1" t="s">
        <v>98</v>
      </c>
      <c r="BS382" s="1" t="s">
        <v>65</v>
      </c>
      <c r="BT382" s="2">
        <v>38717</v>
      </c>
      <c r="BU382" s="1">
        <v>0</v>
      </c>
      <c r="BV382" s="1">
        <v>0</v>
      </c>
      <c r="BW382" s="1">
        <v>0</v>
      </c>
      <c r="BX382" s="1">
        <v>0</v>
      </c>
    </row>
    <row r="383" spans="4:76" hidden="1" x14ac:dyDescent="0.25">
      <c r="D383" s="4"/>
      <c r="E383" s="5">
        <f t="shared" si="54"/>
        <v>0</v>
      </c>
      <c r="F383" s="5">
        <f t="shared" si="55"/>
        <v>0</v>
      </c>
      <c r="H383" s="5" t="str">
        <f t="shared" si="56"/>
        <v>Withdrawn</v>
      </c>
      <c r="I383" s="6" t="str">
        <f t="shared" si="57"/>
        <v>Not Started</v>
      </c>
      <c r="J383" s="1" t="s">
        <v>855</v>
      </c>
      <c r="P383" s="1" t="str">
        <f t="shared" si="58"/>
        <v>NRIS</v>
      </c>
      <c r="R383" s="1">
        <f t="shared" si="59"/>
        <v>150</v>
      </c>
      <c r="T383" s="1" t="str">
        <f t="shared" si="60"/>
        <v>Wind</v>
      </c>
      <c r="U383" s="1" t="str">
        <f t="shared" si="61"/>
        <v>Howard County</v>
      </c>
      <c r="V383" s="1" t="str">
        <f t="shared" si="62"/>
        <v>IA</v>
      </c>
      <c r="AB383" s="1"/>
      <c r="AC383" s="1"/>
      <c r="AJ383" s="5"/>
      <c r="AK383" s="5"/>
      <c r="AL383" s="5"/>
      <c r="AM383" s="5"/>
      <c r="AN383" s="5"/>
      <c r="AO383" s="5"/>
      <c r="AP383" s="5"/>
      <c r="AQ383" s="5"/>
      <c r="AR383" s="5"/>
      <c r="AS383" s="5"/>
      <c r="AT383" s="5"/>
      <c r="AU383" s="5"/>
      <c r="BB383" s="1" t="s">
        <v>73</v>
      </c>
      <c r="BC383" s="2">
        <v>39063</v>
      </c>
      <c r="BD383" s="2">
        <v>39206</v>
      </c>
      <c r="BE383" s="2">
        <v>39206</v>
      </c>
      <c r="BG383" s="1" t="s">
        <v>87</v>
      </c>
      <c r="BH383" s="1" t="s">
        <v>538</v>
      </c>
      <c r="BI383" s="1" t="s">
        <v>89</v>
      </c>
      <c r="BM383" s="1" t="s">
        <v>126</v>
      </c>
      <c r="BN383" s="1" t="s">
        <v>856</v>
      </c>
      <c r="BO383" s="1">
        <v>150</v>
      </c>
      <c r="BP383" s="1">
        <v>150</v>
      </c>
      <c r="BQ383" s="1" t="s">
        <v>97</v>
      </c>
      <c r="BR383" s="1" t="s">
        <v>98</v>
      </c>
      <c r="BS383" s="1" t="s">
        <v>84</v>
      </c>
      <c r="BT383" s="2">
        <v>39783</v>
      </c>
      <c r="BU383" s="1">
        <v>0</v>
      </c>
      <c r="BV383" s="1">
        <v>0</v>
      </c>
      <c r="BW383" s="1">
        <v>0</v>
      </c>
      <c r="BX383" s="1">
        <v>0</v>
      </c>
    </row>
    <row r="384" spans="4:76" hidden="1" x14ac:dyDescent="0.25">
      <c r="D384" s="4"/>
      <c r="E384" s="5" t="str">
        <f t="shared" si="54"/>
        <v>G426</v>
      </c>
      <c r="F384" s="5" t="str">
        <f t="shared" si="55"/>
        <v>G426</v>
      </c>
      <c r="H384" s="5" t="str">
        <f t="shared" si="56"/>
        <v>Done</v>
      </c>
      <c r="I384" s="6" t="str">
        <f t="shared" si="57"/>
        <v>In Service</v>
      </c>
      <c r="J384" s="1" t="s">
        <v>857</v>
      </c>
      <c r="P384" s="1" t="str">
        <f t="shared" si="58"/>
        <v>ERIS</v>
      </c>
      <c r="R384" s="1">
        <f t="shared" si="59"/>
        <v>101</v>
      </c>
      <c r="T384" s="1" t="str">
        <f t="shared" si="60"/>
        <v>Wind</v>
      </c>
      <c r="U384" s="1" t="str">
        <f t="shared" si="61"/>
        <v>Jackson County</v>
      </c>
      <c r="V384" s="1" t="str">
        <f t="shared" si="62"/>
        <v>MN</v>
      </c>
      <c r="AB384" s="1"/>
      <c r="AC384" s="1"/>
      <c r="AJ384" s="5"/>
      <c r="AK384" s="5"/>
      <c r="AL384" s="5"/>
      <c r="AM384" s="5"/>
      <c r="AN384" s="5"/>
      <c r="AO384" s="5"/>
      <c r="AP384" s="5"/>
      <c r="AQ384" s="5"/>
      <c r="AR384" s="5"/>
      <c r="AS384" s="5"/>
      <c r="AT384" s="5"/>
      <c r="AU384" s="5"/>
      <c r="BB384" s="1" t="s">
        <v>58</v>
      </c>
      <c r="BC384" s="2">
        <v>38111</v>
      </c>
      <c r="BE384" s="2">
        <v>38638</v>
      </c>
      <c r="BG384" s="1" t="s">
        <v>87</v>
      </c>
      <c r="BH384" s="1" t="s">
        <v>259</v>
      </c>
      <c r="BI384" s="1" t="s">
        <v>93</v>
      </c>
      <c r="BJ384" s="1" t="s">
        <v>857</v>
      </c>
      <c r="BK384" s="1" t="s">
        <v>857</v>
      </c>
      <c r="BL384" s="1" t="s">
        <v>77</v>
      </c>
      <c r="BM384" s="1" t="s">
        <v>62</v>
      </c>
      <c r="BN384" s="1" t="s">
        <v>858</v>
      </c>
      <c r="BO384" s="1">
        <v>101</v>
      </c>
      <c r="BP384" s="1">
        <v>101</v>
      </c>
      <c r="BQ384" s="1" t="s">
        <v>97</v>
      </c>
      <c r="BR384" s="1" t="s">
        <v>98</v>
      </c>
      <c r="BS384" s="1" t="s">
        <v>65</v>
      </c>
      <c r="BT384" s="2">
        <v>39356</v>
      </c>
      <c r="BU384" s="1">
        <v>0</v>
      </c>
      <c r="BV384" s="1">
        <v>0</v>
      </c>
      <c r="BW384" s="1">
        <v>0</v>
      </c>
      <c r="BX384" s="1">
        <v>0</v>
      </c>
    </row>
    <row r="385" spans="4:76" hidden="1" x14ac:dyDescent="0.25">
      <c r="D385" s="4"/>
      <c r="E385" s="5">
        <f t="shared" si="54"/>
        <v>0</v>
      </c>
      <c r="F385" s="5">
        <f t="shared" si="55"/>
        <v>0</v>
      </c>
      <c r="H385" s="5" t="str">
        <f t="shared" si="56"/>
        <v>Done</v>
      </c>
      <c r="I385" s="6" t="str">
        <f t="shared" si="57"/>
        <v>Withdrawn</v>
      </c>
      <c r="J385" s="1" t="s">
        <v>859</v>
      </c>
      <c r="P385" s="1" t="str">
        <f t="shared" si="58"/>
        <v>NRIS</v>
      </c>
      <c r="R385" s="1">
        <f t="shared" si="59"/>
        <v>98</v>
      </c>
      <c r="T385" s="1" t="str">
        <f t="shared" si="60"/>
        <v>Wind</v>
      </c>
      <c r="U385" s="1" t="str">
        <f t="shared" si="61"/>
        <v>Fond du Lac County</v>
      </c>
      <c r="V385" s="1" t="str">
        <f t="shared" si="62"/>
        <v>WI</v>
      </c>
      <c r="AB385" s="1"/>
      <c r="AC385" s="1"/>
      <c r="AJ385" s="5"/>
      <c r="AK385" s="5"/>
      <c r="AL385" s="5"/>
      <c r="AM385" s="5"/>
      <c r="AN385" s="5"/>
      <c r="AO385" s="5"/>
      <c r="AP385" s="5"/>
      <c r="AQ385" s="5"/>
      <c r="AR385" s="5"/>
      <c r="AS385" s="5"/>
      <c r="AT385" s="5"/>
      <c r="AU385" s="5"/>
      <c r="BB385" s="1" t="s">
        <v>58</v>
      </c>
      <c r="BC385" s="2">
        <v>38121</v>
      </c>
      <c r="BE385" s="2">
        <v>38666</v>
      </c>
      <c r="BG385" s="1" t="s">
        <v>176</v>
      </c>
      <c r="BH385" s="1" t="s">
        <v>403</v>
      </c>
      <c r="BI385" s="1" t="s">
        <v>76</v>
      </c>
      <c r="BL385" s="1" t="s">
        <v>599</v>
      </c>
      <c r="BM385" s="1" t="s">
        <v>126</v>
      </c>
      <c r="BN385" s="1" t="s">
        <v>710</v>
      </c>
      <c r="BO385" s="1">
        <v>98</v>
      </c>
      <c r="BP385" s="1">
        <v>98</v>
      </c>
      <c r="BQ385" s="1" t="s">
        <v>97</v>
      </c>
      <c r="BR385" s="1" t="s">
        <v>98</v>
      </c>
      <c r="BS385" s="1" t="s">
        <v>73</v>
      </c>
      <c r="BT385" s="2">
        <v>38322</v>
      </c>
      <c r="BU385" s="1">
        <v>0</v>
      </c>
      <c r="BV385" s="1">
        <v>0</v>
      </c>
      <c r="BW385" s="1">
        <v>0</v>
      </c>
      <c r="BX385" s="1">
        <v>0</v>
      </c>
    </row>
    <row r="386" spans="4:76" hidden="1" x14ac:dyDescent="0.25">
      <c r="D386" s="4"/>
      <c r="E386" s="5">
        <f t="shared" si="54"/>
        <v>0</v>
      </c>
      <c r="F386" s="5">
        <f t="shared" si="55"/>
        <v>0</v>
      </c>
      <c r="H386" s="5" t="str">
        <f t="shared" si="56"/>
        <v>Done</v>
      </c>
      <c r="I386" s="6" t="str">
        <f t="shared" si="57"/>
        <v>In Service</v>
      </c>
      <c r="J386" s="1" t="s">
        <v>860</v>
      </c>
      <c r="P386" s="1" t="str">
        <f t="shared" si="58"/>
        <v>ERIS</v>
      </c>
      <c r="R386" s="1">
        <f t="shared" si="59"/>
        <v>10</v>
      </c>
      <c r="T386" s="1" t="str">
        <f t="shared" si="60"/>
        <v>Nuclear</v>
      </c>
      <c r="U386" s="1" t="str">
        <f t="shared" si="61"/>
        <v>Wright County</v>
      </c>
      <c r="V386" s="1" t="str">
        <f t="shared" si="62"/>
        <v>MN</v>
      </c>
      <c r="AB386" s="1"/>
      <c r="AC386" s="1"/>
      <c r="AJ386" s="5"/>
      <c r="AK386" s="5"/>
      <c r="AL386" s="5"/>
      <c r="AM386" s="5"/>
      <c r="AN386" s="5"/>
      <c r="AO386" s="5"/>
      <c r="AP386" s="5"/>
      <c r="AQ386" s="5"/>
      <c r="AR386" s="5"/>
      <c r="AS386" s="5"/>
      <c r="AT386" s="5"/>
      <c r="AU386" s="5"/>
      <c r="BB386" s="1" t="s">
        <v>58</v>
      </c>
      <c r="BC386" s="2">
        <v>38131</v>
      </c>
      <c r="BE386" s="2">
        <v>38887</v>
      </c>
      <c r="BG386" s="1" t="s">
        <v>91</v>
      </c>
      <c r="BH386" s="1" t="s">
        <v>861</v>
      </c>
      <c r="BI386" s="1" t="s">
        <v>93</v>
      </c>
      <c r="BL386" s="1" t="s">
        <v>143</v>
      </c>
      <c r="BM386" s="1" t="s">
        <v>62</v>
      </c>
      <c r="BN386" s="1" t="s">
        <v>862</v>
      </c>
      <c r="BO386" s="1">
        <v>10</v>
      </c>
      <c r="BP386" s="1">
        <v>10</v>
      </c>
      <c r="BQ386" s="1" t="s">
        <v>387</v>
      </c>
      <c r="BR386" s="1" t="s">
        <v>387</v>
      </c>
      <c r="BS386" s="1" t="s">
        <v>65</v>
      </c>
      <c r="BT386" s="2">
        <v>38596</v>
      </c>
      <c r="BU386" s="1">
        <v>0</v>
      </c>
      <c r="BV386" s="1">
        <v>0</v>
      </c>
      <c r="BW386" s="1">
        <v>0</v>
      </c>
      <c r="BX386" s="1">
        <v>0</v>
      </c>
    </row>
    <row r="387" spans="4:76" hidden="1" x14ac:dyDescent="0.25">
      <c r="D387" s="4"/>
      <c r="E387" s="5">
        <f t="shared" si="54"/>
        <v>0</v>
      </c>
      <c r="F387" s="5">
        <f t="shared" si="55"/>
        <v>0</v>
      </c>
      <c r="H387" s="5" t="str">
        <f t="shared" si="56"/>
        <v>Withdrawn</v>
      </c>
      <c r="I387" s="6" t="str">
        <f t="shared" si="57"/>
        <v>Withdrawn</v>
      </c>
      <c r="J387" s="1" t="s">
        <v>863</v>
      </c>
      <c r="P387" s="1" t="str">
        <f t="shared" si="58"/>
        <v>NRIS</v>
      </c>
      <c r="R387" s="1">
        <f t="shared" si="59"/>
        <v>50</v>
      </c>
      <c r="T387" s="1" t="str">
        <f t="shared" si="60"/>
        <v>Wind</v>
      </c>
      <c r="U387" s="1" t="str">
        <f t="shared" si="61"/>
        <v>Oliver County</v>
      </c>
      <c r="V387" s="1" t="str">
        <f t="shared" si="62"/>
        <v>ND</v>
      </c>
      <c r="AB387" s="1"/>
      <c r="AC387" s="1"/>
      <c r="AJ387" s="5"/>
      <c r="AK387" s="5"/>
      <c r="AL387" s="5"/>
      <c r="AM387" s="5"/>
      <c r="AN387" s="5"/>
      <c r="AO387" s="5"/>
      <c r="AP387" s="5"/>
      <c r="AQ387" s="5"/>
      <c r="AR387" s="5"/>
      <c r="AS387" s="5"/>
      <c r="AT387" s="5"/>
      <c r="AU387" s="5"/>
      <c r="BB387" s="1" t="s">
        <v>73</v>
      </c>
      <c r="BC387" s="2">
        <v>38915</v>
      </c>
      <c r="BD387" s="2">
        <v>39226</v>
      </c>
      <c r="BE387" s="2">
        <v>39226</v>
      </c>
      <c r="BG387" s="1" t="s">
        <v>315</v>
      </c>
      <c r="BH387" s="1" t="s">
        <v>864</v>
      </c>
      <c r="BI387" s="1" t="s">
        <v>194</v>
      </c>
      <c r="BL387" s="1" t="s">
        <v>536</v>
      </c>
      <c r="BM387" s="1" t="s">
        <v>126</v>
      </c>
      <c r="BN387" s="1" t="s">
        <v>865</v>
      </c>
      <c r="BO387" s="1">
        <v>50</v>
      </c>
      <c r="BP387" s="1">
        <v>50</v>
      </c>
      <c r="BQ387" s="1" t="s">
        <v>97</v>
      </c>
      <c r="BR387" s="1" t="s">
        <v>98</v>
      </c>
      <c r="BS387" s="1" t="s">
        <v>73</v>
      </c>
      <c r="BT387" s="2">
        <v>39448</v>
      </c>
      <c r="BU387" s="1">
        <v>0</v>
      </c>
      <c r="BV387" s="1">
        <v>0</v>
      </c>
      <c r="BW387" s="1">
        <v>0</v>
      </c>
      <c r="BX387" s="1">
        <v>0</v>
      </c>
    </row>
    <row r="388" spans="4:76" hidden="1" x14ac:dyDescent="0.25">
      <c r="D388" s="4"/>
      <c r="E388" s="5" t="str">
        <f t="shared" si="54"/>
        <v>G571</v>
      </c>
      <c r="F388" s="5" t="str">
        <f t="shared" si="55"/>
        <v>G571</v>
      </c>
      <c r="H388" s="5" t="str">
        <f t="shared" si="56"/>
        <v>Withdrawn</v>
      </c>
      <c r="I388" s="6" t="str">
        <f t="shared" si="57"/>
        <v>Withdrawn</v>
      </c>
      <c r="J388" s="1" t="s">
        <v>866</v>
      </c>
      <c r="P388" s="1" t="str">
        <f t="shared" si="58"/>
        <v>NRIS</v>
      </c>
      <c r="R388" s="1">
        <f t="shared" si="59"/>
        <v>100</v>
      </c>
      <c r="T388" s="1" t="str">
        <f t="shared" si="60"/>
        <v>Wind</v>
      </c>
      <c r="U388" s="1" t="str">
        <f t="shared" si="61"/>
        <v>Clinton County</v>
      </c>
      <c r="V388" s="1" t="str">
        <f t="shared" si="62"/>
        <v>IN</v>
      </c>
      <c r="AB388" s="1"/>
      <c r="AC388" s="1"/>
      <c r="AJ388" s="5"/>
      <c r="AK388" s="5"/>
      <c r="AL388" s="5"/>
      <c r="AM388" s="5"/>
      <c r="AN388" s="5"/>
      <c r="AO388" s="5"/>
      <c r="AP388" s="5"/>
      <c r="AQ388" s="5"/>
      <c r="AR388" s="5"/>
      <c r="AS388" s="5"/>
      <c r="AT388" s="5"/>
      <c r="AU388" s="5"/>
      <c r="BB388" s="1" t="s">
        <v>73</v>
      </c>
      <c r="BC388" s="2">
        <v>38685</v>
      </c>
      <c r="BD388" s="2">
        <v>39237</v>
      </c>
      <c r="BE388" s="2">
        <v>39237</v>
      </c>
      <c r="BG388" s="1" t="s">
        <v>101</v>
      </c>
      <c r="BH388" s="1" t="s">
        <v>88</v>
      </c>
      <c r="BI388" s="1" t="s">
        <v>103</v>
      </c>
      <c r="BJ388" s="1" t="s">
        <v>866</v>
      </c>
      <c r="BK388" s="1" t="s">
        <v>866</v>
      </c>
      <c r="BL388" s="1" t="s">
        <v>143</v>
      </c>
      <c r="BM388" s="1" t="s">
        <v>126</v>
      </c>
      <c r="BN388" s="1" t="s">
        <v>867</v>
      </c>
      <c r="BO388" s="1">
        <v>100</v>
      </c>
      <c r="BP388" s="1">
        <v>100</v>
      </c>
      <c r="BQ388" s="1" t="s">
        <v>97</v>
      </c>
      <c r="BR388" s="1" t="s">
        <v>98</v>
      </c>
      <c r="BS388" s="1" t="s">
        <v>73</v>
      </c>
      <c r="BT388" s="2">
        <v>40544</v>
      </c>
      <c r="BU388" s="1">
        <v>0</v>
      </c>
      <c r="BV388" s="1">
        <v>0</v>
      </c>
      <c r="BW388" s="1">
        <v>0</v>
      </c>
      <c r="BX388" s="1">
        <v>0</v>
      </c>
    </row>
    <row r="389" spans="4:76" hidden="1" x14ac:dyDescent="0.25">
      <c r="D389" s="4"/>
      <c r="E389" s="5">
        <f t="shared" ref="E389:E452" si="63">BJ389</f>
        <v>0</v>
      </c>
      <c r="F389" s="5">
        <f t="shared" ref="F389:F452" si="64">BK389</f>
        <v>0</v>
      </c>
      <c r="H389" s="5" t="str">
        <f t="shared" ref="H389:H452" si="65">BB389</f>
        <v>Done</v>
      </c>
      <c r="I389" s="6" t="str">
        <f t="shared" ref="I389:I452" si="66">BS389</f>
        <v>In Service</v>
      </c>
      <c r="J389" s="1" t="s">
        <v>868</v>
      </c>
      <c r="P389" s="1" t="str">
        <f t="shared" ref="P389:P452" si="67">BM389</f>
        <v>NRIS</v>
      </c>
      <c r="R389" s="1">
        <f t="shared" ref="R389:R452" si="68">BP389</f>
        <v>420</v>
      </c>
      <c r="T389" s="1" t="str">
        <f t="shared" ref="T389:T452" si="69">BQ389</f>
        <v>Gas</v>
      </c>
      <c r="U389" s="1" t="str">
        <f t="shared" ref="U389:U452" si="70">BH389</f>
        <v>Knox County</v>
      </c>
      <c r="V389" s="1" t="str">
        <f t="shared" ref="V389:V452" si="71">BI389</f>
        <v>IN</v>
      </c>
      <c r="AB389" s="1"/>
      <c r="AC389" s="1"/>
      <c r="AJ389" s="5"/>
      <c r="AK389" s="5"/>
      <c r="AL389" s="5"/>
      <c r="AM389" s="5"/>
      <c r="AN389" s="5"/>
      <c r="AO389" s="5"/>
      <c r="AP389" s="5"/>
      <c r="AQ389" s="5"/>
      <c r="AR389" s="5"/>
      <c r="AS389" s="5"/>
      <c r="AT389" s="5"/>
      <c r="AU389" s="5"/>
      <c r="BB389" s="1" t="s">
        <v>58</v>
      </c>
      <c r="BC389" s="2">
        <v>38152</v>
      </c>
      <c r="BE389" s="2">
        <v>39272</v>
      </c>
      <c r="BG389" s="1" t="s">
        <v>101</v>
      </c>
      <c r="BH389" s="1" t="s">
        <v>869</v>
      </c>
      <c r="BI389" s="1" t="s">
        <v>103</v>
      </c>
      <c r="BL389" s="1" t="s">
        <v>143</v>
      </c>
      <c r="BM389" s="1" t="s">
        <v>126</v>
      </c>
      <c r="BN389" s="1" t="s">
        <v>870</v>
      </c>
      <c r="BO389" s="1">
        <v>420</v>
      </c>
      <c r="BP389" s="1">
        <v>420</v>
      </c>
      <c r="BQ389" s="1" t="s">
        <v>64</v>
      </c>
      <c r="BR389" s="1" t="s">
        <v>94</v>
      </c>
      <c r="BS389" s="1" t="s">
        <v>65</v>
      </c>
      <c r="BT389" s="2">
        <v>39417</v>
      </c>
      <c r="BU389" s="1">
        <v>0</v>
      </c>
      <c r="BV389" s="1">
        <v>0</v>
      </c>
      <c r="BW389" s="1">
        <v>0</v>
      </c>
      <c r="BX389" s="1">
        <v>0</v>
      </c>
    </row>
    <row r="390" spans="4:76" hidden="1" x14ac:dyDescent="0.25">
      <c r="D390" s="4"/>
      <c r="E390" s="5">
        <f t="shared" si="63"/>
        <v>0</v>
      </c>
      <c r="F390" s="5">
        <f t="shared" si="64"/>
        <v>0</v>
      </c>
      <c r="H390" s="5" t="str">
        <f t="shared" si="65"/>
        <v>Withdrawn</v>
      </c>
      <c r="I390" s="6" t="str">
        <f t="shared" si="66"/>
        <v>Withdrawn</v>
      </c>
      <c r="J390" s="1" t="s">
        <v>871</v>
      </c>
      <c r="P390" s="1" t="str">
        <f t="shared" si="67"/>
        <v>NRIS</v>
      </c>
      <c r="R390" s="1">
        <f t="shared" si="68"/>
        <v>120</v>
      </c>
      <c r="T390" s="1" t="str">
        <f t="shared" si="69"/>
        <v>Wind</v>
      </c>
      <c r="U390" s="1" t="str">
        <f t="shared" si="70"/>
        <v>Benton County</v>
      </c>
      <c r="V390" s="1" t="str">
        <f t="shared" si="71"/>
        <v>IN</v>
      </c>
      <c r="AB390" s="1"/>
      <c r="AC390" s="1"/>
      <c r="AJ390" s="5"/>
      <c r="AK390" s="5"/>
      <c r="AL390" s="5"/>
      <c r="AM390" s="5"/>
      <c r="AN390" s="5"/>
      <c r="AO390" s="5"/>
      <c r="AP390" s="5"/>
      <c r="AQ390" s="5"/>
      <c r="AR390" s="5"/>
      <c r="AS390" s="5"/>
      <c r="AT390" s="5"/>
      <c r="AU390" s="5"/>
      <c r="BB390" s="1" t="s">
        <v>73</v>
      </c>
      <c r="BC390" s="2">
        <v>38811</v>
      </c>
      <c r="BD390" s="2">
        <v>39269</v>
      </c>
      <c r="BE390" s="2">
        <v>39269</v>
      </c>
      <c r="BG390" s="1" t="s">
        <v>804</v>
      </c>
      <c r="BH390" s="1" t="s">
        <v>872</v>
      </c>
      <c r="BI390" s="1" t="s">
        <v>103</v>
      </c>
      <c r="BL390" s="1" t="s">
        <v>143</v>
      </c>
      <c r="BM390" s="1" t="s">
        <v>126</v>
      </c>
      <c r="BN390" s="1" t="s">
        <v>873</v>
      </c>
      <c r="BO390" s="1">
        <v>120</v>
      </c>
      <c r="BP390" s="1">
        <v>120</v>
      </c>
      <c r="BQ390" s="1" t="s">
        <v>97</v>
      </c>
      <c r="BR390" s="1" t="s">
        <v>98</v>
      </c>
      <c r="BS390" s="1" t="s">
        <v>73</v>
      </c>
      <c r="BT390" s="2">
        <v>39356</v>
      </c>
      <c r="BU390" s="1">
        <v>0</v>
      </c>
      <c r="BV390" s="1">
        <v>0</v>
      </c>
      <c r="BW390" s="1">
        <v>0</v>
      </c>
      <c r="BX390" s="1">
        <v>0</v>
      </c>
    </row>
    <row r="391" spans="4:76" hidden="1" x14ac:dyDescent="0.25">
      <c r="D391" s="4"/>
      <c r="E391" s="5">
        <f t="shared" si="63"/>
        <v>0</v>
      </c>
      <c r="F391" s="5">
        <f t="shared" si="64"/>
        <v>0</v>
      </c>
      <c r="H391" s="5" t="str">
        <f t="shared" si="65"/>
        <v>Done</v>
      </c>
      <c r="I391" s="6" t="str">
        <f t="shared" si="66"/>
        <v>In Service</v>
      </c>
      <c r="J391" s="1" t="s">
        <v>874</v>
      </c>
      <c r="P391" s="1" t="str">
        <f t="shared" si="67"/>
        <v>NRIS</v>
      </c>
      <c r="R391" s="1">
        <f t="shared" si="68"/>
        <v>19</v>
      </c>
      <c r="T391" s="1" t="str">
        <f t="shared" si="69"/>
        <v>Nuclear</v>
      </c>
      <c r="U391" s="1" t="str">
        <f t="shared" si="70"/>
        <v>Goodhue County</v>
      </c>
      <c r="V391" s="1" t="str">
        <f t="shared" si="71"/>
        <v>MN</v>
      </c>
      <c r="AB391" s="1"/>
      <c r="AC391" s="1"/>
      <c r="AJ391" s="5"/>
      <c r="AK391" s="5"/>
      <c r="AL391" s="5"/>
      <c r="AM391" s="5"/>
      <c r="AN391" s="5"/>
      <c r="AO391" s="5"/>
      <c r="AP391" s="5"/>
      <c r="AQ391" s="5"/>
      <c r="AR391" s="5"/>
      <c r="AS391" s="5"/>
      <c r="AT391" s="5"/>
      <c r="AU391" s="5"/>
      <c r="BB391" s="1" t="s">
        <v>58</v>
      </c>
      <c r="BC391" s="2">
        <v>38163</v>
      </c>
      <c r="BE391" s="2">
        <v>38887</v>
      </c>
      <c r="BG391" s="1" t="s">
        <v>91</v>
      </c>
      <c r="BH391" s="1" t="s">
        <v>222</v>
      </c>
      <c r="BI391" s="1" t="s">
        <v>93</v>
      </c>
      <c r="BL391" s="1" t="s">
        <v>143</v>
      </c>
      <c r="BM391" s="1" t="s">
        <v>126</v>
      </c>
      <c r="BN391" s="1" t="s">
        <v>875</v>
      </c>
      <c r="BO391" s="1">
        <v>19</v>
      </c>
      <c r="BP391" s="1">
        <v>19</v>
      </c>
      <c r="BQ391" s="1" t="s">
        <v>387</v>
      </c>
      <c r="BR391" s="1" t="s">
        <v>387</v>
      </c>
      <c r="BS391" s="1" t="s">
        <v>65</v>
      </c>
      <c r="BT391" s="2">
        <v>38657</v>
      </c>
      <c r="BU391" s="1">
        <v>0</v>
      </c>
      <c r="BV391" s="1">
        <v>0</v>
      </c>
      <c r="BW391" s="1">
        <v>0</v>
      </c>
      <c r="BX391" s="1">
        <v>0</v>
      </c>
    </row>
    <row r="392" spans="4:76" hidden="1" x14ac:dyDescent="0.25">
      <c r="D392" s="4"/>
      <c r="E392" s="5">
        <f t="shared" si="63"/>
        <v>0</v>
      </c>
      <c r="F392" s="5">
        <f t="shared" si="64"/>
        <v>0</v>
      </c>
      <c r="H392" s="5" t="str">
        <f t="shared" si="65"/>
        <v>Done</v>
      </c>
      <c r="I392" s="6" t="str">
        <f t="shared" si="66"/>
        <v>In Service</v>
      </c>
      <c r="J392" s="1" t="s">
        <v>876</v>
      </c>
      <c r="P392" s="1" t="str">
        <f t="shared" si="67"/>
        <v>NRIS</v>
      </c>
      <c r="R392" s="1">
        <f t="shared" si="68"/>
        <v>19</v>
      </c>
      <c r="T392" s="1" t="str">
        <f t="shared" si="69"/>
        <v>Nuclear</v>
      </c>
      <c r="U392" s="1" t="str">
        <f t="shared" si="70"/>
        <v>Goodhue County</v>
      </c>
      <c r="V392" s="1" t="str">
        <f t="shared" si="71"/>
        <v>MN</v>
      </c>
      <c r="AB392" s="1"/>
      <c r="AC392" s="1"/>
      <c r="AJ392" s="5"/>
      <c r="AK392" s="5"/>
      <c r="AL392" s="5"/>
      <c r="AM392" s="5"/>
      <c r="AN392" s="5"/>
      <c r="AO392" s="5"/>
      <c r="AP392" s="5"/>
      <c r="AQ392" s="5"/>
      <c r="AR392" s="5"/>
      <c r="AS392" s="5"/>
      <c r="AT392" s="5"/>
      <c r="AU392" s="5"/>
      <c r="BB392" s="1" t="s">
        <v>58</v>
      </c>
      <c r="BC392" s="2">
        <v>38163</v>
      </c>
      <c r="BE392" s="2">
        <v>38887</v>
      </c>
      <c r="BG392" s="1" t="s">
        <v>91</v>
      </c>
      <c r="BH392" s="1" t="s">
        <v>222</v>
      </c>
      <c r="BI392" s="1" t="s">
        <v>93</v>
      </c>
      <c r="BL392" s="1" t="s">
        <v>143</v>
      </c>
      <c r="BM392" s="1" t="s">
        <v>126</v>
      </c>
      <c r="BN392" s="1" t="s">
        <v>877</v>
      </c>
      <c r="BO392" s="1">
        <v>19</v>
      </c>
      <c r="BP392" s="1">
        <v>19</v>
      </c>
      <c r="BQ392" s="1" t="s">
        <v>387</v>
      </c>
      <c r="BR392" s="1" t="s">
        <v>387</v>
      </c>
      <c r="BS392" s="1" t="s">
        <v>65</v>
      </c>
      <c r="BT392" s="2">
        <v>38899</v>
      </c>
      <c r="BU392" s="1">
        <v>0</v>
      </c>
      <c r="BV392" s="1">
        <v>0</v>
      </c>
      <c r="BW392" s="1">
        <v>0</v>
      </c>
      <c r="BX392" s="1">
        <v>0</v>
      </c>
    </row>
    <row r="393" spans="4:76" hidden="1" x14ac:dyDescent="0.25">
      <c r="D393" s="4"/>
      <c r="E393" s="5">
        <f t="shared" si="63"/>
        <v>0</v>
      </c>
      <c r="F393" s="5" t="str">
        <f t="shared" si="64"/>
        <v>GS6</v>
      </c>
      <c r="H393" s="5" t="str">
        <f t="shared" si="65"/>
        <v>Withdrawn</v>
      </c>
      <c r="I393" s="6" t="str">
        <f t="shared" si="66"/>
        <v>Not Started</v>
      </c>
      <c r="J393" s="1" t="s">
        <v>878</v>
      </c>
      <c r="P393" s="1" t="str">
        <f t="shared" si="67"/>
        <v>NRIS</v>
      </c>
      <c r="R393" s="1">
        <f t="shared" si="68"/>
        <v>18.899999999999999</v>
      </c>
      <c r="T393" s="1" t="str">
        <f t="shared" si="69"/>
        <v>Wind</v>
      </c>
      <c r="U393" s="1" t="str">
        <f t="shared" si="70"/>
        <v>Goodhue County</v>
      </c>
      <c r="V393" s="1" t="str">
        <f t="shared" si="71"/>
        <v>MN</v>
      </c>
      <c r="AB393" s="1"/>
      <c r="AC393" s="1"/>
      <c r="AJ393" s="5"/>
      <c r="AK393" s="5"/>
      <c r="AL393" s="5"/>
      <c r="AM393" s="5"/>
      <c r="AN393" s="5"/>
      <c r="AO393" s="5"/>
      <c r="AP393" s="5"/>
      <c r="AQ393" s="5"/>
      <c r="AR393" s="5"/>
      <c r="AS393" s="5"/>
      <c r="AT393" s="5"/>
      <c r="AU393" s="5"/>
      <c r="BB393" s="1" t="s">
        <v>73</v>
      </c>
      <c r="BC393" s="2">
        <v>39028</v>
      </c>
      <c r="BD393" s="2">
        <v>39413</v>
      </c>
      <c r="BE393" s="2">
        <v>39413</v>
      </c>
      <c r="BG393" s="1" t="s">
        <v>91</v>
      </c>
      <c r="BH393" s="1" t="s">
        <v>222</v>
      </c>
      <c r="BI393" s="1" t="s">
        <v>93</v>
      </c>
      <c r="BK393" s="1" t="s">
        <v>879</v>
      </c>
      <c r="BL393" s="1" t="s">
        <v>143</v>
      </c>
      <c r="BM393" s="1" t="s">
        <v>126</v>
      </c>
      <c r="BN393" s="1" t="s">
        <v>880</v>
      </c>
      <c r="BO393" s="1">
        <v>18.899999999999999</v>
      </c>
      <c r="BP393" s="1">
        <v>18.899999999999999</v>
      </c>
      <c r="BQ393" s="1" t="s">
        <v>97</v>
      </c>
      <c r="BR393" s="1" t="s">
        <v>98</v>
      </c>
      <c r="BS393" s="1" t="s">
        <v>84</v>
      </c>
      <c r="BT393" s="2">
        <v>39417</v>
      </c>
      <c r="BU393" s="1">
        <v>0</v>
      </c>
      <c r="BV393" s="1">
        <v>0</v>
      </c>
      <c r="BW393" s="1">
        <v>0</v>
      </c>
      <c r="BX393" s="1">
        <v>0</v>
      </c>
    </row>
    <row r="394" spans="4:76" hidden="1" x14ac:dyDescent="0.25">
      <c r="D394" s="4"/>
      <c r="E394" s="5" t="str">
        <f t="shared" si="63"/>
        <v>G436</v>
      </c>
      <c r="F394" s="5" t="str">
        <f t="shared" si="64"/>
        <v>G436</v>
      </c>
      <c r="H394" s="5" t="str">
        <f t="shared" si="65"/>
        <v>Done</v>
      </c>
      <c r="I394" s="6" t="str">
        <f t="shared" si="66"/>
        <v>In Service</v>
      </c>
      <c r="J394" s="1" t="s">
        <v>881</v>
      </c>
      <c r="P394" s="1" t="str">
        <f t="shared" si="67"/>
        <v>NRIS</v>
      </c>
      <c r="R394" s="1">
        <f t="shared" si="68"/>
        <v>50</v>
      </c>
      <c r="T394" s="1" t="str">
        <f t="shared" si="69"/>
        <v>Coal</v>
      </c>
      <c r="U394" s="1" t="str">
        <f t="shared" si="70"/>
        <v>Jasper County</v>
      </c>
      <c r="V394" s="1" t="str">
        <f t="shared" si="71"/>
        <v>IL</v>
      </c>
      <c r="AB394" s="1"/>
      <c r="AC394" s="1"/>
      <c r="AJ394" s="5"/>
      <c r="AK394" s="5"/>
      <c r="AL394" s="5"/>
      <c r="AM394" s="5"/>
      <c r="AN394" s="5"/>
      <c r="AO394" s="5"/>
      <c r="AP394" s="5"/>
      <c r="AQ394" s="5"/>
      <c r="AR394" s="5"/>
      <c r="AS394" s="5"/>
      <c r="AT394" s="5"/>
      <c r="AU394" s="5"/>
      <c r="BB394" s="1" t="s">
        <v>58</v>
      </c>
      <c r="BC394" s="2">
        <v>38189</v>
      </c>
      <c r="BE394" s="2">
        <v>38770</v>
      </c>
      <c r="BG394" s="1" t="s">
        <v>122</v>
      </c>
      <c r="BH394" s="1" t="s">
        <v>848</v>
      </c>
      <c r="BI394" s="1" t="s">
        <v>124</v>
      </c>
      <c r="BJ394" s="1" t="s">
        <v>881</v>
      </c>
      <c r="BK394" s="1" t="s">
        <v>881</v>
      </c>
      <c r="BL394" s="1" t="s">
        <v>77</v>
      </c>
      <c r="BM394" s="1" t="s">
        <v>126</v>
      </c>
      <c r="BN394" s="1" t="s">
        <v>882</v>
      </c>
      <c r="BO394" s="1">
        <v>50</v>
      </c>
      <c r="BP394" s="1">
        <v>50</v>
      </c>
      <c r="BQ394" s="1" t="s">
        <v>83</v>
      </c>
      <c r="BR394" s="1" t="s">
        <v>355</v>
      </c>
      <c r="BS394" s="1" t="s">
        <v>65</v>
      </c>
      <c r="BT394" s="2">
        <v>40360</v>
      </c>
      <c r="BU394" s="1">
        <v>0</v>
      </c>
      <c r="BV394" s="1">
        <v>0</v>
      </c>
      <c r="BW394" s="1">
        <v>0</v>
      </c>
      <c r="BX394" s="1">
        <v>0</v>
      </c>
    </row>
    <row r="395" spans="4:76" hidden="1" x14ac:dyDescent="0.25">
      <c r="D395" s="4"/>
      <c r="E395" s="5">
        <f t="shared" si="63"/>
        <v>0</v>
      </c>
      <c r="F395" s="5">
        <f t="shared" si="64"/>
        <v>0</v>
      </c>
      <c r="H395" s="5" t="str">
        <f t="shared" si="65"/>
        <v>Withdrawn</v>
      </c>
      <c r="I395" s="6" t="str">
        <f t="shared" si="66"/>
        <v>Not Started</v>
      </c>
      <c r="J395" s="1" t="s">
        <v>883</v>
      </c>
      <c r="P395" s="1" t="str">
        <f t="shared" si="67"/>
        <v>NRIS</v>
      </c>
      <c r="R395" s="1">
        <f t="shared" si="68"/>
        <v>105</v>
      </c>
      <c r="T395" s="1" t="str">
        <f t="shared" si="69"/>
        <v>Wind</v>
      </c>
      <c r="U395" s="1" t="str">
        <f t="shared" si="70"/>
        <v>Henry County</v>
      </c>
      <c r="V395" s="1" t="str">
        <f t="shared" si="71"/>
        <v>IL</v>
      </c>
      <c r="AB395" s="1"/>
      <c r="AC395" s="1"/>
      <c r="AJ395" s="5"/>
      <c r="AK395" s="5"/>
      <c r="AL395" s="5"/>
      <c r="AM395" s="5"/>
      <c r="AN395" s="5"/>
      <c r="AO395" s="5"/>
      <c r="AP395" s="5"/>
      <c r="AQ395" s="5"/>
      <c r="AR395" s="5"/>
      <c r="AS395" s="5"/>
      <c r="AT395" s="5"/>
      <c r="AU395" s="5"/>
      <c r="BB395" s="1" t="s">
        <v>73</v>
      </c>
      <c r="BC395" s="2">
        <v>39030</v>
      </c>
      <c r="BD395" s="2">
        <v>39442</v>
      </c>
      <c r="BE395" s="2">
        <v>39442</v>
      </c>
      <c r="BG395" s="1" t="s">
        <v>122</v>
      </c>
      <c r="BH395" s="1" t="s">
        <v>429</v>
      </c>
      <c r="BI395" s="1" t="s">
        <v>124</v>
      </c>
      <c r="BL395" s="1" t="s">
        <v>536</v>
      </c>
      <c r="BM395" s="1" t="s">
        <v>126</v>
      </c>
      <c r="BN395" s="1" t="s">
        <v>884</v>
      </c>
      <c r="BO395" s="1">
        <v>105</v>
      </c>
      <c r="BP395" s="1">
        <v>105</v>
      </c>
      <c r="BQ395" s="1" t="s">
        <v>97</v>
      </c>
      <c r="BR395" s="1" t="s">
        <v>98</v>
      </c>
      <c r="BS395" s="1" t="s">
        <v>84</v>
      </c>
      <c r="BT395" s="2">
        <v>39600</v>
      </c>
      <c r="BU395" s="1">
        <v>0</v>
      </c>
      <c r="BV395" s="1">
        <v>0</v>
      </c>
      <c r="BW395" s="1">
        <v>0</v>
      </c>
      <c r="BX395" s="1">
        <v>0</v>
      </c>
    </row>
    <row r="396" spans="4:76" hidden="1" x14ac:dyDescent="0.25">
      <c r="D396" s="4"/>
      <c r="E396" s="5">
        <f t="shared" si="63"/>
        <v>0</v>
      </c>
      <c r="F396" s="5">
        <f t="shared" si="64"/>
        <v>0</v>
      </c>
      <c r="H396" s="5" t="str">
        <f t="shared" si="65"/>
        <v>Done</v>
      </c>
      <c r="I396" s="6" t="str">
        <f t="shared" si="66"/>
        <v>In Service</v>
      </c>
      <c r="J396" s="1" t="s">
        <v>885</v>
      </c>
      <c r="P396" s="1" t="str">
        <f t="shared" si="67"/>
        <v>NRIS</v>
      </c>
      <c r="R396" s="1">
        <f t="shared" si="68"/>
        <v>100</v>
      </c>
      <c r="T396" s="1" t="str">
        <f t="shared" si="69"/>
        <v>Wind</v>
      </c>
      <c r="U396" s="1" t="str">
        <f t="shared" si="70"/>
        <v>Benton County</v>
      </c>
      <c r="V396" s="1" t="str">
        <f t="shared" si="71"/>
        <v>IN</v>
      </c>
      <c r="AB396" s="1"/>
      <c r="AC396" s="1"/>
      <c r="AJ396" s="5"/>
      <c r="AK396" s="5"/>
      <c r="AL396" s="5"/>
      <c r="AM396" s="5"/>
      <c r="AN396" s="5"/>
      <c r="AO396" s="5"/>
      <c r="AP396" s="5"/>
      <c r="AQ396" s="5"/>
      <c r="AR396" s="5"/>
      <c r="AS396" s="5"/>
      <c r="AT396" s="5"/>
      <c r="AU396" s="5"/>
      <c r="BB396" s="1" t="s">
        <v>58</v>
      </c>
      <c r="BC396" s="2">
        <v>38197</v>
      </c>
      <c r="BE396" s="2">
        <v>39177</v>
      </c>
      <c r="BG396" s="1" t="s">
        <v>804</v>
      </c>
      <c r="BH396" s="1" t="s">
        <v>872</v>
      </c>
      <c r="BI396" s="1" t="s">
        <v>103</v>
      </c>
      <c r="BL396" s="1" t="s">
        <v>77</v>
      </c>
      <c r="BM396" s="1" t="s">
        <v>126</v>
      </c>
      <c r="BN396" s="1" t="s">
        <v>886</v>
      </c>
      <c r="BO396" s="1">
        <v>100</v>
      </c>
      <c r="BP396" s="1">
        <v>100</v>
      </c>
      <c r="BQ396" s="1" t="s">
        <v>97</v>
      </c>
      <c r="BR396" s="1" t="s">
        <v>98</v>
      </c>
      <c r="BS396" s="1" t="s">
        <v>65</v>
      </c>
      <c r="BT396" s="2">
        <v>38687</v>
      </c>
      <c r="BU396" s="1">
        <v>0</v>
      </c>
      <c r="BV396" s="1">
        <v>0</v>
      </c>
      <c r="BW396" s="1">
        <v>0</v>
      </c>
      <c r="BX396" s="1">
        <v>0</v>
      </c>
    </row>
    <row r="397" spans="4:76" hidden="1" x14ac:dyDescent="0.25">
      <c r="D397" s="4"/>
      <c r="E397" s="5">
        <f t="shared" si="63"/>
        <v>0</v>
      </c>
      <c r="F397" s="5" t="str">
        <f t="shared" si="64"/>
        <v>CS5</v>
      </c>
      <c r="H397" s="5" t="str">
        <f t="shared" si="65"/>
        <v>Withdrawn</v>
      </c>
      <c r="I397" s="6" t="str">
        <f t="shared" si="66"/>
        <v>Not Started</v>
      </c>
      <c r="J397" s="1" t="s">
        <v>887</v>
      </c>
      <c r="P397" s="1" t="str">
        <f t="shared" si="67"/>
        <v>NRIS</v>
      </c>
      <c r="R397" s="1">
        <f t="shared" si="68"/>
        <v>17</v>
      </c>
      <c r="T397" s="1" t="str">
        <f t="shared" si="69"/>
        <v>Wind</v>
      </c>
      <c r="U397" s="1" t="str">
        <f t="shared" si="70"/>
        <v>Redwood County</v>
      </c>
      <c r="V397" s="1" t="str">
        <f t="shared" si="71"/>
        <v>MN</v>
      </c>
      <c r="AB397" s="1"/>
      <c r="AC397" s="1"/>
      <c r="AJ397" s="5"/>
      <c r="AK397" s="5"/>
      <c r="AL397" s="5"/>
      <c r="AM397" s="5"/>
      <c r="AN397" s="5"/>
      <c r="AO397" s="5"/>
      <c r="AP397" s="5"/>
      <c r="AQ397" s="5"/>
      <c r="AR397" s="5"/>
      <c r="AS397" s="5"/>
      <c r="AT397" s="5"/>
      <c r="AU397" s="5"/>
      <c r="BB397" s="1" t="s">
        <v>73</v>
      </c>
      <c r="BC397" s="2">
        <v>38800</v>
      </c>
      <c r="BD397" s="2">
        <v>39531</v>
      </c>
      <c r="BE397" s="2">
        <v>39531</v>
      </c>
      <c r="BG397" s="1" t="s">
        <v>153</v>
      </c>
      <c r="BH397" s="1" t="s">
        <v>661</v>
      </c>
      <c r="BI397" s="1" t="s">
        <v>93</v>
      </c>
      <c r="BK397" s="1" t="s">
        <v>888</v>
      </c>
      <c r="BL397" s="1" t="s">
        <v>143</v>
      </c>
      <c r="BM397" s="1" t="s">
        <v>126</v>
      </c>
      <c r="BN397" s="1" t="s">
        <v>889</v>
      </c>
      <c r="BO397" s="1">
        <v>17</v>
      </c>
      <c r="BP397" s="1">
        <v>17</v>
      </c>
      <c r="BQ397" s="1" t="s">
        <v>97</v>
      </c>
      <c r="BR397" s="1" t="s">
        <v>98</v>
      </c>
      <c r="BS397" s="1" t="s">
        <v>84</v>
      </c>
      <c r="BT397" s="2">
        <v>39661</v>
      </c>
      <c r="BU397" s="1">
        <v>0</v>
      </c>
      <c r="BV397" s="1">
        <v>0</v>
      </c>
      <c r="BW397" s="1">
        <v>0</v>
      </c>
      <c r="BX397" s="1">
        <v>0</v>
      </c>
    </row>
    <row r="398" spans="4:76" hidden="1" x14ac:dyDescent="0.25">
      <c r="D398" s="4"/>
      <c r="E398" s="5" t="str">
        <f t="shared" si="63"/>
        <v>G442</v>
      </c>
      <c r="F398" s="5" t="str">
        <f t="shared" si="64"/>
        <v>G442</v>
      </c>
      <c r="H398" s="5" t="str">
        <f t="shared" si="65"/>
        <v>Done</v>
      </c>
      <c r="I398" s="6" t="str">
        <f t="shared" si="66"/>
        <v>In Service</v>
      </c>
      <c r="J398" s="1" t="s">
        <v>890</v>
      </c>
      <c r="P398" s="1" t="str">
        <f t="shared" si="67"/>
        <v>ERIS</v>
      </c>
      <c r="R398" s="1">
        <f t="shared" si="68"/>
        <v>50</v>
      </c>
      <c r="T398" s="1" t="str">
        <f t="shared" si="69"/>
        <v>Wind</v>
      </c>
      <c r="U398" s="1" t="str">
        <f t="shared" si="70"/>
        <v>Cottonwood County</v>
      </c>
      <c r="V398" s="1" t="str">
        <f t="shared" si="71"/>
        <v>MN</v>
      </c>
      <c r="AB398" s="1"/>
      <c r="AC398" s="1"/>
      <c r="AJ398" s="5"/>
      <c r="AK398" s="5"/>
      <c r="AL398" s="5"/>
      <c r="AM398" s="5"/>
      <c r="AN398" s="5"/>
      <c r="AO398" s="5"/>
      <c r="AP398" s="5"/>
      <c r="AQ398" s="5"/>
      <c r="AR398" s="5"/>
      <c r="AS398" s="5"/>
      <c r="AT398" s="5"/>
      <c r="AU398" s="5"/>
      <c r="BB398" s="1" t="s">
        <v>58</v>
      </c>
      <c r="BC398" s="2">
        <v>38217</v>
      </c>
      <c r="BE398" s="2">
        <v>38664</v>
      </c>
      <c r="BF398" s="2">
        <v>38852</v>
      </c>
      <c r="BG398" s="1" t="s">
        <v>87</v>
      </c>
      <c r="BH398" s="1" t="s">
        <v>632</v>
      </c>
      <c r="BI398" s="1" t="s">
        <v>93</v>
      </c>
      <c r="BJ398" s="1" t="s">
        <v>890</v>
      </c>
      <c r="BK398" s="1" t="s">
        <v>890</v>
      </c>
      <c r="BL398" s="1" t="s">
        <v>77</v>
      </c>
      <c r="BM398" s="1" t="s">
        <v>62</v>
      </c>
      <c r="BN398" s="1" t="s">
        <v>891</v>
      </c>
      <c r="BO398" s="1">
        <v>50</v>
      </c>
      <c r="BP398" s="1">
        <v>50</v>
      </c>
      <c r="BQ398" s="1" t="s">
        <v>97</v>
      </c>
      <c r="BR398" s="1" t="s">
        <v>98</v>
      </c>
      <c r="BS398" s="1" t="s">
        <v>65</v>
      </c>
      <c r="BT398" s="2">
        <v>40330</v>
      </c>
      <c r="BU398" s="1">
        <v>0</v>
      </c>
      <c r="BV398" s="1">
        <v>0</v>
      </c>
      <c r="BW398" s="1">
        <v>0</v>
      </c>
      <c r="BX398" s="1">
        <v>0</v>
      </c>
    </row>
    <row r="399" spans="4:76" hidden="1" x14ac:dyDescent="0.25">
      <c r="D399" s="4"/>
      <c r="E399" s="5" t="str">
        <f t="shared" si="63"/>
        <v>G443</v>
      </c>
      <c r="F399" s="5" t="str">
        <f t="shared" si="64"/>
        <v>G443</v>
      </c>
      <c r="H399" s="5" t="str">
        <f t="shared" si="65"/>
        <v>Done</v>
      </c>
      <c r="I399" s="6" t="str">
        <f t="shared" si="66"/>
        <v>In Service</v>
      </c>
      <c r="J399" s="1" t="s">
        <v>892</v>
      </c>
      <c r="P399" s="1" t="str">
        <f t="shared" si="67"/>
        <v>NRIS</v>
      </c>
      <c r="R399" s="1">
        <f t="shared" si="68"/>
        <v>7</v>
      </c>
      <c r="T399" s="1" t="str">
        <f t="shared" si="69"/>
        <v>Wind</v>
      </c>
      <c r="U399" s="1" t="str">
        <f t="shared" si="70"/>
        <v>Lincoln County</v>
      </c>
      <c r="V399" s="1" t="str">
        <f t="shared" si="71"/>
        <v>MN</v>
      </c>
      <c r="AB399" s="1"/>
      <c r="AC399" s="1"/>
      <c r="AJ399" s="5"/>
      <c r="AK399" s="5"/>
      <c r="AL399" s="5"/>
      <c r="AM399" s="5"/>
      <c r="AN399" s="5"/>
      <c r="AO399" s="5"/>
      <c r="AP399" s="5"/>
      <c r="AQ399" s="5"/>
      <c r="AR399" s="5"/>
      <c r="AS399" s="5"/>
      <c r="AT399" s="5"/>
      <c r="AU399" s="5"/>
      <c r="BB399" s="1" t="s">
        <v>58</v>
      </c>
      <c r="BC399" s="2">
        <v>38222</v>
      </c>
      <c r="BE399" s="2">
        <v>38513</v>
      </c>
      <c r="BG399" s="1" t="s">
        <v>91</v>
      </c>
      <c r="BH399" s="1" t="s">
        <v>92</v>
      </c>
      <c r="BI399" s="1" t="s">
        <v>93</v>
      </c>
      <c r="BJ399" s="1" t="s">
        <v>892</v>
      </c>
      <c r="BK399" s="1" t="s">
        <v>892</v>
      </c>
      <c r="BL399" s="1" t="s">
        <v>77</v>
      </c>
      <c r="BM399" s="1" t="s">
        <v>126</v>
      </c>
      <c r="BN399" s="1" t="s">
        <v>893</v>
      </c>
      <c r="BO399" s="1">
        <v>7</v>
      </c>
      <c r="BP399" s="1">
        <v>7</v>
      </c>
      <c r="BQ399" s="1" t="s">
        <v>97</v>
      </c>
      <c r="BR399" s="1" t="s">
        <v>98</v>
      </c>
      <c r="BS399" s="1" t="s">
        <v>65</v>
      </c>
      <c r="BT399" s="2">
        <v>39417</v>
      </c>
      <c r="BU399" s="1">
        <v>0</v>
      </c>
      <c r="BV399" s="1">
        <v>0</v>
      </c>
      <c r="BW399" s="1">
        <v>0</v>
      </c>
      <c r="BX399" s="1">
        <v>0</v>
      </c>
    </row>
    <row r="400" spans="4:76" hidden="1" x14ac:dyDescent="0.25">
      <c r="D400" s="4"/>
      <c r="E400" s="5" t="str">
        <f t="shared" si="63"/>
        <v>G444</v>
      </c>
      <c r="F400" s="5" t="str">
        <f t="shared" si="64"/>
        <v>G444</v>
      </c>
      <c r="H400" s="5" t="str">
        <f t="shared" si="65"/>
        <v>Done</v>
      </c>
      <c r="I400" s="6" t="str">
        <f t="shared" si="66"/>
        <v>In Service</v>
      </c>
      <c r="J400" s="1" t="s">
        <v>894</v>
      </c>
      <c r="P400" s="1" t="str">
        <f t="shared" si="67"/>
        <v>NRIS</v>
      </c>
      <c r="R400" s="1">
        <f t="shared" si="68"/>
        <v>5</v>
      </c>
      <c r="T400" s="1" t="str">
        <f t="shared" si="69"/>
        <v>Wind</v>
      </c>
      <c r="U400" s="1" t="str">
        <f t="shared" si="70"/>
        <v>Lincoln County</v>
      </c>
      <c r="V400" s="1" t="str">
        <f t="shared" si="71"/>
        <v>MN</v>
      </c>
      <c r="AB400" s="1"/>
      <c r="AC400" s="1"/>
      <c r="AJ400" s="5"/>
      <c r="AK400" s="5"/>
      <c r="AL400" s="5"/>
      <c r="AM400" s="5"/>
      <c r="AN400" s="5"/>
      <c r="AO400" s="5"/>
      <c r="AP400" s="5"/>
      <c r="AQ400" s="5"/>
      <c r="AR400" s="5"/>
      <c r="AS400" s="5"/>
      <c r="AT400" s="5"/>
      <c r="AU400" s="5"/>
      <c r="BB400" s="1" t="s">
        <v>58</v>
      </c>
      <c r="BC400" s="2">
        <v>38222</v>
      </c>
      <c r="BE400" s="2">
        <v>38513</v>
      </c>
      <c r="BG400" s="1" t="s">
        <v>91</v>
      </c>
      <c r="BH400" s="1" t="s">
        <v>92</v>
      </c>
      <c r="BI400" s="1" t="s">
        <v>93</v>
      </c>
      <c r="BJ400" s="1" t="s">
        <v>894</v>
      </c>
      <c r="BK400" s="1" t="s">
        <v>894</v>
      </c>
      <c r="BL400" s="1" t="s">
        <v>77</v>
      </c>
      <c r="BM400" s="1" t="s">
        <v>126</v>
      </c>
      <c r="BN400" s="1" t="s">
        <v>893</v>
      </c>
      <c r="BO400" s="1">
        <v>5</v>
      </c>
      <c r="BP400" s="1">
        <v>5</v>
      </c>
      <c r="BQ400" s="1" t="s">
        <v>97</v>
      </c>
      <c r="BR400" s="1" t="s">
        <v>98</v>
      </c>
      <c r="BS400" s="1" t="s">
        <v>65</v>
      </c>
      <c r="BT400" s="2">
        <v>38625</v>
      </c>
      <c r="BU400" s="1">
        <v>0</v>
      </c>
      <c r="BV400" s="1">
        <v>0</v>
      </c>
      <c r="BW400" s="1">
        <v>0</v>
      </c>
      <c r="BX400" s="1">
        <v>0</v>
      </c>
    </row>
    <row r="401" spans="4:76" hidden="1" x14ac:dyDescent="0.25">
      <c r="D401" s="4"/>
      <c r="E401" s="5">
        <f t="shared" si="63"/>
        <v>0</v>
      </c>
      <c r="F401" s="5">
        <f t="shared" si="64"/>
        <v>0</v>
      </c>
      <c r="H401" s="5" t="str">
        <f t="shared" si="65"/>
        <v>Withdrawn</v>
      </c>
      <c r="I401" s="6" t="str">
        <f t="shared" si="66"/>
        <v>Withdrawn</v>
      </c>
      <c r="J401" s="1" t="s">
        <v>895</v>
      </c>
      <c r="P401" s="1" t="str">
        <f t="shared" si="67"/>
        <v>NRIS</v>
      </c>
      <c r="R401" s="1">
        <f t="shared" si="68"/>
        <v>115</v>
      </c>
      <c r="T401" s="1" t="str">
        <f t="shared" si="69"/>
        <v>Wind</v>
      </c>
      <c r="U401" s="1" t="str">
        <f t="shared" si="70"/>
        <v>Cavalier County</v>
      </c>
      <c r="V401" s="1" t="str">
        <f t="shared" si="71"/>
        <v>ND</v>
      </c>
      <c r="AB401" s="1"/>
      <c r="AC401" s="1"/>
      <c r="AJ401" s="5"/>
      <c r="AK401" s="5"/>
      <c r="AL401" s="5"/>
      <c r="AM401" s="5"/>
      <c r="AN401" s="5"/>
      <c r="AO401" s="5"/>
      <c r="AP401" s="5"/>
      <c r="AQ401" s="5"/>
      <c r="AR401" s="5"/>
      <c r="AS401" s="5"/>
      <c r="AT401" s="5"/>
      <c r="AU401" s="5"/>
      <c r="BB401" s="1" t="s">
        <v>73</v>
      </c>
      <c r="BC401" s="2">
        <v>38895</v>
      </c>
      <c r="BD401" s="2">
        <v>39532</v>
      </c>
      <c r="BE401" s="2">
        <v>39532</v>
      </c>
      <c r="BG401" s="1" t="s">
        <v>203</v>
      </c>
      <c r="BH401" s="1" t="s">
        <v>376</v>
      </c>
      <c r="BI401" s="1" t="s">
        <v>194</v>
      </c>
      <c r="BL401" s="1" t="s">
        <v>143</v>
      </c>
      <c r="BM401" s="1" t="s">
        <v>126</v>
      </c>
      <c r="BN401" s="1" t="s">
        <v>896</v>
      </c>
      <c r="BO401" s="1">
        <v>115</v>
      </c>
      <c r="BP401" s="1">
        <v>115</v>
      </c>
      <c r="BQ401" s="1" t="s">
        <v>97</v>
      </c>
      <c r="BR401" s="1" t="s">
        <v>98</v>
      </c>
      <c r="BS401" s="1" t="s">
        <v>73</v>
      </c>
      <c r="BT401" s="2">
        <v>40086</v>
      </c>
      <c r="BU401" s="1">
        <v>0</v>
      </c>
      <c r="BV401" s="1">
        <v>0</v>
      </c>
      <c r="BW401" s="1">
        <v>0</v>
      </c>
      <c r="BX401" s="1">
        <v>0</v>
      </c>
    </row>
    <row r="402" spans="4:76" hidden="1" x14ac:dyDescent="0.25">
      <c r="D402" s="4"/>
      <c r="E402" s="5">
        <f t="shared" si="63"/>
        <v>0</v>
      </c>
      <c r="F402" s="5">
        <f t="shared" si="64"/>
        <v>0</v>
      </c>
      <c r="H402" s="5" t="str">
        <f t="shared" si="65"/>
        <v>Withdrawn</v>
      </c>
      <c r="I402" s="6" t="str">
        <f t="shared" si="66"/>
        <v>Not Started</v>
      </c>
      <c r="J402" s="1" t="s">
        <v>897</v>
      </c>
      <c r="P402" s="1" t="str">
        <f t="shared" si="67"/>
        <v>NRIS</v>
      </c>
      <c r="R402" s="1">
        <f t="shared" si="68"/>
        <v>700</v>
      </c>
      <c r="T402" s="1" t="str">
        <f t="shared" si="69"/>
        <v>Combined Cycle</v>
      </c>
      <c r="U402" s="1" t="str">
        <f t="shared" si="70"/>
        <v>St. Louis County</v>
      </c>
      <c r="V402" s="1" t="str">
        <f t="shared" si="71"/>
        <v>MN</v>
      </c>
      <c r="AB402" s="1"/>
      <c r="AC402" s="1"/>
      <c r="AJ402" s="5"/>
      <c r="AK402" s="5"/>
      <c r="AL402" s="5"/>
      <c r="AM402" s="5"/>
      <c r="AN402" s="5"/>
      <c r="AO402" s="5"/>
      <c r="AP402" s="5"/>
      <c r="AQ402" s="5"/>
      <c r="AR402" s="5"/>
      <c r="AS402" s="5"/>
      <c r="AT402" s="5"/>
      <c r="AU402" s="5"/>
      <c r="BB402" s="1" t="s">
        <v>73</v>
      </c>
      <c r="BC402" s="2">
        <v>38742</v>
      </c>
      <c r="BD402" s="2">
        <v>39554</v>
      </c>
      <c r="BE402" s="2">
        <v>39554</v>
      </c>
      <c r="BG402" s="1" t="s">
        <v>315</v>
      </c>
      <c r="BH402" s="1" t="s">
        <v>416</v>
      </c>
      <c r="BI402" s="1" t="s">
        <v>93</v>
      </c>
      <c r="BL402" s="1" t="s">
        <v>143</v>
      </c>
      <c r="BM402" s="1" t="s">
        <v>126</v>
      </c>
      <c r="BN402" s="1" t="s">
        <v>898</v>
      </c>
      <c r="BO402" s="1">
        <v>700</v>
      </c>
      <c r="BP402" s="1">
        <v>700</v>
      </c>
      <c r="BQ402" s="1" t="s">
        <v>94</v>
      </c>
      <c r="BS402" s="1" t="s">
        <v>84</v>
      </c>
      <c r="BT402" s="2">
        <v>39203</v>
      </c>
      <c r="BU402" s="1">
        <v>0</v>
      </c>
      <c r="BV402" s="1">
        <v>0</v>
      </c>
      <c r="BW402" s="1">
        <v>0</v>
      </c>
      <c r="BX402" s="1">
        <v>0</v>
      </c>
    </row>
    <row r="403" spans="4:76" hidden="1" x14ac:dyDescent="0.25">
      <c r="D403" s="4"/>
      <c r="E403" s="5">
        <f t="shared" si="63"/>
        <v>0</v>
      </c>
      <c r="F403" s="5">
        <f t="shared" si="64"/>
        <v>0</v>
      </c>
      <c r="H403" s="5" t="str">
        <f t="shared" si="65"/>
        <v>Withdrawn</v>
      </c>
      <c r="I403" s="6" t="str">
        <f t="shared" si="66"/>
        <v>Withdrawn</v>
      </c>
      <c r="J403" s="1" t="s">
        <v>899</v>
      </c>
      <c r="P403" s="1" t="str">
        <f t="shared" si="67"/>
        <v>ERIS</v>
      </c>
      <c r="R403" s="1">
        <f t="shared" si="68"/>
        <v>18</v>
      </c>
      <c r="T403" s="1" t="str">
        <f t="shared" si="69"/>
        <v>Wind</v>
      </c>
      <c r="U403" s="1" t="str">
        <f t="shared" si="70"/>
        <v>Benton County</v>
      </c>
      <c r="V403" s="1" t="str">
        <f t="shared" si="71"/>
        <v>IN</v>
      </c>
      <c r="AB403" s="1"/>
      <c r="AC403" s="1"/>
      <c r="AJ403" s="5"/>
      <c r="AK403" s="5"/>
      <c r="AL403" s="5"/>
      <c r="AM403" s="5"/>
      <c r="AN403" s="5"/>
      <c r="AO403" s="5"/>
      <c r="AP403" s="5"/>
      <c r="AQ403" s="5"/>
      <c r="AR403" s="5"/>
      <c r="AS403" s="5"/>
      <c r="AT403" s="5"/>
      <c r="AU403" s="5"/>
      <c r="BB403" s="1" t="s">
        <v>73</v>
      </c>
      <c r="BC403" s="2">
        <v>39482</v>
      </c>
      <c r="BD403" s="2">
        <v>39582</v>
      </c>
      <c r="BE403" s="2">
        <v>39582</v>
      </c>
      <c r="BG403" s="1" t="s">
        <v>804</v>
      </c>
      <c r="BH403" s="1" t="s">
        <v>872</v>
      </c>
      <c r="BI403" s="1" t="s">
        <v>103</v>
      </c>
      <c r="BM403" s="1" t="s">
        <v>62</v>
      </c>
      <c r="BN403" s="1" t="s">
        <v>900</v>
      </c>
      <c r="BO403" s="1">
        <v>18</v>
      </c>
      <c r="BP403" s="1">
        <v>18</v>
      </c>
      <c r="BQ403" s="1" t="s">
        <v>97</v>
      </c>
      <c r="BR403" s="1" t="s">
        <v>98</v>
      </c>
      <c r="BS403" s="1" t="s">
        <v>73</v>
      </c>
      <c r="BT403" s="2">
        <v>40502</v>
      </c>
      <c r="BU403" s="1">
        <v>0</v>
      </c>
      <c r="BV403" s="1">
        <v>0</v>
      </c>
      <c r="BW403" s="1">
        <v>0</v>
      </c>
      <c r="BX403" s="1">
        <v>0</v>
      </c>
    </row>
    <row r="404" spans="4:76" hidden="1" x14ac:dyDescent="0.25">
      <c r="D404" s="4"/>
      <c r="E404" s="5">
        <f t="shared" si="63"/>
        <v>0</v>
      </c>
      <c r="F404" s="5">
        <f t="shared" si="64"/>
        <v>0</v>
      </c>
      <c r="H404" s="5" t="str">
        <f t="shared" si="65"/>
        <v>Withdrawn</v>
      </c>
      <c r="I404" s="6" t="str">
        <f t="shared" si="66"/>
        <v>Withdrawn</v>
      </c>
      <c r="J404" s="1" t="s">
        <v>901</v>
      </c>
      <c r="P404" s="1" t="str">
        <f t="shared" si="67"/>
        <v>ERIS</v>
      </c>
      <c r="R404" s="1">
        <f t="shared" si="68"/>
        <v>20</v>
      </c>
      <c r="T404" s="1" t="str">
        <f t="shared" si="69"/>
        <v>Wind</v>
      </c>
      <c r="U404" s="1" t="str">
        <f t="shared" si="70"/>
        <v>Kidder County</v>
      </c>
      <c r="V404" s="1" t="str">
        <f t="shared" si="71"/>
        <v>ND</v>
      </c>
      <c r="AB404" s="1"/>
      <c r="AC404" s="1"/>
      <c r="AJ404" s="5"/>
      <c r="AK404" s="5"/>
      <c r="AL404" s="5"/>
      <c r="AM404" s="5"/>
      <c r="AN404" s="5"/>
      <c r="AO404" s="5"/>
      <c r="AP404" s="5"/>
      <c r="AQ404" s="5"/>
      <c r="AR404" s="5"/>
      <c r="AS404" s="5"/>
      <c r="AT404" s="5"/>
      <c r="AU404" s="5"/>
      <c r="BB404" s="1" t="s">
        <v>73</v>
      </c>
      <c r="BC404" s="2">
        <v>39538</v>
      </c>
      <c r="BD404" s="2">
        <v>39583</v>
      </c>
      <c r="BE404" s="2">
        <v>39583</v>
      </c>
      <c r="BG404" s="1" t="s">
        <v>192</v>
      </c>
      <c r="BH404" s="1" t="s">
        <v>902</v>
      </c>
      <c r="BI404" s="1" t="s">
        <v>194</v>
      </c>
      <c r="BM404" s="1" t="s">
        <v>62</v>
      </c>
      <c r="BN404" s="1" t="s">
        <v>903</v>
      </c>
      <c r="BO404" s="1">
        <v>20</v>
      </c>
      <c r="BP404" s="1">
        <v>20</v>
      </c>
      <c r="BQ404" s="1" t="s">
        <v>97</v>
      </c>
      <c r="BR404" s="1" t="s">
        <v>98</v>
      </c>
      <c r="BS404" s="1" t="s">
        <v>73</v>
      </c>
      <c r="BT404" s="2">
        <v>42705</v>
      </c>
      <c r="BU404" s="1">
        <v>0</v>
      </c>
      <c r="BV404" s="1">
        <v>0</v>
      </c>
      <c r="BW404" s="1">
        <v>0</v>
      </c>
      <c r="BX404" s="1">
        <v>0</v>
      </c>
    </row>
    <row r="405" spans="4:76" hidden="1" x14ac:dyDescent="0.25">
      <c r="D405" s="4"/>
      <c r="E405" s="5">
        <f t="shared" si="63"/>
        <v>0</v>
      </c>
      <c r="F405" s="5">
        <f t="shared" si="64"/>
        <v>0</v>
      </c>
      <c r="H405" s="5" t="str">
        <f t="shared" si="65"/>
        <v>Withdrawn</v>
      </c>
      <c r="I405" s="6" t="str">
        <f t="shared" si="66"/>
        <v>Not Started</v>
      </c>
      <c r="J405" s="1" t="s">
        <v>904</v>
      </c>
      <c r="P405" s="1" t="str">
        <f t="shared" si="67"/>
        <v>NRIS</v>
      </c>
      <c r="R405" s="1">
        <f t="shared" si="68"/>
        <v>120</v>
      </c>
      <c r="T405" s="1" t="str">
        <f t="shared" si="69"/>
        <v>Wind</v>
      </c>
      <c r="U405" s="1" t="str">
        <f t="shared" si="70"/>
        <v>Houghton County</v>
      </c>
      <c r="V405" s="1" t="str">
        <f t="shared" si="71"/>
        <v>MI</v>
      </c>
      <c r="AB405" s="1"/>
      <c r="AC405" s="1"/>
      <c r="AJ405" s="5"/>
      <c r="AK405" s="5"/>
      <c r="AL405" s="5"/>
      <c r="AM405" s="5"/>
      <c r="AN405" s="5"/>
      <c r="AO405" s="5"/>
      <c r="AP405" s="5"/>
      <c r="AQ405" s="5"/>
      <c r="AR405" s="5"/>
      <c r="AS405" s="5"/>
      <c r="AT405" s="5"/>
      <c r="AU405" s="5"/>
      <c r="BB405" s="1" t="s">
        <v>73</v>
      </c>
      <c r="BC405" s="2">
        <v>39216</v>
      </c>
      <c r="BD405" s="2">
        <v>39601</v>
      </c>
      <c r="BE405" s="2">
        <v>39601</v>
      </c>
      <c r="BG405" s="1" t="s">
        <v>687</v>
      </c>
      <c r="BH405" s="1" t="s">
        <v>905</v>
      </c>
      <c r="BI405" s="1" t="s">
        <v>130</v>
      </c>
      <c r="BL405" s="1" t="s">
        <v>536</v>
      </c>
      <c r="BM405" s="1" t="s">
        <v>126</v>
      </c>
      <c r="BN405" s="1" t="s">
        <v>906</v>
      </c>
      <c r="BO405" s="1">
        <v>120</v>
      </c>
      <c r="BP405" s="1">
        <v>120</v>
      </c>
      <c r="BQ405" s="1" t="s">
        <v>97</v>
      </c>
      <c r="BR405" s="1" t="s">
        <v>98</v>
      </c>
      <c r="BS405" s="1" t="s">
        <v>84</v>
      </c>
      <c r="BT405" s="2">
        <v>40057</v>
      </c>
      <c r="BU405" s="1">
        <v>0</v>
      </c>
      <c r="BV405" s="1">
        <v>0</v>
      </c>
      <c r="BW405" s="1">
        <v>0</v>
      </c>
      <c r="BX405" s="1">
        <v>0</v>
      </c>
    </row>
    <row r="406" spans="4:76" hidden="1" x14ac:dyDescent="0.25">
      <c r="D406" s="4"/>
      <c r="E406" s="5">
        <f t="shared" si="63"/>
        <v>0</v>
      </c>
      <c r="F406" s="5">
        <f t="shared" si="64"/>
        <v>0</v>
      </c>
      <c r="H406" s="5" t="str">
        <f t="shared" si="65"/>
        <v>Withdrawn</v>
      </c>
      <c r="I406" s="6" t="str">
        <f t="shared" si="66"/>
        <v>Withdrawn</v>
      </c>
      <c r="J406" s="1" t="s">
        <v>907</v>
      </c>
      <c r="P406" s="1" t="str">
        <f t="shared" si="67"/>
        <v>ERIS</v>
      </c>
      <c r="R406" s="1">
        <f t="shared" si="68"/>
        <v>135</v>
      </c>
      <c r="T406" s="1" t="str">
        <f t="shared" si="69"/>
        <v>Co-Gen</v>
      </c>
      <c r="U406" s="1" t="str">
        <f t="shared" si="70"/>
        <v>Lucas County</v>
      </c>
      <c r="V406" s="1" t="str">
        <f t="shared" si="71"/>
        <v>OH</v>
      </c>
      <c r="AB406" s="1"/>
      <c r="AC406" s="1"/>
      <c r="AJ406" s="5"/>
      <c r="AK406" s="5"/>
      <c r="AL406" s="5"/>
      <c r="AM406" s="5"/>
      <c r="AN406" s="5"/>
      <c r="AO406" s="5"/>
      <c r="AP406" s="5"/>
      <c r="AQ406" s="5"/>
      <c r="AR406" s="5"/>
      <c r="AS406" s="5"/>
      <c r="AT406" s="5"/>
      <c r="AU406" s="5"/>
      <c r="BB406" s="1" t="s">
        <v>73</v>
      </c>
      <c r="BC406" s="2">
        <v>39582</v>
      </c>
      <c r="BD406" s="2">
        <v>39602</v>
      </c>
      <c r="BE406" s="2">
        <v>39602</v>
      </c>
      <c r="BG406" s="1" t="s">
        <v>619</v>
      </c>
      <c r="BH406" s="1" t="s">
        <v>908</v>
      </c>
      <c r="BI406" s="1" t="s">
        <v>242</v>
      </c>
      <c r="BM406" s="1" t="s">
        <v>62</v>
      </c>
      <c r="BN406" s="1" t="s">
        <v>909</v>
      </c>
      <c r="BO406" s="1">
        <v>135</v>
      </c>
      <c r="BP406" s="1">
        <v>135</v>
      </c>
      <c r="BQ406" s="1" t="s">
        <v>910</v>
      </c>
      <c r="BS406" s="1" t="s">
        <v>73</v>
      </c>
      <c r="BT406" s="2">
        <v>41274</v>
      </c>
      <c r="BU406" s="1">
        <v>0</v>
      </c>
      <c r="BV406" s="1">
        <v>0</v>
      </c>
      <c r="BW406" s="1">
        <v>0</v>
      </c>
      <c r="BX406" s="1">
        <v>0</v>
      </c>
    </row>
    <row r="407" spans="4:76" hidden="1" x14ac:dyDescent="0.25">
      <c r="D407" s="4"/>
      <c r="E407" s="5" t="str">
        <f t="shared" si="63"/>
        <v>G474</v>
      </c>
      <c r="F407" s="5" t="str">
        <f t="shared" si="64"/>
        <v>G474</v>
      </c>
      <c r="H407" s="5" t="str">
        <f t="shared" si="65"/>
        <v>Done</v>
      </c>
      <c r="I407" s="6" t="str">
        <f t="shared" si="66"/>
        <v>In Service</v>
      </c>
      <c r="J407" s="1" t="s">
        <v>911</v>
      </c>
      <c r="P407" s="1" t="str">
        <f t="shared" si="67"/>
        <v>ERIS</v>
      </c>
      <c r="R407" s="1">
        <f t="shared" si="68"/>
        <v>20</v>
      </c>
      <c r="T407" s="1" t="str">
        <f t="shared" si="69"/>
        <v>Wind</v>
      </c>
      <c r="U407" s="1" t="str">
        <f t="shared" si="70"/>
        <v>Grant County</v>
      </c>
      <c r="V407" s="1" t="str">
        <f t="shared" si="71"/>
        <v>MN</v>
      </c>
      <c r="AB407" s="1"/>
      <c r="AC407" s="1"/>
      <c r="AJ407" s="5"/>
      <c r="AK407" s="5"/>
      <c r="AL407" s="5"/>
      <c r="AM407" s="5"/>
      <c r="AN407" s="5"/>
      <c r="AO407" s="5"/>
      <c r="AP407" s="5"/>
      <c r="AQ407" s="5"/>
      <c r="AR407" s="5"/>
      <c r="AS407" s="5"/>
      <c r="AT407" s="5"/>
      <c r="AU407" s="5"/>
      <c r="BB407" s="1" t="s">
        <v>58</v>
      </c>
      <c r="BC407" s="2">
        <v>38261</v>
      </c>
      <c r="BE407" s="2">
        <v>39227</v>
      </c>
      <c r="BG407" s="1" t="s">
        <v>203</v>
      </c>
      <c r="BH407" s="1" t="s">
        <v>204</v>
      </c>
      <c r="BI407" s="1" t="s">
        <v>93</v>
      </c>
      <c r="BJ407" s="1" t="s">
        <v>911</v>
      </c>
      <c r="BK407" s="1" t="s">
        <v>911</v>
      </c>
      <c r="BL407" s="1" t="s">
        <v>77</v>
      </c>
      <c r="BM407" s="1" t="s">
        <v>62</v>
      </c>
      <c r="BN407" s="1" t="s">
        <v>912</v>
      </c>
      <c r="BO407" s="1">
        <v>20</v>
      </c>
      <c r="BP407" s="1">
        <v>20</v>
      </c>
      <c r="BQ407" s="1" t="s">
        <v>97</v>
      </c>
      <c r="BR407" s="1" t="s">
        <v>98</v>
      </c>
      <c r="BS407" s="1" t="s">
        <v>65</v>
      </c>
      <c r="BT407" s="2">
        <v>38534</v>
      </c>
      <c r="BU407" s="1">
        <v>0</v>
      </c>
      <c r="BV407" s="1">
        <v>0</v>
      </c>
      <c r="BW407" s="1">
        <v>0</v>
      </c>
      <c r="BX407" s="1">
        <v>0</v>
      </c>
    </row>
    <row r="408" spans="4:76" hidden="1" x14ac:dyDescent="0.25">
      <c r="D408" s="4"/>
      <c r="E408" s="5">
        <f t="shared" si="63"/>
        <v>0</v>
      </c>
      <c r="F408" s="5">
        <f t="shared" si="64"/>
        <v>0</v>
      </c>
      <c r="H408" s="5" t="str">
        <f t="shared" si="65"/>
        <v>Done</v>
      </c>
      <c r="I408" s="6" t="str">
        <f t="shared" si="66"/>
        <v>In Service</v>
      </c>
      <c r="J408" s="1" t="s">
        <v>913</v>
      </c>
      <c r="P408" s="1" t="str">
        <f t="shared" si="67"/>
        <v>NRIS</v>
      </c>
      <c r="R408" s="1">
        <f t="shared" si="68"/>
        <v>56</v>
      </c>
      <c r="T408" s="1" t="str">
        <f t="shared" si="69"/>
        <v>Nuclear</v>
      </c>
      <c r="U408" s="1" t="str">
        <f t="shared" si="70"/>
        <v>Callaway County</v>
      </c>
      <c r="V408" s="1" t="str">
        <f t="shared" si="71"/>
        <v>MO</v>
      </c>
      <c r="AB408" s="1"/>
      <c r="AC408" s="1"/>
      <c r="AJ408" s="5"/>
      <c r="AK408" s="5"/>
      <c r="AL408" s="5"/>
      <c r="AM408" s="5"/>
      <c r="AN408" s="5"/>
      <c r="AO408" s="5"/>
      <c r="AP408" s="5"/>
      <c r="AQ408" s="5"/>
      <c r="AR408" s="5"/>
      <c r="AS408" s="5"/>
      <c r="AT408" s="5"/>
      <c r="AU408" s="5"/>
      <c r="BB408" s="1" t="s">
        <v>58</v>
      </c>
      <c r="BC408" s="2">
        <v>38267</v>
      </c>
      <c r="BE408" s="2">
        <v>38751</v>
      </c>
      <c r="BG408" s="1" t="s">
        <v>486</v>
      </c>
      <c r="BH408" s="1" t="s">
        <v>914</v>
      </c>
      <c r="BI408" s="1" t="s">
        <v>488</v>
      </c>
      <c r="BL408" s="1" t="s">
        <v>77</v>
      </c>
      <c r="BM408" s="1" t="s">
        <v>126</v>
      </c>
      <c r="BN408" s="1" t="s">
        <v>915</v>
      </c>
      <c r="BO408" s="1">
        <v>56</v>
      </c>
      <c r="BP408" s="1">
        <v>56</v>
      </c>
      <c r="BQ408" s="1" t="s">
        <v>387</v>
      </c>
      <c r="BR408" s="1" t="s">
        <v>387</v>
      </c>
      <c r="BS408" s="1" t="s">
        <v>65</v>
      </c>
      <c r="BT408" s="2">
        <v>39416</v>
      </c>
      <c r="BU408" s="1">
        <v>0</v>
      </c>
      <c r="BV408" s="1">
        <v>0</v>
      </c>
      <c r="BW408" s="1">
        <v>0</v>
      </c>
      <c r="BX408" s="1">
        <v>0</v>
      </c>
    </row>
    <row r="409" spans="4:76" hidden="1" x14ac:dyDescent="0.25">
      <c r="D409" s="4"/>
      <c r="E409" s="5">
        <f t="shared" si="63"/>
        <v>0</v>
      </c>
      <c r="F409" s="5">
        <f t="shared" si="64"/>
        <v>0</v>
      </c>
      <c r="H409" s="5" t="str">
        <f t="shared" si="65"/>
        <v>Withdrawn</v>
      </c>
      <c r="I409" s="6" t="str">
        <f t="shared" si="66"/>
        <v>Not Started</v>
      </c>
      <c r="J409" s="1" t="s">
        <v>916</v>
      </c>
      <c r="P409" s="1" t="str">
        <f t="shared" si="67"/>
        <v>ERIS</v>
      </c>
      <c r="R409" s="1">
        <f t="shared" si="68"/>
        <v>182</v>
      </c>
      <c r="T409" s="1" t="str">
        <f t="shared" si="69"/>
        <v>Wind</v>
      </c>
      <c r="U409" s="1" t="str">
        <f t="shared" si="70"/>
        <v>Madison County</v>
      </c>
      <c r="V409" s="1" t="str">
        <f t="shared" si="71"/>
        <v>IA</v>
      </c>
      <c r="AB409" s="1"/>
      <c r="AC409" s="1"/>
      <c r="AJ409" s="5"/>
      <c r="AK409" s="5"/>
      <c r="AL409" s="5"/>
      <c r="AM409" s="5"/>
      <c r="AN409" s="5"/>
      <c r="AO409" s="5"/>
      <c r="AP409" s="5"/>
      <c r="AQ409" s="5"/>
      <c r="AR409" s="5"/>
      <c r="AS409" s="5"/>
      <c r="AT409" s="5"/>
      <c r="AU409" s="5"/>
      <c r="BB409" s="1" t="s">
        <v>73</v>
      </c>
      <c r="BC409" s="2">
        <v>39560</v>
      </c>
      <c r="BD409" s="2">
        <v>39609</v>
      </c>
      <c r="BE409" s="2">
        <v>39609</v>
      </c>
      <c r="BG409" s="1" t="s">
        <v>87</v>
      </c>
      <c r="BH409" s="1" t="s">
        <v>620</v>
      </c>
      <c r="BI409" s="1" t="s">
        <v>89</v>
      </c>
      <c r="BM409" s="1" t="s">
        <v>62</v>
      </c>
      <c r="BN409" s="1" t="s">
        <v>917</v>
      </c>
      <c r="BO409" s="1">
        <v>182</v>
      </c>
      <c r="BP409" s="1">
        <v>182</v>
      </c>
      <c r="BQ409" s="1" t="s">
        <v>97</v>
      </c>
      <c r="BR409" s="1" t="s">
        <v>98</v>
      </c>
      <c r="BS409" s="1" t="s">
        <v>84</v>
      </c>
      <c r="BT409" s="2">
        <v>40543</v>
      </c>
      <c r="BU409" s="1">
        <v>0</v>
      </c>
      <c r="BV409" s="1">
        <v>0</v>
      </c>
      <c r="BW409" s="1">
        <v>0</v>
      </c>
      <c r="BX409" s="1">
        <v>0</v>
      </c>
    </row>
    <row r="410" spans="4:76" hidden="1" x14ac:dyDescent="0.25">
      <c r="D410" s="4"/>
      <c r="E410" s="5">
        <f t="shared" si="63"/>
        <v>0</v>
      </c>
      <c r="F410" s="5">
        <f t="shared" si="64"/>
        <v>0</v>
      </c>
      <c r="H410" s="5" t="str">
        <f t="shared" si="65"/>
        <v>Done</v>
      </c>
      <c r="I410" s="6" t="str">
        <f t="shared" si="66"/>
        <v>Withdrawn</v>
      </c>
      <c r="J410" s="1" t="s">
        <v>918</v>
      </c>
      <c r="P410" s="1" t="str">
        <f t="shared" si="67"/>
        <v>NRIS</v>
      </c>
      <c r="R410" s="1">
        <f t="shared" si="68"/>
        <v>552</v>
      </c>
      <c r="T410" s="1" t="str">
        <f t="shared" si="69"/>
        <v>Coal</v>
      </c>
      <c r="U410" s="1" t="str">
        <f t="shared" si="70"/>
        <v>St. Louis County</v>
      </c>
      <c r="V410" s="1" t="str">
        <f t="shared" si="71"/>
        <v>MN</v>
      </c>
      <c r="AB410" s="1"/>
      <c r="AC410" s="1"/>
      <c r="AJ410" s="5"/>
      <c r="AK410" s="5"/>
      <c r="AL410" s="5"/>
      <c r="AM410" s="5"/>
      <c r="AN410" s="5"/>
      <c r="AO410" s="5"/>
      <c r="AP410" s="5"/>
      <c r="AQ410" s="5"/>
      <c r="AR410" s="5"/>
      <c r="AS410" s="5"/>
      <c r="AT410" s="5"/>
      <c r="AU410" s="5"/>
      <c r="BB410" s="1" t="s">
        <v>58</v>
      </c>
      <c r="BC410" s="2">
        <v>38280</v>
      </c>
      <c r="BE410" s="2">
        <v>39272</v>
      </c>
      <c r="BG410" s="1" t="s">
        <v>315</v>
      </c>
      <c r="BH410" s="1" t="s">
        <v>416</v>
      </c>
      <c r="BI410" s="1" t="s">
        <v>93</v>
      </c>
      <c r="BL410" s="1" t="s">
        <v>77</v>
      </c>
      <c r="BM410" s="1" t="s">
        <v>126</v>
      </c>
      <c r="BN410" s="1" t="s">
        <v>919</v>
      </c>
      <c r="BO410" s="1">
        <v>552</v>
      </c>
      <c r="BP410" s="1">
        <v>552</v>
      </c>
      <c r="BQ410" s="1" t="s">
        <v>83</v>
      </c>
      <c r="BS410" s="1" t="s">
        <v>73</v>
      </c>
      <c r="BT410" s="2">
        <v>38534</v>
      </c>
      <c r="BU410" s="1">
        <v>0</v>
      </c>
      <c r="BV410" s="1">
        <v>0</v>
      </c>
      <c r="BW410" s="1">
        <v>0</v>
      </c>
      <c r="BX410" s="1">
        <v>0</v>
      </c>
    </row>
    <row r="411" spans="4:76" hidden="1" x14ac:dyDescent="0.25">
      <c r="D411" s="4"/>
      <c r="E411" s="5">
        <f t="shared" si="63"/>
        <v>0</v>
      </c>
      <c r="F411" s="5">
        <f t="shared" si="64"/>
        <v>0</v>
      </c>
      <c r="H411" s="5" t="str">
        <f t="shared" si="65"/>
        <v>Done</v>
      </c>
      <c r="I411" s="6" t="str">
        <f t="shared" si="66"/>
        <v>In Service</v>
      </c>
      <c r="J411" s="1" t="s">
        <v>920</v>
      </c>
      <c r="P411" s="1" t="str">
        <f t="shared" si="67"/>
        <v>NRIS</v>
      </c>
      <c r="R411" s="1">
        <f t="shared" si="68"/>
        <v>134</v>
      </c>
      <c r="T411" s="1" t="str">
        <f t="shared" si="69"/>
        <v>Gas</v>
      </c>
      <c r="U411" s="1" t="str">
        <f t="shared" si="70"/>
        <v>Madison County</v>
      </c>
      <c r="V411" s="1" t="str">
        <f t="shared" si="71"/>
        <v>IL</v>
      </c>
      <c r="AB411" s="1"/>
      <c r="AC411" s="1"/>
      <c r="AJ411" s="5"/>
      <c r="AK411" s="5"/>
      <c r="AL411" s="5"/>
      <c r="AM411" s="5"/>
      <c r="AN411" s="5"/>
      <c r="AO411" s="5"/>
      <c r="AP411" s="5"/>
      <c r="AQ411" s="5"/>
      <c r="AR411" s="5"/>
      <c r="AS411" s="5"/>
      <c r="AT411" s="5"/>
      <c r="AU411" s="5"/>
      <c r="BB411" s="1" t="s">
        <v>58</v>
      </c>
      <c r="BC411" s="2">
        <v>38275</v>
      </c>
      <c r="BE411" s="2">
        <v>38636</v>
      </c>
      <c r="BG411" s="1" t="s">
        <v>122</v>
      </c>
      <c r="BH411" s="1" t="s">
        <v>620</v>
      </c>
      <c r="BI411" s="1" t="s">
        <v>124</v>
      </c>
      <c r="BL411" s="1" t="s">
        <v>143</v>
      </c>
      <c r="BM411" s="1" t="s">
        <v>126</v>
      </c>
      <c r="BN411" s="1" t="s">
        <v>921</v>
      </c>
      <c r="BO411" s="1">
        <v>134</v>
      </c>
      <c r="BP411" s="1">
        <v>134</v>
      </c>
      <c r="BQ411" s="1" t="s">
        <v>64</v>
      </c>
      <c r="BR411" s="1" t="s">
        <v>172</v>
      </c>
      <c r="BS411" s="1" t="s">
        <v>65</v>
      </c>
      <c r="BT411" s="2">
        <v>38657</v>
      </c>
      <c r="BU411" s="1">
        <v>0</v>
      </c>
      <c r="BV411" s="1">
        <v>0</v>
      </c>
      <c r="BW411" s="1">
        <v>0</v>
      </c>
      <c r="BX411" s="1">
        <v>0</v>
      </c>
    </row>
    <row r="412" spans="4:76" hidden="1" x14ac:dyDescent="0.25">
      <c r="D412" s="4"/>
      <c r="E412" s="5">
        <f t="shared" si="63"/>
        <v>0</v>
      </c>
      <c r="F412" s="5">
        <f t="shared" si="64"/>
        <v>0</v>
      </c>
      <c r="H412" s="5" t="str">
        <f t="shared" si="65"/>
        <v>Done</v>
      </c>
      <c r="I412" s="6" t="str">
        <f t="shared" si="66"/>
        <v>In Service</v>
      </c>
      <c r="J412" s="1" t="s">
        <v>922</v>
      </c>
      <c r="P412" s="1" t="str">
        <f t="shared" si="67"/>
        <v>NRIS</v>
      </c>
      <c r="R412" s="1">
        <f t="shared" si="68"/>
        <v>29</v>
      </c>
      <c r="T412" s="1" t="str">
        <f t="shared" si="69"/>
        <v>Coal</v>
      </c>
      <c r="U412" s="1" t="str">
        <f t="shared" si="70"/>
        <v>Ottawa County</v>
      </c>
      <c r="V412" s="1" t="str">
        <f t="shared" si="71"/>
        <v>MI</v>
      </c>
      <c r="AB412" s="1"/>
      <c r="AC412" s="1"/>
      <c r="AJ412" s="5"/>
      <c r="AK412" s="5"/>
      <c r="AL412" s="5"/>
      <c r="AM412" s="5"/>
      <c r="AN412" s="5"/>
      <c r="AO412" s="5"/>
      <c r="AP412" s="5"/>
      <c r="AQ412" s="5"/>
      <c r="AR412" s="5"/>
      <c r="AS412" s="5"/>
      <c r="AT412" s="5"/>
      <c r="AU412" s="5"/>
      <c r="BB412" s="1" t="s">
        <v>58</v>
      </c>
      <c r="BC412" s="2">
        <v>38286</v>
      </c>
      <c r="BE412" s="2">
        <v>38958</v>
      </c>
      <c r="BG412" s="1" t="s">
        <v>139</v>
      </c>
      <c r="BH412" s="1" t="s">
        <v>821</v>
      </c>
      <c r="BI412" s="1" t="s">
        <v>130</v>
      </c>
      <c r="BL412" s="1" t="s">
        <v>143</v>
      </c>
      <c r="BM412" s="1" t="s">
        <v>126</v>
      </c>
      <c r="BN412" s="1" t="s">
        <v>923</v>
      </c>
      <c r="BO412" s="1">
        <v>29</v>
      </c>
      <c r="BP412" s="1">
        <v>29</v>
      </c>
      <c r="BQ412" s="1" t="s">
        <v>83</v>
      </c>
      <c r="BR412" s="1" t="s">
        <v>150</v>
      </c>
      <c r="BS412" s="1" t="s">
        <v>65</v>
      </c>
      <c r="BT412" s="2">
        <v>39661</v>
      </c>
      <c r="BU412" s="1">
        <v>0</v>
      </c>
      <c r="BV412" s="1">
        <v>0</v>
      </c>
      <c r="BW412" s="1">
        <v>0</v>
      </c>
      <c r="BX412" s="1">
        <v>0</v>
      </c>
    </row>
    <row r="413" spans="4:76" hidden="1" x14ac:dyDescent="0.25">
      <c r="D413" s="4"/>
      <c r="E413" s="5">
        <f t="shared" si="63"/>
        <v>0</v>
      </c>
      <c r="F413" s="5">
        <f t="shared" si="64"/>
        <v>0</v>
      </c>
      <c r="H413" s="5" t="str">
        <f t="shared" si="65"/>
        <v>Withdrawn</v>
      </c>
      <c r="I413" s="6" t="str">
        <f t="shared" si="66"/>
        <v>Not Started</v>
      </c>
      <c r="J413" s="1" t="s">
        <v>924</v>
      </c>
      <c r="P413" s="1" t="str">
        <f t="shared" si="67"/>
        <v>NRIS</v>
      </c>
      <c r="R413" s="1">
        <f t="shared" si="68"/>
        <v>1500</v>
      </c>
      <c r="T413" s="1" t="str">
        <f t="shared" si="69"/>
        <v>Wind</v>
      </c>
      <c r="U413" s="1" t="str">
        <f t="shared" si="70"/>
        <v>Benton County</v>
      </c>
      <c r="V413" s="1" t="str">
        <f t="shared" si="71"/>
        <v>MN</v>
      </c>
      <c r="AB413" s="1"/>
      <c r="AC413" s="1"/>
      <c r="AJ413" s="5"/>
      <c r="AK413" s="5"/>
      <c r="AL413" s="5"/>
      <c r="AM413" s="5"/>
      <c r="AN413" s="5"/>
      <c r="AO413" s="5"/>
      <c r="AP413" s="5"/>
      <c r="AQ413" s="5"/>
      <c r="AR413" s="5"/>
      <c r="AS413" s="5"/>
      <c r="AT413" s="5"/>
      <c r="AU413" s="5"/>
      <c r="BB413" s="1" t="s">
        <v>73</v>
      </c>
      <c r="BC413" s="2">
        <v>39378</v>
      </c>
      <c r="BD413" s="2">
        <v>39610</v>
      </c>
      <c r="BE413" s="2">
        <v>39610</v>
      </c>
      <c r="BG413" s="1" t="s">
        <v>153</v>
      </c>
      <c r="BH413" s="1" t="s">
        <v>872</v>
      </c>
      <c r="BI413" s="1" t="s">
        <v>93</v>
      </c>
      <c r="BM413" s="1" t="s">
        <v>126</v>
      </c>
      <c r="BN413" s="1" t="s">
        <v>925</v>
      </c>
      <c r="BO413" s="1">
        <v>1500</v>
      </c>
      <c r="BP413" s="1">
        <v>1500</v>
      </c>
      <c r="BQ413" s="1" t="s">
        <v>97</v>
      </c>
      <c r="BR413" s="1" t="s">
        <v>98</v>
      </c>
      <c r="BS413" s="1" t="s">
        <v>84</v>
      </c>
      <c r="BT413" s="2">
        <v>40513</v>
      </c>
      <c r="BU413" s="1">
        <v>0</v>
      </c>
      <c r="BV413" s="1">
        <v>0</v>
      </c>
      <c r="BW413" s="1">
        <v>0</v>
      </c>
      <c r="BX413" s="1">
        <v>0</v>
      </c>
    </row>
    <row r="414" spans="4:76" hidden="1" x14ac:dyDescent="0.25">
      <c r="D414" s="4"/>
      <c r="E414" s="5" t="str">
        <f t="shared" si="63"/>
        <v>G481</v>
      </c>
      <c r="F414" s="5" t="str">
        <f t="shared" si="64"/>
        <v>G481</v>
      </c>
      <c r="H414" s="5" t="str">
        <f t="shared" si="65"/>
        <v>Done</v>
      </c>
      <c r="I414" s="6" t="str">
        <f t="shared" si="66"/>
        <v>In Service</v>
      </c>
      <c r="J414" s="1" t="s">
        <v>926</v>
      </c>
      <c r="P414" s="1" t="str">
        <f t="shared" si="67"/>
        <v>ERIS</v>
      </c>
      <c r="R414" s="1">
        <f t="shared" si="68"/>
        <v>1</v>
      </c>
      <c r="T414" s="1" t="str">
        <f t="shared" si="69"/>
        <v>Wind</v>
      </c>
      <c r="U414" s="1" t="str">
        <f t="shared" si="70"/>
        <v>Rolette County</v>
      </c>
      <c r="V414" s="1" t="str">
        <f t="shared" si="71"/>
        <v>ND</v>
      </c>
      <c r="AB414" s="1"/>
      <c r="AC414" s="1"/>
      <c r="AJ414" s="5"/>
      <c r="AK414" s="5"/>
      <c r="AL414" s="5"/>
      <c r="AM414" s="5"/>
      <c r="AN414" s="5"/>
      <c r="AO414" s="5"/>
      <c r="AP414" s="5"/>
      <c r="AQ414" s="5"/>
      <c r="AR414" s="5"/>
      <c r="AS414" s="5"/>
      <c r="AT414" s="5"/>
      <c r="AU414" s="5"/>
      <c r="BB414" s="1" t="s">
        <v>58</v>
      </c>
      <c r="BC414" s="2">
        <v>38292</v>
      </c>
      <c r="BE414" s="2">
        <v>38483</v>
      </c>
      <c r="BF414" s="2">
        <v>38565</v>
      </c>
      <c r="BG414" s="1" t="s">
        <v>203</v>
      </c>
      <c r="BH414" s="1" t="s">
        <v>471</v>
      </c>
      <c r="BI414" s="1" t="s">
        <v>194</v>
      </c>
      <c r="BJ414" s="1" t="s">
        <v>926</v>
      </c>
      <c r="BK414" s="1" t="s">
        <v>926</v>
      </c>
      <c r="BL414" s="1" t="s">
        <v>77</v>
      </c>
      <c r="BM414" s="1" t="s">
        <v>62</v>
      </c>
      <c r="BN414" s="1" t="s">
        <v>927</v>
      </c>
      <c r="BO414" s="1">
        <v>1</v>
      </c>
      <c r="BP414" s="1">
        <v>1</v>
      </c>
      <c r="BQ414" s="1" t="s">
        <v>97</v>
      </c>
      <c r="BR414" s="1" t="s">
        <v>98</v>
      </c>
      <c r="BS414" s="1" t="s">
        <v>65</v>
      </c>
      <c r="BT414" s="2">
        <v>39156</v>
      </c>
      <c r="BU414" s="1">
        <v>0</v>
      </c>
      <c r="BV414" s="1">
        <v>0</v>
      </c>
      <c r="BW414" s="1">
        <v>0</v>
      </c>
      <c r="BX414" s="1">
        <v>0</v>
      </c>
    </row>
    <row r="415" spans="4:76" hidden="1" x14ac:dyDescent="0.25">
      <c r="D415" s="4"/>
      <c r="E415" s="5">
        <f t="shared" si="63"/>
        <v>0</v>
      </c>
      <c r="F415" s="5">
        <f t="shared" si="64"/>
        <v>0</v>
      </c>
      <c r="H415" s="5" t="str">
        <f t="shared" si="65"/>
        <v>Withdrawn</v>
      </c>
      <c r="I415" s="6" t="str">
        <f t="shared" si="66"/>
        <v>Not Started</v>
      </c>
      <c r="J415" s="1" t="s">
        <v>928</v>
      </c>
      <c r="P415" s="1" t="str">
        <f t="shared" si="67"/>
        <v>NRIS</v>
      </c>
      <c r="R415" s="1">
        <f t="shared" si="68"/>
        <v>1500</v>
      </c>
      <c r="T415" s="1" t="str">
        <f t="shared" si="69"/>
        <v>Wind</v>
      </c>
      <c r="U415" s="1" t="str">
        <f t="shared" si="70"/>
        <v>Benton County</v>
      </c>
      <c r="V415" s="1" t="str">
        <f t="shared" si="71"/>
        <v>MN</v>
      </c>
      <c r="AB415" s="1"/>
      <c r="AC415" s="1"/>
      <c r="AJ415" s="5"/>
      <c r="AK415" s="5"/>
      <c r="AL415" s="5"/>
      <c r="AM415" s="5"/>
      <c r="AN415" s="5"/>
      <c r="AO415" s="5"/>
      <c r="AP415" s="5"/>
      <c r="AQ415" s="5"/>
      <c r="AR415" s="5"/>
      <c r="AS415" s="5"/>
      <c r="AT415" s="5"/>
      <c r="AU415" s="5"/>
      <c r="BB415" s="1" t="s">
        <v>73</v>
      </c>
      <c r="BC415" s="2">
        <v>39378</v>
      </c>
      <c r="BD415" s="2">
        <v>39610</v>
      </c>
      <c r="BE415" s="2">
        <v>39610</v>
      </c>
      <c r="BG415" s="1" t="s">
        <v>153</v>
      </c>
      <c r="BH415" s="1" t="s">
        <v>872</v>
      </c>
      <c r="BI415" s="1" t="s">
        <v>93</v>
      </c>
      <c r="BM415" s="1" t="s">
        <v>126</v>
      </c>
      <c r="BN415" s="1" t="s">
        <v>929</v>
      </c>
      <c r="BO415" s="1">
        <v>1500</v>
      </c>
      <c r="BP415" s="1">
        <v>1500</v>
      </c>
      <c r="BQ415" s="1" t="s">
        <v>97</v>
      </c>
      <c r="BR415" s="1" t="s">
        <v>98</v>
      </c>
      <c r="BS415" s="1" t="s">
        <v>84</v>
      </c>
      <c r="BT415" s="2">
        <v>40513</v>
      </c>
      <c r="BU415" s="1">
        <v>0</v>
      </c>
      <c r="BV415" s="1">
        <v>0</v>
      </c>
      <c r="BW415" s="1">
        <v>0</v>
      </c>
      <c r="BX415" s="1">
        <v>0</v>
      </c>
    </row>
    <row r="416" spans="4:76" hidden="1" x14ac:dyDescent="0.25">
      <c r="D416" s="4"/>
      <c r="E416" s="5" t="str">
        <f t="shared" si="63"/>
        <v>G483</v>
      </c>
      <c r="F416" s="5" t="str">
        <f t="shared" si="64"/>
        <v>G483</v>
      </c>
      <c r="H416" s="5" t="str">
        <f t="shared" si="65"/>
        <v>Done</v>
      </c>
      <c r="I416" s="6" t="str">
        <f t="shared" si="66"/>
        <v>Withdrawn</v>
      </c>
      <c r="J416" s="1" t="s">
        <v>930</v>
      </c>
      <c r="P416" s="1" t="str">
        <f t="shared" si="67"/>
        <v>NRIS</v>
      </c>
      <c r="R416" s="1">
        <f t="shared" si="68"/>
        <v>50</v>
      </c>
      <c r="T416" s="1" t="str">
        <f t="shared" si="69"/>
        <v>Wind</v>
      </c>
      <c r="U416" s="1" t="str">
        <f t="shared" si="70"/>
        <v>Green County</v>
      </c>
      <c r="V416" s="1" t="str">
        <f t="shared" si="71"/>
        <v>WI</v>
      </c>
      <c r="AB416" s="1"/>
      <c r="AC416" s="1"/>
      <c r="AJ416" s="5"/>
      <c r="AK416" s="5"/>
      <c r="AL416" s="5"/>
      <c r="AM416" s="5"/>
      <c r="AN416" s="5"/>
      <c r="AO416" s="5"/>
      <c r="AP416" s="5"/>
      <c r="AQ416" s="5"/>
      <c r="AR416" s="5"/>
      <c r="AS416" s="5"/>
      <c r="AT416" s="5"/>
      <c r="AU416" s="5"/>
      <c r="BB416" s="1" t="s">
        <v>58</v>
      </c>
      <c r="BC416" s="2">
        <v>38314</v>
      </c>
      <c r="BE416" s="2">
        <v>38819</v>
      </c>
      <c r="BG416" s="1" t="s">
        <v>74</v>
      </c>
      <c r="BH416" s="1" t="s">
        <v>508</v>
      </c>
      <c r="BI416" s="1" t="s">
        <v>76</v>
      </c>
      <c r="BJ416" s="1" t="s">
        <v>930</v>
      </c>
      <c r="BK416" s="1" t="s">
        <v>930</v>
      </c>
      <c r="BL416" s="1" t="s">
        <v>77</v>
      </c>
      <c r="BM416" s="1" t="s">
        <v>126</v>
      </c>
      <c r="BN416" s="1" t="s">
        <v>931</v>
      </c>
      <c r="BO416" s="1">
        <v>50</v>
      </c>
      <c r="BP416" s="1">
        <v>50</v>
      </c>
      <c r="BQ416" s="1" t="s">
        <v>97</v>
      </c>
      <c r="BR416" s="1" t="s">
        <v>98</v>
      </c>
      <c r="BS416" s="1" t="s">
        <v>73</v>
      </c>
      <c r="BT416" s="2">
        <v>38657</v>
      </c>
      <c r="BU416" s="1">
        <v>0</v>
      </c>
      <c r="BV416" s="1">
        <v>0</v>
      </c>
      <c r="BW416" s="1">
        <v>0</v>
      </c>
      <c r="BX416" s="1">
        <v>0</v>
      </c>
    </row>
    <row r="417" spans="4:76" hidden="1" x14ac:dyDescent="0.25">
      <c r="D417" s="4"/>
      <c r="E417" s="5">
        <f t="shared" si="63"/>
        <v>0</v>
      </c>
      <c r="F417" s="5">
        <f t="shared" si="64"/>
        <v>0</v>
      </c>
      <c r="H417" s="5" t="str">
        <f t="shared" si="65"/>
        <v>Withdrawn</v>
      </c>
      <c r="I417" s="6" t="str">
        <f t="shared" si="66"/>
        <v>Not Started</v>
      </c>
      <c r="J417" s="1" t="s">
        <v>932</v>
      </c>
      <c r="P417" s="1" t="str">
        <f t="shared" si="67"/>
        <v>NRIS</v>
      </c>
      <c r="R417" s="1">
        <f t="shared" si="68"/>
        <v>1000</v>
      </c>
      <c r="T417" s="1" t="str">
        <f t="shared" si="69"/>
        <v>Wind</v>
      </c>
      <c r="U417" s="1" t="str">
        <f t="shared" si="70"/>
        <v>Wright County</v>
      </c>
      <c r="V417" s="1" t="str">
        <f t="shared" si="71"/>
        <v>MN</v>
      </c>
      <c r="AB417" s="1"/>
      <c r="AC417" s="1"/>
      <c r="AJ417" s="5"/>
      <c r="AK417" s="5"/>
      <c r="AL417" s="5"/>
      <c r="AM417" s="5"/>
      <c r="AN417" s="5"/>
      <c r="AO417" s="5"/>
      <c r="AP417" s="5"/>
      <c r="AQ417" s="5"/>
      <c r="AR417" s="5"/>
      <c r="AS417" s="5"/>
      <c r="AT417" s="5"/>
      <c r="AU417" s="5"/>
      <c r="BB417" s="1" t="s">
        <v>73</v>
      </c>
      <c r="BC417" s="2">
        <v>39378</v>
      </c>
      <c r="BD417" s="2">
        <v>39617</v>
      </c>
      <c r="BE417" s="2">
        <v>39617</v>
      </c>
      <c r="BG417" s="1" t="s">
        <v>91</v>
      </c>
      <c r="BH417" s="1" t="s">
        <v>861</v>
      </c>
      <c r="BI417" s="1" t="s">
        <v>93</v>
      </c>
      <c r="BM417" s="1" t="s">
        <v>126</v>
      </c>
      <c r="BN417" s="1" t="s">
        <v>933</v>
      </c>
      <c r="BO417" s="1">
        <v>1000</v>
      </c>
      <c r="BP417" s="1">
        <v>1000</v>
      </c>
      <c r="BQ417" s="1" t="s">
        <v>97</v>
      </c>
      <c r="BR417" s="1" t="s">
        <v>98</v>
      </c>
      <c r="BS417" s="1" t="s">
        <v>84</v>
      </c>
      <c r="BT417" s="2">
        <v>40878</v>
      </c>
      <c r="BU417" s="1">
        <v>0</v>
      </c>
      <c r="BV417" s="1">
        <v>0</v>
      </c>
      <c r="BW417" s="1">
        <v>0</v>
      </c>
      <c r="BX417" s="1">
        <v>0</v>
      </c>
    </row>
    <row r="418" spans="4:76" hidden="1" x14ac:dyDescent="0.25">
      <c r="D418" s="4"/>
      <c r="E418" s="5">
        <f t="shared" si="63"/>
        <v>0</v>
      </c>
      <c r="F418" s="5">
        <f t="shared" si="64"/>
        <v>0</v>
      </c>
      <c r="H418" s="5" t="str">
        <f t="shared" si="65"/>
        <v>Withdrawn</v>
      </c>
      <c r="I418" s="6" t="str">
        <f t="shared" si="66"/>
        <v>Not Started</v>
      </c>
      <c r="J418" s="1" t="s">
        <v>934</v>
      </c>
      <c r="P418" s="1" t="str">
        <f t="shared" si="67"/>
        <v>NRIS</v>
      </c>
      <c r="R418" s="1">
        <f t="shared" si="68"/>
        <v>1000</v>
      </c>
      <c r="T418" s="1" t="str">
        <f t="shared" si="69"/>
        <v>Wind</v>
      </c>
      <c r="U418" s="1" t="str">
        <f t="shared" si="70"/>
        <v>Wright County</v>
      </c>
      <c r="V418" s="1" t="str">
        <f t="shared" si="71"/>
        <v>MN</v>
      </c>
      <c r="AB418" s="1"/>
      <c r="AC418" s="1"/>
      <c r="AJ418" s="5"/>
      <c r="AK418" s="5"/>
      <c r="AL418" s="5"/>
      <c r="AM418" s="5"/>
      <c r="AN418" s="5"/>
      <c r="AO418" s="5"/>
      <c r="AP418" s="5"/>
      <c r="AQ418" s="5"/>
      <c r="AR418" s="5"/>
      <c r="AS418" s="5"/>
      <c r="AT418" s="5"/>
      <c r="AU418" s="5"/>
      <c r="BB418" s="1" t="s">
        <v>73</v>
      </c>
      <c r="BC418" s="2">
        <v>39378</v>
      </c>
      <c r="BD418" s="2">
        <v>39617</v>
      </c>
      <c r="BE418" s="2">
        <v>39617</v>
      </c>
      <c r="BG418" s="1" t="s">
        <v>91</v>
      </c>
      <c r="BH418" s="1" t="s">
        <v>861</v>
      </c>
      <c r="BI418" s="1" t="s">
        <v>93</v>
      </c>
      <c r="BM418" s="1" t="s">
        <v>126</v>
      </c>
      <c r="BN418" s="1" t="s">
        <v>935</v>
      </c>
      <c r="BO418" s="1">
        <v>1000</v>
      </c>
      <c r="BP418" s="1">
        <v>1000</v>
      </c>
      <c r="BQ418" s="1" t="s">
        <v>97</v>
      </c>
      <c r="BR418" s="1" t="s">
        <v>98</v>
      </c>
      <c r="BS418" s="1" t="s">
        <v>84</v>
      </c>
      <c r="BT418" s="2">
        <v>40878</v>
      </c>
      <c r="BU418" s="1">
        <v>0</v>
      </c>
      <c r="BV418" s="1">
        <v>0</v>
      </c>
      <c r="BW418" s="1">
        <v>0</v>
      </c>
      <c r="BX418" s="1">
        <v>0</v>
      </c>
    </row>
    <row r="419" spans="4:76" hidden="1" x14ac:dyDescent="0.25">
      <c r="D419" s="4"/>
      <c r="E419" s="5">
        <f t="shared" si="63"/>
        <v>0</v>
      </c>
      <c r="F419" s="5" t="str">
        <f t="shared" si="64"/>
        <v>GS11</v>
      </c>
      <c r="H419" s="5" t="str">
        <f t="shared" si="65"/>
        <v>Withdrawn</v>
      </c>
      <c r="I419" s="6" t="str">
        <f t="shared" si="66"/>
        <v>Not Started</v>
      </c>
      <c r="J419" s="1" t="s">
        <v>936</v>
      </c>
      <c r="P419" s="1" t="str">
        <f t="shared" si="67"/>
        <v>NRIS</v>
      </c>
      <c r="R419" s="1">
        <f t="shared" si="68"/>
        <v>250</v>
      </c>
      <c r="T419" s="1" t="str">
        <f t="shared" si="69"/>
        <v>Wind</v>
      </c>
      <c r="U419" s="1" t="str">
        <f t="shared" si="70"/>
        <v>Murray County</v>
      </c>
      <c r="V419" s="1" t="str">
        <f t="shared" si="71"/>
        <v>MN</v>
      </c>
      <c r="AB419" s="1"/>
      <c r="AC419" s="1"/>
      <c r="AJ419" s="5"/>
      <c r="AK419" s="5"/>
      <c r="AL419" s="5"/>
      <c r="AM419" s="5"/>
      <c r="AN419" s="5"/>
      <c r="AO419" s="5"/>
      <c r="AP419" s="5"/>
      <c r="AQ419" s="5"/>
      <c r="AR419" s="5"/>
      <c r="AS419" s="5"/>
      <c r="AT419" s="5"/>
      <c r="AU419" s="5"/>
      <c r="BB419" s="1" t="s">
        <v>73</v>
      </c>
      <c r="BC419" s="2">
        <v>39318</v>
      </c>
      <c r="BD419" s="2">
        <v>39623</v>
      </c>
      <c r="BE419" s="2">
        <v>39623</v>
      </c>
      <c r="BG419" s="1" t="s">
        <v>153</v>
      </c>
      <c r="BH419" s="1" t="s">
        <v>162</v>
      </c>
      <c r="BI419" s="1" t="s">
        <v>93</v>
      </c>
      <c r="BK419" s="1" t="s">
        <v>937</v>
      </c>
      <c r="BL419" s="1" t="s">
        <v>536</v>
      </c>
      <c r="BM419" s="1" t="s">
        <v>126</v>
      </c>
      <c r="BN419" s="1" t="s">
        <v>938</v>
      </c>
      <c r="BO419" s="1">
        <v>250</v>
      </c>
      <c r="BP419" s="1">
        <v>250</v>
      </c>
      <c r="BQ419" s="1" t="s">
        <v>97</v>
      </c>
      <c r="BR419" s="1" t="s">
        <v>98</v>
      </c>
      <c r="BS419" s="1" t="s">
        <v>84</v>
      </c>
      <c r="BT419" s="2">
        <v>41766</v>
      </c>
      <c r="BU419" s="1">
        <v>0</v>
      </c>
      <c r="BV419" s="1">
        <v>0</v>
      </c>
      <c r="BW419" s="1">
        <v>0</v>
      </c>
      <c r="BX419" s="1">
        <v>0</v>
      </c>
    </row>
    <row r="420" spans="4:76" hidden="1" x14ac:dyDescent="0.25">
      <c r="D420" s="4"/>
      <c r="E420" s="5">
        <f t="shared" si="63"/>
        <v>0</v>
      </c>
      <c r="F420" s="5" t="str">
        <f t="shared" si="64"/>
        <v>GS11</v>
      </c>
      <c r="H420" s="5" t="str">
        <f t="shared" si="65"/>
        <v>Withdrawn</v>
      </c>
      <c r="I420" s="6" t="str">
        <f t="shared" si="66"/>
        <v>Not Started</v>
      </c>
      <c r="J420" s="1" t="s">
        <v>939</v>
      </c>
      <c r="P420" s="1" t="str">
        <f t="shared" si="67"/>
        <v>NRIS</v>
      </c>
      <c r="R420" s="1">
        <f t="shared" si="68"/>
        <v>250</v>
      </c>
      <c r="T420" s="1" t="str">
        <f t="shared" si="69"/>
        <v>Wind</v>
      </c>
      <c r="U420" s="1" t="str">
        <f t="shared" si="70"/>
        <v>Murray County</v>
      </c>
      <c r="V420" s="1" t="str">
        <f t="shared" si="71"/>
        <v>MN</v>
      </c>
      <c r="AB420" s="1"/>
      <c r="AC420" s="1"/>
      <c r="AJ420" s="5"/>
      <c r="AK420" s="5"/>
      <c r="AL420" s="5"/>
      <c r="AM420" s="5"/>
      <c r="AN420" s="5"/>
      <c r="AO420" s="5"/>
      <c r="AP420" s="5"/>
      <c r="AQ420" s="5"/>
      <c r="AR420" s="5"/>
      <c r="AS420" s="5"/>
      <c r="AT420" s="5"/>
      <c r="AU420" s="5"/>
      <c r="BB420" s="1" t="s">
        <v>73</v>
      </c>
      <c r="BC420" s="2">
        <v>39318</v>
      </c>
      <c r="BD420" s="2">
        <v>39623</v>
      </c>
      <c r="BE420" s="2">
        <v>39623</v>
      </c>
      <c r="BG420" s="1" t="s">
        <v>153</v>
      </c>
      <c r="BH420" s="1" t="s">
        <v>162</v>
      </c>
      <c r="BI420" s="1" t="s">
        <v>93</v>
      </c>
      <c r="BK420" s="1" t="s">
        <v>937</v>
      </c>
      <c r="BL420" s="1" t="s">
        <v>536</v>
      </c>
      <c r="BM420" s="1" t="s">
        <v>126</v>
      </c>
      <c r="BN420" s="1" t="s">
        <v>940</v>
      </c>
      <c r="BO420" s="1">
        <v>250</v>
      </c>
      <c r="BP420" s="1">
        <v>250</v>
      </c>
      <c r="BQ420" s="1" t="s">
        <v>97</v>
      </c>
      <c r="BR420" s="1" t="s">
        <v>98</v>
      </c>
      <c r="BS420" s="1" t="s">
        <v>84</v>
      </c>
      <c r="BT420" s="2">
        <v>40283</v>
      </c>
      <c r="BU420" s="1">
        <v>0</v>
      </c>
      <c r="BV420" s="1">
        <v>0</v>
      </c>
      <c r="BW420" s="1">
        <v>0</v>
      </c>
      <c r="BX420" s="1">
        <v>0</v>
      </c>
    </row>
    <row r="421" spans="4:76" hidden="1" x14ac:dyDescent="0.25">
      <c r="D421" s="4"/>
      <c r="E421" s="5">
        <f t="shared" si="63"/>
        <v>0</v>
      </c>
      <c r="F421" s="5">
        <f t="shared" si="64"/>
        <v>0</v>
      </c>
      <c r="H421" s="5" t="str">
        <f t="shared" si="65"/>
        <v>Withdrawn</v>
      </c>
      <c r="I421" s="6" t="str">
        <f t="shared" si="66"/>
        <v>Not Started</v>
      </c>
      <c r="J421" s="1" t="s">
        <v>941</v>
      </c>
      <c r="P421" s="1" t="str">
        <f t="shared" si="67"/>
        <v>NRIS</v>
      </c>
      <c r="R421" s="1">
        <f t="shared" si="68"/>
        <v>600</v>
      </c>
      <c r="T421" s="1" t="str">
        <f t="shared" si="69"/>
        <v>Coal</v>
      </c>
      <c r="U421" s="1" t="str">
        <f t="shared" si="70"/>
        <v>Oliver County</v>
      </c>
      <c r="V421" s="1" t="str">
        <f t="shared" si="71"/>
        <v>ND</v>
      </c>
      <c r="AB421" s="1"/>
      <c r="AC421" s="1"/>
      <c r="AJ421" s="5"/>
      <c r="AK421" s="5"/>
      <c r="AL421" s="5"/>
      <c r="AM421" s="5"/>
      <c r="AN421" s="5"/>
      <c r="AO421" s="5"/>
      <c r="AP421" s="5"/>
      <c r="AQ421" s="5"/>
      <c r="AR421" s="5"/>
      <c r="AS421" s="5"/>
      <c r="AT421" s="5"/>
      <c r="AU421" s="5"/>
      <c r="BB421" s="1" t="s">
        <v>73</v>
      </c>
      <c r="BC421" s="2">
        <v>38713</v>
      </c>
      <c r="BD421" s="2">
        <v>39630</v>
      </c>
      <c r="BE421" s="2">
        <v>39630</v>
      </c>
      <c r="BG421" s="1" t="s">
        <v>315</v>
      </c>
      <c r="BH421" s="1" t="s">
        <v>864</v>
      </c>
      <c r="BI421" s="1" t="s">
        <v>194</v>
      </c>
      <c r="BL421" s="1" t="s">
        <v>77</v>
      </c>
      <c r="BM421" s="1" t="s">
        <v>126</v>
      </c>
      <c r="BN421" s="1" t="s">
        <v>942</v>
      </c>
      <c r="BO421" s="1">
        <v>600</v>
      </c>
      <c r="BP421" s="1">
        <v>600</v>
      </c>
      <c r="BQ421" s="1" t="s">
        <v>83</v>
      </c>
      <c r="BS421" s="1" t="s">
        <v>84</v>
      </c>
      <c r="BT421" s="2">
        <v>40264</v>
      </c>
      <c r="BU421" s="1">
        <v>0</v>
      </c>
      <c r="BV421" s="1">
        <v>0</v>
      </c>
      <c r="BW421" s="1">
        <v>0</v>
      </c>
      <c r="BX421" s="1">
        <v>0</v>
      </c>
    </row>
    <row r="422" spans="4:76" hidden="1" x14ac:dyDescent="0.25">
      <c r="D422" s="4"/>
      <c r="E422" s="5">
        <f t="shared" si="63"/>
        <v>0</v>
      </c>
      <c r="F422" s="5">
        <f t="shared" si="64"/>
        <v>0</v>
      </c>
      <c r="H422" s="5" t="str">
        <f t="shared" si="65"/>
        <v>Done</v>
      </c>
      <c r="I422" s="6" t="str">
        <f t="shared" si="66"/>
        <v>In Service</v>
      </c>
      <c r="J422" s="1" t="s">
        <v>943</v>
      </c>
      <c r="P422" s="1" t="str">
        <f t="shared" si="67"/>
        <v>ERIS</v>
      </c>
      <c r="R422" s="1">
        <f t="shared" si="68"/>
        <v>5</v>
      </c>
      <c r="T422" s="1" t="str">
        <f t="shared" si="69"/>
        <v>Wind</v>
      </c>
      <c r="U422" s="1" t="str">
        <f t="shared" si="70"/>
        <v>Murray County</v>
      </c>
      <c r="V422" s="1" t="str">
        <f t="shared" si="71"/>
        <v>MN</v>
      </c>
      <c r="AB422" s="1"/>
      <c r="AC422" s="1"/>
      <c r="AJ422" s="5"/>
      <c r="AK422" s="5"/>
      <c r="AL422" s="5"/>
      <c r="AM422" s="5"/>
      <c r="AN422" s="5"/>
      <c r="AO422" s="5"/>
      <c r="AP422" s="5"/>
      <c r="AQ422" s="5"/>
      <c r="AR422" s="5"/>
      <c r="AS422" s="5"/>
      <c r="AT422" s="5"/>
      <c r="AU422" s="5"/>
      <c r="BB422" s="1" t="s">
        <v>58</v>
      </c>
      <c r="BC422" s="2">
        <v>38387</v>
      </c>
      <c r="BE422" s="2">
        <v>38509</v>
      </c>
      <c r="BF422" s="2">
        <v>38656</v>
      </c>
      <c r="BG422" s="1" t="s">
        <v>91</v>
      </c>
      <c r="BH422" s="1" t="s">
        <v>162</v>
      </c>
      <c r="BI422" s="1" t="s">
        <v>93</v>
      </c>
      <c r="BM422" s="1" t="s">
        <v>62</v>
      </c>
      <c r="BN422" s="1" t="s">
        <v>944</v>
      </c>
      <c r="BO422" s="1">
        <v>5</v>
      </c>
      <c r="BP422" s="1">
        <v>5</v>
      </c>
      <c r="BQ422" s="1" t="s">
        <v>97</v>
      </c>
      <c r="BR422" s="1" t="s">
        <v>98</v>
      </c>
      <c r="BS422" s="1" t="s">
        <v>65</v>
      </c>
      <c r="BT422" s="2">
        <v>38687</v>
      </c>
      <c r="BU422" s="1">
        <v>0</v>
      </c>
      <c r="BV422" s="1">
        <v>0</v>
      </c>
      <c r="BW422" s="1">
        <v>0</v>
      </c>
      <c r="BX422" s="1">
        <v>0</v>
      </c>
    </row>
    <row r="423" spans="4:76" hidden="1" x14ac:dyDescent="0.25">
      <c r="D423" s="4"/>
      <c r="E423" s="5">
        <f t="shared" si="63"/>
        <v>0</v>
      </c>
      <c r="F423" s="5">
        <f t="shared" si="64"/>
        <v>0</v>
      </c>
      <c r="H423" s="5" t="str">
        <f t="shared" si="65"/>
        <v>Withdrawn</v>
      </c>
      <c r="I423" s="6" t="str">
        <f t="shared" si="66"/>
        <v>Withdrawn</v>
      </c>
      <c r="J423" s="1" t="s">
        <v>945</v>
      </c>
      <c r="P423" s="1" t="str">
        <f t="shared" si="67"/>
        <v>NRIS</v>
      </c>
      <c r="R423" s="1">
        <f t="shared" si="68"/>
        <v>15</v>
      </c>
      <c r="T423" s="1" t="str">
        <f t="shared" si="69"/>
        <v>Biomass</v>
      </c>
      <c r="U423" s="1" t="str">
        <f t="shared" si="70"/>
        <v>Bowman County</v>
      </c>
      <c r="V423" s="1" t="str">
        <f t="shared" si="71"/>
        <v>ND</v>
      </c>
      <c r="AB423" s="1"/>
      <c r="AC423" s="1"/>
      <c r="AJ423" s="5"/>
      <c r="AK423" s="5"/>
      <c r="AL423" s="5"/>
      <c r="AM423" s="5"/>
      <c r="AN423" s="5"/>
      <c r="AO423" s="5"/>
      <c r="AP423" s="5"/>
      <c r="AQ423" s="5"/>
      <c r="AR423" s="5"/>
      <c r="AS423" s="5"/>
      <c r="AT423" s="5"/>
      <c r="AU423" s="5"/>
      <c r="BB423" s="1" t="s">
        <v>73</v>
      </c>
      <c r="BC423" s="2">
        <v>39589</v>
      </c>
      <c r="BD423" s="2">
        <v>39646</v>
      </c>
      <c r="BE423" s="2">
        <v>39646</v>
      </c>
      <c r="BG423" s="1" t="s">
        <v>192</v>
      </c>
      <c r="BH423" s="1" t="s">
        <v>627</v>
      </c>
      <c r="BI423" s="1" t="s">
        <v>194</v>
      </c>
      <c r="BM423" s="1" t="s">
        <v>126</v>
      </c>
      <c r="BN423" s="1" t="s">
        <v>946</v>
      </c>
      <c r="BO423" s="1">
        <v>15</v>
      </c>
      <c r="BP423" s="1">
        <v>15</v>
      </c>
      <c r="BQ423" s="1" t="s">
        <v>156</v>
      </c>
      <c r="BS423" s="1" t="s">
        <v>73</v>
      </c>
      <c r="BT423" s="2">
        <v>40725</v>
      </c>
      <c r="BU423" s="1">
        <v>0</v>
      </c>
      <c r="BV423" s="1">
        <v>0</v>
      </c>
      <c r="BW423" s="1">
        <v>0</v>
      </c>
      <c r="BX423" s="1">
        <v>0</v>
      </c>
    </row>
    <row r="424" spans="4:76" hidden="1" x14ac:dyDescent="0.25">
      <c r="D424" s="4"/>
      <c r="E424" s="5">
        <f t="shared" si="63"/>
        <v>0</v>
      </c>
      <c r="F424" s="5">
        <f t="shared" si="64"/>
        <v>0</v>
      </c>
      <c r="H424" s="5" t="str">
        <f t="shared" si="65"/>
        <v>Withdrawn</v>
      </c>
      <c r="I424" s="6" t="str">
        <f t="shared" si="66"/>
        <v>Not Started</v>
      </c>
      <c r="J424" s="1" t="s">
        <v>947</v>
      </c>
      <c r="P424" s="1" t="str">
        <f t="shared" si="67"/>
        <v>NRIS</v>
      </c>
      <c r="R424" s="1">
        <f t="shared" si="68"/>
        <v>200</v>
      </c>
      <c r="T424" s="1" t="str">
        <f t="shared" si="69"/>
        <v>Wind</v>
      </c>
      <c r="U424" s="1" t="str">
        <f t="shared" si="70"/>
        <v>McLeod County</v>
      </c>
      <c r="V424" s="1" t="str">
        <f t="shared" si="71"/>
        <v>MN</v>
      </c>
      <c r="AB424" s="1"/>
      <c r="AC424" s="1"/>
      <c r="AJ424" s="5"/>
      <c r="AK424" s="5"/>
      <c r="AL424" s="5"/>
      <c r="AM424" s="5"/>
      <c r="AN424" s="5"/>
      <c r="AO424" s="5"/>
      <c r="AP424" s="5"/>
      <c r="AQ424" s="5"/>
      <c r="AR424" s="5"/>
      <c r="AS424" s="5"/>
      <c r="AT424" s="5"/>
      <c r="AU424" s="5"/>
      <c r="BB424" s="1" t="s">
        <v>73</v>
      </c>
      <c r="BC424" s="2">
        <v>39617</v>
      </c>
      <c r="BD424" s="2">
        <v>39659</v>
      </c>
      <c r="BE424" s="2">
        <v>39659</v>
      </c>
      <c r="BG424" s="1" t="s">
        <v>236</v>
      </c>
      <c r="BH424" s="1" t="s">
        <v>440</v>
      </c>
      <c r="BI424" s="1" t="s">
        <v>93</v>
      </c>
      <c r="BM424" s="1" t="s">
        <v>126</v>
      </c>
      <c r="BN424" s="1" t="s">
        <v>948</v>
      </c>
      <c r="BO424" s="1">
        <v>200</v>
      </c>
      <c r="BP424" s="1">
        <v>200</v>
      </c>
      <c r="BQ424" s="1" t="s">
        <v>97</v>
      </c>
      <c r="BR424" s="1" t="s">
        <v>98</v>
      </c>
      <c r="BS424" s="1" t="s">
        <v>84</v>
      </c>
      <c r="BT424" s="2">
        <v>40908</v>
      </c>
      <c r="BU424" s="1">
        <v>0</v>
      </c>
      <c r="BV424" s="1">
        <v>0</v>
      </c>
      <c r="BW424" s="1">
        <v>0</v>
      </c>
      <c r="BX424" s="1">
        <v>0</v>
      </c>
    </row>
    <row r="425" spans="4:76" hidden="1" x14ac:dyDescent="0.25">
      <c r="D425" s="4"/>
      <c r="E425" s="5">
        <f t="shared" si="63"/>
        <v>0</v>
      </c>
      <c r="F425" s="5" t="str">
        <f t="shared" si="64"/>
        <v>G495</v>
      </c>
      <c r="H425" s="5" t="str">
        <f t="shared" si="65"/>
        <v>Done</v>
      </c>
      <c r="I425" s="6" t="str">
        <f t="shared" si="66"/>
        <v>In Service</v>
      </c>
      <c r="J425" s="1" t="s">
        <v>949</v>
      </c>
      <c r="P425" s="1" t="str">
        <f t="shared" si="67"/>
        <v>NRIS</v>
      </c>
      <c r="R425" s="1">
        <f t="shared" si="68"/>
        <v>150</v>
      </c>
      <c r="T425" s="1" t="str">
        <f t="shared" si="69"/>
        <v>Coal</v>
      </c>
      <c r="U425" s="1" t="str">
        <f t="shared" si="70"/>
        <v>Washington County</v>
      </c>
      <c r="V425" s="1" t="str">
        <f t="shared" si="71"/>
        <v>IL</v>
      </c>
      <c r="AB425" s="1"/>
      <c r="AC425" s="1"/>
      <c r="AJ425" s="5"/>
      <c r="AK425" s="5"/>
      <c r="AL425" s="5"/>
      <c r="AM425" s="5"/>
      <c r="AN425" s="5"/>
      <c r="AO425" s="5"/>
      <c r="AP425" s="5"/>
      <c r="AQ425" s="5"/>
      <c r="AR425" s="5"/>
      <c r="AS425" s="5"/>
      <c r="AT425" s="5"/>
      <c r="AU425" s="5"/>
      <c r="BB425" s="1" t="s">
        <v>58</v>
      </c>
      <c r="BC425" s="2">
        <v>38393</v>
      </c>
      <c r="BE425" s="2">
        <v>39399</v>
      </c>
      <c r="BF425" s="2">
        <v>41060</v>
      </c>
      <c r="BG425" s="1" t="s">
        <v>122</v>
      </c>
      <c r="BH425" s="1" t="s">
        <v>395</v>
      </c>
      <c r="BI425" s="1" t="s">
        <v>124</v>
      </c>
      <c r="BK425" s="1" t="s">
        <v>949</v>
      </c>
      <c r="BL425" s="1" t="s">
        <v>599</v>
      </c>
      <c r="BM425" s="1" t="s">
        <v>126</v>
      </c>
      <c r="BN425" s="1" t="s">
        <v>950</v>
      </c>
      <c r="BO425" s="1">
        <v>150</v>
      </c>
      <c r="BP425" s="1">
        <v>150</v>
      </c>
      <c r="BQ425" s="1" t="s">
        <v>83</v>
      </c>
      <c r="BR425" s="1" t="s">
        <v>355</v>
      </c>
      <c r="BS425" s="1" t="s">
        <v>65</v>
      </c>
      <c r="BT425" s="2">
        <v>38991</v>
      </c>
      <c r="BU425" s="1">
        <v>0</v>
      </c>
      <c r="BV425" s="1">
        <v>0</v>
      </c>
      <c r="BW425" s="1">
        <v>0</v>
      </c>
      <c r="BX425" s="1">
        <v>0</v>
      </c>
    </row>
    <row r="426" spans="4:76" hidden="1" x14ac:dyDescent="0.25">
      <c r="D426" s="4"/>
      <c r="E426" s="5">
        <f t="shared" si="63"/>
        <v>0</v>
      </c>
      <c r="F426" s="5" t="str">
        <f t="shared" si="64"/>
        <v>CS5</v>
      </c>
      <c r="H426" s="5" t="str">
        <f t="shared" si="65"/>
        <v>Withdrawn</v>
      </c>
      <c r="I426" s="6" t="str">
        <f t="shared" si="66"/>
        <v>Withdrawn</v>
      </c>
      <c r="J426" s="1" t="s">
        <v>951</v>
      </c>
      <c r="P426" s="1" t="str">
        <f t="shared" si="67"/>
        <v>ERIS</v>
      </c>
      <c r="R426" s="1">
        <f t="shared" si="68"/>
        <v>3</v>
      </c>
      <c r="T426" s="1" t="str">
        <f t="shared" si="69"/>
        <v>Wind</v>
      </c>
      <c r="U426" s="1" t="str">
        <f t="shared" si="70"/>
        <v>Pipestone County</v>
      </c>
      <c r="V426" s="1" t="str">
        <f t="shared" si="71"/>
        <v>MN</v>
      </c>
      <c r="AB426" s="1"/>
      <c r="AC426" s="1"/>
      <c r="AJ426" s="5"/>
      <c r="AK426" s="5"/>
      <c r="AL426" s="5"/>
      <c r="AM426" s="5"/>
      <c r="AN426" s="5"/>
      <c r="AO426" s="5"/>
      <c r="AP426" s="5"/>
      <c r="AQ426" s="5"/>
      <c r="AR426" s="5"/>
      <c r="AS426" s="5"/>
      <c r="AT426" s="5"/>
      <c r="AU426" s="5"/>
      <c r="BB426" s="1" t="s">
        <v>73</v>
      </c>
      <c r="BC426" s="2">
        <v>38715</v>
      </c>
      <c r="BD426" s="2">
        <v>39672</v>
      </c>
      <c r="BE426" s="2">
        <v>39672</v>
      </c>
      <c r="BG426" s="1" t="s">
        <v>153</v>
      </c>
      <c r="BH426" s="1" t="s">
        <v>169</v>
      </c>
      <c r="BI426" s="1" t="s">
        <v>93</v>
      </c>
      <c r="BK426" s="1" t="s">
        <v>888</v>
      </c>
      <c r="BL426" s="1" t="s">
        <v>143</v>
      </c>
      <c r="BM426" s="1" t="s">
        <v>62</v>
      </c>
      <c r="BN426" s="1" t="s">
        <v>952</v>
      </c>
      <c r="BO426" s="1">
        <v>3</v>
      </c>
      <c r="BP426" s="1">
        <v>3</v>
      </c>
      <c r="BQ426" s="1" t="s">
        <v>97</v>
      </c>
      <c r="BR426" s="1" t="s">
        <v>98</v>
      </c>
      <c r="BS426" s="1" t="s">
        <v>73</v>
      </c>
      <c r="BT426" s="2">
        <v>39234</v>
      </c>
      <c r="BU426" s="1">
        <v>0</v>
      </c>
      <c r="BV426" s="1">
        <v>0</v>
      </c>
      <c r="BW426" s="1">
        <v>0</v>
      </c>
      <c r="BX426" s="1">
        <v>0</v>
      </c>
    </row>
    <row r="427" spans="4:76" hidden="1" x14ac:dyDescent="0.25">
      <c r="D427" s="4"/>
      <c r="E427" s="5">
        <f t="shared" si="63"/>
        <v>0</v>
      </c>
      <c r="F427" s="5">
        <f t="shared" si="64"/>
        <v>0</v>
      </c>
      <c r="H427" s="5" t="str">
        <f t="shared" si="65"/>
        <v>Withdrawn</v>
      </c>
      <c r="I427" s="6" t="str">
        <f t="shared" si="66"/>
        <v>Not Started</v>
      </c>
      <c r="J427" s="1" t="s">
        <v>953</v>
      </c>
      <c r="P427" s="1" t="str">
        <f t="shared" si="67"/>
        <v>NRIS</v>
      </c>
      <c r="R427" s="1">
        <f t="shared" si="68"/>
        <v>81</v>
      </c>
      <c r="T427" s="1" t="str">
        <f t="shared" si="69"/>
        <v>Wind</v>
      </c>
      <c r="U427" s="1" t="str">
        <f t="shared" si="70"/>
        <v>O'Brien County</v>
      </c>
      <c r="V427" s="1" t="str">
        <f t="shared" si="71"/>
        <v>IA</v>
      </c>
      <c r="AB427" s="1"/>
      <c r="AC427" s="1"/>
      <c r="AJ427" s="5"/>
      <c r="AK427" s="5"/>
      <c r="AL427" s="5"/>
      <c r="AM427" s="5"/>
      <c r="AN427" s="5"/>
      <c r="AO427" s="5"/>
      <c r="AP427" s="5"/>
      <c r="AQ427" s="5"/>
      <c r="AR427" s="5"/>
      <c r="AS427" s="5"/>
      <c r="AT427" s="5"/>
      <c r="AU427" s="5"/>
      <c r="BB427" s="1" t="s">
        <v>73</v>
      </c>
      <c r="BC427" s="2">
        <v>39608</v>
      </c>
      <c r="BD427" s="2">
        <v>39673</v>
      </c>
      <c r="BE427" s="2">
        <v>39673</v>
      </c>
      <c r="BG427" s="1" t="s">
        <v>87</v>
      </c>
      <c r="BH427" s="1" t="s">
        <v>254</v>
      </c>
      <c r="BI427" s="1" t="s">
        <v>89</v>
      </c>
      <c r="BM427" s="1" t="s">
        <v>126</v>
      </c>
      <c r="BN427" s="1" t="s">
        <v>954</v>
      </c>
      <c r="BO427" s="1">
        <v>81</v>
      </c>
      <c r="BP427" s="1">
        <v>81</v>
      </c>
      <c r="BQ427" s="1" t="s">
        <v>97</v>
      </c>
      <c r="BR427" s="1" t="s">
        <v>98</v>
      </c>
      <c r="BS427" s="1" t="s">
        <v>84</v>
      </c>
      <c r="BT427" s="2">
        <v>40543</v>
      </c>
      <c r="BU427" s="1">
        <v>0</v>
      </c>
      <c r="BV427" s="1">
        <v>0</v>
      </c>
      <c r="BW427" s="1">
        <v>0</v>
      </c>
      <c r="BX427" s="1">
        <v>0</v>
      </c>
    </row>
    <row r="428" spans="4:76" hidden="1" x14ac:dyDescent="0.25">
      <c r="D428" s="4"/>
      <c r="E428" s="5">
        <f t="shared" si="63"/>
        <v>0</v>
      </c>
      <c r="F428" s="5">
        <f t="shared" si="64"/>
        <v>0</v>
      </c>
      <c r="H428" s="5" t="str">
        <f t="shared" si="65"/>
        <v>Withdrawn</v>
      </c>
      <c r="I428" s="6" t="str">
        <f t="shared" si="66"/>
        <v>Not Started</v>
      </c>
      <c r="J428" s="1" t="s">
        <v>955</v>
      </c>
      <c r="P428" s="1" t="str">
        <f t="shared" si="67"/>
        <v>NRIS</v>
      </c>
      <c r="R428" s="1">
        <f t="shared" si="68"/>
        <v>1500</v>
      </c>
      <c r="T428" s="1" t="str">
        <f t="shared" si="69"/>
        <v>Wind</v>
      </c>
      <c r="U428" s="1" t="str">
        <f t="shared" si="70"/>
        <v>Winnebago County</v>
      </c>
      <c r="V428" s="1" t="str">
        <f t="shared" si="71"/>
        <v>IL</v>
      </c>
      <c r="AB428" s="1"/>
      <c r="AC428" s="1"/>
      <c r="AJ428" s="5"/>
      <c r="AK428" s="5"/>
      <c r="AL428" s="5"/>
      <c r="AM428" s="5"/>
      <c r="AN428" s="5"/>
      <c r="AO428" s="5"/>
      <c r="AP428" s="5"/>
      <c r="AQ428" s="5"/>
      <c r="AR428" s="5"/>
      <c r="AS428" s="5"/>
      <c r="AT428" s="5"/>
      <c r="AU428" s="5"/>
      <c r="BB428" s="1" t="s">
        <v>73</v>
      </c>
      <c r="BC428" s="2">
        <v>39378</v>
      </c>
      <c r="BD428" s="2">
        <v>39679</v>
      </c>
      <c r="BE428" s="2">
        <v>39679</v>
      </c>
      <c r="BG428" s="1" t="s">
        <v>74</v>
      </c>
      <c r="BH428" s="1" t="s">
        <v>448</v>
      </c>
      <c r="BI428" s="1" t="s">
        <v>124</v>
      </c>
      <c r="BL428" s="1" t="s">
        <v>536</v>
      </c>
      <c r="BM428" s="1" t="s">
        <v>126</v>
      </c>
      <c r="BN428" s="1" t="s">
        <v>956</v>
      </c>
      <c r="BO428" s="1">
        <v>1500</v>
      </c>
      <c r="BP428" s="1">
        <v>1500</v>
      </c>
      <c r="BQ428" s="1" t="s">
        <v>97</v>
      </c>
      <c r="BR428" s="1" t="s">
        <v>98</v>
      </c>
      <c r="BS428" s="1" t="s">
        <v>84</v>
      </c>
      <c r="BT428" s="2">
        <v>41244</v>
      </c>
      <c r="BU428" s="1">
        <v>0</v>
      </c>
      <c r="BV428" s="1">
        <v>0</v>
      </c>
      <c r="BW428" s="1">
        <v>0</v>
      </c>
      <c r="BX428" s="1">
        <v>0</v>
      </c>
    </row>
    <row r="429" spans="4:76" hidden="1" x14ac:dyDescent="0.25">
      <c r="D429" s="4"/>
      <c r="E429" s="5">
        <f t="shared" si="63"/>
        <v>0</v>
      </c>
      <c r="F429" s="5">
        <f t="shared" si="64"/>
        <v>0</v>
      </c>
      <c r="H429" s="5" t="str">
        <f t="shared" si="65"/>
        <v>Withdrawn</v>
      </c>
      <c r="I429" s="6" t="str">
        <f t="shared" si="66"/>
        <v>Not Started</v>
      </c>
      <c r="J429" s="1" t="s">
        <v>957</v>
      </c>
      <c r="P429" s="1" t="str">
        <f t="shared" si="67"/>
        <v>NRIS</v>
      </c>
      <c r="R429" s="1">
        <f t="shared" si="68"/>
        <v>180</v>
      </c>
      <c r="T429" s="1" t="str">
        <f t="shared" si="69"/>
        <v>Wind</v>
      </c>
      <c r="U429" s="1" t="str">
        <f t="shared" si="70"/>
        <v>Polk County</v>
      </c>
      <c r="V429" s="1" t="str">
        <f t="shared" si="71"/>
        <v>MN</v>
      </c>
      <c r="AB429" s="1"/>
      <c r="AC429" s="1"/>
      <c r="AJ429" s="5"/>
      <c r="AK429" s="5"/>
      <c r="AL429" s="5"/>
      <c r="AM429" s="5"/>
      <c r="AN429" s="5"/>
      <c r="AO429" s="5"/>
      <c r="AP429" s="5"/>
      <c r="AQ429" s="5"/>
      <c r="AR429" s="5"/>
      <c r="AS429" s="5"/>
      <c r="AT429" s="5"/>
      <c r="AU429" s="5"/>
      <c r="BB429" s="1" t="s">
        <v>73</v>
      </c>
      <c r="BC429" s="2">
        <v>39588</v>
      </c>
      <c r="BD429" s="2">
        <v>39706</v>
      </c>
      <c r="BE429" s="2">
        <v>39706</v>
      </c>
      <c r="BG429" s="1" t="s">
        <v>203</v>
      </c>
      <c r="BH429" s="1" t="s">
        <v>958</v>
      </c>
      <c r="BI429" s="1" t="s">
        <v>93</v>
      </c>
      <c r="BL429" s="1" t="s">
        <v>536</v>
      </c>
      <c r="BM429" s="1" t="s">
        <v>126</v>
      </c>
      <c r="BN429" s="1" t="s">
        <v>959</v>
      </c>
      <c r="BO429" s="1">
        <v>180</v>
      </c>
      <c r="BP429" s="1">
        <v>180</v>
      </c>
      <c r="BQ429" s="1" t="s">
        <v>97</v>
      </c>
      <c r="BR429" s="1" t="s">
        <v>98</v>
      </c>
      <c r="BS429" s="1" t="s">
        <v>84</v>
      </c>
      <c r="BT429" s="2">
        <v>41244</v>
      </c>
      <c r="BU429" s="1">
        <v>0</v>
      </c>
      <c r="BV429" s="1">
        <v>0</v>
      </c>
      <c r="BW429" s="1">
        <v>0</v>
      </c>
      <c r="BX429" s="1">
        <v>0</v>
      </c>
    </row>
    <row r="430" spans="4:76" hidden="1" x14ac:dyDescent="0.25">
      <c r="D430" s="4"/>
      <c r="E430" s="5">
        <f t="shared" si="63"/>
        <v>0</v>
      </c>
      <c r="F430" s="5">
        <f t="shared" si="64"/>
        <v>0</v>
      </c>
      <c r="H430" s="5" t="str">
        <f t="shared" si="65"/>
        <v>Withdrawn</v>
      </c>
      <c r="I430" s="6" t="str">
        <f t="shared" si="66"/>
        <v>Withdrawn</v>
      </c>
      <c r="J430" s="1" t="s">
        <v>960</v>
      </c>
      <c r="P430" s="1" t="str">
        <f t="shared" si="67"/>
        <v>NRIS</v>
      </c>
      <c r="R430" s="1">
        <f t="shared" si="68"/>
        <v>60</v>
      </c>
      <c r="T430" s="1" t="str">
        <f t="shared" si="69"/>
        <v>Wind</v>
      </c>
      <c r="U430" s="1" t="str">
        <f t="shared" si="70"/>
        <v>Cavalier County</v>
      </c>
      <c r="V430" s="1" t="str">
        <f t="shared" si="71"/>
        <v>ND</v>
      </c>
      <c r="AB430" s="1"/>
      <c r="AC430" s="1"/>
      <c r="AJ430" s="5"/>
      <c r="AK430" s="5"/>
      <c r="AL430" s="5"/>
      <c r="AM430" s="5"/>
      <c r="AN430" s="5"/>
      <c r="AO430" s="5"/>
      <c r="AP430" s="5"/>
      <c r="AQ430" s="5"/>
      <c r="AR430" s="5"/>
      <c r="AS430" s="5"/>
      <c r="AT430" s="5"/>
      <c r="AU430" s="5"/>
      <c r="BB430" s="1" t="s">
        <v>73</v>
      </c>
      <c r="BC430" s="2">
        <v>39322</v>
      </c>
      <c r="BD430" s="2">
        <v>39716</v>
      </c>
      <c r="BE430" s="2">
        <v>39716</v>
      </c>
      <c r="BG430" s="1" t="s">
        <v>203</v>
      </c>
      <c r="BH430" s="1" t="s">
        <v>376</v>
      </c>
      <c r="BI430" s="1" t="s">
        <v>194</v>
      </c>
      <c r="BL430" s="1" t="s">
        <v>536</v>
      </c>
      <c r="BM430" s="1" t="s">
        <v>126</v>
      </c>
      <c r="BN430" s="1" t="s">
        <v>961</v>
      </c>
      <c r="BO430" s="1">
        <v>60</v>
      </c>
      <c r="BP430" s="1">
        <v>60</v>
      </c>
      <c r="BQ430" s="1" t="s">
        <v>97</v>
      </c>
      <c r="BR430" s="1" t="s">
        <v>98</v>
      </c>
      <c r="BS430" s="1" t="s">
        <v>73</v>
      </c>
      <c r="BT430" s="2">
        <v>40908</v>
      </c>
      <c r="BU430" s="1">
        <v>0</v>
      </c>
      <c r="BV430" s="1">
        <v>0</v>
      </c>
      <c r="BW430" s="1">
        <v>0</v>
      </c>
      <c r="BX430" s="1">
        <v>0</v>
      </c>
    </row>
    <row r="431" spans="4:76" hidden="1" x14ac:dyDescent="0.25">
      <c r="D431" s="4"/>
      <c r="E431" s="5" t="str">
        <f t="shared" si="63"/>
        <v>G502</v>
      </c>
      <c r="F431" s="5" t="str">
        <f t="shared" si="64"/>
        <v>G502</v>
      </c>
      <c r="H431" s="5" t="str">
        <f t="shared" si="65"/>
        <v>Done</v>
      </c>
      <c r="I431" s="6" t="str">
        <f t="shared" si="66"/>
        <v>In Service</v>
      </c>
      <c r="J431" s="1" t="s">
        <v>962</v>
      </c>
      <c r="P431" s="1" t="str">
        <f t="shared" si="67"/>
        <v>NRIS</v>
      </c>
      <c r="R431" s="1">
        <f t="shared" si="68"/>
        <v>50</v>
      </c>
      <c r="T431" s="1" t="str">
        <f t="shared" si="69"/>
        <v>Wind</v>
      </c>
      <c r="U431" s="1" t="str">
        <f t="shared" si="70"/>
        <v>Oliver County</v>
      </c>
      <c r="V431" s="1" t="str">
        <f t="shared" si="71"/>
        <v>ND</v>
      </c>
      <c r="AB431" s="1"/>
      <c r="AC431" s="1"/>
      <c r="AJ431" s="5"/>
      <c r="AK431" s="5"/>
      <c r="AL431" s="5"/>
      <c r="AM431" s="5"/>
      <c r="AN431" s="5"/>
      <c r="AO431" s="5"/>
      <c r="AP431" s="5"/>
      <c r="AQ431" s="5"/>
      <c r="AR431" s="5"/>
      <c r="AS431" s="5"/>
      <c r="AT431" s="5"/>
      <c r="AU431" s="5"/>
      <c r="BB431" s="1" t="s">
        <v>58</v>
      </c>
      <c r="BC431" s="2">
        <v>38425</v>
      </c>
      <c r="BE431" s="2">
        <v>38827</v>
      </c>
      <c r="BG431" s="1" t="s">
        <v>315</v>
      </c>
      <c r="BH431" s="1" t="s">
        <v>864</v>
      </c>
      <c r="BI431" s="1" t="s">
        <v>194</v>
      </c>
      <c r="BJ431" s="1" t="s">
        <v>962</v>
      </c>
      <c r="BK431" s="1" t="s">
        <v>962</v>
      </c>
      <c r="BL431" s="1" t="s">
        <v>77</v>
      </c>
      <c r="BM431" s="1" t="s">
        <v>126</v>
      </c>
      <c r="BN431" s="1" t="s">
        <v>963</v>
      </c>
      <c r="BO431" s="1">
        <v>50</v>
      </c>
      <c r="BP431" s="1">
        <v>50</v>
      </c>
      <c r="BQ431" s="1" t="s">
        <v>97</v>
      </c>
      <c r="BR431" s="1" t="s">
        <v>98</v>
      </c>
      <c r="BS431" s="1" t="s">
        <v>65</v>
      </c>
      <c r="BT431" s="2">
        <v>39203</v>
      </c>
      <c r="BU431" s="1">
        <v>0</v>
      </c>
      <c r="BV431" s="1">
        <v>0</v>
      </c>
      <c r="BW431" s="1">
        <v>0</v>
      </c>
      <c r="BX431" s="1">
        <v>0</v>
      </c>
    </row>
    <row r="432" spans="4:76" hidden="1" x14ac:dyDescent="0.25">
      <c r="D432" s="4"/>
      <c r="E432" s="5">
        <f t="shared" si="63"/>
        <v>0</v>
      </c>
      <c r="F432" s="5">
        <f t="shared" si="64"/>
        <v>0</v>
      </c>
      <c r="H432" s="5" t="str">
        <f t="shared" si="65"/>
        <v>Done</v>
      </c>
      <c r="I432" s="6" t="str">
        <f t="shared" si="66"/>
        <v>In Service</v>
      </c>
      <c r="J432" s="1" t="s">
        <v>964</v>
      </c>
      <c r="P432" s="1" t="str">
        <f t="shared" si="67"/>
        <v>NRIS</v>
      </c>
      <c r="R432" s="1">
        <f t="shared" si="68"/>
        <v>158</v>
      </c>
      <c r="T432" s="1" t="str">
        <f t="shared" si="69"/>
        <v>Wind</v>
      </c>
      <c r="U432" s="1" t="str">
        <f t="shared" si="70"/>
        <v>Huron County</v>
      </c>
      <c r="V432" s="1" t="str">
        <f t="shared" si="71"/>
        <v>MI</v>
      </c>
      <c r="AB432" s="1"/>
      <c r="AC432" s="1"/>
      <c r="AJ432" s="5"/>
      <c r="AK432" s="5"/>
      <c r="AL432" s="5"/>
      <c r="AM432" s="5"/>
      <c r="AN432" s="5"/>
      <c r="AO432" s="5"/>
      <c r="AP432" s="5"/>
      <c r="AQ432" s="5"/>
      <c r="AR432" s="5"/>
      <c r="AS432" s="5"/>
      <c r="AT432" s="5"/>
      <c r="AU432" s="5"/>
      <c r="BB432" s="1" t="s">
        <v>58</v>
      </c>
      <c r="BC432" s="2">
        <v>38425</v>
      </c>
      <c r="BE432" s="2">
        <v>39455</v>
      </c>
      <c r="BG432" s="1" t="s">
        <v>128</v>
      </c>
      <c r="BH432" s="1" t="s">
        <v>546</v>
      </c>
      <c r="BI432" s="1" t="s">
        <v>130</v>
      </c>
      <c r="BL432" s="1" t="s">
        <v>77</v>
      </c>
      <c r="BM432" s="1" t="s">
        <v>126</v>
      </c>
      <c r="BN432" s="1" t="s">
        <v>965</v>
      </c>
      <c r="BO432" s="1">
        <v>158</v>
      </c>
      <c r="BP432" s="1">
        <v>158</v>
      </c>
      <c r="BQ432" s="1" t="s">
        <v>97</v>
      </c>
      <c r="BR432" s="1" t="s">
        <v>98</v>
      </c>
      <c r="BS432" s="1" t="s">
        <v>65</v>
      </c>
      <c r="BT432" s="2">
        <v>39722</v>
      </c>
      <c r="BU432" s="1">
        <v>0</v>
      </c>
      <c r="BV432" s="1">
        <v>0</v>
      </c>
      <c r="BW432" s="1">
        <v>0</v>
      </c>
      <c r="BX432" s="1">
        <v>0</v>
      </c>
    </row>
    <row r="433" spans="4:76" hidden="1" x14ac:dyDescent="0.25">
      <c r="D433" s="4"/>
      <c r="E433" s="5">
        <f t="shared" si="63"/>
        <v>0</v>
      </c>
      <c r="F433" s="5">
        <f t="shared" si="64"/>
        <v>0</v>
      </c>
      <c r="H433" s="5" t="str">
        <f t="shared" si="65"/>
        <v>Withdrawn</v>
      </c>
      <c r="I433" s="6" t="str">
        <f t="shared" si="66"/>
        <v>Withdrawn</v>
      </c>
      <c r="J433" s="1" t="s">
        <v>966</v>
      </c>
      <c r="P433" s="1" t="str">
        <f t="shared" si="67"/>
        <v>NRIS</v>
      </c>
      <c r="R433" s="1">
        <f t="shared" si="68"/>
        <v>300</v>
      </c>
      <c r="T433" s="1" t="str">
        <f t="shared" si="69"/>
        <v>Wind</v>
      </c>
      <c r="U433" s="1" t="str">
        <f t="shared" si="70"/>
        <v>Adair County</v>
      </c>
      <c r="V433" s="1" t="str">
        <f t="shared" si="71"/>
        <v>MO</v>
      </c>
      <c r="AB433" s="1"/>
      <c r="AC433" s="1"/>
      <c r="AJ433" s="5"/>
      <c r="AK433" s="5"/>
      <c r="AL433" s="5"/>
      <c r="AM433" s="5"/>
      <c r="AN433" s="5"/>
      <c r="AO433" s="5"/>
      <c r="AP433" s="5"/>
      <c r="AQ433" s="5"/>
      <c r="AR433" s="5"/>
      <c r="AS433" s="5"/>
      <c r="AT433" s="5"/>
      <c r="AU433" s="5"/>
      <c r="BB433" s="1" t="s">
        <v>73</v>
      </c>
      <c r="BC433" s="2">
        <v>38706</v>
      </c>
      <c r="BD433" s="2">
        <v>39721</v>
      </c>
      <c r="BE433" s="2">
        <v>39721</v>
      </c>
      <c r="BF433" s="2">
        <v>40543</v>
      </c>
      <c r="BG433" s="1" t="s">
        <v>486</v>
      </c>
      <c r="BH433" s="1" t="s">
        <v>967</v>
      </c>
      <c r="BI433" s="1" t="s">
        <v>488</v>
      </c>
      <c r="BL433" s="1" t="s">
        <v>77</v>
      </c>
      <c r="BM433" s="1" t="s">
        <v>126</v>
      </c>
      <c r="BN433" s="1" t="s">
        <v>968</v>
      </c>
      <c r="BO433" s="1">
        <v>300</v>
      </c>
      <c r="BP433" s="1">
        <v>300</v>
      </c>
      <c r="BQ433" s="1" t="s">
        <v>97</v>
      </c>
      <c r="BR433" s="1" t="s">
        <v>98</v>
      </c>
      <c r="BS433" s="1" t="s">
        <v>73</v>
      </c>
      <c r="BT433" s="2">
        <v>38991</v>
      </c>
      <c r="BU433" s="1">
        <v>0</v>
      </c>
      <c r="BV433" s="1">
        <v>0</v>
      </c>
      <c r="BW433" s="1">
        <v>0</v>
      </c>
      <c r="BX433" s="1">
        <v>0</v>
      </c>
    </row>
    <row r="434" spans="4:76" hidden="1" x14ac:dyDescent="0.25">
      <c r="D434" s="4"/>
      <c r="E434" s="5">
        <f t="shared" si="63"/>
        <v>0</v>
      </c>
      <c r="F434" s="5">
        <f t="shared" si="64"/>
        <v>0</v>
      </c>
      <c r="H434" s="5" t="str">
        <f t="shared" si="65"/>
        <v>Withdrawn</v>
      </c>
      <c r="I434" s="6" t="str">
        <f t="shared" si="66"/>
        <v>Not Started</v>
      </c>
      <c r="J434" s="1" t="s">
        <v>969</v>
      </c>
      <c r="P434" s="1" t="str">
        <f t="shared" si="67"/>
        <v>NRIS</v>
      </c>
      <c r="R434" s="1">
        <f t="shared" si="68"/>
        <v>71</v>
      </c>
      <c r="T434" s="1" t="str">
        <f t="shared" si="69"/>
        <v>Wind</v>
      </c>
      <c r="U434" s="1" t="str">
        <f t="shared" si="70"/>
        <v>Tama County</v>
      </c>
      <c r="V434" s="1" t="str">
        <f t="shared" si="71"/>
        <v>IA</v>
      </c>
      <c r="AB434" s="1"/>
      <c r="AC434" s="1"/>
      <c r="AJ434" s="5"/>
      <c r="AK434" s="5"/>
      <c r="AL434" s="5"/>
      <c r="AM434" s="5"/>
      <c r="AN434" s="5"/>
      <c r="AO434" s="5"/>
      <c r="AP434" s="5"/>
      <c r="AQ434" s="5"/>
      <c r="AR434" s="5"/>
      <c r="AS434" s="5"/>
      <c r="AT434" s="5"/>
      <c r="AU434" s="5"/>
      <c r="BB434" s="1" t="s">
        <v>73</v>
      </c>
      <c r="BC434" s="2">
        <v>39605</v>
      </c>
      <c r="BD434" s="2">
        <v>39730</v>
      </c>
      <c r="BE434" s="2">
        <v>39730</v>
      </c>
      <c r="BG434" s="1" t="s">
        <v>87</v>
      </c>
      <c r="BH434" s="1" t="s">
        <v>578</v>
      </c>
      <c r="BI434" s="1" t="s">
        <v>89</v>
      </c>
      <c r="BL434" s="1" t="s">
        <v>536</v>
      </c>
      <c r="BM434" s="1" t="s">
        <v>126</v>
      </c>
      <c r="BN434" s="1" t="s">
        <v>970</v>
      </c>
      <c r="BO434" s="1">
        <v>71</v>
      </c>
      <c r="BP434" s="1">
        <v>71</v>
      </c>
      <c r="BQ434" s="1" t="s">
        <v>97</v>
      </c>
      <c r="BR434" s="1" t="s">
        <v>98</v>
      </c>
      <c r="BS434" s="1" t="s">
        <v>84</v>
      </c>
      <c r="BT434" s="2">
        <v>40544</v>
      </c>
      <c r="BU434" s="1">
        <v>0</v>
      </c>
      <c r="BV434" s="1">
        <v>0</v>
      </c>
      <c r="BW434" s="1">
        <v>0</v>
      </c>
      <c r="BX434" s="1">
        <v>0</v>
      </c>
    </row>
    <row r="435" spans="4:76" hidden="1" x14ac:dyDescent="0.25">
      <c r="D435" s="4"/>
      <c r="E435" s="5">
        <f t="shared" si="63"/>
        <v>0</v>
      </c>
      <c r="F435" s="5">
        <f t="shared" si="64"/>
        <v>0</v>
      </c>
      <c r="H435" s="5" t="str">
        <f t="shared" si="65"/>
        <v>Withdrawn</v>
      </c>
      <c r="I435" s="6" t="str">
        <f t="shared" si="66"/>
        <v>Not Started</v>
      </c>
      <c r="J435" s="1" t="s">
        <v>971</v>
      </c>
      <c r="P435" s="1" t="str">
        <f t="shared" si="67"/>
        <v>ERIS</v>
      </c>
      <c r="R435" s="1">
        <f t="shared" si="68"/>
        <v>20</v>
      </c>
      <c r="T435" s="1" t="str">
        <f t="shared" si="69"/>
        <v>Biomass</v>
      </c>
      <c r="U435" s="1" t="str">
        <f t="shared" si="70"/>
        <v>Chippewa County</v>
      </c>
      <c r="V435" s="1" t="str">
        <f t="shared" si="71"/>
        <v>WI</v>
      </c>
      <c r="AB435" s="1"/>
      <c r="AC435" s="1"/>
      <c r="AJ435" s="5"/>
      <c r="AK435" s="5"/>
      <c r="AL435" s="5"/>
      <c r="AM435" s="5"/>
      <c r="AN435" s="5"/>
      <c r="AO435" s="5"/>
      <c r="AP435" s="5"/>
      <c r="AQ435" s="5"/>
      <c r="AR435" s="5"/>
      <c r="AS435" s="5"/>
      <c r="AT435" s="5"/>
      <c r="AU435" s="5"/>
      <c r="BB435" s="1" t="s">
        <v>73</v>
      </c>
      <c r="BC435" s="2">
        <v>39296</v>
      </c>
      <c r="BD435" s="2">
        <v>39734</v>
      </c>
      <c r="BE435" s="2">
        <v>39734</v>
      </c>
      <c r="BG435" s="1" t="s">
        <v>91</v>
      </c>
      <c r="BH435" s="1" t="s">
        <v>972</v>
      </c>
      <c r="BI435" s="1" t="s">
        <v>76</v>
      </c>
      <c r="BL435" s="1" t="s">
        <v>536</v>
      </c>
      <c r="BM435" s="1" t="s">
        <v>62</v>
      </c>
      <c r="BN435" s="1" t="s">
        <v>973</v>
      </c>
      <c r="BO435" s="1">
        <v>20</v>
      </c>
      <c r="BP435" s="1">
        <v>20</v>
      </c>
      <c r="BQ435" s="1" t="s">
        <v>156</v>
      </c>
      <c r="BS435" s="1" t="s">
        <v>84</v>
      </c>
      <c r="BT435" s="2">
        <v>40483</v>
      </c>
      <c r="BU435" s="1">
        <v>0</v>
      </c>
      <c r="BV435" s="1">
        <v>0</v>
      </c>
      <c r="BW435" s="1">
        <v>0</v>
      </c>
      <c r="BX435" s="1">
        <v>0</v>
      </c>
    </row>
    <row r="436" spans="4:76" hidden="1" x14ac:dyDescent="0.25">
      <c r="D436" s="4"/>
      <c r="E436" s="5" t="str">
        <f t="shared" si="63"/>
        <v>G507</v>
      </c>
      <c r="F436" s="5" t="str">
        <f t="shared" si="64"/>
        <v>G507</v>
      </c>
      <c r="H436" s="5" t="str">
        <f t="shared" si="65"/>
        <v>Done</v>
      </c>
      <c r="I436" s="6" t="str">
        <f t="shared" si="66"/>
        <v>In Service</v>
      </c>
      <c r="J436" s="1" t="s">
        <v>974</v>
      </c>
      <c r="P436" s="1" t="str">
        <f t="shared" si="67"/>
        <v>ERIS</v>
      </c>
      <c r="R436" s="1">
        <f t="shared" si="68"/>
        <v>68</v>
      </c>
      <c r="T436" s="1" t="str">
        <f t="shared" si="69"/>
        <v>Wind</v>
      </c>
      <c r="U436" s="1" t="str">
        <f t="shared" si="70"/>
        <v>Fond du Lac County</v>
      </c>
      <c r="V436" s="1" t="str">
        <f t="shared" si="71"/>
        <v>WI</v>
      </c>
      <c r="AB436" s="1"/>
      <c r="AC436" s="1"/>
      <c r="AJ436" s="5"/>
      <c r="AK436" s="5"/>
      <c r="AL436" s="5"/>
      <c r="AM436" s="5"/>
      <c r="AN436" s="5"/>
      <c r="AO436" s="5"/>
      <c r="AP436" s="5"/>
      <c r="AQ436" s="5"/>
      <c r="AR436" s="5"/>
      <c r="AS436" s="5"/>
      <c r="AT436" s="5"/>
      <c r="AU436" s="5"/>
      <c r="BB436" s="1" t="s">
        <v>58</v>
      </c>
      <c r="BC436" s="2">
        <v>38422</v>
      </c>
      <c r="BE436" s="2">
        <v>39114</v>
      </c>
      <c r="BG436" s="1" t="s">
        <v>301</v>
      </c>
      <c r="BH436" s="1" t="s">
        <v>403</v>
      </c>
      <c r="BI436" s="1" t="s">
        <v>76</v>
      </c>
      <c r="BJ436" s="1" t="s">
        <v>974</v>
      </c>
      <c r="BK436" s="1" t="s">
        <v>974</v>
      </c>
      <c r="BL436" s="1" t="s">
        <v>77</v>
      </c>
      <c r="BM436" s="1" t="s">
        <v>62</v>
      </c>
      <c r="BN436" s="1" t="s">
        <v>975</v>
      </c>
      <c r="BO436" s="1">
        <v>68</v>
      </c>
      <c r="BP436" s="1">
        <v>68</v>
      </c>
      <c r="BQ436" s="1" t="s">
        <v>97</v>
      </c>
      <c r="BR436" s="1" t="s">
        <v>98</v>
      </c>
      <c r="BS436" s="1" t="s">
        <v>65</v>
      </c>
      <c r="BT436" s="2">
        <v>38657</v>
      </c>
      <c r="BU436" s="1">
        <v>0</v>
      </c>
      <c r="BV436" s="1">
        <v>0</v>
      </c>
      <c r="BW436" s="1">
        <v>0</v>
      </c>
      <c r="BX436" s="1">
        <v>0</v>
      </c>
    </row>
    <row r="437" spans="4:76" hidden="1" x14ac:dyDescent="0.25">
      <c r="D437" s="4"/>
      <c r="E437" s="5">
        <f t="shared" si="63"/>
        <v>0</v>
      </c>
      <c r="F437" s="5">
        <f t="shared" si="64"/>
        <v>0</v>
      </c>
      <c r="H437" s="5" t="str">
        <f t="shared" si="65"/>
        <v>Done</v>
      </c>
      <c r="I437" s="6" t="str">
        <f t="shared" si="66"/>
        <v>In Service</v>
      </c>
      <c r="J437" s="1" t="s">
        <v>976</v>
      </c>
      <c r="P437" s="1" t="str">
        <f t="shared" si="67"/>
        <v>NRIS</v>
      </c>
      <c r="R437" s="1">
        <f t="shared" si="68"/>
        <v>98</v>
      </c>
      <c r="T437" s="1" t="str">
        <f t="shared" si="69"/>
        <v>Wind</v>
      </c>
      <c r="U437" s="1" t="str">
        <f t="shared" si="70"/>
        <v>Fond du Lac County</v>
      </c>
      <c r="V437" s="1" t="str">
        <f t="shared" si="71"/>
        <v>WI</v>
      </c>
      <c r="AB437" s="1"/>
      <c r="AC437" s="1"/>
      <c r="AJ437" s="5"/>
      <c r="AK437" s="5"/>
      <c r="AL437" s="5"/>
      <c r="AM437" s="5"/>
      <c r="AN437" s="5"/>
      <c r="AO437" s="5"/>
      <c r="AP437" s="5"/>
      <c r="AQ437" s="5"/>
      <c r="AR437" s="5"/>
      <c r="AS437" s="5"/>
      <c r="AT437" s="5"/>
      <c r="AU437" s="5"/>
      <c r="BB437" s="1" t="s">
        <v>58</v>
      </c>
      <c r="BC437" s="2">
        <v>38792</v>
      </c>
      <c r="BE437" s="2">
        <v>39232</v>
      </c>
      <c r="BG437" s="1" t="s">
        <v>301</v>
      </c>
      <c r="BH437" s="1" t="s">
        <v>403</v>
      </c>
      <c r="BI437" s="1" t="s">
        <v>76</v>
      </c>
      <c r="BL437" s="1" t="s">
        <v>143</v>
      </c>
      <c r="BM437" s="1" t="s">
        <v>126</v>
      </c>
      <c r="BN437" s="1" t="s">
        <v>977</v>
      </c>
      <c r="BO437" s="1">
        <v>98</v>
      </c>
      <c r="BP437" s="1">
        <v>98</v>
      </c>
      <c r="BQ437" s="1" t="s">
        <v>97</v>
      </c>
      <c r="BR437" s="1" t="s">
        <v>98</v>
      </c>
      <c r="BS437" s="1" t="s">
        <v>65</v>
      </c>
      <c r="BT437" s="2">
        <v>39661</v>
      </c>
      <c r="BU437" s="1">
        <v>0</v>
      </c>
      <c r="BV437" s="1">
        <v>0</v>
      </c>
      <c r="BW437" s="1">
        <v>0</v>
      </c>
      <c r="BX437" s="1">
        <v>0</v>
      </c>
    </row>
    <row r="438" spans="4:76" hidden="1" x14ac:dyDescent="0.25">
      <c r="D438" s="4"/>
      <c r="E438" s="5">
        <f t="shared" si="63"/>
        <v>0</v>
      </c>
      <c r="F438" s="5">
        <f t="shared" si="64"/>
        <v>0</v>
      </c>
      <c r="H438" s="5" t="str">
        <f t="shared" si="65"/>
        <v>Withdrawn</v>
      </c>
      <c r="I438" s="6" t="str">
        <f t="shared" si="66"/>
        <v>Not Started</v>
      </c>
      <c r="J438" s="1" t="s">
        <v>978</v>
      </c>
      <c r="P438" s="1" t="str">
        <f t="shared" si="67"/>
        <v>NRIS</v>
      </c>
      <c r="R438" s="1">
        <f t="shared" si="68"/>
        <v>200</v>
      </c>
      <c r="T438" s="1" t="str">
        <f t="shared" si="69"/>
        <v>Wind</v>
      </c>
      <c r="U438" s="1" t="str">
        <f t="shared" si="70"/>
        <v>Carroll County</v>
      </c>
      <c r="V438" s="1" t="str">
        <f t="shared" si="71"/>
        <v>IL</v>
      </c>
      <c r="AB438" s="1"/>
      <c r="AC438" s="1"/>
      <c r="AJ438" s="5"/>
      <c r="AK438" s="5"/>
      <c r="AL438" s="5"/>
      <c r="AM438" s="5"/>
      <c r="AN438" s="5"/>
      <c r="AO438" s="5"/>
      <c r="AP438" s="5"/>
      <c r="AQ438" s="5"/>
      <c r="AR438" s="5"/>
      <c r="AS438" s="5"/>
      <c r="AT438" s="5"/>
      <c r="AU438" s="5"/>
      <c r="BB438" s="1" t="s">
        <v>73</v>
      </c>
      <c r="BC438" s="2">
        <v>39623</v>
      </c>
      <c r="BD438" s="2">
        <v>39734</v>
      </c>
      <c r="BE438" s="2">
        <v>39734</v>
      </c>
      <c r="BG438" s="1" t="s">
        <v>87</v>
      </c>
      <c r="BH438" s="1" t="s">
        <v>979</v>
      </c>
      <c r="BI438" s="1" t="s">
        <v>124</v>
      </c>
      <c r="BL438" s="1" t="s">
        <v>536</v>
      </c>
      <c r="BM438" s="1" t="s">
        <v>126</v>
      </c>
      <c r="BN438" s="1" t="s">
        <v>980</v>
      </c>
      <c r="BO438" s="1">
        <v>200</v>
      </c>
      <c r="BP438" s="1">
        <v>200</v>
      </c>
      <c r="BQ438" s="1" t="s">
        <v>97</v>
      </c>
      <c r="BR438" s="1" t="s">
        <v>98</v>
      </c>
      <c r="BS438" s="1" t="s">
        <v>84</v>
      </c>
      <c r="BT438" s="2">
        <v>40543</v>
      </c>
      <c r="BU438" s="1">
        <v>0</v>
      </c>
      <c r="BV438" s="1">
        <v>0</v>
      </c>
      <c r="BW438" s="1">
        <v>0</v>
      </c>
      <c r="BX438" s="1">
        <v>0</v>
      </c>
    </row>
    <row r="439" spans="4:76" hidden="1" x14ac:dyDescent="0.25">
      <c r="D439" s="4"/>
      <c r="E439" s="5">
        <f t="shared" si="63"/>
        <v>0</v>
      </c>
      <c r="F439" s="5">
        <f t="shared" si="64"/>
        <v>0</v>
      </c>
      <c r="H439" s="5" t="str">
        <f t="shared" si="65"/>
        <v>Withdrawn</v>
      </c>
      <c r="I439" s="6" t="str">
        <f t="shared" si="66"/>
        <v>Not Started</v>
      </c>
      <c r="J439" s="1" t="s">
        <v>981</v>
      </c>
      <c r="P439" s="1" t="str">
        <f t="shared" si="67"/>
        <v>NRIS</v>
      </c>
      <c r="R439" s="1">
        <f t="shared" si="68"/>
        <v>99</v>
      </c>
      <c r="T439" s="1" t="str">
        <f t="shared" si="69"/>
        <v>Wind</v>
      </c>
      <c r="U439" s="1" t="str">
        <f t="shared" si="70"/>
        <v>Lafayette County</v>
      </c>
      <c r="V439" s="1" t="str">
        <f t="shared" si="71"/>
        <v>WI</v>
      </c>
      <c r="AB439" s="1"/>
      <c r="AC439" s="1"/>
      <c r="AJ439" s="5"/>
      <c r="AK439" s="5"/>
      <c r="AL439" s="5"/>
      <c r="AM439" s="5"/>
      <c r="AN439" s="5"/>
      <c r="AO439" s="5"/>
      <c r="AP439" s="5"/>
      <c r="AQ439" s="5"/>
      <c r="AR439" s="5"/>
      <c r="AS439" s="5"/>
      <c r="AT439" s="5"/>
      <c r="AU439" s="5"/>
      <c r="BB439" s="1" t="s">
        <v>73</v>
      </c>
      <c r="BC439" s="2">
        <v>39540</v>
      </c>
      <c r="BD439" s="2">
        <v>39743</v>
      </c>
      <c r="BE439" s="2">
        <v>39743</v>
      </c>
      <c r="BG439" s="1" t="s">
        <v>74</v>
      </c>
      <c r="BH439" s="1" t="s">
        <v>569</v>
      </c>
      <c r="BI439" s="1" t="s">
        <v>76</v>
      </c>
      <c r="BL439" s="1" t="s">
        <v>536</v>
      </c>
      <c r="BM439" s="1" t="s">
        <v>126</v>
      </c>
      <c r="BN439" s="1" t="s">
        <v>982</v>
      </c>
      <c r="BO439" s="1">
        <v>99</v>
      </c>
      <c r="BP439" s="1">
        <v>99</v>
      </c>
      <c r="BQ439" s="1" t="s">
        <v>97</v>
      </c>
      <c r="BR439" s="1" t="s">
        <v>98</v>
      </c>
      <c r="BS439" s="1" t="s">
        <v>84</v>
      </c>
      <c r="BT439" s="2">
        <v>39994</v>
      </c>
      <c r="BU439" s="1">
        <v>0</v>
      </c>
      <c r="BV439" s="1">
        <v>0</v>
      </c>
      <c r="BW439" s="1">
        <v>0</v>
      </c>
      <c r="BX439" s="1">
        <v>0</v>
      </c>
    </row>
    <row r="440" spans="4:76" hidden="1" x14ac:dyDescent="0.25">
      <c r="D440" s="4"/>
      <c r="E440" s="5">
        <f t="shared" si="63"/>
        <v>0</v>
      </c>
      <c r="F440" s="5">
        <f t="shared" si="64"/>
        <v>0</v>
      </c>
      <c r="H440" s="5" t="str">
        <f t="shared" si="65"/>
        <v>Done</v>
      </c>
      <c r="I440" s="6" t="str">
        <f t="shared" si="66"/>
        <v>In Service</v>
      </c>
      <c r="J440" s="1" t="s">
        <v>983</v>
      </c>
      <c r="P440" s="1" t="str">
        <f t="shared" si="67"/>
        <v>ERIS</v>
      </c>
      <c r="R440" s="1">
        <f t="shared" si="68"/>
        <v>90</v>
      </c>
      <c r="T440" s="1" t="str">
        <f t="shared" si="69"/>
        <v>Gas</v>
      </c>
      <c r="U440" s="1" t="str">
        <f t="shared" si="70"/>
        <v>Ozaukee County</v>
      </c>
      <c r="V440" s="1" t="str">
        <f t="shared" si="71"/>
        <v>WI</v>
      </c>
      <c r="AB440" s="1"/>
      <c r="AC440" s="1"/>
      <c r="AJ440" s="5"/>
      <c r="AK440" s="5"/>
      <c r="AL440" s="5"/>
      <c r="AM440" s="5"/>
      <c r="AN440" s="5"/>
      <c r="AO440" s="5"/>
      <c r="AP440" s="5"/>
      <c r="AQ440" s="5"/>
      <c r="AR440" s="5"/>
      <c r="AS440" s="5"/>
      <c r="AT440" s="5"/>
      <c r="AU440" s="5"/>
      <c r="BB440" s="1" t="s">
        <v>58</v>
      </c>
      <c r="BC440" s="2">
        <v>38429</v>
      </c>
      <c r="BE440" s="2">
        <v>38960</v>
      </c>
      <c r="BG440" s="1" t="s">
        <v>176</v>
      </c>
      <c r="BH440" s="1" t="s">
        <v>268</v>
      </c>
      <c r="BI440" s="1" t="s">
        <v>76</v>
      </c>
      <c r="BL440" s="1" t="s">
        <v>143</v>
      </c>
      <c r="BM440" s="1" t="s">
        <v>62</v>
      </c>
      <c r="BN440" s="1" t="s">
        <v>984</v>
      </c>
      <c r="BO440" s="1">
        <v>90</v>
      </c>
      <c r="BP440" s="1">
        <v>90</v>
      </c>
      <c r="BQ440" s="1" t="s">
        <v>64</v>
      </c>
      <c r="BR440" s="1" t="s">
        <v>94</v>
      </c>
      <c r="BS440" s="1" t="s">
        <v>65</v>
      </c>
      <c r="BT440" s="2">
        <v>38717</v>
      </c>
      <c r="BU440" s="1">
        <v>0</v>
      </c>
      <c r="BV440" s="1">
        <v>0</v>
      </c>
      <c r="BW440" s="1">
        <v>0</v>
      </c>
      <c r="BX440" s="1">
        <v>0</v>
      </c>
    </row>
    <row r="441" spans="4:76" hidden="1" x14ac:dyDescent="0.25">
      <c r="D441" s="4"/>
      <c r="E441" s="5">
        <f t="shared" si="63"/>
        <v>0</v>
      </c>
      <c r="F441" s="5">
        <f t="shared" si="64"/>
        <v>0</v>
      </c>
      <c r="H441" s="5" t="str">
        <f t="shared" si="65"/>
        <v>Withdrawn</v>
      </c>
      <c r="I441" s="6" t="str">
        <f t="shared" si="66"/>
        <v>Not Started</v>
      </c>
      <c r="J441" s="1" t="s">
        <v>985</v>
      </c>
      <c r="P441" s="1" t="str">
        <f t="shared" si="67"/>
        <v>NRIS</v>
      </c>
      <c r="R441" s="1">
        <f t="shared" si="68"/>
        <v>40</v>
      </c>
      <c r="T441" s="1" t="str">
        <f t="shared" si="69"/>
        <v>Wind</v>
      </c>
      <c r="U441" s="1" t="str">
        <f t="shared" si="70"/>
        <v>McLeod County</v>
      </c>
      <c r="V441" s="1" t="str">
        <f t="shared" si="71"/>
        <v>MN</v>
      </c>
      <c r="AB441" s="1"/>
      <c r="AC441" s="1"/>
      <c r="AJ441" s="5"/>
      <c r="AK441" s="5"/>
      <c r="AL441" s="5"/>
      <c r="AM441" s="5"/>
      <c r="AN441" s="5"/>
      <c r="AO441" s="5"/>
      <c r="AP441" s="5"/>
      <c r="AQ441" s="5"/>
      <c r="AR441" s="5"/>
      <c r="AS441" s="5"/>
      <c r="AT441" s="5"/>
      <c r="AU441" s="5"/>
      <c r="BB441" s="1" t="s">
        <v>73</v>
      </c>
      <c r="BC441" s="2">
        <v>39615</v>
      </c>
      <c r="BD441" s="2">
        <v>39744</v>
      </c>
      <c r="BE441" s="2">
        <v>39744</v>
      </c>
      <c r="BG441" s="1" t="s">
        <v>153</v>
      </c>
      <c r="BH441" s="1" t="s">
        <v>440</v>
      </c>
      <c r="BI441" s="1" t="s">
        <v>93</v>
      </c>
      <c r="BL441" s="1" t="s">
        <v>536</v>
      </c>
      <c r="BM441" s="1" t="s">
        <v>126</v>
      </c>
      <c r="BN441" s="1" t="s">
        <v>986</v>
      </c>
      <c r="BO441" s="1">
        <v>40</v>
      </c>
      <c r="BP441" s="1">
        <v>40</v>
      </c>
      <c r="BQ441" s="1" t="s">
        <v>97</v>
      </c>
      <c r="BR441" s="1" t="s">
        <v>98</v>
      </c>
      <c r="BS441" s="1" t="s">
        <v>84</v>
      </c>
      <c r="BT441" s="2">
        <v>40908</v>
      </c>
      <c r="BU441" s="1">
        <v>0</v>
      </c>
      <c r="BV441" s="1">
        <v>0</v>
      </c>
      <c r="BW441" s="1">
        <v>0</v>
      </c>
      <c r="BX441" s="1">
        <v>0</v>
      </c>
    </row>
    <row r="442" spans="4:76" hidden="1" x14ac:dyDescent="0.25">
      <c r="D442" s="4"/>
      <c r="E442" s="5">
        <f t="shared" si="63"/>
        <v>0</v>
      </c>
      <c r="F442" s="5">
        <f t="shared" si="64"/>
        <v>0</v>
      </c>
      <c r="H442" s="5" t="str">
        <f t="shared" si="65"/>
        <v>Withdrawn</v>
      </c>
      <c r="I442" s="6" t="str">
        <f t="shared" si="66"/>
        <v>Not Started</v>
      </c>
      <c r="J442" s="1" t="s">
        <v>987</v>
      </c>
      <c r="P442" s="1" t="str">
        <f t="shared" si="67"/>
        <v>NRIS</v>
      </c>
      <c r="R442" s="1">
        <f t="shared" si="68"/>
        <v>39</v>
      </c>
      <c r="T442" s="1" t="str">
        <f t="shared" si="69"/>
        <v>Wind</v>
      </c>
      <c r="U442" s="1" t="str">
        <f t="shared" si="70"/>
        <v>Sibley County</v>
      </c>
      <c r="V442" s="1" t="str">
        <f t="shared" si="71"/>
        <v>MN</v>
      </c>
      <c r="AB442" s="1"/>
      <c r="AC442" s="1"/>
      <c r="AJ442" s="5"/>
      <c r="AK442" s="5"/>
      <c r="AL442" s="5"/>
      <c r="AM442" s="5"/>
      <c r="AN442" s="5"/>
      <c r="AO442" s="5"/>
      <c r="AP442" s="5"/>
      <c r="AQ442" s="5"/>
      <c r="AR442" s="5"/>
      <c r="AS442" s="5"/>
      <c r="AT442" s="5"/>
      <c r="AU442" s="5"/>
      <c r="BB442" s="1" t="s">
        <v>73</v>
      </c>
      <c r="BC442" s="2">
        <v>39615</v>
      </c>
      <c r="BD442" s="2">
        <v>39751</v>
      </c>
      <c r="BE442" s="2">
        <v>39751</v>
      </c>
      <c r="BG442" s="1" t="s">
        <v>91</v>
      </c>
      <c r="BH442" s="1" t="s">
        <v>405</v>
      </c>
      <c r="BI442" s="1" t="s">
        <v>93</v>
      </c>
      <c r="BL442" s="1" t="s">
        <v>536</v>
      </c>
      <c r="BM442" s="1" t="s">
        <v>126</v>
      </c>
      <c r="BN442" s="1" t="s">
        <v>988</v>
      </c>
      <c r="BO442" s="1">
        <v>39</v>
      </c>
      <c r="BP442" s="1">
        <v>39</v>
      </c>
      <c r="BQ442" s="1" t="s">
        <v>97</v>
      </c>
      <c r="BR442" s="1" t="s">
        <v>98</v>
      </c>
      <c r="BS442" s="1" t="s">
        <v>84</v>
      </c>
      <c r="BT442" s="2">
        <v>40695</v>
      </c>
      <c r="BU442" s="1">
        <v>0</v>
      </c>
      <c r="BV442" s="1">
        <v>0</v>
      </c>
      <c r="BW442" s="1">
        <v>0</v>
      </c>
      <c r="BX442" s="1">
        <v>0</v>
      </c>
    </row>
    <row r="443" spans="4:76" hidden="1" x14ac:dyDescent="0.25">
      <c r="D443" s="4"/>
      <c r="E443" s="5">
        <f t="shared" si="63"/>
        <v>0</v>
      </c>
      <c r="F443" s="5">
        <f t="shared" si="64"/>
        <v>0</v>
      </c>
      <c r="H443" s="5" t="str">
        <f t="shared" si="65"/>
        <v>Done</v>
      </c>
      <c r="I443" s="6" t="str">
        <f t="shared" si="66"/>
        <v>Withdrawn</v>
      </c>
      <c r="J443" s="1" t="s">
        <v>989</v>
      </c>
      <c r="P443" s="1" t="str">
        <f t="shared" si="67"/>
        <v>NRIS</v>
      </c>
      <c r="R443" s="1">
        <f t="shared" si="68"/>
        <v>100</v>
      </c>
      <c r="T443" s="1" t="str">
        <f t="shared" si="69"/>
        <v>Wind</v>
      </c>
      <c r="U443" s="1" t="str">
        <f t="shared" si="70"/>
        <v>Oceana County</v>
      </c>
      <c r="V443" s="1" t="str">
        <f t="shared" si="71"/>
        <v>MI</v>
      </c>
      <c r="AB443" s="1"/>
      <c r="AC443" s="1"/>
      <c r="AJ443" s="5"/>
      <c r="AK443" s="5"/>
      <c r="AL443" s="5"/>
      <c r="AM443" s="5"/>
      <c r="AN443" s="5"/>
      <c r="AO443" s="5"/>
      <c r="AP443" s="5"/>
      <c r="AQ443" s="5"/>
      <c r="AR443" s="5"/>
      <c r="AS443" s="5"/>
      <c r="AT443" s="5"/>
      <c r="AU443" s="5"/>
      <c r="BB443" s="1" t="s">
        <v>58</v>
      </c>
      <c r="BC443" s="2">
        <v>38457</v>
      </c>
      <c r="BE443" s="2">
        <v>40175</v>
      </c>
      <c r="BF443" s="2">
        <v>40787</v>
      </c>
      <c r="BG443" s="1" t="s">
        <v>139</v>
      </c>
      <c r="BH443" s="1" t="s">
        <v>140</v>
      </c>
      <c r="BI443" s="1" t="s">
        <v>130</v>
      </c>
      <c r="BL443" s="1" t="s">
        <v>536</v>
      </c>
      <c r="BM443" s="1" t="s">
        <v>126</v>
      </c>
      <c r="BN443" s="1" t="s">
        <v>990</v>
      </c>
      <c r="BO443" s="1">
        <v>100</v>
      </c>
      <c r="BP443" s="1">
        <v>100</v>
      </c>
      <c r="BQ443" s="1" t="s">
        <v>97</v>
      </c>
      <c r="BR443" s="1" t="s">
        <v>98</v>
      </c>
      <c r="BS443" s="1" t="s">
        <v>73</v>
      </c>
      <c r="BT443" s="2">
        <v>39020</v>
      </c>
      <c r="BU443" s="1">
        <v>0</v>
      </c>
      <c r="BV443" s="1">
        <v>0</v>
      </c>
      <c r="BW443" s="1">
        <v>0</v>
      </c>
      <c r="BX443" s="1">
        <v>0</v>
      </c>
    </row>
    <row r="444" spans="4:76" hidden="1" x14ac:dyDescent="0.25">
      <c r="D444" s="4"/>
      <c r="E444" s="5">
        <f t="shared" si="63"/>
        <v>0</v>
      </c>
      <c r="F444" s="5">
        <f t="shared" si="64"/>
        <v>0</v>
      </c>
      <c r="H444" s="5" t="str">
        <f t="shared" si="65"/>
        <v>Done</v>
      </c>
      <c r="I444" s="6" t="str">
        <f t="shared" si="66"/>
        <v>In Service</v>
      </c>
      <c r="J444" s="1" t="s">
        <v>991</v>
      </c>
      <c r="P444" s="1" t="str">
        <f t="shared" si="67"/>
        <v>ERIS</v>
      </c>
      <c r="R444" s="1">
        <f t="shared" si="68"/>
        <v>150</v>
      </c>
      <c r="T444" s="1" t="str">
        <f t="shared" si="69"/>
        <v>Wind</v>
      </c>
      <c r="U444" s="1" t="str">
        <f t="shared" si="70"/>
        <v>Jackson County</v>
      </c>
      <c r="V444" s="1" t="str">
        <f t="shared" si="71"/>
        <v>MN</v>
      </c>
      <c r="AB444" s="1"/>
      <c r="AC444" s="1"/>
      <c r="AJ444" s="5"/>
      <c r="AK444" s="5"/>
      <c r="AL444" s="5"/>
      <c r="AM444" s="5"/>
      <c r="AN444" s="5"/>
      <c r="AO444" s="5"/>
      <c r="AP444" s="5"/>
      <c r="AQ444" s="5"/>
      <c r="AR444" s="5"/>
      <c r="AS444" s="5"/>
      <c r="AT444" s="5"/>
      <c r="AU444" s="5"/>
      <c r="BB444" s="1" t="s">
        <v>58</v>
      </c>
      <c r="BC444" s="2">
        <v>38462</v>
      </c>
      <c r="BE444" s="2">
        <v>39953</v>
      </c>
      <c r="BF444" s="2">
        <v>40858</v>
      </c>
      <c r="BG444" s="1" t="s">
        <v>91</v>
      </c>
      <c r="BH444" s="1" t="s">
        <v>259</v>
      </c>
      <c r="BI444" s="1" t="s">
        <v>93</v>
      </c>
      <c r="BL444" s="1" t="s">
        <v>77</v>
      </c>
      <c r="BM444" s="1" t="s">
        <v>62</v>
      </c>
      <c r="BN444" s="1" t="s">
        <v>992</v>
      </c>
      <c r="BO444" s="1">
        <v>150</v>
      </c>
      <c r="BP444" s="1">
        <v>150</v>
      </c>
      <c r="BQ444" s="1" t="s">
        <v>97</v>
      </c>
      <c r="BR444" s="1" t="s">
        <v>98</v>
      </c>
      <c r="BS444" s="1" t="s">
        <v>65</v>
      </c>
      <c r="BT444" s="2">
        <v>39082</v>
      </c>
      <c r="BU444" s="1">
        <v>0</v>
      </c>
      <c r="BV444" s="1">
        <v>0</v>
      </c>
      <c r="BW444" s="1">
        <v>0</v>
      </c>
      <c r="BX444" s="1">
        <v>0</v>
      </c>
    </row>
    <row r="445" spans="4:76" hidden="1" x14ac:dyDescent="0.25">
      <c r="D445" s="4"/>
      <c r="E445" s="5">
        <f t="shared" si="63"/>
        <v>0</v>
      </c>
      <c r="F445" s="5">
        <f t="shared" si="64"/>
        <v>0</v>
      </c>
      <c r="H445" s="5" t="str">
        <f t="shared" si="65"/>
        <v>Done</v>
      </c>
      <c r="I445" s="6" t="str">
        <f t="shared" si="66"/>
        <v>In Service</v>
      </c>
      <c r="J445" s="1" t="s">
        <v>993</v>
      </c>
      <c r="P445" s="1" t="str">
        <f t="shared" si="67"/>
        <v>NRIS</v>
      </c>
      <c r="R445" s="1">
        <f t="shared" si="68"/>
        <v>100</v>
      </c>
      <c r="T445" s="1" t="str">
        <f t="shared" si="69"/>
        <v>Wind</v>
      </c>
      <c r="U445" s="1" t="str">
        <f t="shared" si="70"/>
        <v>Tazewell County</v>
      </c>
      <c r="V445" s="1" t="str">
        <f t="shared" si="71"/>
        <v>IL</v>
      </c>
      <c r="AB445" s="1"/>
      <c r="AC445" s="1"/>
      <c r="AJ445" s="5"/>
      <c r="AK445" s="5"/>
      <c r="AL445" s="5"/>
      <c r="AM445" s="5"/>
      <c r="AN445" s="5"/>
      <c r="AO445" s="5"/>
      <c r="AP445" s="5"/>
      <c r="AQ445" s="5"/>
      <c r="AR445" s="5"/>
      <c r="AS445" s="5"/>
      <c r="AT445" s="5"/>
      <c r="AU445" s="5"/>
      <c r="BB445" s="1" t="s">
        <v>58</v>
      </c>
      <c r="BC445" s="2">
        <v>38463</v>
      </c>
      <c r="BE445" s="2">
        <v>39300</v>
      </c>
      <c r="BG445" s="1" t="s">
        <v>122</v>
      </c>
      <c r="BH445" s="1" t="s">
        <v>994</v>
      </c>
      <c r="BI445" s="1" t="s">
        <v>124</v>
      </c>
      <c r="BL445" s="1" t="s">
        <v>77</v>
      </c>
      <c r="BM445" s="1" t="s">
        <v>126</v>
      </c>
      <c r="BN445" s="1" t="s">
        <v>995</v>
      </c>
      <c r="BO445" s="1">
        <v>100</v>
      </c>
      <c r="BP445" s="1">
        <v>100</v>
      </c>
      <c r="BQ445" s="1" t="s">
        <v>97</v>
      </c>
      <c r="BR445" s="1" t="s">
        <v>98</v>
      </c>
      <c r="BS445" s="1" t="s">
        <v>65</v>
      </c>
      <c r="BT445" s="2">
        <v>39356</v>
      </c>
      <c r="BU445" s="1">
        <v>0</v>
      </c>
      <c r="BV445" s="1">
        <v>0</v>
      </c>
      <c r="BW445" s="1">
        <v>0</v>
      </c>
      <c r="BX445" s="1">
        <v>0</v>
      </c>
    </row>
    <row r="446" spans="4:76" hidden="1" x14ac:dyDescent="0.25">
      <c r="D446" s="4"/>
      <c r="E446" s="5">
        <f t="shared" si="63"/>
        <v>0</v>
      </c>
      <c r="F446" s="5">
        <f t="shared" si="64"/>
        <v>0</v>
      </c>
      <c r="H446" s="5" t="str">
        <f t="shared" si="65"/>
        <v>Withdrawn</v>
      </c>
      <c r="I446" s="6" t="str">
        <f t="shared" si="66"/>
        <v>Not Started</v>
      </c>
      <c r="J446" s="1" t="s">
        <v>996</v>
      </c>
      <c r="P446" s="1" t="str">
        <f t="shared" si="67"/>
        <v>NRIS</v>
      </c>
      <c r="R446" s="1">
        <f t="shared" si="68"/>
        <v>70</v>
      </c>
      <c r="T446" s="1" t="str">
        <f t="shared" si="69"/>
        <v>Wind</v>
      </c>
      <c r="U446" s="1" t="str">
        <f t="shared" si="70"/>
        <v>Rice County</v>
      </c>
      <c r="V446" s="1" t="str">
        <f t="shared" si="71"/>
        <v>MN</v>
      </c>
      <c r="AB446" s="1"/>
      <c r="AC446" s="1"/>
      <c r="AJ446" s="5"/>
      <c r="AK446" s="5"/>
      <c r="AL446" s="5"/>
      <c r="AM446" s="5"/>
      <c r="AN446" s="5"/>
      <c r="AO446" s="5"/>
      <c r="AP446" s="5"/>
      <c r="AQ446" s="5"/>
      <c r="AR446" s="5"/>
      <c r="AS446" s="5"/>
      <c r="AT446" s="5"/>
      <c r="AU446" s="5"/>
      <c r="BB446" s="1" t="s">
        <v>73</v>
      </c>
      <c r="BC446" s="2">
        <v>39616</v>
      </c>
      <c r="BD446" s="2">
        <v>39751</v>
      </c>
      <c r="BE446" s="2">
        <v>39751</v>
      </c>
      <c r="BG446" s="1" t="s">
        <v>87</v>
      </c>
      <c r="BH446" s="1" t="s">
        <v>361</v>
      </c>
      <c r="BI446" s="1" t="s">
        <v>93</v>
      </c>
      <c r="BL446" s="1" t="s">
        <v>536</v>
      </c>
      <c r="BM446" s="1" t="s">
        <v>126</v>
      </c>
      <c r="BN446" s="1" t="s">
        <v>997</v>
      </c>
      <c r="BO446" s="1">
        <v>70</v>
      </c>
      <c r="BP446" s="1">
        <v>70</v>
      </c>
      <c r="BQ446" s="1" t="s">
        <v>97</v>
      </c>
      <c r="BR446" s="1" t="s">
        <v>98</v>
      </c>
      <c r="BS446" s="1" t="s">
        <v>84</v>
      </c>
      <c r="BT446" s="2">
        <v>40422</v>
      </c>
      <c r="BU446" s="1">
        <v>0</v>
      </c>
      <c r="BV446" s="1">
        <v>0</v>
      </c>
      <c r="BW446" s="1">
        <v>0</v>
      </c>
      <c r="BX446" s="1">
        <v>0</v>
      </c>
    </row>
    <row r="447" spans="4:76" hidden="1" x14ac:dyDescent="0.25">
      <c r="D447" s="4"/>
      <c r="E447" s="5">
        <f t="shared" si="63"/>
        <v>0</v>
      </c>
      <c r="F447" s="5">
        <f t="shared" si="64"/>
        <v>0</v>
      </c>
      <c r="H447" s="5" t="str">
        <f t="shared" si="65"/>
        <v>Withdrawn</v>
      </c>
      <c r="I447" s="6" t="str">
        <f t="shared" si="66"/>
        <v>Not Started</v>
      </c>
      <c r="J447" s="1" t="s">
        <v>998</v>
      </c>
      <c r="P447" s="1" t="str">
        <f t="shared" si="67"/>
        <v>NRIS</v>
      </c>
      <c r="R447" s="1">
        <f t="shared" si="68"/>
        <v>137</v>
      </c>
      <c r="T447" s="1" t="str">
        <f t="shared" si="69"/>
        <v>Wind</v>
      </c>
      <c r="U447" s="1" t="str">
        <f t="shared" si="70"/>
        <v>Putnam County</v>
      </c>
      <c r="V447" s="1" t="str">
        <f t="shared" si="71"/>
        <v>IL</v>
      </c>
      <c r="AB447" s="1"/>
      <c r="AC447" s="1"/>
      <c r="AJ447" s="5"/>
      <c r="AK447" s="5"/>
      <c r="AL447" s="5"/>
      <c r="AM447" s="5"/>
      <c r="AN447" s="5"/>
      <c r="AO447" s="5"/>
      <c r="AP447" s="5"/>
      <c r="AQ447" s="5"/>
      <c r="AR447" s="5"/>
      <c r="AS447" s="5"/>
      <c r="AT447" s="5"/>
      <c r="AU447" s="5"/>
      <c r="BB447" s="1" t="s">
        <v>73</v>
      </c>
      <c r="BC447" s="2">
        <v>39402</v>
      </c>
      <c r="BD447" s="2">
        <v>39752</v>
      </c>
      <c r="BE447" s="2">
        <v>39752</v>
      </c>
      <c r="BG447" s="1" t="s">
        <v>122</v>
      </c>
      <c r="BH447" s="1" t="s">
        <v>224</v>
      </c>
      <c r="BI447" s="1" t="s">
        <v>124</v>
      </c>
      <c r="BL447" s="1" t="s">
        <v>536</v>
      </c>
      <c r="BM447" s="1" t="s">
        <v>126</v>
      </c>
      <c r="BN447" s="1" t="s">
        <v>999</v>
      </c>
      <c r="BO447" s="1">
        <v>137</v>
      </c>
      <c r="BP447" s="1">
        <v>137</v>
      </c>
      <c r="BQ447" s="1" t="s">
        <v>97</v>
      </c>
      <c r="BR447" s="1" t="s">
        <v>98</v>
      </c>
      <c r="BS447" s="1" t="s">
        <v>84</v>
      </c>
      <c r="BT447" s="2">
        <v>41243</v>
      </c>
      <c r="BU447" s="1">
        <v>0</v>
      </c>
      <c r="BV447" s="1">
        <v>0</v>
      </c>
      <c r="BW447" s="1">
        <v>0</v>
      </c>
      <c r="BX447" s="1">
        <v>0</v>
      </c>
    </row>
    <row r="448" spans="4:76" hidden="1" x14ac:dyDescent="0.25">
      <c r="D448" s="4"/>
      <c r="E448" s="5">
        <f t="shared" si="63"/>
        <v>0</v>
      </c>
      <c r="F448" s="5" t="str">
        <f t="shared" si="64"/>
        <v>GS4</v>
      </c>
      <c r="H448" s="5" t="str">
        <f t="shared" si="65"/>
        <v>Done</v>
      </c>
      <c r="I448" s="6" t="str">
        <f t="shared" si="66"/>
        <v>In Service</v>
      </c>
      <c r="J448" s="1" t="s">
        <v>1000</v>
      </c>
      <c r="P448" s="1" t="str">
        <f t="shared" si="67"/>
        <v>ERIS</v>
      </c>
      <c r="R448" s="1">
        <f t="shared" si="68"/>
        <v>8</v>
      </c>
      <c r="T448" s="1" t="str">
        <f t="shared" si="69"/>
        <v>Wind</v>
      </c>
      <c r="U448" s="1" t="str">
        <f t="shared" si="70"/>
        <v>Jackson County</v>
      </c>
      <c r="V448" s="1" t="str">
        <f t="shared" si="71"/>
        <v>MN</v>
      </c>
      <c r="AB448" s="1"/>
      <c r="AC448" s="1"/>
      <c r="AJ448" s="5"/>
      <c r="AK448" s="5"/>
      <c r="AL448" s="5"/>
      <c r="AM448" s="5"/>
      <c r="AN448" s="5"/>
      <c r="AO448" s="5"/>
      <c r="AP448" s="5"/>
      <c r="AQ448" s="5"/>
      <c r="AR448" s="5"/>
      <c r="AS448" s="5"/>
      <c r="AT448" s="5"/>
      <c r="AU448" s="5"/>
      <c r="BB448" s="1" t="s">
        <v>58</v>
      </c>
      <c r="BC448" s="2">
        <v>38474</v>
      </c>
      <c r="BE448" s="2">
        <v>38987</v>
      </c>
      <c r="BG448" s="1" t="s">
        <v>87</v>
      </c>
      <c r="BH448" s="1" t="s">
        <v>259</v>
      </c>
      <c r="BI448" s="1" t="s">
        <v>93</v>
      </c>
      <c r="BK448" s="1" t="s">
        <v>1001</v>
      </c>
      <c r="BL448" s="1" t="s">
        <v>77</v>
      </c>
      <c r="BM448" s="1" t="s">
        <v>62</v>
      </c>
      <c r="BN448" s="1" t="s">
        <v>1002</v>
      </c>
      <c r="BO448" s="1">
        <v>8</v>
      </c>
      <c r="BP448" s="1">
        <v>8</v>
      </c>
      <c r="BQ448" s="1" t="s">
        <v>97</v>
      </c>
      <c r="BR448" s="1" t="s">
        <v>98</v>
      </c>
      <c r="BS448" s="1" t="s">
        <v>65</v>
      </c>
      <c r="BT448" s="2">
        <v>39356</v>
      </c>
      <c r="BU448" s="1">
        <v>0</v>
      </c>
      <c r="BV448" s="1">
        <v>0</v>
      </c>
      <c r="BW448" s="1">
        <v>0</v>
      </c>
      <c r="BX448" s="1">
        <v>0</v>
      </c>
    </row>
    <row r="449" spans="4:76" hidden="1" x14ac:dyDescent="0.25">
      <c r="D449" s="4"/>
      <c r="E449" s="5">
        <f t="shared" si="63"/>
        <v>0</v>
      </c>
      <c r="F449" s="5">
        <f t="shared" si="64"/>
        <v>0</v>
      </c>
      <c r="H449" s="5" t="str">
        <f t="shared" si="65"/>
        <v>Withdrawn</v>
      </c>
      <c r="I449" s="6" t="str">
        <f t="shared" si="66"/>
        <v>Not Started</v>
      </c>
      <c r="J449" s="1" t="s">
        <v>1003</v>
      </c>
      <c r="P449" s="1" t="str">
        <f t="shared" si="67"/>
        <v>NRIS</v>
      </c>
      <c r="R449" s="1">
        <f t="shared" si="68"/>
        <v>150</v>
      </c>
      <c r="T449" s="1" t="str">
        <f t="shared" si="69"/>
        <v>Wind</v>
      </c>
      <c r="U449" s="1" t="str">
        <f t="shared" si="70"/>
        <v>Montgomery County</v>
      </c>
      <c r="V449" s="1" t="str">
        <f t="shared" si="71"/>
        <v>IL</v>
      </c>
      <c r="AB449" s="1"/>
      <c r="AC449" s="1"/>
      <c r="AJ449" s="5"/>
      <c r="AK449" s="5"/>
      <c r="AL449" s="5"/>
      <c r="AM449" s="5"/>
      <c r="AN449" s="5"/>
      <c r="AO449" s="5"/>
      <c r="AP449" s="5"/>
      <c r="AQ449" s="5"/>
      <c r="AR449" s="5"/>
      <c r="AS449" s="5"/>
      <c r="AT449" s="5"/>
      <c r="AU449" s="5"/>
      <c r="BB449" s="1" t="s">
        <v>73</v>
      </c>
      <c r="BC449" s="2">
        <v>39402</v>
      </c>
      <c r="BD449" s="2">
        <v>39752</v>
      </c>
      <c r="BE449" s="2">
        <v>39752</v>
      </c>
      <c r="BG449" s="1" t="s">
        <v>122</v>
      </c>
      <c r="BH449" s="1" t="s">
        <v>763</v>
      </c>
      <c r="BI449" s="1" t="s">
        <v>124</v>
      </c>
      <c r="BL449" s="1" t="s">
        <v>536</v>
      </c>
      <c r="BM449" s="1" t="s">
        <v>126</v>
      </c>
      <c r="BN449" s="1" t="s">
        <v>1004</v>
      </c>
      <c r="BO449" s="1">
        <v>150</v>
      </c>
      <c r="BP449" s="1">
        <v>150</v>
      </c>
      <c r="BQ449" s="1" t="s">
        <v>97</v>
      </c>
      <c r="BR449" s="1" t="s">
        <v>98</v>
      </c>
      <c r="BS449" s="1" t="s">
        <v>84</v>
      </c>
      <c r="BT449" s="2">
        <v>40831</v>
      </c>
      <c r="BU449" s="1">
        <v>0</v>
      </c>
      <c r="BV449" s="1">
        <v>0</v>
      </c>
      <c r="BW449" s="1">
        <v>0</v>
      </c>
      <c r="BX449" s="1">
        <v>0</v>
      </c>
    </row>
    <row r="450" spans="4:76" hidden="1" x14ac:dyDescent="0.25">
      <c r="D450" s="4"/>
      <c r="E450" s="5">
        <f t="shared" si="63"/>
        <v>0</v>
      </c>
      <c r="F450" s="5" t="str">
        <f t="shared" si="64"/>
        <v>GS20</v>
      </c>
      <c r="H450" s="5" t="str">
        <f t="shared" si="65"/>
        <v>Withdrawn</v>
      </c>
      <c r="I450" s="6" t="str">
        <f t="shared" si="66"/>
        <v>Not Started</v>
      </c>
      <c r="J450" s="1" t="s">
        <v>1005</v>
      </c>
      <c r="P450" s="1" t="str">
        <f t="shared" si="67"/>
        <v>NRIS</v>
      </c>
      <c r="R450" s="1">
        <f t="shared" si="68"/>
        <v>56</v>
      </c>
      <c r="T450" s="1" t="str">
        <f t="shared" si="69"/>
        <v>Wind</v>
      </c>
      <c r="U450" s="1" t="str">
        <f t="shared" si="70"/>
        <v>Swift County</v>
      </c>
      <c r="V450" s="1" t="str">
        <f t="shared" si="71"/>
        <v>MN</v>
      </c>
      <c r="AB450" s="1"/>
      <c r="AC450" s="1"/>
      <c r="AJ450" s="5"/>
      <c r="AK450" s="5"/>
      <c r="AL450" s="5"/>
      <c r="AM450" s="5"/>
      <c r="AN450" s="5"/>
      <c r="AO450" s="5"/>
      <c r="AP450" s="5"/>
      <c r="AQ450" s="5"/>
      <c r="AR450" s="5"/>
      <c r="AS450" s="5"/>
      <c r="AT450" s="5"/>
      <c r="AU450" s="5"/>
      <c r="BB450" s="1" t="s">
        <v>73</v>
      </c>
      <c r="BC450" s="2">
        <v>39427</v>
      </c>
      <c r="BD450" s="2">
        <v>39752</v>
      </c>
      <c r="BE450" s="2">
        <v>39752</v>
      </c>
      <c r="BG450" s="1" t="s">
        <v>153</v>
      </c>
      <c r="BH450" s="1" t="s">
        <v>154</v>
      </c>
      <c r="BI450" s="1" t="s">
        <v>93</v>
      </c>
      <c r="BK450" s="1" t="s">
        <v>1006</v>
      </c>
      <c r="BL450" s="1" t="s">
        <v>536</v>
      </c>
      <c r="BM450" s="1" t="s">
        <v>126</v>
      </c>
      <c r="BN450" s="1" t="s">
        <v>1007</v>
      </c>
      <c r="BO450" s="1">
        <v>56</v>
      </c>
      <c r="BP450" s="1">
        <v>56</v>
      </c>
      <c r="BQ450" s="1" t="s">
        <v>97</v>
      </c>
      <c r="BR450" s="1" t="s">
        <v>98</v>
      </c>
      <c r="BS450" s="1" t="s">
        <v>84</v>
      </c>
      <c r="BT450" s="2">
        <v>40909</v>
      </c>
      <c r="BU450" s="1">
        <v>0</v>
      </c>
      <c r="BV450" s="1">
        <v>0</v>
      </c>
      <c r="BW450" s="1">
        <v>0</v>
      </c>
      <c r="BX450" s="1">
        <v>0</v>
      </c>
    </row>
    <row r="451" spans="4:76" hidden="1" x14ac:dyDescent="0.25">
      <c r="D451" s="4"/>
      <c r="E451" s="5">
        <f t="shared" si="63"/>
        <v>0</v>
      </c>
      <c r="F451" s="5">
        <f t="shared" si="64"/>
        <v>0</v>
      </c>
      <c r="H451" s="5" t="str">
        <f t="shared" si="65"/>
        <v>Done</v>
      </c>
      <c r="I451" s="6" t="str">
        <f t="shared" si="66"/>
        <v>In Service</v>
      </c>
      <c r="J451" s="1" t="s">
        <v>1008</v>
      </c>
      <c r="P451" s="1" t="str">
        <f t="shared" si="67"/>
        <v>NRIS</v>
      </c>
      <c r="R451" s="1">
        <f t="shared" si="68"/>
        <v>30</v>
      </c>
      <c r="T451" s="1" t="str">
        <f t="shared" si="69"/>
        <v>Nuclear</v>
      </c>
      <c r="U451" s="1" t="str">
        <f t="shared" si="70"/>
        <v>Ottawa County</v>
      </c>
      <c r="V451" s="1" t="str">
        <f t="shared" si="71"/>
        <v>OH</v>
      </c>
      <c r="AB451" s="1"/>
      <c r="AC451" s="1"/>
      <c r="AJ451" s="5"/>
      <c r="AK451" s="5"/>
      <c r="AL451" s="5"/>
      <c r="AM451" s="5"/>
      <c r="AN451" s="5"/>
      <c r="AO451" s="5"/>
      <c r="AP451" s="5"/>
      <c r="AQ451" s="5"/>
      <c r="AR451" s="5"/>
      <c r="AS451" s="5"/>
      <c r="AT451" s="5"/>
      <c r="AU451" s="5"/>
      <c r="BB451" s="1" t="s">
        <v>58</v>
      </c>
      <c r="BC451" s="2">
        <v>38499</v>
      </c>
      <c r="BE451" s="2">
        <v>38786</v>
      </c>
      <c r="BG451" s="1" t="s">
        <v>619</v>
      </c>
      <c r="BH451" s="1" t="s">
        <v>821</v>
      </c>
      <c r="BI451" s="1" t="s">
        <v>242</v>
      </c>
      <c r="BL451" s="1" t="s">
        <v>143</v>
      </c>
      <c r="BM451" s="1" t="s">
        <v>126</v>
      </c>
      <c r="BN451" s="1" t="s">
        <v>822</v>
      </c>
      <c r="BO451" s="1">
        <v>30</v>
      </c>
      <c r="BP451" s="1">
        <v>30</v>
      </c>
      <c r="BQ451" s="1" t="s">
        <v>387</v>
      </c>
      <c r="BR451" s="1" t="s">
        <v>387</v>
      </c>
      <c r="BS451" s="1" t="s">
        <v>65</v>
      </c>
      <c r="BT451" s="2">
        <v>40513</v>
      </c>
      <c r="BU451" s="1">
        <v>0</v>
      </c>
      <c r="BV451" s="1">
        <v>0</v>
      </c>
      <c r="BW451" s="1">
        <v>0</v>
      </c>
      <c r="BX451" s="1">
        <v>0</v>
      </c>
    </row>
    <row r="452" spans="4:76" hidden="1" x14ac:dyDescent="0.25">
      <c r="D452" s="4"/>
      <c r="E452" s="5">
        <f t="shared" si="63"/>
        <v>0</v>
      </c>
      <c r="F452" s="5">
        <f t="shared" si="64"/>
        <v>0</v>
      </c>
      <c r="H452" s="5" t="str">
        <f t="shared" si="65"/>
        <v>Withdrawn</v>
      </c>
      <c r="I452" s="6" t="str">
        <f t="shared" si="66"/>
        <v>Withdrawn</v>
      </c>
      <c r="J452" s="1" t="s">
        <v>1009</v>
      </c>
      <c r="P452" s="1" t="str">
        <f t="shared" si="67"/>
        <v>NRIS</v>
      </c>
      <c r="R452" s="1">
        <f t="shared" si="68"/>
        <v>42</v>
      </c>
      <c r="T452" s="1" t="str">
        <f t="shared" si="69"/>
        <v>Gas</v>
      </c>
      <c r="U452" s="1" t="str">
        <f t="shared" si="70"/>
        <v>Fallon County</v>
      </c>
      <c r="V452" s="1" t="str">
        <f t="shared" si="71"/>
        <v>MT</v>
      </c>
      <c r="AB452" s="1"/>
      <c r="AC452" s="1"/>
      <c r="AJ452" s="5"/>
      <c r="AK452" s="5"/>
      <c r="AL452" s="5"/>
      <c r="AM452" s="5"/>
      <c r="AN452" s="5"/>
      <c r="AO452" s="5"/>
      <c r="AP452" s="5"/>
      <c r="AQ452" s="5"/>
      <c r="AR452" s="5"/>
      <c r="AS452" s="5"/>
      <c r="AT452" s="5"/>
      <c r="AU452" s="5"/>
      <c r="BB452" s="1" t="s">
        <v>73</v>
      </c>
      <c r="BC452" s="2">
        <v>39374</v>
      </c>
      <c r="BD452" s="2">
        <v>39755</v>
      </c>
      <c r="BE452" s="2">
        <v>39755</v>
      </c>
      <c r="BG452" s="1" t="s">
        <v>192</v>
      </c>
      <c r="BH452" s="1" t="s">
        <v>1010</v>
      </c>
      <c r="BI452" s="1" t="s">
        <v>513</v>
      </c>
      <c r="BL452" s="1" t="s">
        <v>536</v>
      </c>
      <c r="BM452" s="1" t="s">
        <v>126</v>
      </c>
      <c r="BN452" s="1" t="s">
        <v>1011</v>
      </c>
      <c r="BO452" s="1">
        <v>42</v>
      </c>
      <c r="BP452" s="1">
        <v>42</v>
      </c>
      <c r="BQ452" s="1" t="s">
        <v>64</v>
      </c>
      <c r="BS452" s="1" t="s">
        <v>73</v>
      </c>
      <c r="BT452" s="2">
        <v>39813</v>
      </c>
      <c r="BU452" s="1">
        <v>0</v>
      </c>
      <c r="BV452" s="1">
        <v>0</v>
      </c>
      <c r="BW452" s="1">
        <v>0</v>
      </c>
      <c r="BX452" s="1">
        <v>0</v>
      </c>
    </row>
    <row r="453" spans="4:76" hidden="1" x14ac:dyDescent="0.25">
      <c r="D453" s="4"/>
      <c r="E453" s="5">
        <f t="shared" ref="E453:E516" si="72">BJ453</f>
        <v>0</v>
      </c>
      <c r="F453" s="5">
        <f t="shared" ref="F453:F516" si="73">BK453</f>
        <v>0</v>
      </c>
      <c r="H453" s="5" t="str">
        <f t="shared" ref="H453:H516" si="74">BB453</f>
        <v>Withdrawn</v>
      </c>
      <c r="I453" s="6" t="str">
        <f t="shared" ref="I453:I516" si="75">BS453</f>
        <v>Not Started</v>
      </c>
      <c r="J453" s="1" t="s">
        <v>1012</v>
      </c>
      <c r="P453" s="1" t="str">
        <f t="shared" ref="P453:P516" si="76">BM453</f>
        <v>NRIS</v>
      </c>
      <c r="R453" s="1">
        <f t="shared" ref="R453:R516" si="77">BP453</f>
        <v>101</v>
      </c>
      <c r="T453" s="1" t="str">
        <f t="shared" ref="T453:T516" si="78">BQ453</f>
        <v>Wind</v>
      </c>
      <c r="U453" s="1" t="str">
        <f t="shared" ref="U453:U516" si="79">BH453</f>
        <v>Trumbull County</v>
      </c>
      <c r="V453" s="1" t="str">
        <f t="shared" ref="V453:V516" si="80">BI453</f>
        <v>OH</v>
      </c>
      <c r="AB453" s="1"/>
      <c r="AC453" s="1"/>
      <c r="AJ453" s="5"/>
      <c r="AK453" s="5"/>
      <c r="AL453" s="5"/>
      <c r="AM453" s="5"/>
      <c r="AN453" s="5"/>
      <c r="AO453" s="5"/>
      <c r="AP453" s="5"/>
      <c r="AQ453" s="5"/>
      <c r="AR453" s="5"/>
      <c r="AS453" s="5"/>
      <c r="AT453" s="5"/>
      <c r="AU453" s="5"/>
      <c r="BB453" s="1" t="s">
        <v>73</v>
      </c>
      <c r="BC453" s="2">
        <v>39653</v>
      </c>
      <c r="BD453" s="2">
        <v>39759</v>
      </c>
      <c r="BE453" s="2">
        <v>39759</v>
      </c>
      <c r="BG453" s="1" t="s">
        <v>236</v>
      </c>
      <c r="BH453" s="1" t="s">
        <v>1013</v>
      </c>
      <c r="BI453" s="1" t="s">
        <v>242</v>
      </c>
      <c r="BL453" s="1" t="s">
        <v>536</v>
      </c>
      <c r="BM453" s="1" t="s">
        <v>126</v>
      </c>
      <c r="BN453" s="1" t="s">
        <v>1014</v>
      </c>
      <c r="BO453" s="1">
        <v>101</v>
      </c>
      <c r="BP453" s="1">
        <v>101</v>
      </c>
      <c r="BQ453" s="1" t="s">
        <v>97</v>
      </c>
      <c r="BR453" s="1" t="s">
        <v>98</v>
      </c>
      <c r="BS453" s="1" t="s">
        <v>84</v>
      </c>
      <c r="BT453" s="2">
        <v>40725</v>
      </c>
      <c r="BU453" s="1">
        <v>0</v>
      </c>
      <c r="BV453" s="1">
        <v>0</v>
      </c>
      <c r="BW453" s="1">
        <v>0</v>
      </c>
      <c r="BX453" s="1">
        <v>0</v>
      </c>
    </row>
    <row r="454" spans="4:76" hidden="1" x14ac:dyDescent="0.25">
      <c r="D454" s="4"/>
      <c r="E454" s="5">
        <f t="shared" si="72"/>
        <v>0</v>
      </c>
      <c r="F454" s="5">
        <f t="shared" si="73"/>
        <v>0</v>
      </c>
      <c r="H454" s="5" t="str">
        <f t="shared" si="74"/>
        <v>Withdrawn</v>
      </c>
      <c r="I454" s="6" t="str">
        <f t="shared" si="75"/>
        <v>Withdrawn</v>
      </c>
      <c r="J454" s="1" t="s">
        <v>1015</v>
      </c>
      <c r="P454" s="1" t="str">
        <f t="shared" si="76"/>
        <v>NRIS</v>
      </c>
      <c r="R454" s="1">
        <f t="shared" si="77"/>
        <v>130</v>
      </c>
      <c r="T454" s="1" t="str">
        <f t="shared" si="78"/>
        <v>Wind</v>
      </c>
      <c r="U454" s="1" t="str">
        <f t="shared" si="79"/>
        <v>White County</v>
      </c>
      <c r="V454" s="1" t="str">
        <f t="shared" si="80"/>
        <v>IN</v>
      </c>
      <c r="AB454" s="1"/>
      <c r="AC454" s="1"/>
      <c r="AJ454" s="5"/>
      <c r="AK454" s="5"/>
      <c r="AL454" s="5"/>
      <c r="AM454" s="5"/>
      <c r="AN454" s="5"/>
      <c r="AO454" s="5"/>
      <c r="AP454" s="5"/>
      <c r="AQ454" s="5"/>
      <c r="AR454" s="5"/>
      <c r="AS454" s="5"/>
      <c r="AT454" s="5"/>
      <c r="AU454" s="5"/>
      <c r="BB454" s="1" t="s">
        <v>73</v>
      </c>
      <c r="BC454" s="2">
        <v>39133</v>
      </c>
      <c r="BD454" s="2">
        <v>39764</v>
      </c>
      <c r="BE454" s="2">
        <v>39764</v>
      </c>
      <c r="BG454" s="1" t="s">
        <v>804</v>
      </c>
      <c r="BH454" s="1" t="s">
        <v>805</v>
      </c>
      <c r="BI454" s="1" t="s">
        <v>103</v>
      </c>
      <c r="BL454" s="1" t="s">
        <v>536</v>
      </c>
      <c r="BM454" s="1" t="s">
        <v>126</v>
      </c>
      <c r="BN454" s="1" t="s">
        <v>1016</v>
      </c>
      <c r="BO454" s="1">
        <v>130</v>
      </c>
      <c r="BP454" s="1">
        <v>130</v>
      </c>
      <c r="BQ454" s="1" t="s">
        <v>97</v>
      </c>
      <c r="BR454" s="1" t="s">
        <v>98</v>
      </c>
      <c r="BS454" s="1" t="s">
        <v>73</v>
      </c>
      <c r="BT454" s="2">
        <v>40543</v>
      </c>
      <c r="BU454" s="1">
        <v>0</v>
      </c>
      <c r="BV454" s="1">
        <v>0</v>
      </c>
      <c r="BW454" s="1">
        <v>0</v>
      </c>
      <c r="BX454" s="1">
        <v>0</v>
      </c>
    </row>
    <row r="455" spans="4:76" hidden="1" x14ac:dyDescent="0.25">
      <c r="D455" s="4"/>
      <c r="E455" s="5">
        <f t="shared" si="72"/>
        <v>0</v>
      </c>
      <c r="F455" s="5">
        <f t="shared" si="73"/>
        <v>0</v>
      </c>
      <c r="H455" s="5" t="str">
        <f t="shared" si="74"/>
        <v>Done</v>
      </c>
      <c r="I455" s="6" t="str">
        <f t="shared" si="75"/>
        <v>In Service</v>
      </c>
      <c r="J455" s="1" t="s">
        <v>1017</v>
      </c>
      <c r="P455" s="1" t="str">
        <f t="shared" si="76"/>
        <v>NRIS</v>
      </c>
      <c r="R455" s="1">
        <f t="shared" si="77"/>
        <v>52</v>
      </c>
      <c r="T455" s="1" t="str">
        <f t="shared" si="78"/>
        <v>Wind</v>
      </c>
      <c r="U455" s="1" t="str">
        <f t="shared" si="79"/>
        <v>Huron County</v>
      </c>
      <c r="V455" s="1" t="str">
        <f t="shared" si="80"/>
        <v>MI</v>
      </c>
      <c r="AB455" s="1"/>
      <c r="AC455" s="1"/>
      <c r="AJ455" s="5"/>
      <c r="AK455" s="5"/>
      <c r="AL455" s="5"/>
      <c r="AM455" s="5"/>
      <c r="AN455" s="5"/>
      <c r="AO455" s="5"/>
      <c r="AP455" s="5"/>
      <c r="AQ455" s="5"/>
      <c r="AR455" s="5"/>
      <c r="AS455" s="5"/>
      <c r="AT455" s="5"/>
      <c r="AU455" s="5"/>
      <c r="BB455" s="1" t="s">
        <v>58</v>
      </c>
      <c r="BC455" s="2">
        <v>38509</v>
      </c>
      <c r="BE455" s="2">
        <v>39266</v>
      </c>
      <c r="BG455" s="1" t="s">
        <v>128</v>
      </c>
      <c r="BH455" s="1" t="s">
        <v>546</v>
      </c>
      <c r="BI455" s="1" t="s">
        <v>130</v>
      </c>
      <c r="BL455" s="1" t="s">
        <v>77</v>
      </c>
      <c r="BM455" s="1" t="s">
        <v>126</v>
      </c>
      <c r="BN455" s="1" t="s">
        <v>1018</v>
      </c>
      <c r="BO455" s="1">
        <v>52</v>
      </c>
      <c r="BP455" s="1">
        <v>52</v>
      </c>
      <c r="BQ455" s="1" t="s">
        <v>97</v>
      </c>
      <c r="BR455" s="1" t="s">
        <v>98</v>
      </c>
      <c r="BS455" s="1" t="s">
        <v>65</v>
      </c>
      <c r="BT455" s="2">
        <v>40299</v>
      </c>
      <c r="BU455" s="1">
        <v>0</v>
      </c>
      <c r="BV455" s="1">
        <v>0</v>
      </c>
      <c r="BW455" s="1">
        <v>0</v>
      </c>
      <c r="BX455" s="1">
        <v>0</v>
      </c>
    </row>
    <row r="456" spans="4:76" hidden="1" x14ac:dyDescent="0.25">
      <c r="D456" s="4"/>
      <c r="E456" s="5">
        <f t="shared" si="72"/>
        <v>0</v>
      </c>
      <c r="F456" s="5">
        <f t="shared" si="73"/>
        <v>0</v>
      </c>
      <c r="H456" s="5" t="str">
        <f t="shared" si="74"/>
        <v>Done</v>
      </c>
      <c r="I456" s="6" t="str">
        <f t="shared" si="75"/>
        <v>Withdrawn</v>
      </c>
      <c r="J456" s="1" t="s">
        <v>1019</v>
      </c>
      <c r="P456" s="1" t="str">
        <f t="shared" si="76"/>
        <v>NRIS</v>
      </c>
      <c r="R456" s="1">
        <f t="shared" si="77"/>
        <v>280</v>
      </c>
      <c r="T456" s="1" t="str">
        <f t="shared" si="78"/>
        <v>Coal</v>
      </c>
      <c r="U456" s="1" t="str">
        <f t="shared" si="79"/>
        <v>Grant County</v>
      </c>
      <c r="V456" s="1" t="str">
        <f t="shared" si="80"/>
        <v>WI</v>
      </c>
      <c r="AB456" s="1"/>
      <c r="AC456" s="1"/>
      <c r="AJ456" s="5"/>
      <c r="AK456" s="5"/>
      <c r="AL456" s="5"/>
      <c r="AM456" s="5"/>
      <c r="AN456" s="5"/>
      <c r="AO456" s="5"/>
      <c r="AP456" s="5"/>
      <c r="AQ456" s="5"/>
      <c r="AR456" s="5"/>
      <c r="AS456" s="5"/>
      <c r="AT456" s="5"/>
      <c r="AU456" s="5"/>
      <c r="BB456" s="1" t="s">
        <v>58</v>
      </c>
      <c r="BC456" s="2">
        <v>38512</v>
      </c>
      <c r="BE456" s="2">
        <v>39874</v>
      </c>
      <c r="BG456" s="1" t="s">
        <v>74</v>
      </c>
      <c r="BH456" s="1" t="s">
        <v>204</v>
      </c>
      <c r="BI456" s="1" t="s">
        <v>76</v>
      </c>
      <c r="BL456" s="1" t="s">
        <v>77</v>
      </c>
      <c r="BM456" s="1" t="s">
        <v>126</v>
      </c>
      <c r="BN456" s="1" t="s">
        <v>1020</v>
      </c>
      <c r="BO456" s="1">
        <v>280</v>
      </c>
      <c r="BP456" s="1">
        <v>280</v>
      </c>
      <c r="BQ456" s="1" t="s">
        <v>83</v>
      </c>
      <c r="BR456" s="1" t="s">
        <v>94</v>
      </c>
      <c r="BS456" s="1" t="s">
        <v>73</v>
      </c>
      <c r="BT456" s="2">
        <v>39082</v>
      </c>
      <c r="BU456" s="1">
        <v>0</v>
      </c>
      <c r="BV456" s="1">
        <v>0</v>
      </c>
      <c r="BW456" s="1">
        <v>0</v>
      </c>
      <c r="BX456" s="1">
        <v>0</v>
      </c>
    </row>
    <row r="457" spans="4:76" hidden="1" x14ac:dyDescent="0.25">
      <c r="D457" s="4"/>
      <c r="E457" s="5">
        <f t="shared" si="72"/>
        <v>0</v>
      </c>
      <c r="F457" s="5">
        <f t="shared" si="73"/>
        <v>0</v>
      </c>
      <c r="H457" s="5" t="str">
        <f t="shared" si="74"/>
        <v>Withdrawn</v>
      </c>
      <c r="I457" s="6" t="str">
        <f t="shared" si="75"/>
        <v>Not Started</v>
      </c>
      <c r="J457" s="1" t="s">
        <v>1021</v>
      </c>
      <c r="P457" s="1" t="str">
        <f t="shared" si="76"/>
        <v>NRIS</v>
      </c>
      <c r="R457" s="1">
        <f t="shared" si="77"/>
        <v>99</v>
      </c>
      <c r="T457" s="1" t="str">
        <f t="shared" si="78"/>
        <v>Wind</v>
      </c>
      <c r="U457" s="1" t="str">
        <f t="shared" si="79"/>
        <v>Woodford County</v>
      </c>
      <c r="V457" s="1" t="str">
        <f t="shared" si="80"/>
        <v>IL</v>
      </c>
      <c r="AB457" s="1"/>
      <c r="AC457" s="1"/>
      <c r="AJ457" s="5"/>
      <c r="AK457" s="5"/>
      <c r="AL457" s="5"/>
      <c r="AM457" s="5"/>
      <c r="AN457" s="5"/>
      <c r="AO457" s="5"/>
      <c r="AP457" s="5"/>
      <c r="AQ457" s="5"/>
      <c r="AR457" s="5"/>
      <c r="AS457" s="5"/>
      <c r="AT457" s="5"/>
      <c r="AU457" s="5"/>
      <c r="BB457" s="1" t="s">
        <v>73</v>
      </c>
      <c r="BC457" s="2">
        <v>39525</v>
      </c>
      <c r="BD457" s="2">
        <v>39764</v>
      </c>
      <c r="BE457" s="2">
        <v>39764</v>
      </c>
      <c r="BG457" s="1" t="s">
        <v>122</v>
      </c>
      <c r="BH457" s="1" t="s">
        <v>1022</v>
      </c>
      <c r="BI457" s="1" t="s">
        <v>124</v>
      </c>
      <c r="BL457" s="1" t="s">
        <v>536</v>
      </c>
      <c r="BM457" s="1" t="s">
        <v>126</v>
      </c>
      <c r="BN457" s="1" t="s">
        <v>1023</v>
      </c>
      <c r="BO457" s="1">
        <v>99</v>
      </c>
      <c r="BP457" s="1">
        <v>99</v>
      </c>
      <c r="BQ457" s="1" t="s">
        <v>97</v>
      </c>
      <c r="BR457" s="1" t="s">
        <v>98</v>
      </c>
      <c r="BS457" s="1" t="s">
        <v>84</v>
      </c>
      <c r="BT457" s="2">
        <v>40695</v>
      </c>
      <c r="BU457" s="1">
        <v>0</v>
      </c>
      <c r="BV457" s="1">
        <v>0</v>
      </c>
      <c r="BW457" s="1">
        <v>0</v>
      </c>
      <c r="BX457" s="1">
        <v>0</v>
      </c>
    </row>
    <row r="458" spans="4:76" hidden="1" x14ac:dyDescent="0.25">
      <c r="D458" s="4"/>
      <c r="E458" s="5">
        <f t="shared" si="72"/>
        <v>0</v>
      </c>
      <c r="F458" s="5">
        <f t="shared" si="73"/>
        <v>0</v>
      </c>
      <c r="H458" s="5" t="str">
        <f t="shared" si="74"/>
        <v>Withdrawn</v>
      </c>
      <c r="I458" s="6" t="str">
        <f t="shared" si="75"/>
        <v>Not Started</v>
      </c>
      <c r="J458" s="1" t="s">
        <v>1024</v>
      </c>
      <c r="P458" s="1" t="str">
        <f t="shared" si="76"/>
        <v>NRIS</v>
      </c>
      <c r="R458" s="1">
        <f t="shared" si="77"/>
        <v>400</v>
      </c>
      <c r="T458" s="1" t="str">
        <f t="shared" si="78"/>
        <v>Wind</v>
      </c>
      <c r="U458" s="1" t="str">
        <f t="shared" si="79"/>
        <v>Brown County</v>
      </c>
      <c r="V458" s="1" t="str">
        <f t="shared" si="80"/>
        <v>WI</v>
      </c>
      <c r="AB458" s="1"/>
      <c r="AC458" s="1"/>
      <c r="AJ458" s="5"/>
      <c r="AK458" s="5"/>
      <c r="AL458" s="5"/>
      <c r="AM458" s="5"/>
      <c r="AN458" s="5"/>
      <c r="AO458" s="5"/>
      <c r="AP458" s="5"/>
      <c r="AQ458" s="5"/>
      <c r="AR458" s="5"/>
      <c r="AS458" s="5"/>
      <c r="AT458" s="5"/>
      <c r="AU458" s="5"/>
      <c r="BB458" s="1" t="s">
        <v>73</v>
      </c>
      <c r="BC458" s="2">
        <v>39525</v>
      </c>
      <c r="BD458" s="2">
        <v>39764</v>
      </c>
      <c r="BE458" s="2">
        <v>39764</v>
      </c>
      <c r="BG458" s="1" t="s">
        <v>301</v>
      </c>
      <c r="BH458" s="1" t="s">
        <v>302</v>
      </c>
      <c r="BI458" s="1" t="s">
        <v>76</v>
      </c>
      <c r="BL458" s="1" t="s">
        <v>536</v>
      </c>
      <c r="BM458" s="1" t="s">
        <v>126</v>
      </c>
      <c r="BN458" s="1" t="s">
        <v>1025</v>
      </c>
      <c r="BO458" s="1">
        <v>400</v>
      </c>
      <c r="BP458" s="1">
        <v>400</v>
      </c>
      <c r="BQ458" s="1" t="s">
        <v>97</v>
      </c>
      <c r="BR458" s="1" t="s">
        <v>98</v>
      </c>
      <c r="BS458" s="1" t="s">
        <v>84</v>
      </c>
      <c r="BT458" s="2">
        <v>40148</v>
      </c>
      <c r="BU458" s="1">
        <v>0</v>
      </c>
      <c r="BV458" s="1">
        <v>0</v>
      </c>
      <c r="BW458" s="1">
        <v>0</v>
      </c>
      <c r="BX458" s="1">
        <v>0</v>
      </c>
    </row>
    <row r="459" spans="4:76" hidden="1" x14ac:dyDescent="0.25">
      <c r="D459" s="4"/>
      <c r="E459" s="5" t="str">
        <f t="shared" si="72"/>
        <v>G530</v>
      </c>
      <c r="F459" s="5" t="str">
        <f t="shared" si="73"/>
        <v>G530</v>
      </c>
      <c r="H459" s="5" t="str">
        <f t="shared" si="74"/>
        <v>Done</v>
      </c>
      <c r="I459" s="6" t="str">
        <f t="shared" si="75"/>
        <v>In Service</v>
      </c>
      <c r="J459" s="1" t="s">
        <v>1026</v>
      </c>
      <c r="P459" s="1" t="str">
        <f t="shared" si="76"/>
        <v>NRIS</v>
      </c>
      <c r="R459" s="1">
        <f t="shared" si="77"/>
        <v>14</v>
      </c>
      <c r="T459" s="1" t="str">
        <f t="shared" si="78"/>
        <v>Wind</v>
      </c>
      <c r="U459" s="1" t="str">
        <f t="shared" si="79"/>
        <v>Greene County</v>
      </c>
      <c r="V459" s="1" t="str">
        <f t="shared" si="80"/>
        <v>IA</v>
      </c>
      <c r="AB459" s="1"/>
      <c r="AC459" s="1"/>
      <c r="AJ459" s="5"/>
      <c r="AK459" s="5"/>
      <c r="AL459" s="5"/>
      <c r="AM459" s="5"/>
      <c r="AN459" s="5"/>
      <c r="AO459" s="5"/>
      <c r="AP459" s="5"/>
      <c r="AQ459" s="5"/>
      <c r="AR459" s="5"/>
      <c r="AS459" s="5"/>
      <c r="AT459" s="5"/>
      <c r="AU459" s="5"/>
      <c r="BB459" s="1" t="s">
        <v>58</v>
      </c>
      <c r="BC459" s="2">
        <v>38518</v>
      </c>
      <c r="BE459" s="2">
        <v>39035</v>
      </c>
      <c r="BG459" s="1" t="s">
        <v>87</v>
      </c>
      <c r="BH459" s="1" t="s">
        <v>241</v>
      </c>
      <c r="BI459" s="1" t="s">
        <v>89</v>
      </c>
      <c r="BJ459" s="1" t="s">
        <v>1026</v>
      </c>
      <c r="BK459" s="1" t="s">
        <v>1026</v>
      </c>
      <c r="BL459" s="1" t="s">
        <v>77</v>
      </c>
      <c r="BM459" s="1" t="s">
        <v>126</v>
      </c>
      <c r="BN459" s="1" t="s">
        <v>1027</v>
      </c>
      <c r="BO459" s="1">
        <v>14</v>
      </c>
      <c r="BP459" s="1">
        <v>14</v>
      </c>
      <c r="BQ459" s="1" t="s">
        <v>97</v>
      </c>
      <c r="BR459" s="1" t="s">
        <v>98</v>
      </c>
      <c r="BS459" s="1" t="s">
        <v>65</v>
      </c>
      <c r="BT459" s="2">
        <v>39005</v>
      </c>
      <c r="BU459" s="1">
        <v>0</v>
      </c>
      <c r="BV459" s="1">
        <v>0</v>
      </c>
      <c r="BW459" s="1">
        <v>0</v>
      </c>
      <c r="BX459" s="1">
        <v>0</v>
      </c>
    </row>
    <row r="460" spans="4:76" hidden="1" x14ac:dyDescent="0.25">
      <c r="D460" s="4"/>
      <c r="E460" s="5">
        <f t="shared" si="72"/>
        <v>0</v>
      </c>
      <c r="F460" s="5">
        <f t="shared" si="73"/>
        <v>0</v>
      </c>
      <c r="H460" s="5" t="str">
        <f t="shared" si="74"/>
        <v>Withdrawn</v>
      </c>
      <c r="I460" s="6" t="str">
        <f t="shared" si="75"/>
        <v>Not Started</v>
      </c>
      <c r="J460" s="1" t="s">
        <v>1028</v>
      </c>
      <c r="P460" s="1" t="str">
        <f t="shared" si="76"/>
        <v>ERIS</v>
      </c>
      <c r="R460" s="1">
        <f t="shared" si="77"/>
        <v>300</v>
      </c>
      <c r="T460" s="1" t="str">
        <f t="shared" si="78"/>
        <v>Wind</v>
      </c>
      <c r="U460" s="1" t="str">
        <f t="shared" si="79"/>
        <v>Lincoln County</v>
      </c>
      <c r="V460" s="1" t="str">
        <f t="shared" si="80"/>
        <v>MN</v>
      </c>
      <c r="AB460" s="1"/>
      <c r="AC460" s="1"/>
      <c r="AJ460" s="5"/>
      <c r="AK460" s="5"/>
      <c r="AL460" s="5"/>
      <c r="AM460" s="5"/>
      <c r="AN460" s="5"/>
      <c r="AO460" s="5"/>
      <c r="AP460" s="5"/>
      <c r="AQ460" s="5"/>
      <c r="AR460" s="5"/>
      <c r="AS460" s="5"/>
      <c r="AT460" s="5"/>
      <c r="AU460" s="5"/>
      <c r="BB460" s="1" t="s">
        <v>73</v>
      </c>
      <c r="BC460" s="2">
        <v>39119</v>
      </c>
      <c r="BD460" s="2">
        <v>39766</v>
      </c>
      <c r="BE460" s="2">
        <v>39766</v>
      </c>
      <c r="BG460" s="1" t="s">
        <v>91</v>
      </c>
      <c r="BH460" s="1" t="s">
        <v>92</v>
      </c>
      <c r="BI460" s="1" t="s">
        <v>93</v>
      </c>
      <c r="BL460" s="1" t="s">
        <v>143</v>
      </c>
      <c r="BM460" s="1" t="s">
        <v>62</v>
      </c>
      <c r="BN460" s="1" t="s">
        <v>1029</v>
      </c>
      <c r="BO460" s="1">
        <v>300</v>
      </c>
      <c r="BP460" s="1">
        <v>300</v>
      </c>
      <c r="BQ460" s="1" t="s">
        <v>97</v>
      </c>
      <c r="BR460" s="1" t="s">
        <v>98</v>
      </c>
      <c r="BS460" s="1" t="s">
        <v>84</v>
      </c>
      <c r="BT460" s="2">
        <v>39692</v>
      </c>
      <c r="BU460" s="1">
        <v>0</v>
      </c>
      <c r="BV460" s="1">
        <v>0</v>
      </c>
      <c r="BW460" s="1">
        <v>0</v>
      </c>
      <c r="BX460" s="1">
        <v>0</v>
      </c>
    </row>
    <row r="461" spans="4:76" hidden="1" x14ac:dyDescent="0.25">
      <c r="D461" s="4"/>
      <c r="E461" s="5" t="str">
        <f t="shared" si="72"/>
        <v>G532</v>
      </c>
      <c r="F461" s="5" t="str">
        <f t="shared" si="73"/>
        <v>G532</v>
      </c>
      <c r="H461" s="5" t="str">
        <f t="shared" si="74"/>
        <v>Done</v>
      </c>
      <c r="I461" s="6" t="str">
        <f t="shared" si="75"/>
        <v>In Service</v>
      </c>
      <c r="J461" s="1" t="s">
        <v>1030</v>
      </c>
      <c r="P461" s="1" t="str">
        <f t="shared" si="76"/>
        <v>ERIS</v>
      </c>
      <c r="R461" s="1">
        <f t="shared" si="77"/>
        <v>20</v>
      </c>
      <c r="T461" s="1" t="str">
        <f t="shared" si="78"/>
        <v>Wind</v>
      </c>
      <c r="U461" s="1" t="str">
        <f t="shared" si="79"/>
        <v>Cottonwood County</v>
      </c>
      <c r="V461" s="1" t="str">
        <f t="shared" si="80"/>
        <v>MN</v>
      </c>
      <c r="AB461" s="1"/>
      <c r="AC461" s="1"/>
      <c r="AJ461" s="5"/>
      <c r="AK461" s="5"/>
      <c r="AL461" s="5"/>
      <c r="AM461" s="5"/>
      <c r="AN461" s="5"/>
      <c r="AO461" s="5"/>
      <c r="AP461" s="5"/>
      <c r="AQ461" s="5"/>
      <c r="AR461" s="5"/>
      <c r="AS461" s="5"/>
      <c r="AT461" s="5"/>
      <c r="AU461" s="5"/>
      <c r="BB461" s="1" t="s">
        <v>58</v>
      </c>
      <c r="BC461" s="2">
        <v>38539</v>
      </c>
      <c r="BE461" s="2">
        <v>39128</v>
      </c>
      <c r="BG461" s="1" t="s">
        <v>87</v>
      </c>
      <c r="BH461" s="1" t="s">
        <v>632</v>
      </c>
      <c r="BI461" s="1" t="s">
        <v>93</v>
      </c>
      <c r="BJ461" s="1" t="s">
        <v>1030</v>
      </c>
      <c r="BK461" s="1" t="s">
        <v>1030</v>
      </c>
      <c r="BL461" s="1" t="s">
        <v>77</v>
      </c>
      <c r="BM461" s="1" t="s">
        <v>62</v>
      </c>
      <c r="BN461" s="1" t="s">
        <v>1031</v>
      </c>
      <c r="BO461" s="1">
        <v>20</v>
      </c>
      <c r="BP461" s="1">
        <v>20</v>
      </c>
      <c r="BQ461" s="1" t="s">
        <v>97</v>
      </c>
      <c r="BR461" s="1" t="s">
        <v>98</v>
      </c>
      <c r="BS461" s="1" t="s">
        <v>65</v>
      </c>
      <c r="BT461" s="2">
        <v>38961</v>
      </c>
      <c r="BU461" s="1">
        <v>0</v>
      </c>
      <c r="BV461" s="1">
        <v>0</v>
      </c>
      <c r="BW461" s="1">
        <v>0</v>
      </c>
      <c r="BX461" s="1">
        <v>0</v>
      </c>
    </row>
    <row r="462" spans="4:76" hidden="1" x14ac:dyDescent="0.25">
      <c r="D462" s="4"/>
      <c r="E462" s="5">
        <f t="shared" si="72"/>
        <v>0</v>
      </c>
      <c r="F462" s="5">
        <f t="shared" si="73"/>
        <v>0</v>
      </c>
      <c r="H462" s="5" t="str">
        <f t="shared" si="74"/>
        <v>Withdrawn</v>
      </c>
      <c r="I462" s="6" t="str">
        <f t="shared" si="75"/>
        <v>Withdrawn</v>
      </c>
      <c r="J462" s="1" t="s">
        <v>1032</v>
      </c>
      <c r="P462" s="1" t="str">
        <f t="shared" si="76"/>
        <v>NRIS</v>
      </c>
      <c r="R462" s="1">
        <f t="shared" si="77"/>
        <v>200</v>
      </c>
      <c r="T462" s="1" t="str">
        <f t="shared" si="78"/>
        <v>Wind</v>
      </c>
      <c r="U462" s="1" t="str">
        <f t="shared" si="79"/>
        <v>Clinton County</v>
      </c>
      <c r="V462" s="1" t="str">
        <f t="shared" si="80"/>
        <v>IN</v>
      </c>
      <c r="AB462" s="1"/>
      <c r="AC462" s="1"/>
      <c r="AJ462" s="5"/>
      <c r="AK462" s="5"/>
      <c r="AL462" s="5"/>
      <c r="AM462" s="5"/>
      <c r="AN462" s="5"/>
      <c r="AO462" s="5"/>
      <c r="AP462" s="5"/>
      <c r="AQ462" s="5"/>
      <c r="AR462" s="5"/>
      <c r="AS462" s="5"/>
      <c r="AT462" s="5"/>
      <c r="AU462" s="5"/>
      <c r="BB462" s="1" t="s">
        <v>73</v>
      </c>
      <c r="BC462" s="2">
        <v>39548</v>
      </c>
      <c r="BD462" s="2">
        <v>39770</v>
      </c>
      <c r="BE462" s="2">
        <v>39770</v>
      </c>
      <c r="BG462" s="1" t="s">
        <v>101</v>
      </c>
      <c r="BH462" s="1" t="s">
        <v>88</v>
      </c>
      <c r="BI462" s="1" t="s">
        <v>103</v>
      </c>
      <c r="BL462" s="1" t="s">
        <v>536</v>
      </c>
      <c r="BM462" s="1" t="s">
        <v>126</v>
      </c>
      <c r="BN462" s="1" t="s">
        <v>1033</v>
      </c>
      <c r="BO462" s="1">
        <v>200</v>
      </c>
      <c r="BP462" s="1">
        <v>200</v>
      </c>
      <c r="BQ462" s="1" t="s">
        <v>97</v>
      </c>
      <c r="BR462" s="1" t="s">
        <v>98</v>
      </c>
      <c r="BS462" s="1" t="s">
        <v>73</v>
      </c>
      <c r="BT462" s="2">
        <v>40543</v>
      </c>
      <c r="BU462" s="1">
        <v>0</v>
      </c>
      <c r="BV462" s="1">
        <v>0</v>
      </c>
      <c r="BW462" s="1">
        <v>0</v>
      </c>
      <c r="BX462" s="1">
        <v>0</v>
      </c>
    </row>
    <row r="463" spans="4:76" hidden="1" x14ac:dyDescent="0.25">
      <c r="D463" s="4"/>
      <c r="E463" s="5" t="str">
        <f t="shared" si="72"/>
        <v>G535</v>
      </c>
      <c r="F463" s="5" t="str">
        <f t="shared" si="73"/>
        <v>G535</v>
      </c>
      <c r="H463" s="5" t="str">
        <f t="shared" si="74"/>
        <v>Done</v>
      </c>
      <c r="I463" s="6" t="str">
        <f t="shared" si="75"/>
        <v>In Service</v>
      </c>
      <c r="J463" s="1" t="s">
        <v>1034</v>
      </c>
      <c r="P463" s="1" t="str">
        <f t="shared" si="76"/>
        <v>NRIS</v>
      </c>
      <c r="R463" s="1">
        <f t="shared" si="77"/>
        <v>16</v>
      </c>
      <c r="T463" s="1" t="str">
        <f t="shared" si="78"/>
        <v>Coal</v>
      </c>
      <c r="U463" s="1" t="str">
        <f t="shared" si="79"/>
        <v>Fulton County</v>
      </c>
      <c r="V463" s="1" t="str">
        <f t="shared" si="80"/>
        <v>IL</v>
      </c>
      <c r="AB463" s="1"/>
      <c r="AC463" s="1"/>
      <c r="AJ463" s="5"/>
      <c r="AK463" s="5"/>
      <c r="AL463" s="5"/>
      <c r="AM463" s="5"/>
      <c r="AN463" s="5"/>
      <c r="AO463" s="5"/>
      <c r="AP463" s="5"/>
      <c r="AQ463" s="5"/>
      <c r="AR463" s="5"/>
      <c r="AS463" s="5"/>
      <c r="AT463" s="5"/>
      <c r="AU463" s="5"/>
      <c r="BB463" s="1" t="s">
        <v>58</v>
      </c>
      <c r="BC463" s="2">
        <v>38548</v>
      </c>
      <c r="BE463" s="2">
        <v>39072</v>
      </c>
      <c r="BG463" s="1" t="s">
        <v>122</v>
      </c>
      <c r="BH463" s="1" t="s">
        <v>533</v>
      </c>
      <c r="BI463" s="1" t="s">
        <v>124</v>
      </c>
      <c r="BJ463" s="1" t="s">
        <v>1034</v>
      </c>
      <c r="BK463" s="1" t="s">
        <v>1034</v>
      </c>
      <c r="BL463" s="1" t="s">
        <v>143</v>
      </c>
      <c r="BM463" s="1" t="s">
        <v>126</v>
      </c>
      <c r="BN463" s="1" t="s">
        <v>1035</v>
      </c>
      <c r="BO463" s="1">
        <v>16</v>
      </c>
      <c r="BP463" s="1">
        <v>16</v>
      </c>
      <c r="BQ463" s="1" t="s">
        <v>83</v>
      </c>
      <c r="BR463" s="1" t="s">
        <v>355</v>
      </c>
      <c r="BS463" s="1" t="s">
        <v>65</v>
      </c>
      <c r="BT463" s="2">
        <v>39661</v>
      </c>
      <c r="BU463" s="1">
        <v>0</v>
      </c>
      <c r="BV463" s="1">
        <v>0</v>
      </c>
      <c r="BW463" s="1">
        <v>0</v>
      </c>
      <c r="BX463" s="1">
        <v>0</v>
      </c>
    </row>
    <row r="464" spans="4:76" hidden="1" x14ac:dyDescent="0.25">
      <c r="D464" s="4"/>
      <c r="E464" s="5" t="str">
        <f t="shared" si="72"/>
        <v>G536</v>
      </c>
      <c r="F464" s="5" t="str">
        <f t="shared" si="73"/>
        <v>G536</v>
      </c>
      <c r="H464" s="5" t="str">
        <f t="shared" si="74"/>
        <v>Done</v>
      </c>
      <c r="I464" s="6" t="str">
        <f t="shared" si="75"/>
        <v>In Service</v>
      </c>
      <c r="J464" s="1" t="s">
        <v>1036</v>
      </c>
      <c r="P464" s="1" t="str">
        <f t="shared" si="76"/>
        <v>ERIS</v>
      </c>
      <c r="R464" s="1">
        <f t="shared" si="77"/>
        <v>20</v>
      </c>
      <c r="T464" s="1" t="str">
        <f t="shared" si="78"/>
        <v>Wind</v>
      </c>
      <c r="U464" s="1" t="str">
        <f t="shared" si="79"/>
        <v>Jackson County</v>
      </c>
      <c r="V464" s="1" t="str">
        <f t="shared" si="80"/>
        <v>MN</v>
      </c>
      <c r="AB464" s="1"/>
      <c r="AC464" s="1"/>
      <c r="AJ464" s="5"/>
      <c r="AK464" s="5"/>
      <c r="AL464" s="5"/>
      <c r="AM464" s="5"/>
      <c r="AN464" s="5"/>
      <c r="AO464" s="5"/>
      <c r="AP464" s="5"/>
      <c r="AQ464" s="5"/>
      <c r="AR464" s="5"/>
      <c r="AS464" s="5"/>
      <c r="AT464" s="5"/>
      <c r="AU464" s="5"/>
      <c r="BB464" s="1" t="s">
        <v>58</v>
      </c>
      <c r="BC464" s="2">
        <v>38553</v>
      </c>
      <c r="BE464" s="2">
        <v>38973</v>
      </c>
      <c r="BG464" s="1" t="s">
        <v>87</v>
      </c>
      <c r="BH464" s="1" t="s">
        <v>259</v>
      </c>
      <c r="BI464" s="1" t="s">
        <v>93</v>
      </c>
      <c r="BJ464" s="1" t="s">
        <v>1036</v>
      </c>
      <c r="BK464" s="1" t="s">
        <v>1036</v>
      </c>
      <c r="BL464" s="1" t="s">
        <v>77</v>
      </c>
      <c r="BM464" s="1" t="s">
        <v>62</v>
      </c>
      <c r="BN464" s="1" t="s">
        <v>1037</v>
      </c>
      <c r="BO464" s="1">
        <v>20</v>
      </c>
      <c r="BP464" s="1">
        <v>20</v>
      </c>
      <c r="BQ464" s="1" t="s">
        <v>97</v>
      </c>
      <c r="BR464" s="1" t="s">
        <v>98</v>
      </c>
      <c r="BS464" s="1" t="s">
        <v>65</v>
      </c>
      <c r="BT464" s="2">
        <v>39904</v>
      </c>
      <c r="BU464" s="1">
        <v>0</v>
      </c>
      <c r="BV464" s="1">
        <v>0</v>
      </c>
      <c r="BW464" s="1">
        <v>0</v>
      </c>
      <c r="BX464" s="1">
        <v>0</v>
      </c>
    </row>
    <row r="465" spans="4:76" hidden="1" x14ac:dyDescent="0.25">
      <c r="D465" s="4"/>
      <c r="E465" s="5">
        <f t="shared" si="72"/>
        <v>0</v>
      </c>
      <c r="F465" s="5">
        <f t="shared" si="73"/>
        <v>0</v>
      </c>
      <c r="H465" s="5" t="str">
        <f t="shared" si="74"/>
        <v>Withdrawn</v>
      </c>
      <c r="I465" s="6" t="str">
        <f t="shared" si="75"/>
        <v>Withdrawn</v>
      </c>
      <c r="J465" s="1" t="s">
        <v>1038</v>
      </c>
      <c r="P465" s="1" t="str">
        <f t="shared" si="76"/>
        <v>NRIS</v>
      </c>
      <c r="R465" s="1">
        <f t="shared" si="77"/>
        <v>200</v>
      </c>
      <c r="T465" s="1" t="str">
        <f t="shared" si="78"/>
        <v>Wind</v>
      </c>
      <c r="U465" s="1" t="str">
        <f t="shared" si="79"/>
        <v>Clinton County</v>
      </c>
      <c r="V465" s="1" t="str">
        <f t="shared" si="80"/>
        <v>IN</v>
      </c>
      <c r="AB465" s="1"/>
      <c r="AC465" s="1"/>
      <c r="AJ465" s="5"/>
      <c r="AK465" s="5"/>
      <c r="AL465" s="5"/>
      <c r="AM465" s="5"/>
      <c r="AN465" s="5"/>
      <c r="AO465" s="5"/>
      <c r="AP465" s="5"/>
      <c r="AQ465" s="5"/>
      <c r="AR465" s="5"/>
      <c r="AS465" s="5"/>
      <c r="AT465" s="5"/>
      <c r="AU465" s="5"/>
      <c r="BB465" s="1" t="s">
        <v>73</v>
      </c>
      <c r="BC465" s="2">
        <v>39548</v>
      </c>
      <c r="BD465" s="2">
        <v>39770</v>
      </c>
      <c r="BE465" s="2">
        <v>39770</v>
      </c>
      <c r="BG465" s="1" t="s">
        <v>101</v>
      </c>
      <c r="BH465" s="1" t="s">
        <v>88</v>
      </c>
      <c r="BI465" s="1" t="s">
        <v>103</v>
      </c>
      <c r="BL465" s="1" t="s">
        <v>536</v>
      </c>
      <c r="BM465" s="1" t="s">
        <v>126</v>
      </c>
      <c r="BN465" s="1" t="s">
        <v>1039</v>
      </c>
      <c r="BO465" s="1">
        <v>200</v>
      </c>
      <c r="BP465" s="1">
        <v>200</v>
      </c>
      <c r="BQ465" s="1" t="s">
        <v>97</v>
      </c>
      <c r="BR465" s="1" t="s">
        <v>98</v>
      </c>
      <c r="BS465" s="1" t="s">
        <v>73</v>
      </c>
      <c r="BT465" s="2">
        <v>41274</v>
      </c>
      <c r="BU465" s="1">
        <v>0</v>
      </c>
      <c r="BV465" s="1">
        <v>0</v>
      </c>
      <c r="BW465" s="1">
        <v>0</v>
      </c>
      <c r="BX465" s="1">
        <v>0</v>
      </c>
    </row>
    <row r="466" spans="4:76" hidden="1" x14ac:dyDescent="0.25">
      <c r="D466" s="4"/>
      <c r="E466" s="5">
        <f t="shared" si="72"/>
        <v>0</v>
      </c>
      <c r="F466" s="5" t="str">
        <f t="shared" si="73"/>
        <v>G538</v>
      </c>
      <c r="H466" s="5" t="str">
        <f t="shared" si="74"/>
        <v>Done</v>
      </c>
      <c r="I466" s="6" t="str">
        <f t="shared" si="75"/>
        <v>In Service</v>
      </c>
      <c r="J466" s="1" t="s">
        <v>1040</v>
      </c>
      <c r="P466" s="1" t="str">
        <f t="shared" si="76"/>
        <v>NRIS</v>
      </c>
      <c r="R466" s="1">
        <f t="shared" si="77"/>
        <v>50</v>
      </c>
      <c r="T466" s="1" t="str">
        <f t="shared" si="78"/>
        <v>Wind</v>
      </c>
      <c r="U466" s="1" t="str">
        <f t="shared" si="79"/>
        <v>Dickinson County</v>
      </c>
      <c r="V466" s="1" t="str">
        <f t="shared" si="80"/>
        <v>IA</v>
      </c>
      <c r="AB466" s="1"/>
      <c r="AC466" s="1"/>
      <c r="AJ466" s="5"/>
      <c r="AK466" s="5"/>
      <c r="AL466" s="5"/>
      <c r="AM466" s="5"/>
      <c r="AN466" s="5"/>
      <c r="AO466" s="5"/>
      <c r="AP466" s="5"/>
      <c r="AQ466" s="5"/>
      <c r="AR466" s="5"/>
      <c r="AS466" s="5"/>
      <c r="AT466" s="5"/>
      <c r="AU466" s="5"/>
      <c r="BB466" s="1" t="s">
        <v>58</v>
      </c>
      <c r="BC466" s="2">
        <v>38572</v>
      </c>
      <c r="BE466" s="2">
        <v>39741</v>
      </c>
      <c r="BF466" s="2">
        <v>39721</v>
      </c>
      <c r="BG466" s="1" t="s">
        <v>87</v>
      </c>
      <c r="BH466" s="1" t="s">
        <v>467</v>
      </c>
      <c r="BI466" s="1" t="s">
        <v>89</v>
      </c>
      <c r="BK466" s="1" t="s">
        <v>1040</v>
      </c>
      <c r="BL466" s="1" t="s">
        <v>77</v>
      </c>
      <c r="BM466" s="1" t="s">
        <v>126</v>
      </c>
      <c r="BN466" s="1" t="s">
        <v>858</v>
      </c>
      <c r="BO466" s="1">
        <v>50</v>
      </c>
      <c r="BP466" s="1">
        <v>50</v>
      </c>
      <c r="BQ466" s="1" t="s">
        <v>97</v>
      </c>
      <c r="BR466" s="1" t="s">
        <v>98</v>
      </c>
      <c r="BS466" s="1" t="s">
        <v>65</v>
      </c>
      <c r="BT466" s="2">
        <v>39197</v>
      </c>
      <c r="BU466" s="1">
        <v>0</v>
      </c>
      <c r="BV466" s="1">
        <v>0</v>
      </c>
      <c r="BW466" s="1">
        <v>0</v>
      </c>
      <c r="BX466" s="1">
        <v>0</v>
      </c>
    </row>
    <row r="467" spans="4:76" hidden="1" x14ac:dyDescent="0.25">
      <c r="D467" s="4"/>
      <c r="E467" s="5">
        <f t="shared" si="72"/>
        <v>0</v>
      </c>
      <c r="F467" s="5">
        <f t="shared" si="73"/>
        <v>0</v>
      </c>
      <c r="H467" s="5" t="str">
        <f t="shared" si="74"/>
        <v>Withdrawn</v>
      </c>
      <c r="I467" s="6" t="str">
        <f t="shared" si="75"/>
        <v>Withdrawn</v>
      </c>
      <c r="J467" s="1" t="s">
        <v>1041</v>
      </c>
      <c r="P467" s="1" t="str">
        <f t="shared" si="76"/>
        <v>NRIS</v>
      </c>
      <c r="R467" s="1">
        <f t="shared" si="77"/>
        <v>200</v>
      </c>
      <c r="T467" s="1" t="str">
        <f t="shared" si="78"/>
        <v>Wind</v>
      </c>
      <c r="U467" s="1" t="str">
        <f t="shared" si="79"/>
        <v>Henry County</v>
      </c>
      <c r="V467" s="1" t="str">
        <f t="shared" si="80"/>
        <v>IN</v>
      </c>
      <c r="AB467" s="1"/>
      <c r="AC467" s="1"/>
      <c r="AJ467" s="5"/>
      <c r="AK467" s="5"/>
      <c r="AL467" s="5"/>
      <c r="AM467" s="5"/>
      <c r="AN467" s="5"/>
      <c r="AO467" s="5"/>
      <c r="AP467" s="5"/>
      <c r="AQ467" s="5"/>
      <c r="AR467" s="5"/>
      <c r="AS467" s="5"/>
      <c r="AT467" s="5"/>
      <c r="AU467" s="5"/>
      <c r="BB467" s="1" t="s">
        <v>73</v>
      </c>
      <c r="BC467" s="2">
        <v>39568</v>
      </c>
      <c r="BD467" s="2">
        <v>39770</v>
      </c>
      <c r="BE467" s="2">
        <v>39770</v>
      </c>
      <c r="BG467" s="1" t="s">
        <v>101</v>
      </c>
      <c r="BH467" s="1" t="s">
        <v>429</v>
      </c>
      <c r="BI467" s="1" t="s">
        <v>103</v>
      </c>
      <c r="BL467" s="1" t="s">
        <v>536</v>
      </c>
      <c r="BM467" s="1" t="s">
        <v>126</v>
      </c>
      <c r="BN467" s="1" t="s">
        <v>1042</v>
      </c>
      <c r="BO467" s="1">
        <v>200</v>
      </c>
      <c r="BP467" s="1">
        <v>200</v>
      </c>
      <c r="BQ467" s="1" t="s">
        <v>97</v>
      </c>
      <c r="BR467" s="1" t="s">
        <v>98</v>
      </c>
      <c r="BS467" s="1" t="s">
        <v>73</v>
      </c>
      <c r="BT467" s="2">
        <v>40908</v>
      </c>
      <c r="BU467" s="1">
        <v>0</v>
      </c>
      <c r="BV467" s="1">
        <v>0</v>
      </c>
      <c r="BW467" s="1">
        <v>0</v>
      </c>
      <c r="BX467" s="1">
        <v>0</v>
      </c>
    </row>
    <row r="468" spans="4:76" hidden="1" x14ac:dyDescent="0.25">
      <c r="D468" s="4"/>
      <c r="E468" s="5">
        <f t="shared" si="72"/>
        <v>0</v>
      </c>
      <c r="F468" s="5" t="str">
        <f t="shared" si="73"/>
        <v>CS5</v>
      </c>
      <c r="H468" s="5" t="str">
        <f t="shared" si="74"/>
        <v>Done</v>
      </c>
      <c r="I468" s="6" t="str">
        <f t="shared" si="75"/>
        <v>In Service</v>
      </c>
      <c r="J468" s="1" t="s">
        <v>1043</v>
      </c>
      <c r="P468" s="1" t="str">
        <f t="shared" si="76"/>
        <v>NRIS</v>
      </c>
      <c r="R468" s="1">
        <f t="shared" si="77"/>
        <v>80</v>
      </c>
      <c r="T468" s="1" t="str">
        <f t="shared" si="78"/>
        <v>Wind</v>
      </c>
      <c r="U468" s="1" t="str">
        <f t="shared" si="79"/>
        <v>Worth County</v>
      </c>
      <c r="V468" s="1" t="str">
        <f t="shared" si="80"/>
        <v>IA</v>
      </c>
      <c r="AB468" s="1"/>
      <c r="AC468" s="1"/>
      <c r="AJ468" s="5"/>
      <c r="AK468" s="5"/>
      <c r="AL468" s="5"/>
      <c r="AM468" s="5"/>
      <c r="AN468" s="5"/>
      <c r="AO468" s="5"/>
      <c r="AP468" s="5"/>
      <c r="AQ468" s="5"/>
      <c r="AR468" s="5"/>
      <c r="AS468" s="5"/>
      <c r="AT468" s="5"/>
      <c r="AU468" s="5"/>
      <c r="BB468" s="1" t="s">
        <v>58</v>
      </c>
      <c r="BC468" s="2">
        <v>38596</v>
      </c>
      <c r="BE468" s="2">
        <v>39797</v>
      </c>
      <c r="BG468" s="1" t="s">
        <v>87</v>
      </c>
      <c r="BH468" s="1" t="s">
        <v>181</v>
      </c>
      <c r="BI468" s="1" t="s">
        <v>89</v>
      </c>
      <c r="BK468" s="1" t="s">
        <v>888</v>
      </c>
      <c r="BL468" s="1" t="s">
        <v>134</v>
      </c>
      <c r="BM468" s="1" t="s">
        <v>126</v>
      </c>
      <c r="BN468" s="1" t="s">
        <v>1044</v>
      </c>
      <c r="BO468" s="1">
        <v>80</v>
      </c>
      <c r="BP468" s="1">
        <v>80</v>
      </c>
      <c r="BQ468" s="1" t="s">
        <v>97</v>
      </c>
      <c r="BR468" s="1" t="s">
        <v>98</v>
      </c>
      <c r="BS468" s="1" t="s">
        <v>65</v>
      </c>
      <c r="BT468" s="2">
        <v>39387</v>
      </c>
      <c r="BU468" s="1">
        <v>0</v>
      </c>
      <c r="BV468" s="1">
        <v>0</v>
      </c>
      <c r="BW468" s="1">
        <v>0</v>
      </c>
      <c r="BX468" s="1">
        <v>0</v>
      </c>
    </row>
    <row r="469" spans="4:76" hidden="1" x14ac:dyDescent="0.25">
      <c r="D469" s="4"/>
      <c r="E469" s="5">
        <f t="shared" si="72"/>
        <v>0</v>
      </c>
      <c r="F469" s="5">
        <f t="shared" si="73"/>
        <v>0</v>
      </c>
      <c r="H469" s="5" t="str">
        <f t="shared" si="74"/>
        <v>Done</v>
      </c>
      <c r="I469" s="6" t="str">
        <f t="shared" si="75"/>
        <v>In Service</v>
      </c>
      <c r="J469" s="1" t="s">
        <v>1045</v>
      </c>
      <c r="P469" s="1" t="str">
        <f t="shared" si="76"/>
        <v>NRIS</v>
      </c>
      <c r="R469" s="1">
        <f t="shared" si="77"/>
        <v>50</v>
      </c>
      <c r="T469" s="1" t="str">
        <f t="shared" si="78"/>
        <v>Coal</v>
      </c>
      <c r="U469" s="1" t="str">
        <f t="shared" si="79"/>
        <v>Beaver County</v>
      </c>
      <c r="V469" s="1" t="str">
        <f t="shared" si="80"/>
        <v>PA</v>
      </c>
      <c r="AB469" s="1"/>
      <c r="AC469" s="1"/>
      <c r="AJ469" s="5"/>
      <c r="AK469" s="5"/>
      <c r="AL469" s="5"/>
      <c r="AM469" s="5"/>
      <c r="AN469" s="5"/>
      <c r="AO469" s="5"/>
      <c r="AP469" s="5"/>
      <c r="AQ469" s="5"/>
      <c r="AR469" s="5"/>
      <c r="AS469" s="5"/>
      <c r="AT469" s="5"/>
      <c r="AU469" s="5"/>
      <c r="BB469" s="1" t="s">
        <v>58</v>
      </c>
      <c r="BC469" s="2">
        <v>38597</v>
      </c>
      <c r="BE469" s="2">
        <v>38730</v>
      </c>
      <c r="BG469" s="1" t="s">
        <v>619</v>
      </c>
      <c r="BH469" s="1" t="s">
        <v>1046</v>
      </c>
      <c r="BI469" s="1" t="s">
        <v>1047</v>
      </c>
      <c r="BM469" s="1" t="s">
        <v>126</v>
      </c>
      <c r="BN469" s="1" t="s">
        <v>1048</v>
      </c>
      <c r="BO469" s="1">
        <v>50</v>
      </c>
      <c r="BP469" s="1">
        <v>50</v>
      </c>
      <c r="BQ469" s="1" t="s">
        <v>83</v>
      </c>
      <c r="BR469" s="1" t="s">
        <v>1049</v>
      </c>
      <c r="BS469" s="1" t="s">
        <v>65</v>
      </c>
      <c r="BT469" s="2">
        <v>38991</v>
      </c>
      <c r="BU469" s="1">
        <v>0</v>
      </c>
      <c r="BV469" s="1">
        <v>0</v>
      </c>
      <c r="BW469" s="1">
        <v>0</v>
      </c>
      <c r="BX469" s="1">
        <v>0</v>
      </c>
    </row>
    <row r="470" spans="4:76" hidden="1" x14ac:dyDescent="0.25">
      <c r="D470" s="4"/>
      <c r="E470" s="5">
        <f t="shared" si="72"/>
        <v>0</v>
      </c>
      <c r="F470" s="5">
        <f t="shared" si="73"/>
        <v>0</v>
      </c>
      <c r="H470" s="5" t="str">
        <f t="shared" si="74"/>
        <v>Done</v>
      </c>
      <c r="I470" s="6" t="str">
        <f t="shared" si="75"/>
        <v>Withdrawn</v>
      </c>
      <c r="J470" s="1" t="s">
        <v>1050</v>
      </c>
      <c r="P470" s="1" t="str">
        <f t="shared" si="76"/>
        <v>NRIS</v>
      </c>
      <c r="R470" s="1">
        <f t="shared" si="77"/>
        <v>50</v>
      </c>
      <c r="T470" s="1" t="str">
        <f t="shared" si="78"/>
        <v>Coal</v>
      </c>
      <c r="U470" s="1" t="str">
        <f t="shared" si="79"/>
        <v>Beaver County</v>
      </c>
      <c r="V470" s="1" t="str">
        <f t="shared" si="80"/>
        <v>PA</v>
      </c>
      <c r="AB470" s="1"/>
      <c r="AC470" s="1"/>
      <c r="AJ470" s="5"/>
      <c r="AK470" s="5"/>
      <c r="AL470" s="5"/>
      <c r="AM470" s="5"/>
      <c r="AN470" s="5"/>
      <c r="AO470" s="5"/>
      <c r="AP470" s="5"/>
      <c r="AQ470" s="5"/>
      <c r="AR470" s="5"/>
      <c r="AS470" s="5"/>
      <c r="AT470" s="5"/>
      <c r="AU470" s="5"/>
      <c r="BB470" s="1" t="s">
        <v>58</v>
      </c>
      <c r="BC470" s="2">
        <v>38597</v>
      </c>
      <c r="BE470" s="2">
        <v>38730</v>
      </c>
      <c r="BG470" s="1" t="s">
        <v>619</v>
      </c>
      <c r="BH470" s="1" t="s">
        <v>1046</v>
      </c>
      <c r="BI470" s="1" t="s">
        <v>1047</v>
      </c>
      <c r="BM470" s="1" t="s">
        <v>126</v>
      </c>
      <c r="BN470" s="1" t="s">
        <v>1051</v>
      </c>
      <c r="BO470" s="1">
        <v>50</v>
      </c>
      <c r="BP470" s="1">
        <v>50</v>
      </c>
      <c r="BQ470" s="1" t="s">
        <v>83</v>
      </c>
      <c r="BR470" s="1" t="s">
        <v>1049</v>
      </c>
      <c r="BS470" s="1" t="s">
        <v>73</v>
      </c>
      <c r="BT470" s="2">
        <v>39539</v>
      </c>
      <c r="BU470" s="1">
        <v>0</v>
      </c>
      <c r="BV470" s="1">
        <v>0</v>
      </c>
      <c r="BW470" s="1">
        <v>0</v>
      </c>
      <c r="BX470" s="1">
        <v>0</v>
      </c>
    </row>
    <row r="471" spans="4:76" hidden="1" x14ac:dyDescent="0.25">
      <c r="D471" s="4"/>
      <c r="E471" s="5">
        <f t="shared" si="72"/>
        <v>0</v>
      </c>
      <c r="F471" s="5">
        <f t="shared" si="73"/>
        <v>0</v>
      </c>
      <c r="H471" s="5" t="str">
        <f t="shared" si="74"/>
        <v>Done</v>
      </c>
      <c r="I471" s="6" t="str">
        <f t="shared" si="75"/>
        <v>In Service</v>
      </c>
      <c r="J471" s="1" t="s">
        <v>1052</v>
      </c>
      <c r="P471" s="1" t="str">
        <f t="shared" si="76"/>
        <v>NRIS</v>
      </c>
      <c r="R471" s="1">
        <f t="shared" si="77"/>
        <v>50</v>
      </c>
      <c r="T471" s="1" t="str">
        <f t="shared" si="78"/>
        <v>Coal</v>
      </c>
      <c r="U471" s="1" t="str">
        <f t="shared" si="79"/>
        <v>Beaver County</v>
      </c>
      <c r="V471" s="1" t="str">
        <f t="shared" si="80"/>
        <v>PA</v>
      </c>
      <c r="AB471" s="1"/>
      <c r="AC471" s="1"/>
      <c r="AJ471" s="5"/>
      <c r="AK471" s="5"/>
      <c r="AL471" s="5"/>
      <c r="AM471" s="5"/>
      <c r="AN471" s="5"/>
      <c r="AO471" s="5"/>
      <c r="AP471" s="5"/>
      <c r="AQ471" s="5"/>
      <c r="AR471" s="5"/>
      <c r="AS471" s="5"/>
      <c r="AT471" s="5"/>
      <c r="AU471" s="5"/>
      <c r="BB471" s="1" t="s">
        <v>58</v>
      </c>
      <c r="BC471" s="2">
        <v>38597</v>
      </c>
      <c r="BE471" s="2">
        <v>38730</v>
      </c>
      <c r="BG471" s="1" t="s">
        <v>619</v>
      </c>
      <c r="BH471" s="1" t="s">
        <v>1046</v>
      </c>
      <c r="BI471" s="1" t="s">
        <v>1047</v>
      </c>
      <c r="BM471" s="1" t="s">
        <v>126</v>
      </c>
      <c r="BN471" s="1" t="s">
        <v>1053</v>
      </c>
      <c r="BO471" s="1">
        <v>50</v>
      </c>
      <c r="BP471" s="1">
        <v>50</v>
      </c>
      <c r="BQ471" s="1" t="s">
        <v>83</v>
      </c>
      <c r="BR471" s="1" t="s">
        <v>1049</v>
      </c>
      <c r="BS471" s="1" t="s">
        <v>65</v>
      </c>
      <c r="BT471" s="2">
        <v>38687</v>
      </c>
      <c r="BU471" s="1">
        <v>0</v>
      </c>
      <c r="BV471" s="1">
        <v>0</v>
      </c>
      <c r="BW471" s="1">
        <v>0</v>
      </c>
      <c r="BX471" s="1">
        <v>0</v>
      </c>
    </row>
    <row r="472" spans="4:76" hidden="1" x14ac:dyDescent="0.25">
      <c r="D472" s="4"/>
      <c r="E472" s="5">
        <f t="shared" si="72"/>
        <v>0</v>
      </c>
      <c r="F472" s="5">
        <f t="shared" si="73"/>
        <v>0</v>
      </c>
      <c r="H472" s="5" t="str">
        <f t="shared" si="74"/>
        <v>Withdrawn</v>
      </c>
      <c r="I472" s="6" t="str">
        <f t="shared" si="75"/>
        <v>Withdrawn</v>
      </c>
      <c r="J472" s="1" t="s">
        <v>1054</v>
      </c>
      <c r="P472" s="1" t="str">
        <f t="shared" si="76"/>
        <v>NRIS</v>
      </c>
      <c r="R472" s="1">
        <f t="shared" si="77"/>
        <v>300</v>
      </c>
      <c r="T472" s="1" t="str">
        <f t="shared" si="78"/>
        <v>Wind</v>
      </c>
      <c r="U472" s="1" t="str">
        <f t="shared" si="79"/>
        <v>Rush County</v>
      </c>
      <c r="V472" s="1" t="str">
        <f t="shared" si="80"/>
        <v>IN</v>
      </c>
      <c r="AB472" s="1"/>
      <c r="AC472" s="1"/>
      <c r="AJ472" s="5"/>
      <c r="AK472" s="5"/>
      <c r="AL472" s="5"/>
      <c r="AM472" s="5"/>
      <c r="AN472" s="5"/>
      <c r="AO472" s="5"/>
      <c r="AP472" s="5"/>
      <c r="AQ472" s="5"/>
      <c r="AR472" s="5"/>
      <c r="AS472" s="5"/>
      <c r="AT472" s="5"/>
      <c r="AU472" s="5"/>
      <c r="BB472" s="1" t="s">
        <v>73</v>
      </c>
      <c r="BC472" s="2">
        <v>39568</v>
      </c>
      <c r="BD472" s="2">
        <v>39770</v>
      </c>
      <c r="BE472" s="2">
        <v>39770</v>
      </c>
      <c r="BG472" s="1" t="s">
        <v>101</v>
      </c>
      <c r="BH472" s="1" t="s">
        <v>1055</v>
      </c>
      <c r="BI472" s="1" t="s">
        <v>103</v>
      </c>
      <c r="BL472" s="1" t="s">
        <v>536</v>
      </c>
      <c r="BM472" s="1" t="s">
        <v>126</v>
      </c>
      <c r="BN472" s="1" t="s">
        <v>1056</v>
      </c>
      <c r="BO472" s="1">
        <v>300</v>
      </c>
      <c r="BP472" s="1">
        <v>300</v>
      </c>
      <c r="BQ472" s="1" t="s">
        <v>97</v>
      </c>
      <c r="BR472" s="1" t="s">
        <v>98</v>
      </c>
      <c r="BS472" s="1" t="s">
        <v>73</v>
      </c>
      <c r="BT472" s="2">
        <v>40725</v>
      </c>
      <c r="BU472" s="1">
        <v>0</v>
      </c>
      <c r="BV472" s="1">
        <v>0</v>
      </c>
      <c r="BW472" s="1">
        <v>0</v>
      </c>
      <c r="BX472" s="1">
        <v>0</v>
      </c>
    </row>
    <row r="473" spans="4:76" hidden="1" x14ac:dyDescent="0.25">
      <c r="D473" s="4"/>
      <c r="E473" s="5" t="str">
        <f t="shared" si="72"/>
        <v>Pre-Transition SIS</v>
      </c>
      <c r="F473" s="5" t="str">
        <f t="shared" si="73"/>
        <v>CIGS II</v>
      </c>
      <c r="H473" s="5" t="str">
        <f t="shared" si="74"/>
        <v>Done</v>
      </c>
      <c r="I473" s="6" t="str">
        <f t="shared" si="75"/>
        <v>In Service</v>
      </c>
      <c r="J473" s="1" t="s">
        <v>1057</v>
      </c>
      <c r="P473" s="1" t="str">
        <f t="shared" si="76"/>
        <v>NRIS</v>
      </c>
      <c r="R473" s="1">
        <f t="shared" si="77"/>
        <v>200</v>
      </c>
      <c r="T473" s="1" t="str">
        <f t="shared" si="78"/>
        <v>Wind</v>
      </c>
      <c r="U473" s="1" t="str">
        <f t="shared" si="79"/>
        <v>Henry County</v>
      </c>
      <c r="V473" s="1" t="str">
        <f t="shared" si="80"/>
        <v>IL</v>
      </c>
      <c r="AB473" s="1"/>
      <c r="AC473" s="1"/>
      <c r="AJ473" s="5"/>
      <c r="AK473" s="5"/>
      <c r="AL473" s="5"/>
      <c r="AM473" s="5"/>
      <c r="AN473" s="5"/>
      <c r="AO473" s="5"/>
      <c r="AP473" s="5"/>
      <c r="AQ473" s="5"/>
      <c r="AR473" s="5"/>
      <c r="AS473" s="5"/>
      <c r="AT473" s="5"/>
      <c r="AU473" s="5"/>
      <c r="BB473" s="1" t="s">
        <v>58</v>
      </c>
      <c r="BC473" s="2">
        <v>38602</v>
      </c>
      <c r="BE473" s="2">
        <v>40186</v>
      </c>
      <c r="BF473" s="2">
        <v>41274</v>
      </c>
      <c r="BG473" s="1" t="s">
        <v>122</v>
      </c>
      <c r="BH473" s="1" t="s">
        <v>429</v>
      </c>
      <c r="BI473" s="1" t="s">
        <v>124</v>
      </c>
      <c r="BJ473" s="1" t="s">
        <v>1058</v>
      </c>
      <c r="BK473" s="1" t="s">
        <v>1059</v>
      </c>
      <c r="BL473" s="1" t="s">
        <v>77</v>
      </c>
      <c r="BM473" s="1" t="s">
        <v>126</v>
      </c>
      <c r="BN473" s="1" t="s">
        <v>1060</v>
      </c>
      <c r="BO473" s="1">
        <v>200</v>
      </c>
      <c r="BP473" s="1">
        <v>200</v>
      </c>
      <c r="BQ473" s="1" t="s">
        <v>97</v>
      </c>
      <c r="BR473" s="1" t="s">
        <v>98</v>
      </c>
      <c r="BS473" s="1" t="s">
        <v>65</v>
      </c>
      <c r="BT473" s="2">
        <v>39447</v>
      </c>
      <c r="BU473" s="1">
        <v>0</v>
      </c>
      <c r="BV473" s="1">
        <v>0</v>
      </c>
      <c r="BW473" s="1">
        <v>0</v>
      </c>
      <c r="BX473" s="1">
        <v>0</v>
      </c>
    </row>
    <row r="474" spans="4:76" hidden="1" x14ac:dyDescent="0.25">
      <c r="D474" s="4"/>
      <c r="E474" s="5" t="str">
        <f t="shared" si="72"/>
        <v>G546</v>
      </c>
      <c r="F474" s="5" t="str">
        <f t="shared" si="73"/>
        <v>G546</v>
      </c>
      <c r="H474" s="5" t="str">
        <f t="shared" si="74"/>
        <v>Done</v>
      </c>
      <c r="I474" s="6" t="str">
        <f t="shared" si="75"/>
        <v>Withdrawn</v>
      </c>
      <c r="J474" s="1" t="s">
        <v>1061</v>
      </c>
      <c r="P474" s="1" t="str">
        <f t="shared" si="76"/>
        <v>NRIS</v>
      </c>
      <c r="R474" s="1">
        <f t="shared" si="77"/>
        <v>100</v>
      </c>
      <c r="T474" s="1" t="str">
        <f t="shared" si="78"/>
        <v>Wind</v>
      </c>
      <c r="U474" s="1" t="str">
        <f t="shared" si="79"/>
        <v>Walworth County</v>
      </c>
      <c r="V474" s="1" t="str">
        <f t="shared" si="80"/>
        <v>WI</v>
      </c>
      <c r="AB474" s="1"/>
      <c r="AC474" s="1"/>
      <c r="AJ474" s="5"/>
      <c r="AK474" s="5"/>
      <c r="AL474" s="5"/>
      <c r="AM474" s="5"/>
      <c r="AN474" s="5"/>
      <c r="AO474" s="5"/>
      <c r="AP474" s="5"/>
      <c r="AQ474" s="5"/>
      <c r="AR474" s="5"/>
      <c r="AS474" s="5"/>
      <c r="AT474" s="5"/>
      <c r="AU474" s="5"/>
      <c r="BB474" s="1" t="s">
        <v>58</v>
      </c>
      <c r="BC474" s="2">
        <v>38605</v>
      </c>
      <c r="BE474" s="2">
        <v>39272</v>
      </c>
      <c r="BG474" s="1" t="s">
        <v>176</v>
      </c>
      <c r="BH474" s="1" t="s">
        <v>331</v>
      </c>
      <c r="BI474" s="1" t="s">
        <v>76</v>
      </c>
      <c r="BJ474" s="1" t="s">
        <v>1061</v>
      </c>
      <c r="BK474" s="1" t="s">
        <v>1061</v>
      </c>
      <c r="BL474" s="1" t="s">
        <v>77</v>
      </c>
      <c r="BM474" s="1" t="s">
        <v>126</v>
      </c>
      <c r="BN474" s="1" t="s">
        <v>1062</v>
      </c>
      <c r="BO474" s="1">
        <v>100</v>
      </c>
      <c r="BP474" s="1">
        <v>100</v>
      </c>
      <c r="BQ474" s="1" t="s">
        <v>97</v>
      </c>
      <c r="BR474" s="1" t="s">
        <v>98</v>
      </c>
      <c r="BS474" s="1" t="s">
        <v>73</v>
      </c>
      <c r="BT474" s="2">
        <v>38991</v>
      </c>
      <c r="BU474" s="1">
        <v>0</v>
      </c>
      <c r="BV474" s="1">
        <v>0</v>
      </c>
      <c r="BW474" s="1">
        <v>0</v>
      </c>
      <c r="BX474" s="1">
        <v>0</v>
      </c>
    </row>
    <row r="475" spans="4:76" hidden="1" x14ac:dyDescent="0.25">
      <c r="D475" s="4"/>
      <c r="E475" s="5">
        <f t="shared" si="72"/>
        <v>0</v>
      </c>
      <c r="F475" s="5">
        <f t="shared" si="73"/>
        <v>0</v>
      </c>
      <c r="H475" s="5" t="str">
        <f t="shared" si="74"/>
        <v>Done</v>
      </c>
      <c r="I475" s="6" t="str">
        <f t="shared" si="75"/>
        <v>In Service</v>
      </c>
      <c r="J475" s="1" t="s">
        <v>1063</v>
      </c>
      <c r="P475" s="1" t="str">
        <f t="shared" si="76"/>
        <v>NRIS</v>
      </c>
      <c r="R475" s="1">
        <f t="shared" si="77"/>
        <v>15</v>
      </c>
      <c r="T475" s="1" t="str">
        <f t="shared" si="78"/>
        <v>Hydro</v>
      </c>
      <c r="U475" s="1" t="str">
        <f t="shared" si="79"/>
        <v>Miller County</v>
      </c>
      <c r="V475" s="1" t="str">
        <f t="shared" si="80"/>
        <v>MO</v>
      </c>
      <c r="AB475" s="1"/>
      <c r="AC475" s="1"/>
      <c r="AJ475" s="5"/>
      <c r="AK475" s="5"/>
      <c r="AL475" s="5"/>
      <c r="AM475" s="5"/>
      <c r="AN475" s="5"/>
      <c r="AO475" s="5"/>
      <c r="AP475" s="5"/>
      <c r="AQ475" s="5"/>
      <c r="AR475" s="5"/>
      <c r="AS475" s="5"/>
      <c r="AT475" s="5"/>
      <c r="AU475" s="5"/>
      <c r="BB475" s="1" t="s">
        <v>58</v>
      </c>
      <c r="BC475" s="2">
        <v>38612</v>
      </c>
      <c r="BE475" s="2">
        <v>39198</v>
      </c>
      <c r="BG475" s="1" t="s">
        <v>486</v>
      </c>
      <c r="BH475" s="1" t="s">
        <v>1064</v>
      </c>
      <c r="BI475" s="1" t="s">
        <v>488</v>
      </c>
      <c r="BL475" s="1" t="s">
        <v>143</v>
      </c>
      <c r="BM475" s="1" t="s">
        <v>126</v>
      </c>
      <c r="BN475" s="1" t="s">
        <v>1065</v>
      </c>
      <c r="BO475" s="1">
        <v>15</v>
      </c>
      <c r="BP475" s="1">
        <v>15</v>
      </c>
      <c r="BQ475" s="1" t="s">
        <v>69</v>
      </c>
      <c r="BR475" s="1" t="s">
        <v>1066</v>
      </c>
      <c r="BS475" s="1" t="s">
        <v>65</v>
      </c>
      <c r="BT475" s="2">
        <v>38687</v>
      </c>
      <c r="BU475" s="1">
        <v>0</v>
      </c>
      <c r="BV475" s="1">
        <v>0</v>
      </c>
      <c r="BW475" s="1">
        <v>0</v>
      </c>
      <c r="BX475" s="1">
        <v>0</v>
      </c>
    </row>
    <row r="476" spans="4:76" hidden="1" x14ac:dyDescent="0.25">
      <c r="D476" s="4"/>
      <c r="E476" s="5">
        <f t="shared" si="72"/>
        <v>0</v>
      </c>
      <c r="F476" s="5" t="str">
        <f t="shared" si="73"/>
        <v>CS5</v>
      </c>
      <c r="H476" s="5" t="str">
        <f t="shared" si="74"/>
        <v>Done</v>
      </c>
      <c r="I476" s="6" t="str">
        <f t="shared" si="75"/>
        <v>In Service</v>
      </c>
      <c r="J476" s="1" t="s">
        <v>1067</v>
      </c>
      <c r="P476" s="1" t="str">
        <f t="shared" si="76"/>
        <v>NRIS</v>
      </c>
      <c r="R476" s="1">
        <f t="shared" si="77"/>
        <v>80</v>
      </c>
      <c r="T476" s="1" t="str">
        <f t="shared" si="78"/>
        <v>Wind</v>
      </c>
      <c r="U476" s="1" t="str">
        <f t="shared" si="79"/>
        <v>Worth County</v>
      </c>
      <c r="V476" s="1" t="str">
        <f t="shared" si="80"/>
        <v>IA</v>
      </c>
      <c r="AB476" s="1"/>
      <c r="AC476" s="1"/>
      <c r="AJ476" s="5"/>
      <c r="AK476" s="5"/>
      <c r="AL476" s="5"/>
      <c r="AM476" s="5"/>
      <c r="AN476" s="5"/>
      <c r="AO476" s="5"/>
      <c r="AP476" s="5"/>
      <c r="AQ476" s="5"/>
      <c r="AR476" s="5"/>
      <c r="AS476" s="5"/>
      <c r="AT476" s="5"/>
      <c r="AU476" s="5"/>
      <c r="BB476" s="1" t="s">
        <v>58</v>
      </c>
      <c r="BC476" s="2">
        <v>38612</v>
      </c>
      <c r="BE476" s="2">
        <v>39797</v>
      </c>
      <c r="BG476" s="1" t="s">
        <v>87</v>
      </c>
      <c r="BH476" s="1" t="s">
        <v>181</v>
      </c>
      <c r="BI476" s="1" t="s">
        <v>89</v>
      </c>
      <c r="BK476" s="1" t="s">
        <v>888</v>
      </c>
      <c r="BL476" s="1" t="s">
        <v>134</v>
      </c>
      <c r="BM476" s="1" t="s">
        <v>126</v>
      </c>
      <c r="BN476" s="1" t="s">
        <v>1068</v>
      </c>
      <c r="BO476" s="1">
        <v>80</v>
      </c>
      <c r="BP476" s="1">
        <v>80</v>
      </c>
      <c r="BQ476" s="1" t="s">
        <v>97</v>
      </c>
      <c r="BR476" s="1" t="s">
        <v>98</v>
      </c>
      <c r="BS476" s="1" t="s">
        <v>65</v>
      </c>
      <c r="BT476" s="2">
        <v>39417</v>
      </c>
      <c r="BU476" s="1">
        <v>0</v>
      </c>
      <c r="BV476" s="1">
        <v>0</v>
      </c>
      <c r="BW476" s="1">
        <v>0</v>
      </c>
      <c r="BX476" s="1">
        <v>0</v>
      </c>
    </row>
    <row r="477" spans="4:76" hidden="1" x14ac:dyDescent="0.25">
      <c r="D477" s="4"/>
      <c r="E477" s="5">
        <f t="shared" si="72"/>
        <v>0</v>
      </c>
      <c r="F477" s="5">
        <f t="shared" si="73"/>
        <v>0</v>
      </c>
      <c r="H477" s="5" t="str">
        <f t="shared" si="74"/>
        <v>Withdrawn</v>
      </c>
      <c r="I477" s="6" t="str">
        <f t="shared" si="75"/>
        <v>Withdrawn</v>
      </c>
      <c r="J477" s="1" t="s">
        <v>1069</v>
      </c>
      <c r="P477" s="1" t="str">
        <f t="shared" si="76"/>
        <v>NRIS</v>
      </c>
      <c r="R477" s="1">
        <f t="shared" si="77"/>
        <v>200</v>
      </c>
      <c r="T477" s="1" t="str">
        <f t="shared" si="78"/>
        <v>Wind</v>
      </c>
      <c r="U477" s="1" t="str">
        <f t="shared" si="79"/>
        <v>Boone County</v>
      </c>
      <c r="V477" s="1" t="str">
        <f t="shared" si="80"/>
        <v>IN</v>
      </c>
      <c r="AB477" s="1"/>
      <c r="AC477" s="1"/>
      <c r="AJ477" s="5"/>
      <c r="AK477" s="5"/>
      <c r="AL477" s="5"/>
      <c r="AM477" s="5"/>
      <c r="AN477" s="5"/>
      <c r="AO477" s="5"/>
      <c r="AP477" s="5"/>
      <c r="AQ477" s="5"/>
      <c r="AR477" s="5"/>
      <c r="AS477" s="5"/>
      <c r="AT477" s="5"/>
      <c r="AU477" s="5"/>
      <c r="BB477" s="1" t="s">
        <v>73</v>
      </c>
      <c r="BC477" s="2">
        <v>39568</v>
      </c>
      <c r="BD477" s="2">
        <v>39770</v>
      </c>
      <c r="BE477" s="2">
        <v>39770</v>
      </c>
      <c r="BG477" s="1" t="s">
        <v>101</v>
      </c>
      <c r="BH477" s="1" t="s">
        <v>1070</v>
      </c>
      <c r="BI477" s="1" t="s">
        <v>103</v>
      </c>
      <c r="BL477" s="1" t="s">
        <v>536</v>
      </c>
      <c r="BM477" s="1" t="s">
        <v>126</v>
      </c>
      <c r="BN477" s="1" t="s">
        <v>1071</v>
      </c>
      <c r="BO477" s="1">
        <v>200</v>
      </c>
      <c r="BP477" s="1">
        <v>200</v>
      </c>
      <c r="BQ477" s="1" t="s">
        <v>97</v>
      </c>
      <c r="BR477" s="1" t="s">
        <v>98</v>
      </c>
      <c r="BS477" s="1" t="s">
        <v>73</v>
      </c>
      <c r="BT477" s="2">
        <v>40178</v>
      </c>
      <c r="BU477" s="1">
        <v>0</v>
      </c>
      <c r="BV477" s="1">
        <v>0</v>
      </c>
      <c r="BW477" s="1">
        <v>0</v>
      </c>
      <c r="BX477" s="1">
        <v>0</v>
      </c>
    </row>
    <row r="478" spans="4:76" hidden="1" x14ac:dyDescent="0.25">
      <c r="D478" s="4"/>
      <c r="E478" s="5" t="str">
        <f t="shared" si="72"/>
        <v>G550</v>
      </c>
      <c r="F478" s="5" t="str">
        <f t="shared" si="73"/>
        <v>G550</v>
      </c>
      <c r="H478" s="5" t="str">
        <f t="shared" si="74"/>
        <v>Done</v>
      </c>
      <c r="I478" s="6" t="str">
        <f t="shared" si="75"/>
        <v>In Service</v>
      </c>
      <c r="J478" s="1" t="s">
        <v>1072</v>
      </c>
      <c r="P478" s="1" t="str">
        <f t="shared" si="76"/>
        <v>NRIS</v>
      </c>
      <c r="R478" s="1">
        <f t="shared" si="77"/>
        <v>24</v>
      </c>
      <c r="T478" s="1" t="str">
        <f t="shared" si="78"/>
        <v>Gas</v>
      </c>
      <c r="U478" s="1" t="str">
        <f t="shared" si="79"/>
        <v>Jefferson County</v>
      </c>
      <c r="V478" s="1" t="str">
        <f t="shared" si="80"/>
        <v>WI</v>
      </c>
      <c r="AB478" s="1"/>
      <c r="AC478" s="1"/>
      <c r="AJ478" s="5"/>
      <c r="AK478" s="5"/>
      <c r="AL478" s="5"/>
      <c r="AM478" s="5"/>
      <c r="AN478" s="5"/>
      <c r="AO478" s="5"/>
      <c r="AP478" s="5"/>
      <c r="AQ478" s="5"/>
      <c r="AR478" s="5"/>
      <c r="AS478" s="5"/>
      <c r="AT478" s="5"/>
      <c r="AU478" s="5"/>
      <c r="BB478" s="1" t="s">
        <v>58</v>
      </c>
      <c r="BC478" s="2">
        <v>38619</v>
      </c>
      <c r="BE478" s="2">
        <v>39015</v>
      </c>
      <c r="BG478" s="1" t="s">
        <v>176</v>
      </c>
      <c r="BH478" s="1" t="s">
        <v>1073</v>
      </c>
      <c r="BI478" s="1" t="s">
        <v>76</v>
      </c>
      <c r="BJ478" s="1" t="s">
        <v>1072</v>
      </c>
      <c r="BK478" s="1" t="s">
        <v>1072</v>
      </c>
      <c r="BL478" s="1" t="s">
        <v>77</v>
      </c>
      <c r="BM478" s="1" t="s">
        <v>126</v>
      </c>
      <c r="BN478" s="1" t="s">
        <v>1074</v>
      </c>
      <c r="BO478" s="1">
        <v>24</v>
      </c>
      <c r="BP478" s="1">
        <v>24</v>
      </c>
      <c r="BQ478" s="1" t="s">
        <v>64</v>
      </c>
      <c r="BR478" s="1" t="s">
        <v>172</v>
      </c>
      <c r="BS478" s="1" t="s">
        <v>65</v>
      </c>
      <c r="BT478" s="2">
        <v>39082</v>
      </c>
      <c r="BU478" s="1">
        <v>0</v>
      </c>
      <c r="BV478" s="1">
        <v>0</v>
      </c>
      <c r="BW478" s="1">
        <v>0</v>
      </c>
      <c r="BX478" s="1">
        <v>0</v>
      </c>
    </row>
    <row r="479" spans="4:76" hidden="1" x14ac:dyDescent="0.25">
      <c r="D479" s="4"/>
      <c r="E479" s="5">
        <f t="shared" si="72"/>
        <v>0</v>
      </c>
      <c r="F479" s="5" t="str">
        <f t="shared" si="73"/>
        <v>CS5</v>
      </c>
      <c r="H479" s="5" t="str">
        <f t="shared" si="74"/>
        <v>Done</v>
      </c>
      <c r="I479" s="6" t="str">
        <f t="shared" si="75"/>
        <v>In Service</v>
      </c>
      <c r="J479" s="1" t="s">
        <v>1075</v>
      </c>
      <c r="P479" s="1" t="str">
        <f t="shared" si="76"/>
        <v>NRIS</v>
      </c>
      <c r="R479" s="1">
        <f t="shared" si="77"/>
        <v>99</v>
      </c>
      <c r="T479" s="1" t="str">
        <f t="shared" si="78"/>
        <v>Wind</v>
      </c>
      <c r="U479" s="1" t="str">
        <f t="shared" si="79"/>
        <v>Howard County</v>
      </c>
      <c r="V479" s="1" t="str">
        <f t="shared" si="80"/>
        <v>IA</v>
      </c>
      <c r="AB479" s="1"/>
      <c r="AC479" s="1"/>
      <c r="AJ479" s="5"/>
      <c r="AK479" s="5"/>
      <c r="AL479" s="5"/>
      <c r="AM479" s="5"/>
      <c r="AN479" s="5"/>
      <c r="AO479" s="5"/>
      <c r="AP479" s="5"/>
      <c r="AQ479" s="5"/>
      <c r="AR479" s="5"/>
      <c r="AS479" s="5"/>
      <c r="AT479" s="5"/>
      <c r="AU479" s="5"/>
      <c r="BB479" s="1" t="s">
        <v>58</v>
      </c>
      <c r="BC479" s="2">
        <v>38622</v>
      </c>
      <c r="BE479" s="2">
        <v>40170</v>
      </c>
      <c r="BF479" s="2">
        <v>40148</v>
      </c>
      <c r="BG479" s="1" t="s">
        <v>87</v>
      </c>
      <c r="BH479" s="1" t="s">
        <v>538</v>
      </c>
      <c r="BI479" s="1" t="s">
        <v>89</v>
      </c>
      <c r="BK479" s="1" t="s">
        <v>888</v>
      </c>
      <c r="BL479" s="1" t="s">
        <v>134</v>
      </c>
      <c r="BM479" s="1" t="s">
        <v>126</v>
      </c>
      <c r="BN479" s="1" t="s">
        <v>1076</v>
      </c>
      <c r="BO479" s="1">
        <v>99</v>
      </c>
      <c r="BP479" s="1">
        <v>99</v>
      </c>
      <c r="BQ479" s="1" t="s">
        <v>97</v>
      </c>
      <c r="BR479" s="1" t="s">
        <v>98</v>
      </c>
      <c r="BS479" s="1" t="s">
        <v>65</v>
      </c>
      <c r="BT479" s="2">
        <v>39066</v>
      </c>
      <c r="BU479" s="1">
        <v>0</v>
      </c>
      <c r="BV479" s="1">
        <v>0</v>
      </c>
      <c r="BW479" s="1">
        <v>0</v>
      </c>
      <c r="BX479" s="1">
        <v>0</v>
      </c>
    </row>
    <row r="480" spans="4:76" hidden="1" x14ac:dyDescent="0.25">
      <c r="D480" s="4"/>
      <c r="E480" s="5">
        <f t="shared" si="72"/>
        <v>0</v>
      </c>
      <c r="F480" s="5">
        <f t="shared" si="73"/>
        <v>0</v>
      </c>
      <c r="H480" s="5" t="str">
        <f t="shared" si="74"/>
        <v>Withdrawn</v>
      </c>
      <c r="I480" s="6" t="str">
        <f t="shared" si="75"/>
        <v>Withdrawn</v>
      </c>
      <c r="J480" s="1" t="s">
        <v>1077</v>
      </c>
      <c r="P480" s="1" t="str">
        <f t="shared" si="76"/>
        <v>NRIS</v>
      </c>
      <c r="R480" s="1">
        <f t="shared" si="77"/>
        <v>513</v>
      </c>
      <c r="T480" s="1" t="str">
        <f t="shared" si="78"/>
        <v>Coal</v>
      </c>
      <c r="U480" s="1" t="str">
        <f t="shared" si="79"/>
        <v>Bowman County</v>
      </c>
      <c r="V480" s="1" t="str">
        <f t="shared" si="80"/>
        <v>ND</v>
      </c>
      <c r="AB480" s="1"/>
      <c r="AC480" s="1"/>
      <c r="AJ480" s="5"/>
      <c r="AK480" s="5"/>
      <c r="AL480" s="5"/>
      <c r="AM480" s="5"/>
      <c r="AN480" s="5"/>
      <c r="AO480" s="5"/>
      <c r="AP480" s="5"/>
      <c r="AQ480" s="5"/>
      <c r="AR480" s="5"/>
      <c r="AS480" s="5"/>
      <c r="AT480" s="5"/>
      <c r="AU480" s="5"/>
      <c r="BB480" s="1" t="s">
        <v>73</v>
      </c>
      <c r="BC480" s="2">
        <v>39062</v>
      </c>
      <c r="BD480" s="2">
        <v>39783</v>
      </c>
      <c r="BE480" s="2">
        <v>39783</v>
      </c>
      <c r="BG480" s="1" t="s">
        <v>236</v>
      </c>
      <c r="BH480" s="1" t="s">
        <v>627</v>
      </c>
      <c r="BI480" s="1" t="s">
        <v>194</v>
      </c>
      <c r="BL480" s="1" t="s">
        <v>143</v>
      </c>
      <c r="BM480" s="1" t="s">
        <v>126</v>
      </c>
      <c r="BN480" s="1" t="s">
        <v>1078</v>
      </c>
      <c r="BO480" s="1">
        <v>513</v>
      </c>
      <c r="BP480" s="1">
        <v>513</v>
      </c>
      <c r="BQ480" s="1" t="s">
        <v>83</v>
      </c>
      <c r="BS480" s="1" t="s">
        <v>73</v>
      </c>
      <c r="BT480" s="2">
        <v>41183</v>
      </c>
      <c r="BU480" s="1">
        <v>0</v>
      </c>
      <c r="BV480" s="1">
        <v>0</v>
      </c>
      <c r="BW480" s="1">
        <v>0</v>
      </c>
      <c r="BX480" s="1">
        <v>0</v>
      </c>
    </row>
    <row r="481" spans="4:76" hidden="1" x14ac:dyDescent="0.25">
      <c r="D481" s="4"/>
      <c r="E481" s="5" t="str">
        <f t="shared" si="72"/>
        <v>G553</v>
      </c>
      <c r="F481" s="5" t="str">
        <f t="shared" si="73"/>
        <v>G553</v>
      </c>
      <c r="H481" s="5" t="str">
        <f t="shared" si="74"/>
        <v>Done</v>
      </c>
      <c r="I481" s="6" t="str">
        <f t="shared" si="75"/>
        <v>Withdrawn</v>
      </c>
      <c r="J481" s="1" t="s">
        <v>1079</v>
      </c>
      <c r="P481" s="1" t="str">
        <f t="shared" si="76"/>
        <v>NRIS</v>
      </c>
      <c r="R481" s="1">
        <f t="shared" si="77"/>
        <v>280</v>
      </c>
      <c r="T481" s="1" t="str">
        <f t="shared" si="78"/>
        <v>Coal</v>
      </c>
      <c r="U481" s="1" t="str">
        <f t="shared" si="79"/>
        <v>Columbia County</v>
      </c>
      <c r="V481" s="1" t="str">
        <f t="shared" si="80"/>
        <v>WI</v>
      </c>
      <c r="AB481" s="1"/>
      <c r="AC481" s="1"/>
      <c r="AJ481" s="5"/>
      <c r="AK481" s="5"/>
      <c r="AL481" s="5"/>
      <c r="AM481" s="5"/>
      <c r="AN481" s="5"/>
      <c r="AO481" s="5"/>
      <c r="AP481" s="5"/>
      <c r="AQ481" s="5"/>
      <c r="AR481" s="5"/>
      <c r="AS481" s="5"/>
      <c r="AT481" s="5"/>
      <c r="AU481" s="5"/>
      <c r="BB481" s="1" t="s">
        <v>58</v>
      </c>
      <c r="BC481" s="2">
        <v>38625</v>
      </c>
      <c r="BE481" s="2">
        <v>39874</v>
      </c>
      <c r="BG481" s="1" t="s">
        <v>74</v>
      </c>
      <c r="BH481" s="1" t="s">
        <v>295</v>
      </c>
      <c r="BI481" s="1" t="s">
        <v>76</v>
      </c>
      <c r="BJ481" s="1" t="s">
        <v>1079</v>
      </c>
      <c r="BK481" s="1" t="s">
        <v>1079</v>
      </c>
      <c r="BL481" s="1" t="s">
        <v>77</v>
      </c>
      <c r="BM481" s="1" t="s">
        <v>126</v>
      </c>
      <c r="BN481" s="1" t="s">
        <v>1080</v>
      </c>
      <c r="BO481" s="1">
        <v>280</v>
      </c>
      <c r="BP481" s="1">
        <v>280</v>
      </c>
      <c r="BQ481" s="1" t="s">
        <v>83</v>
      </c>
      <c r="BR481" s="1" t="s">
        <v>94</v>
      </c>
      <c r="BS481" s="1" t="s">
        <v>73</v>
      </c>
      <c r="BT481" s="2">
        <v>39326</v>
      </c>
      <c r="BU481" s="1">
        <v>0</v>
      </c>
      <c r="BV481" s="1">
        <v>0</v>
      </c>
      <c r="BW481" s="1">
        <v>0</v>
      </c>
      <c r="BX481" s="1">
        <v>0</v>
      </c>
    </row>
    <row r="482" spans="4:76" hidden="1" x14ac:dyDescent="0.25">
      <c r="D482" s="4"/>
      <c r="E482" s="5">
        <f t="shared" si="72"/>
        <v>0</v>
      </c>
      <c r="F482" s="5" t="str">
        <f t="shared" si="73"/>
        <v>GS16</v>
      </c>
      <c r="H482" s="5" t="str">
        <f t="shared" si="74"/>
        <v>Withdrawn</v>
      </c>
      <c r="I482" s="6" t="str">
        <f t="shared" si="75"/>
        <v>Not Started</v>
      </c>
      <c r="J482" s="1" t="s">
        <v>1081</v>
      </c>
      <c r="P482" s="1" t="str">
        <f t="shared" si="76"/>
        <v>NRIS</v>
      </c>
      <c r="R482" s="1">
        <f t="shared" si="77"/>
        <v>1500</v>
      </c>
      <c r="T482" s="1" t="str">
        <f t="shared" si="78"/>
        <v>Wind</v>
      </c>
      <c r="U482" s="1" t="str">
        <f t="shared" si="79"/>
        <v>Scott County</v>
      </c>
      <c r="V482" s="1" t="str">
        <f t="shared" si="80"/>
        <v>MN</v>
      </c>
      <c r="AB482" s="1"/>
      <c r="AC482" s="1"/>
      <c r="AJ482" s="5"/>
      <c r="AK482" s="5"/>
      <c r="AL482" s="5"/>
      <c r="AM482" s="5"/>
      <c r="AN482" s="5"/>
      <c r="AO482" s="5"/>
      <c r="AP482" s="5"/>
      <c r="AQ482" s="5"/>
      <c r="AR482" s="5"/>
      <c r="AS482" s="5"/>
      <c r="AT482" s="5"/>
      <c r="AU482" s="5"/>
      <c r="BB482" s="1" t="s">
        <v>73</v>
      </c>
      <c r="BC482" s="2">
        <v>39378</v>
      </c>
      <c r="BD482" s="2">
        <v>39783</v>
      </c>
      <c r="BE482" s="2">
        <v>39783</v>
      </c>
      <c r="BG482" s="1" t="s">
        <v>91</v>
      </c>
      <c r="BH482" s="1" t="s">
        <v>265</v>
      </c>
      <c r="BI482" s="1" t="s">
        <v>93</v>
      </c>
      <c r="BK482" s="1" t="s">
        <v>1082</v>
      </c>
      <c r="BL482" s="1" t="s">
        <v>536</v>
      </c>
      <c r="BM482" s="1" t="s">
        <v>126</v>
      </c>
      <c r="BN482" s="1" t="s">
        <v>1083</v>
      </c>
      <c r="BO482" s="1">
        <v>1500</v>
      </c>
      <c r="BP482" s="1">
        <v>1500</v>
      </c>
      <c r="BQ482" s="1" t="s">
        <v>97</v>
      </c>
      <c r="BR482" s="1" t="s">
        <v>98</v>
      </c>
      <c r="BS482" s="1" t="s">
        <v>84</v>
      </c>
      <c r="BT482" s="2">
        <v>40422</v>
      </c>
      <c r="BU482" s="1">
        <v>0</v>
      </c>
      <c r="BV482" s="1">
        <v>0</v>
      </c>
      <c r="BW482" s="1">
        <v>0</v>
      </c>
      <c r="BX482" s="1">
        <v>0</v>
      </c>
    </row>
    <row r="483" spans="4:76" hidden="1" x14ac:dyDescent="0.25">
      <c r="D483" s="4"/>
      <c r="E483" s="5">
        <f t="shared" si="72"/>
        <v>0</v>
      </c>
      <c r="F483" s="5" t="str">
        <f t="shared" si="73"/>
        <v>GS16</v>
      </c>
      <c r="H483" s="5" t="str">
        <f t="shared" si="74"/>
        <v>Withdrawn</v>
      </c>
      <c r="I483" s="6" t="str">
        <f t="shared" si="75"/>
        <v>Not Started</v>
      </c>
      <c r="J483" s="1" t="s">
        <v>1084</v>
      </c>
      <c r="P483" s="1" t="str">
        <f t="shared" si="76"/>
        <v>NRIS</v>
      </c>
      <c r="R483" s="1">
        <f t="shared" si="77"/>
        <v>1500</v>
      </c>
      <c r="T483" s="1" t="str">
        <f t="shared" si="78"/>
        <v>Wind</v>
      </c>
      <c r="U483" s="1" t="str">
        <f t="shared" si="79"/>
        <v>Scott County</v>
      </c>
      <c r="V483" s="1" t="str">
        <f t="shared" si="80"/>
        <v>MN</v>
      </c>
      <c r="AB483" s="1"/>
      <c r="AC483" s="1"/>
      <c r="AJ483" s="5"/>
      <c r="AK483" s="5"/>
      <c r="AL483" s="5"/>
      <c r="AM483" s="5"/>
      <c r="AN483" s="5"/>
      <c r="AO483" s="5"/>
      <c r="AP483" s="5"/>
      <c r="AQ483" s="5"/>
      <c r="AR483" s="5"/>
      <c r="AS483" s="5"/>
      <c r="AT483" s="5"/>
      <c r="AU483" s="5"/>
      <c r="BB483" s="1" t="s">
        <v>73</v>
      </c>
      <c r="BC483" s="2">
        <v>39378</v>
      </c>
      <c r="BD483" s="2">
        <v>39783</v>
      </c>
      <c r="BE483" s="2">
        <v>39783</v>
      </c>
      <c r="BG483" s="1" t="s">
        <v>91</v>
      </c>
      <c r="BH483" s="1" t="s">
        <v>265</v>
      </c>
      <c r="BI483" s="1" t="s">
        <v>93</v>
      </c>
      <c r="BK483" s="1" t="s">
        <v>1082</v>
      </c>
      <c r="BL483" s="1" t="s">
        <v>536</v>
      </c>
      <c r="BM483" s="1" t="s">
        <v>126</v>
      </c>
      <c r="BN483" s="1" t="s">
        <v>1085</v>
      </c>
      <c r="BO483" s="1">
        <v>1500</v>
      </c>
      <c r="BP483" s="1">
        <v>1500</v>
      </c>
      <c r="BQ483" s="1" t="s">
        <v>97</v>
      </c>
      <c r="BR483" s="1" t="s">
        <v>98</v>
      </c>
      <c r="BS483" s="1" t="s">
        <v>84</v>
      </c>
      <c r="BT483" s="2">
        <v>40513</v>
      </c>
      <c r="BU483" s="1">
        <v>0</v>
      </c>
      <c r="BV483" s="1">
        <v>0</v>
      </c>
      <c r="BW483" s="1">
        <v>0</v>
      </c>
      <c r="BX483" s="1">
        <v>0</v>
      </c>
    </row>
    <row r="484" spans="4:76" hidden="1" x14ac:dyDescent="0.25">
      <c r="D484" s="4"/>
      <c r="E484" s="5">
        <f t="shared" si="72"/>
        <v>0</v>
      </c>
      <c r="F484" s="5">
        <f t="shared" si="73"/>
        <v>0</v>
      </c>
      <c r="H484" s="5" t="str">
        <f t="shared" si="74"/>
        <v>Withdrawn</v>
      </c>
      <c r="I484" s="6" t="str">
        <f t="shared" si="75"/>
        <v>Not Started</v>
      </c>
      <c r="J484" s="1" t="s">
        <v>1086</v>
      </c>
      <c r="P484" s="1" t="str">
        <f t="shared" si="76"/>
        <v>NRIS</v>
      </c>
      <c r="R484" s="1">
        <f t="shared" si="77"/>
        <v>200</v>
      </c>
      <c r="T484" s="1" t="str">
        <f t="shared" si="78"/>
        <v>Wind</v>
      </c>
      <c r="U484" s="1" t="str">
        <f t="shared" si="79"/>
        <v>Adams County</v>
      </c>
      <c r="V484" s="1" t="str">
        <f t="shared" si="80"/>
        <v>IL</v>
      </c>
      <c r="AB484" s="1"/>
      <c r="AC484" s="1"/>
      <c r="AJ484" s="5"/>
      <c r="AK484" s="5"/>
      <c r="AL484" s="5"/>
      <c r="AM484" s="5"/>
      <c r="AN484" s="5"/>
      <c r="AO484" s="5"/>
      <c r="AP484" s="5"/>
      <c r="AQ484" s="5"/>
      <c r="AR484" s="5"/>
      <c r="AS484" s="5"/>
      <c r="AT484" s="5"/>
      <c r="AU484" s="5"/>
      <c r="BB484" s="1" t="s">
        <v>73</v>
      </c>
      <c r="BC484" s="2">
        <v>39622</v>
      </c>
      <c r="BD484" s="2">
        <v>39783</v>
      </c>
      <c r="BE484" s="2">
        <v>39783</v>
      </c>
      <c r="BG484" s="1" t="s">
        <v>122</v>
      </c>
      <c r="BH484" s="1" t="s">
        <v>1087</v>
      </c>
      <c r="BI484" s="1" t="s">
        <v>124</v>
      </c>
      <c r="BL484" s="1" t="s">
        <v>536</v>
      </c>
      <c r="BM484" s="1" t="s">
        <v>126</v>
      </c>
      <c r="BN484" s="1" t="s">
        <v>1088</v>
      </c>
      <c r="BO484" s="1">
        <v>200</v>
      </c>
      <c r="BP484" s="1">
        <v>200</v>
      </c>
      <c r="BQ484" s="1" t="s">
        <v>97</v>
      </c>
      <c r="BR484" s="1" t="s">
        <v>98</v>
      </c>
      <c r="BS484" s="1" t="s">
        <v>84</v>
      </c>
      <c r="BT484" s="2">
        <v>40544</v>
      </c>
      <c r="BU484" s="1">
        <v>0</v>
      </c>
      <c r="BV484" s="1">
        <v>0</v>
      </c>
      <c r="BW484" s="1">
        <v>0</v>
      </c>
      <c r="BX484" s="1">
        <v>0</v>
      </c>
    </row>
    <row r="485" spans="4:76" hidden="1" x14ac:dyDescent="0.25">
      <c r="D485" s="4"/>
      <c r="E485" s="5" t="str">
        <f t="shared" si="72"/>
        <v>G562</v>
      </c>
      <c r="F485" s="5" t="str">
        <f t="shared" si="73"/>
        <v>G562</v>
      </c>
      <c r="H485" s="5" t="str">
        <f t="shared" si="74"/>
        <v>Done</v>
      </c>
      <c r="I485" s="6" t="str">
        <f t="shared" si="75"/>
        <v>In Service</v>
      </c>
      <c r="J485" s="1" t="s">
        <v>1089</v>
      </c>
      <c r="P485" s="1" t="str">
        <f t="shared" si="76"/>
        <v>ERIS</v>
      </c>
      <c r="R485" s="1">
        <f t="shared" si="77"/>
        <v>1</v>
      </c>
      <c r="T485" s="1" t="str">
        <f t="shared" si="78"/>
        <v>Hydro</v>
      </c>
      <c r="U485" s="1" t="str">
        <f t="shared" si="79"/>
        <v>Eau Claire County</v>
      </c>
      <c r="V485" s="1" t="str">
        <f t="shared" si="80"/>
        <v>WI</v>
      </c>
      <c r="AB485" s="1"/>
      <c r="AC485" s="1"/>
      <c r="AJ485" s="5"/>
      <c r="AK485" s="5"/>
      <c r="AL485" s="5"/>
      <c r="AM485" s="5"/>
      <c r="AN485" s="5"/>
      <c r="AO485" s="5"/>
      <c r="AP485" s="5"/>
      <c r="AQ485" s="5"/>
      <c r="AR485" s="5"/>
      <c r="AS485" s="5"/>
      <c r="AT485" s="5"/>
      <c r="AU485" s="5"/>
      <c r="BB485" s="1" t="s">
        <v>58</v>
      </c>
      <c r="BC485" s="2">
        <v>38657</v>
      </c>
      <c r="BE485" s="2">
        <v>38989</v>
      </c>
      <c r="BG485" s="1" t="s">
        <v>91</v>
      </c>
      <c r="BH485" s="1" t="s">
        <v>637</v>
      </c>
      <c r="BI485" s="1" t="s">
        <v>76</v>
      </c>
      <c r="BJ485" s="1" t="s">
        <v>1089</v>
      </c>
      <c r="BK485" s="1" t="s">
        <v>1089</v>
      </c>
      <c r="BL485" s="1" t="s">
        <v>143</v>
      </c>
      <c r="BM485" s="1" t="s">
        <v>62</v>
      </c>
      <c r="BN485" s="1" t="s">
        <v>1090</v>
      </c>
      <c r="BO485" s="1">
        <v>1</v>
      </c>
      <c r="BP485" s="1">
        <v>1</v>
      </c>
      <c r="BQ485" s="1" t="s">
        <v>69</v>
      </c>
      <c r="BR485" s="1" t="s">
        <v>150</v>
      </c>
      <c r="BS485" s="1" t="s">
        <v>65</v>
      </c>
      <c r="BT485" s="2">
        <v>39356</v>
      </c>
      <c r="BU485" s="1">
        <v>0</v>
      </c>
      <c r="BV485" s="1">
        <v>0</v>
      </c>
      <c r="BW485" s="1">
        <v>0</v>
      </c>
      <c r="BX485" s="1">
        <v>0</v>
      </c>
    </row>
    <row r="486" spans="4:76" hidden="1" x14ac:dyDescent="0.25">
      <c r="D486" s="4"/>
      <c r="E486" s="5" t="str">
        <f t="shared" si="72"/>
        <v>G563</v>
      </c>
      <c r="F486" s="5" t="str">
        <f t="shared" si="73"/>
        <v>G563</v>
      </c>
      <c r="H486" s="5" t="str">
        <f t="shared" si="74"/>
        <v>Done</v>
      </c>
      <c r="I486" s="6" t="str">
        <f t="shared" si="75"/>
        <v>In Service</v>
      </c>
      <c r="J486" s="1" t="s">
        <v>1091</v>
      </c>
      <c r="P486" s="1" t="str">
        <f t="shared" si="76"/>
        <v>ERIS</v>
      </c>
      <c r="R486" s="1">
        <f t="shared" si="77"/>
        <v>3</v>
      </c>
      <c r="T486" s="1" t="str">
        <f t="shared" si="78"/>
        <v>Hydro</v>
      </c>
      <c r="U486" s="1" t="str">
        <f t="shared" si="79"/>
        <v>Eau Claire County</v>
      </c>
      <c r="V486" s="1" t="str">
        <f t="shared" si="80"/>
        <v>WI</v>
      </c>
      <c r="AB486" s="1"/>
      <c r="AC486" s="1"/>
      <c r="AJ486" s="5"/>
      <c r="AK486" s="5"/>
      <c r="AL486" s="5"/>
      <c r="AM486" s="5"/>
      <c r="AN486" s="5"/>
      <c r="AO486" s="5"/>
      <c r="AP486" s="5"/>
      <c r="AQ486" s="5"/>
      <c r="AR486" s="5"/>
      <c r="AS486" s="5"/>
      <c r="AT486" s="5"/>
      <c r="AU486" s="5"/>
      <c r="BB486" s="1" t="s">
        <v>58</v>
      </c>
      <c r="BC486" s="2">
        <v>38657</v>
      </c>
      <c r="BE486" s="2">
        <v>38989</v>
      </c>
      <c r="BG486" s="1" t="s">
        <v>91</v>
      </c>
      <c r="BH486" s="1" t="s">
        <v>637</v>
      </c>
      <c r="BI486" s="1" t="s">
        <v>76</v>
      </c>
      <c r="BJ486" s="1" t="s">
        <v>1091</v>
      </c>
      <c r="BK486" s="1" t="s">
        <v>1091</v>
      </c>
      <c r="BL486" s="1" t="s">
        <v>143</v>
      </c>
      <c r="BM486" s="1" t="s">
        <v>62</v>
      </c>
      <c r="BN486" s="1" t="s">
        <v>1090</v>
      </c>
      <c r="BO486" s="1">
        <v>3</v>
      </c>
      <c r="BP486" s="1">
        <v>3</v>
      </c>
      <c r="BQ486" s="1" t="s">
        <v>69</v>
      </c>
      <c r="BR486" s="1" t="s">
        <v>150</v>
      </c>
      <c r="BS486" s="1" t="s">
        <v>65</v>
      </c>
      <c r="BT486" s="2">
        <v>39447</v>
      </c>
      <c r="BU486" s="1">
        <v>0</v>
      </c>
      <c r="BV486" s="1">
        <v>0</v>
      </c>
      <c r="BW486" s="1">
        <v>0</v>
      </c>
      <c r="BX486" s="1">
        <v>0</v>
      </c>
    </row>
    <row r="487" spans="4:76" hidden="1" x14ac:dyDescent="0.25">
      <c r="D487" s="4"/>
      <c r="E487" s="5" t="str">
        <f t="shared" si="72"/>
        <v>G564</v>
      </c>
      <c r="F487" s="5" t="str">
        <f t="shared" si="73"/>
        <v>G564</v>
      </c>
      <c r="H487" s="5" t="str">
        <f t="shared" si="74"/>
        <v>Done</v>
      </c>
      <c r="I487" s="6" t="str">
        <f t="shared" si="75"/>
        <v>In Service</v>
      </c>
      <c r="J487" s="1" t="s">
        <v>1092</v>
      </c>
      <c r="P487" s="1" t="str">
        <f t="shared" si="76"/>
        <v>ERIS</v>
      </c>
      <c r="R487" s="1">
        <f t="shared" si="77"/>
        <v>3</v>
      </c>
      <c r="T487" s="1" t="str">
        <f t="shared" si="78"/>
        <v>Hydro</v>
      </c>
      <c r="U487" s="1" t="str">
        <f t="shared" si="79"/>
        <v>Eau Claire County</v>
      </c>
      <c r="V487" s="1" t="str">
        <f t="shared" si="80"/>
        <v>WI</v>
      </c>
      <c r="AB487" s="1"/>
      <c r="AC487" s="1"/>
      <c r="AJ487" s="5"/>
      <c r="AK487" s="5"/>
      <c r="AL487" s="5"/>
      <c r="AM487" s="5"/>
      <c r="AN487" s="5"/>
      <c r="AO487" s="5"/>
      <c r="AP487" s="5"/>
      <c r="AQ487" s="5"/>
      <c r="AR487" s="5"/>
      <c r="AS487" s="5"/>
      <c r="AT487" s="5"/>
      <c r="AU487" s="5"/>
      <c r="BB487" s="1" t="s">
        <v>58</v>
      </c>
      <c r="BC487" s="2">
        <v>38657</v>
      </c>
      <c r="BE487" s="2">
        <v>38989</v>
      </c>
      <c r="BG487" s="1" t="s">
        <v>91</v>
      </c>
      <c r="BH487" s="1" t="s">
        <v>637</v>
      </c>
      <c r="BI487" s="1" t="s">
        <v>76</v>
      </c>
      <c r="BJ487" s="1" t="s">
        <v>1092</v>
      </c>
      <c r="BK487" s="1" t="s">
        <v>1092</v>
      </c>
      <c r="BL487" s="1" t="s">
        <v>143</v>
      </c>
      <c r="BM487" s="1" t="s">
        <v>62</v>
      </c>
      <c r="BN487" s="1" t="s">
        <v>1090</v>
      </c>
      <c r="BO487" s="1">
        <v>3</v>
      </c>
      <c r="BP487" s="1">
        <v>3</v>
      </c>
      <c r="BQ487" s="1" t="s">
        <v>69</v>
      </c>
      <c r="BR487" s="1" t="s">
        <v>150</v>
      </c>
      <c r="BS487" s="1" t="s">
        <v>65</v>
      </c>
      <c r="BT487" s="2">
        <v>39234</v>
      </c>
      <c r="BU487" s="1">
        <v>0</v>
      </c>
      <c r="BV487" s="1">
        <v>0</v>
      </c>
      <c r="BW487" s="1">
        <v>0</v>
      </c>
      <c r="BX487" s="1">
        <v>0</v>
      </c>
    </row>
    <row r="488" spans="4:76" hidden="1" x14ac:dyDescent="0.25">
      <c r="D488" s="4"/>
      <c r="E488" s="5">
        <f t="shared" si="72"/>
        <v>0</v>
      </c>
      <c r="F488" s="5">
        <f t="shared" si="73"/>
        <v>0</v>
      </c>
      <c r="H488" s="5" t="str">
        <f t="shared" si="74"/>
        <v>Withdrawn</v>
      </c>
      <c r="I488" s="6" t="str">
        <f t="shared" si="75"/>
        <v>Not Started</v>
      </c>
      <c r="J488" s="1" t="s">
        <v>1093</v>
      </c>
      <c r="P488" s="1" t="str">
        <f t="shared" si="76"/>
        <v>NRIS</v>
      </c>
      <c r="R488" s="1">
        <f t="shared" si="77"/>
        <v>200</v>
      </c>
      <c r="T488" s="1" t="str">
        <f t="shared" si="78"/>
        <v>Wind</v>
      </c>
      <c r="U488" s="1" t="str">
        <f t="shared" si="79"/>
        <v>Carroll County</v>
      </c>
      <c r="V488" s="1" t="str">
        <f t="shared" si="80"/>
        <v>IL</v>
      </c>
      <c r="AB488" s="1"/>
      <c r="AC488" s="1"/>
      <c r="AJ488" s="5"/>
      <c r="AK488" s="5"/>
      <c r="AL488" s="5"/>
      <c r="AM488" s="5"/>
      <c r="AN488" s="5"/>
      <c r="AO488" s="5"/>
      <c r="AP488" s="5"/>
      <c r="AQ488" s="5"/>
      <c r="AR488" s="5"/>
      <c r="AS488" s="5"/>
      <c r="AT488" s="5"/>
      <c r="AU488" s="5"/>
      <c r="BB488" s="1" t="s">
        <v>73</v>
      </c>
      <c r="BC488" s="2">
        <v>39644</v>
      </c>
      <c r="BD488" s="2">
        <v>39783</v>
      </c>
      <c r="BE488" s="2">
        <v>39783</v>
      </c>
      <c r="BG488" s="1" t="s">
        <v>122</v>
      </c>
      <c r="BH488" s="1" t="s">
        <v>979</v>
      </c>
      <c r="BI488" s="1" t="s">
        <v>124</v>
      </c>
      <c r="BL488" s="1" t="s">
        <v>536</v>
      </c>
      <c r="BM488" s="1" t="s">
        <v>126</v>
      </c>
      <c r="BN488" s="1" t="s">
        <v>1094</v>
      </c>
      <c r="BO488" s="1">
        <v>200</v>
      </c>
      <c r="BP488" s="1">
        <v>200</v>
      </c>
      <c r="BQ488" s="1" t="s">
        <v>97</v>
      </c>
      <c r="BR488" s="1" t="s">
        <v>98</v>
      </c>
      <c r="BS488" s="1" t="s">
        <v>84</v>
      </c>
      <c r="BT488" s="2">
        <v>40908</v>
      </c>
      <c r="BU488" s="1">
        <v>0</v>
      </c>
      <c r="BV488" s="1">
        <v>0</v>
      </c>
      <c r="BW488" s="1">
        <v>0</v>
      </c>
      <c r="BX488" s="1">
        <v>0</v>
      </c>
    </row>
    <row r="489" spans="4:76" hidden="1" x14ac:dyDescent="0.25">
      <c r="D489" s="4"/>
      <c r="E489" s="5" t="str">
        <f t="shared" si="72"/>
        <v>G566</v>
      </c>
      <c r="F489" s="5" t="str">
        <f t="shared" si="73"/>
        <v>G566</v>
      </c>
      <c r="H489" s="5" t="str">
        <f t="shared" si="74"/>
        <v>Done</v>
      </c>
      <c r="I489" s="6" t="str">
        <f t="shared" si="75"/>
        <v>In Service</v>
      </c>
      <c r="J489" s="1" t="s">
        <v>1095</v>
      </c>
      <c r="P489" s="1" t="str">
        <f t="shared" si="76"/>
        <v>NRIS</v>
      </c>
      <c r="R489" s="1">
        <f t="shared" si="77"/>
        <v>3</v>
      </c>
      <c r="T489" s="1" t="str">
        <f t="shared" si="78"/>
        <v>Wind</v>
      </c>
      <c r="U489" s="1" t="str">
        <f t="shared" si="79"/>
        <v>Missaukee County</v>
      </c>
      <c r="V489" s="1" t="str">
        <f t="shared" si="80"/>
        <v>MI</v>
      </c>
      <c r="AB489" s="1"/>
      <c r="AC489" s="1"/>
      <c r="AJ489" s="5"/>
      <c r="AK489" s="5"/>
      <c r="AL489" s="5"/>
      <c r="AM489" s="5"/>
      <c r="AN489" s="5"/>
      <c r="AO489" s="5"/>
      <c r="AP489" s="5"/>
      <c r="AQ489" s="5"/>
      <c r="AR489" s="5"/>
      <c r="AS489" s="5"/>
      <c r="AT489" s="5"/>
      <c r="AU489" s="5"/>
      <c r="BB489" s="1" t="s">
        <v>58</v>
      </c>
      <c r="BC489" s="2">
        <v>38663</v>
      </c>
      <c r="BE489" s="2">
        <v>39181</v>
      </c>
      <c r="BG489" s="1" t="s">
        <v>139</v>
      </c>
      <c r="BH489" s="1" t="s">
        <v>1096</v>
      </c>
      <c r="BI489" s="1" t="s">
        <v>130</v>
      </c>
      <c r="BJ489" s="1" t="s">
        <v>1095</v>
      </c>
      <c r="BK489" s="1" t="s">
        <v>1095</v>
      </c>
      <c r="BL489" s="1" t="s">
        <v>77</v>
      </c>
      <c r="BM489" s="1" t="s">
        <v>126</v>
      </c>
      <c r="BN489" s="1" t="s">
        <v>1097</v>
      </c>
      <c r="BO489" s="1">
        <v>3</v>
      </c>
      <c r="BP489" s="1">
        <v>3</v>
      </c>
      <c r="BQ489" s="1" t="s">
        <v>97</v>
      </c>
      <c r="BR489" s="1" t="s">
        <v>98</v>
      </c>
      <c r="BS489" s="1" t="s">
        <v>65</v>
      </c>
      <c r="BT489" s="2">
        <v>40695</v>
      </c>
      <c r="BU489" s="1">
        <v>0</v>
      </c>
      <c r="BV489" s="1">
        <v>0</v>
      </c>
      <c r="BW489" s="1">
        <v>0</v>
      </c>
      <c r="BX489" s="1">
        <v>0</v>
      </c>
    </row>
    <row r="490" spans="4:76" hidden="1" x14ac:dyDescent="0.25">
      <c r="D490" s="4"/>
      <c r="E490" s="5">
        <f t="shared" si="72"/>
        <v>0</v>
      </c>
      <c r="F490" s="5">
        <f t="shared" si="73"/>
        <v>0</v>
      </c>
      <c r="H490" s="5" t="str">
        <f t="shared" si="74"/>
        <v>Done</v>
      </c>
      <c r="I490" s="6" t="str">
        <f t="shared" si="75"/>
        <v>In Service</v>
      </c>
      <c r="J490" s="1" t="s">
        <v>1098</v>
      </c>
      <c r="P490" s="1" t="str">
        <f t="shared" si="76"/>
        <v>NRIS</v>
      </c>
      <c r="R490" s="1">
        <f t="shared" si="77"/>
        <v>18</v>
      </c>
      <c r="T490" s="1" t="str">
        <f t="shared" si="78"/>
        <v>Wind</v>
      </c>
      <c r="U490" s="1" t="str">
        <f t="shared" si="79"/>
        <v>Missaukee County</v>
      </c>
      <c r="V490" s="1" t="str">
        <f t="shared" si="80"/>
        <v>MI</v>
      </c>
      <c r="AB490" s="1"/>
      <c r="AC490" s="1"/>
      <c r="AJ490" s="5"/>
      <c r="AK490" s="5"/>
      <c r="AL490" s="5"/>
      <c r="AM490" s="5"/>
      <c r="AN490" s="5"/>
      <c r="AO490" s="5"/>
      <c r="AP490" s="5"/>
      <c r="AQ490" s="5"/>
      <c r="AR490" s="5"/>
      <c r="AS490" s="5"/>
      <c r="AT490" s="5"/>
      <c r="AU490" s="5"/>
      <c r="BB490" s="1" t="s">
        <v>58</v>
      </c>
      <c r="BC490" s="2">
        <v>39009</v>
      </c>
      <c r="BE490" s="2">
        <v>39181</v>
      </c>
      <c r="BG490" s="1" t="s">
        <v>139</v>
      </c>
      <c r="BH490" s="1" t="s">
        <v>1096</v>
      </c>
      <c r="BI490" s="1" t="s">
        <v>130</v>
      </c>
      <c r="BL490" s="1" t="s">
        <v>143</v>
      </c>
      <c r="BM490" s="1" t="s">
        <v>126</v>
      </c>
      <c r="BN490" s="1" t="s">
        <v>1097</v>
      </c>
      <c r="BO490" s="1">
        <v>18</v>
      </c>
      <c r="BP490" s="1">
        <v>18</v>
      </c>
      <c r="BQ490" s="1" t="s">
        <v>97</v>
      </c>
      <c r="BR490" s="1" t="s">
        <v>98</v>
      </c>
      <c r="BS490" s="1" t="s">
        <v>65</v>
      </c>
      <c r="BT490" s="2">
        <v>39661</v>
      </c>
      <c r="BU490" s="1">
        <v>0</v>
      </c>
      <c r="BV490" s="1">
        <v>0</v>
      </c>
      <c r="BW490" s="1">
        <v>0</v>
      </c>
      <c r="BX490" s="1">
        <v>0</v>
      </c>
    </row>
    <row r="491" spans="4:76" hidden="1" x14ac:dyDescent="0.25">
      <c r="D491" s="4"/>
      <c r="E491" s="5">
        <f t="shared" si="72"/>
        <v>0</v>
      </c>
      <c r="F491" s="5">
        <f t="shared" si="73"/>
        <v>0</v>
      </c>
      <c r="H491" s="5" t="str">
        <f t="shared" si="74"/>
        <v>Withdrawn</v>
      </c>
      <c r="I491" s="6" t="str">
        <f t="shared" si="75"/>
        <v>Withdrawn</v>
      </c>
      <c r="J491" s="1" t="s">
        <v>1099</v>
      </c>
      <c r="P491" s="1" t="str">
        <f t="shared" si="76"/>
        <v>NRIS</v>
      </c>
      <c r="R491" s="1">
        <f t="shared" si="77"/>
        <v>50</v>
      </c>
      <c r="T491" s="1" t="str">
        <f t="shared" si="78"/>
        <v>Wind</v>
      </c>
      <c r="U491" s="1" t="str">
        <f t="shared" si="79"/>
        <v>Lucas County</v>
      </c>
      <c r="V491" s="1" t="str">
        <f t="shared" si="80"/>
        <v>OH</v>
      </c>
      <c r="AB491" s="1"/>
      <c r="AC491" s="1"/>
      <c r="AJ491" s="5"/>
      <c r="AK491" s="5"/>
      <c r="AL491" s="5"/>
      <c r="AM491" s="5"/>
      <c r="AN491" s="5"/>
      <c r="AO491" s="5"/>
      <c r="AP491" s="5"/>
      <c r="AQ491" s="5"/>
      <c r="AR491" s="5"/>
      <c r="AS491" s="5"/>
      <c r="AT491" s="5"/>
      <c r="AU491" s="5"/>
      <c r="BB491" s="1" t="s">
        <v>73</v>
      </c>
      <c r="BC491" s="2">
        <v>39141</v>
      </c>
      <c r="BD491" s="2">
        <v>39790</v>
      </c>
      <c r="BE491" s="2">
        <v>39790</v>
      </c>
      <c r="BG491" s="1" t="s">
        <v>619</v>
      </c>
      <c r="BH491" s="1" t="s">
        <v>908</v>
      </c>
      <c r="BI491" s="1" t="s">
        <v>242</v>
      </c>
      <c r="BL491" s="1" t="s">
        <v>77</v>
      </c>
      <c r="BM491" s="1" t="s">
        <v>126</v>
      </c>
      <c r="BN491" s="1" t="s">
        <v>1100</v>
      </c>
      <c r="BO491" s="1">
        <v>50</v>
      </c>
      <c r="BP491" s="1">
        <v>50</v>
      </c>
      <c r="BQ491" s="1" t="s">
        <v>97</v>
      </c>
      <c r="BR491" s="1" t="s">
        <v>98</v>
      </c>
      <c r="BS491" s="1" t="s">
        <v>73</v>
      </c>
      <c r="BT491" s="2">
        <v>39753</v>
      </c>
      <c r="BU491" s="1">
        <v>0</v>
      </c>
      <c r="BV491" s="1">
        <v>0</v>
      </c>
      <c r="BW491" s="1">
        <v>0</v>
      </c>
      <c r="BX491" s="1">
        <v>0</v>
      </c>
    </row>
    <row r="492" spans="4:76" hidden="1" x14ac:dyDescent="0.25">
      <c r="D492" s="4"/>
      <c r="E492" s="5">
        <f t="shared" si="72"/>
        <v>0</v>
      </c>
      <c r="F492" s="5">
        <f t="shared" si="73"/>
        <v>0</v>
      </c>
      <c r="H492" s="5" t="str">
        <f t="shared" si="74"/>
        <v>Withdrawn</v>
      </c>
      <c r="I492" s="6" t="str">
        <f t="shared" si="75"/>
        <v>Withdrawn</v>
      </c>
      <c r="J492" s="1" t="s">
        <v>1101</v>
      </c>
      <c r="P492" s="1" t="str">
        <f t="shared" si="76"/>
        <v>NRIS</v>
      </c>
      <c r="R492" s="1">
        <f t="shared" si="77"/>
        <v>550</v>
      </c>
      <c r="T492" s="1" t="str">
        <f t="shared" si="78"/>
        <v>Coal</v>
      </c>
      <c r="U492" s="1" t="str">
        <f t="shared" si="79"/>
        <v>Lake County</v>
      </c>
      <c r="V492" s="1" t="str">
        <f t="shared" si="80"/>
        <v>IN</v>
      </c>
      <c r="AB492" s="1"/>
      <c r="AC492" s="1"/>
      <c r="AJ492" s="5"/>
      <c r="AK492" s="5"/>
      <c r="AL492" s="5"/>
      <c r="AM492" s="5"/>
      <c r="AN492" s="5"/>
      <c r="AO492" s="5"/>
      <c r="AP492" s="5"/>
      <c r="AQ492" s="5"/>
      <c r="AR492" s="5"/>
      <c r="AS492" s="5"/>
      <c r="AT492" s="5"/>
      <c r="AU492" s="5"/>
      <c r="BB492" s="1" t="s">
        <v>73</v>
      </c>
      <c r="BC492" s="2">
        <v>39148</v>
      </c>
      <c r="BD492" s="2">
        <v>39790</v>
      </c>
      <c r="BE492" s="2">
        <v>39790</v>
      </c>
      <c r="BG492" s="1" t="s">
        <v>804</v>
      </c>
      <c r="BH492" s="1" t="s">
        <v>1102</v>
      </c>
      <c r="BI492" s="1" t="s">
        <v>103</v>
      </c>
      <c r="BL492" s="1" t="s">
        <v>536</v>
      </c>
      <c r="BM492" s="1" t="s">
        <v>126</v>
      </c>
      <c r="BN492" s="1" t="s">
        <v>1103</v>
      </c>
      <c r="BO492" s="1">
        <v>550</v>
      </c>
      <c r="BP492" s="1">
        <v>550</v>
      </c>
      <c r="BQ492" s="1" t="s">
        <v>83</v>
      </c>
      <c r="BS492" s="1" t="s">
        <v>73</v>
      </c>
      <c r="BT492" s="2">
        <v>39965</v>
      </c>
      <c r="BU492" s="1">
        <v>0</v>
      </c>
      <c r="BV492" s="1">
        <v>0</v>
      </c>
      <c r="BW492" s="1">
        <v>0</v>
      </c>
      <c r="BX492" s="1">
        <v>0</v>
      </c>
    </row>
    <row r="493" spans="4:76" hidden="1" x14ac:dyDescent="0.25">
      <c r="D493" s="4"/>
      <c r="E493" s="5">
        <f t="shared" si="72"/>
        <v>0</v>
      </c>
      <c r="F493" s="5">
        <f t="shared" si="73"/>
        <v>0</v>
      </c>
      <c r="H493" s="5" t="str">
        <f t="shared" si="74"/>
        <v>Done</v>
      </c>
      <c r="I493" s="6" t="str">
        <f t="shared" si="75"/>
        <v>Withdrawn</v>
      </c>
      <c r="J493" s="1" t="s">
        <v>1104</v>
      </c>
      <c r="P493" s="1" t="str">
        <f t="shared" si="76"/>
        <v>NRIS</v>
      </c>
      <c r="R493" s="1">
        <f t="shared" si="77"/>
        <v>200</v>
      </c>
      <c r="T493" s="1" t="str">
        <f t="shared" si="78"/>
        <v>Wind</v>
      </c>
      <c r="U493" s="1" t="str">
        <f t="shared" si="79"/>
        <v>Mercer County</v>
      </c>
      <c r="V493" s="1" t="str">
        <f t="shared" si="80"/>
        <v>IL</v>
      </c>
      <c r="AB493" s="1"/>
      <c r="AC493" s="1"/>
      <c r="AJ493" s="5"/>
      <c r="AK493" s="5"/>
      <c r="AL493" s="5"/>
      <c r="AM493" s="5"/>
      <c r="AN493" s="5"/>
      <c r="AO493" s="5"/>
      <c r="AP493" s="5"/>
      <c r="AQ493" s="5"/>
      <c r="AR493" s="5"/>
      <c r="AS493" s="5"/>
      <c r="AT493" s="5"/>
      <c r="AU493" s="5"/>
      <c r="BB493" s="1" t="s">
        <v>58</v>
      </c>
      <c r="BC493" s="2">
        <v>38667</v>
      </c>
      <c r="BE493" s="2">
        <v>40186</v>
      </c>
      <c r="BF493" s="2">
        <v>40543</v>
      </c>
      <c r="BG493" s="1" t="s">
        <v>122</v>
      </c>
      <c r="BH493" s="1" t="s">
        <v>113</v>
      </c>
      <c r="BI493" s="1" t="s">
        <v>124</v>
      </c>
      <c r="BL493" s="1" t="s">
        <v>143</v>
      </c>
      <c r="BM493" s="1" t="s">
        <v>126</v>
      </c>
      <c r="BN493" s="1" t="s">
        <v>1105</v>
      </c>
      <c r="BO493" s="1">
        <v>200</v>
      </c>
      <c r="BP493" s="1">
        <v>200</v>
      </c>
      <c r="BQ493" s="1" t="s">
        <v>97</v>
      </c>
      <c r="BR493" s="1" t="s">
        <v>98</v>
      </c>
      <c r="BS493" s="1" t="s">
        <v>73</v>
      </c>
      <c r="BT493" s="2">
        <v>39387</v>
      </c>
      <c r="BU493" s="1">
        <v>0</v>
      </c>
      <c r="BV493" s="1">
        <v>0</v>
      </c>
      <c r="BW493" s="1">
        <v>0</v>
      </c>
      <c r="BX493" s="1">
        <v>0</v>
      </c>
    </row>
    <row r="494" spans="4:76" hidden="1" x14ac:dyDescent="0.25">
      <c r="D494" s="4"/>
      <c r="E494" s="5">
        <f t="shared" si="72"/>
        <v>0</v>
      </c>
      <c r="F494" s="5" t="str">
        <f t="shared" si="73"/>
        <v>CS5</v>
      </c>
      <c r="H494" s="5" t="str">
        <f t="shared" si="74"/>
        <v>Withdrawn</v>
      </c>
      <c r="I494" s="6" t="str">
        <f t="shared" si="75"/>
        <v>Not Started</v>
      </c>
      <c r="J494" s="1" t="s">
        <v>1106</v>
      </c>
      <c r="P494" s="1" t="str">
        <f t="shared" si="76"/>
        <v>NRIS</v>
      </c>
      <c r="R494" s="1">
        <f t="shared" si="77"/>
        <v>21</v>
      </c>
      <c r="T494" s="1" t="str">
        <f t="shared" si="78"/>
        <v>Wind</v>
      </c>
      <c r="U494" s="1" t="str">
        <f t="shared" si="79"/>
        <v>Big Stone County</v>
      </c>
      <c r="V494" s="1" t="str">
        <f t="shared" si="80"/>
        <v>MN</v>
      </c>
      <c r="AB494" s="1"/>
      <c r="AC494" s="1"/>
      <c r="AJ494" s="5"/>
      <c r="AK494" s="5"/>
      <c r="AL494" s="5"/>
      <c r="AM494" s="5"/>
      <c r="AN494" s="5"/>
      <c r="AO494" s="5"/>
      <c r="AP494" s="5"/>
      <c r="AQ494" s="5"/>
      <c r="AR494" s="5"/>
      <c r="AS494" s="5"/>
      <c r="AT494" s="5"/>
      <c r="AU494" s="5"/>
      <c r="BB494" s="1" t="s">
        <v>73</v>
      </c>
      <c r="BC494" s="2">
        <v>38842</v>
      </c>
      <c r="BD494" s="2">
        <v>39791</v>
      </c>
      <c r="BE494" s="2">
        <v>39791</v>
      </c>
      <c r="BG494" s="1" t="s">
        <v>203</v>
      </c>
      <c r="BH494" s="1" t="s">
        <v>1107</v>
      </c>
      <c r="BI494" s="1" t="s">
        <v>93</v>
      </c>
      <c r="BK494" s="1" t="s">
        <v>888</v>
      </c>
      <c r="BL494" s="1" t="s">
        <v>143</v>
      </c>
      <c r="BM494" s="1" t="s">
        <v>126</v>
      </c>
      <c r="BN494" s="1" t="s">
        <v>1108</v>
      </c>
      <c r="BO494" s="1">
        <v>21</v>
      </c>
      <c r="BP494" s="1">
        <v>21</v>
      </c>
      <c r="BQ494" s="1" t="s">
        <v>97</v>
      </c>
      <c r="BR494" s="1" t="s">
        <v>98</v>
      </c>
      <c r="BS494" s="1" t="s">
        <v>84</v>
      </c>
      <c r="BT494" s="2">
        <v>39417</v>
      </c>
      <c r="BU494" s="1">
        <v>0</v>
      </c>
      <c r="BV494" s="1">
        <v>0</v>
      </c>
      <c r="BW494" s="1">
        <v>0</v>
      </c>
      <c r="BX494" s="1">
        <v>0</v>
      </c>
    </row>
    <row r="495" spans="4:76" hidden="1" x14ac:dyDescent="0.25">
      <c r="D495" s="4"/>
      <c r="E495" s="5">
        <f t="shared" si="72"/>
        <v>0</v>
      </c>
      <c r="F495" s="5">
        <f t="shared" si="73"/>
        <v>0</v>
      </c>
      <c r="H495" s="5" t="str">
        <f t="shared" si="74"/>
        <v>Withdrawn</v>
      </c>
      <c r="I495" s="6" t="str">
        <f t="shared" si="75"/>
        <v>Not Started</v>
      </c>
      <c r="J495" s="1" t="s">
        <v>1109</v>
      </c>
      <c r="P495" s="1" t="str">
        <f t="shared" si="76"/>
        <v>NRIS</v>
      </c>
      <c r="R495" s="1">
        <f t="shared" si="77"/>
        <v>50</v>
      </c>
      <c r="T495" s="1" t="str">
        <f t="shared" si="78"/>
        <v>Wind</v>
      </c>
      <c r="U495" s="1" t="str">
        <f t="shared" si="79"/>
        <v>Osceola County</v>
      </c>
      <c r="V495" s="1" t="str">
        <f t="shared" si="80"/>
        <v>MI</v>
      </c>
      <c r="AB495" s="1"/>
      <c r="AC495" s="1"/>
      <c r="AJ495" s="5"/>
      <c r="AK495" s="5"/>
      <c r="AL495" s="5"/>
      <c r="AM495" s="5"/>
      <c r="AN495" s="5"/>
      <c r="AO495" s="5"/>
      <c r="AP495" s="5"/>
      <c r="AQ495" s="5"/>
      <c r="AR495" s="5"/>
      <c r="AS495" s="5"/>
      <c r="AT495" s="5"/>
      <c r="AU495" s="5"/>
      <c r="BB495" s="1" t="s">
        <v>73</v>
      </c>
      <c r="BC495" s="2">
        <v>39141</v>
      </c>
      <c r="BD495" s="2">
        <v>39792</v>
      </c>
      <c r="BE495" s="2">
        <v>39792</v>
      </c>
      <c r="BG495" s="1" t="s">
        <v>139</v>
      </c>
      <c r="BH495" s="1" t="s">
        <v>606</v>
      </c>
      <c r="BI495" s="1" t="s">
        <v>130</v>
      </c>
      <c r="BL495" s="1" t="s">
        <v>536</v>
      </c>
      <c r="BM495" s="1" t="s">
        <v>126</v>
      </c>
      <c r="BN495" s="1" t="s">
        <v>1110</v>
      </c>
      <c r="BO495" s="1">
        <v>50</v>
      </c>
      <c r="BP495" s="1">
        <v>50</v>
      </c>
      <c r="BQ495" s="1" t="s">
        <v>97</v>
      </c>
      <c r="BR495" s="1" t="s">
        <v>98</v>
      </c>
      <c r="BS495" s="1" t="s">
        <v>84</v>
      </c>
      <c r="BT495" s="2">
        <v>40101</v>
      </c>
      <c r="BU495" s="1">
        <v>0</v>
      </c>
      <c r="BV495" s="1">
        <v>0</v>
      </c>
      <c r="BW495" s="1">
        <v>0</v>
      </c>
      <c r="BX495" s="1">
        <v>0</v>
      </c>
    </row>
    <row r="496" spans="4:76" hidden="1" x14ac:dyDescent="0.25">
      <c r="D496" s="4"/>
      <c r="E496" s="5">
        <f t="shared" si="72"/>
        <v>0</v>
      </c>
      <c r="F496" s="5" t="str">
        <f t="shared" si="73"/>
        <v>CS5</v>
      </c>
      <c r="H496" s="5" t="str">
        <f t="shared" si="74"/>
        <v>Done</v>
      </c>
      <c r="I496" s="6" t="str">
        <f t="shared" si="75"/>
        <v>In Service</v>
      </c>
      <c r="J496" s="1" t="s">
        <v>1111</v>
      </c>
      <c r="P496" s="1" t="str">
        <f t="shared" si="76"/>
        <v>NRIS</v>
      </c>
      <c r="R496" s="1">
        <f t="shared" si="77"/>
        <v>80</v>
      </c>
      <c r="T496" s="1" t="str">
        <f t="shared" si="78"/>
        <v>Wind</v>
      </c>
      <c r="U496" s="1" t="str">
        <f t="shared" si="79"/>
        <v>Franklin County</v>
      </c>
      <c r="V496" s="1" t="str">
        <f t="shared" si="80"/>
        <v>IA</v>
      </c>
      <c r="AB496" s="1"/>
      <c r="AC496" s="1"/>
      <c r="AJ496" s="5"/>
      <c r="AK496" s="5"/>
      <c r="AL496" s="5"/>
      <c r="AM496" s="5"/>
      <c r="AN496" s="5"/>
      <c r="AO496" s="5"/>
      <c r="AP496" s="5"/>
      <c r="AQ496" s="5"/>
      <c r="AR496" s="5"/>
      <c r="AS496" s="5"/>
      <c r="AT496" s="5"/>
      <c r="AU496" s="5"/>
      <c r="BB496" s="1" t="s">
        <v>58</v>
      </c>
      <c r="BC496" s="2">
        <v>38695</v>
      </c>
      <c r="BE496" s="2">
        <v>41047</v>
      </c>
      <c r="BG496" s="1" t="s">
        <v>87</v>
      </c>
      <c r="BH496" s="1" t="s">
        <v>1112</v>
      </c>
      <c r="BI496" s="1" t="s">
        <v>89</v>
      </c>
      <c r="BK496" s="1" t="s">
        <v>888</v>
      </c>
      <c r="BL496" s="1" t="s">
        <v>134</v>
      </c>
      <c r="BM496" s="1" t="s">
        <v>126</v>
      </c>
      <c r="BN496" s="1" t="s">
        <v>1113</v>
      </c>
      <c r="BO496" s="1">
        <v>80</v>
      </c>
      <c r="BP496" s="1">
        <v>80</v>
      </c>
      <c r="BQ496" s="1" t="s">
        <v>97</v>
      </c>
      <c r="BR496" s="1" t="s">
        <v>98</v>
      </c>
      <c r="BS496" s="1" t="s">
        <v>65</v>
      </c>
      <c r="BU496" s="1">
        <v>0</v>
      </c>
      <c r="BV496" s="1">
        <v>0</v>
      </c>
      <c r="BW496" s="1">
        <v>0</v>
      </c>
      <c r="BX496" s="1">
        <v>0</v>
      </c>
    </row>
    <row r="497" spans="4:76" hidden="1" x14ac:dyDescent="0.25">
      <c r="D497" s="4"/>
      <c r="E497" s="5">
        <f t="shared" si="72"/>
        <v>0</v>
      </c>
      <c r="F497" s="5" t="str">
        <f t="shared" si="73"/>
        <v>CS5</v>
      </c>
      <c r="H497" s="5" t="str">
        <f t="shared" si="74"/>
        <v>Done</v>
      </c>
      <c r="I497" s="6" t="str">
        <f t="shared" si="75"/>
        <v>In Service</v>
      </c>
      <c r="J497" s="1" t="s">
        <v>1114</v>
      </c>
      <c r="P497" s="1" t="str">
        <f t="shared" si="76"/>
        <v>NRIS</v>
      </c>
      <c r="R497" s="1">
        <f t="shared" si="77"/>
        <v>80</v>
      </c>
      <c r="T497" s="1" t="str">
        <f t="shared" si="78"/>
        <v>Wind</v>
      </c>
      <c r="U497" s="1" t="str">
        <f t="shared" si="79"/>
        <v>Franklin County</v>
      </c>
      <c r="V497" s="1" t="str">
        <f t="shared" si="80"/>
        <v>IA</v>
      </c>
      <c r="AB497" s="1"/>
      <c r="AC497" s="1"/>
      <c r="AJ497" s="5"/>
      <c r="AK497" s="5"/>
      <c r="AL497" s="5"/>
      <c r="AM497" s="5"/>
      <c r="AN497" s="5"/>
      <c r="AO497" s="5"/>
      <c r="AP497" s="5"/>
      <c r="AQ497" s="5"/>
      <c r="AR497" s="5"/>
      <c r="AS497" s="5"/>
      <c r="AT497" s="5"/>
      <c r="AU497" s="5"/>
      <c r="BB497" s="1" t="s">
        <v>58</v>
      </c>
      <c r="BC497" s="2">
        <v>38695</v>
      </c>
      <c r="BE497" s="2">
        <v>41047</v>
      </c>
      <c r="BG497" s="1" t="s">
        <v>87</v>
      </c>
      <c r="BH497" s="1" t="s">
        <v>1112</v>
      </c>
      <c r="BI497" s="1" t="s">
        <v>89</v>
      </c>
      <c r="BK497" s="1" t="s">
        <v>888</v>
      </c>
      <c r="BL497" s="1" t="s">
        <v>134</v>
      </c>
      <c r="BM497" s="1" t="s">
        <v>126</v>
      </c>
      <c r="BN497" s="1" t="s">
        <v>1113</v>
      </c>
      <c r="BO497" s="1">
        <v>80</v>
      </c>
      <c r="BP497" s="1">
        <v>80</v>
      </c>
      <c r="BQ497" s="1" t="s">
        <v>97</v>
      </c>
      <c r="BR497" s="1" t="s">
        <v>98</v>
      </c>
      <c r="BS497" s="1" t="s">
        <v>65</v>
      </c>
      <c r="BT497" s="2">
        <v>39386</v>
      </c>
      <c r="BU497" s="1">
        <v>0</v>
      </c>
      <c r="BV497" s="1">
        <v>0</v>
      </c>
      <c r="BW497" s="1">
        <v>0</v>
      </c>
      <c r="BX497" s="1">
        <v>0</v>
      </c>
    </row>
    <row r="498" spans="4:76" hidden="1" x14ac:dyDescent="0.25">
      <c r="D498" s="4"/>
      <c r="E498" s="5">
        <f t="shared" si="72"/>
        <v>0</v>
      </c>
      <c r="F498" s="5" t="str">
        <f t="shared" si="73"/>
        <v>CS5</v>
      </c>
      <c r="H498" s="5" t="str">
        <f t="shared" si="74"/>
        <v>Done</v>
      </c>
      <c r="I498" s="6" t="str">
        <f t="shared" si="75"/>
        <v>In Service</v>
      </c>
      <c r="J498" s="1" t="s">
        <v>1115</v>
      </c>
      <c r="P498" s="1" t="str">
        <f t="shared" si="76"/>
        <v>NRIS</v>
      </c>
      <c r="R498" s="1">
        <f t="shared" si="77"/>
        <v>40</v>
      </c>
      <c r="T498" s="1" t="str">
        <f t="shared" si="78"/>
        <v>Wind</v>
      </c>
      <c r="U498" s="1" t="str">
        <f t="shared" si="79"/>
        <v>Franklin County</v>
      </c>
      <c r="V498" s="1" t="str">
        <f t="shared" si="80"/>
        <v>IA</v>
      </c>
      <c r="AB498" s="1"/>
      <c r="AC498" s="1"/>
      <c r="AJ498" s="5"/>
      <c r="AK498" s="5"/>
      <c r="AL498" s="5"/>
      <c r="AM498" s="5"/>
      <c r="AN498" s="5"/>
      <c r="AO498" s="5"/>
      <c r="AP498" s="5"/>
      <c r="AQ498" s="5"/>
      <c r="AR498" s="5"/>
      <c r="AS498" s="5"/>
      <c r="AT498" s="5"/>
      <c r="AU498" s="5"/>
      <c r="BB498" s="1" t="s">
        <v>58</v>
      </c>
      <c r="BC498" s="2">
        <v>38695</v>
      </c>
      <c r="BE498" s="2">
        <v>41047</v>
      </c>
      <c r="BG498" s="1" t="s">
        <v>87</v>
      </c>
      <c r="BH498" s="1" t="s">
        <v>1112</v>
      </c>
      <c r="BI498" s="1" t="s">
        <v>89</v>
      </c>
      <c r="BK498" s="1" t="s">
        <v>888</v>
      </c>
      <c r="BL498" s="1" t="s">
        <v>134</v>
      </c>
      <c r="BM498" s="1" t="s">
        <v>126</v>
      </c>
      <c r="BN498" s="1" t="s">
        <v>1113</v>
      </c>
      <c r="BO498" s="1">
        <v>40</v>
      </c>
      <c r="BP498" s="1">
        <v>40</v>
      </c>
      <c r="BQ498" s="1" t="s">
        <v>97</v>
      </c>
      <c r="BR498" s="1" t="s">
        <v>98</v>
      </c>
      <c r="BS498" s="1" t="s">
        <v>65</v>
      </c>
      <c r="BT498" s="2">
        <v>38991</v>
      </c>
      <c r="BU498" s="1">
        <v>0</v>
      </c>
      <c r="BV498" s="1">
        <v>0</v>
      </c>
      <c r="BW498" s="1">
        <v>0</v>
      </c>
      <c r="BX498" s="1">
        <v>0</v>
      </c>
    </row>
    <row r="499" spans="4:76" hidden="1" x14ac:dyDescent="0.25">
      <c r="D499" s="4"/>
      <c r="E499" s="5" t="str">
        <f t="shared" si="72"/>
        <v>G901</v>
      </c>
      <c r="F499" s="5" t="str">
        <f t="shared" si="73"/>
        <v>G901</v>
      </c>
      <c r="H499" s="5" t="str">
        <f t="shared" si="74"/>
        <v>Withdrawn</v>
      </c>
      <c r="I499" s="6" t="str">
        <f t="shared" si="75"/>
        <v>Not Started</v>
      </c>
      <c r="J499" s="1" t="s">
        <v>1116</v>
      </c>
      <c r="P499" s="1" t="str">
        <f t="shared" si="76"/>
        <v>NRIS</v>
      </c>
      <c r="R499" s="1">
        <f t="shared" si="77"/>
        <v>600</v>
      </c>
      <c r="T499" s="1" t="str">
        <f t="shared" si="78"/>
        <v>Wind</v>
      </c>
      <c r="U499" s="1" t="str">
        <f t="shared" si="79"/>
        <v>Winnebago County</v>
      </c>
      <c r="V499" s="1" t="str">
        <f t="shared" si="80"/>
        <v>IL</v>
      </c>
      <c r="AB499" s="1"/>
      <c r="AC499" s="1"/>
      <c r="AJ499" s="5"/>
      <c r="AK499" s="5"/>
      <c r="AL499" s="5"/>
      <c r="AM499" s="5"/>
      <c r="AN499" s="5"/>
      <c r="AO499" s="5"/>
      <c r="AP499" s="5"/>
      <c r="AQ499" s="5"/>
      <c r="AR499" s="5"/>
      <c r="AS499" s="5"/>
      <c r="AT499" s="5"/>
      <c r="AU499" s="5"/>
      <c r="BB499" s="1" t="s">
        <v>73</v>
      </c>
      <c r="BC499" s="2">
        <v>39378</v>
      </c>
      <c r="BD499" s="2">
        <v>39805</v>
      </c>
      <c r="BE499" s="2">
        <v>39805</v>
      </c>
      <c r="BG499" s="1" t="s">
        <v>74</v>
      </c>
      <c r="BH499" s="1" t="s">
        <v>448</v>
      </c>
      <c r="BI499" s="1" t="s">
        <v>124</v>
      </c>
      <c r="BJ499" s="1" t="s">
        <v>1116</v>
      </c>
      <c r="BK499" s="1" t="s">
        <v>1116</v>
      </c>
      <c r="BL499" s="1" t="s">
        <v>143</v>
      </c>
      <c r="BM499" s="1" t="s">
        <v>126</v>
      </c>
      <c r="BN499" s="1" t="s">
        <v>956</v>
      </c>
      <c r="BO499" s="1">
        <v>600</v>
      </c>
      <c r="BP499" s="1">
        <v>600</v>
      </c>
      <c r="BQ499" s="1" t="s">
        <v>97</v>
      </c>
      <c r="BR499" s="1" t="s">
        <v>98</v>
      </c>
      <c r="BS499" s="1" t="s">
        <v>84</v>
      </c>
      <c r="BT499" s="2">
        <v>40513</v>
      </c>
      <c r="BU499" s="1">
        <v>0</v>
      </c>
      <c r="BV499" s="1">
        <v>0</v>
      </c>
      <c r="BW499" s="1">
        <v>0</v>
      </c>
      <c r="BX499" s="1">
        <v>0</v>
      </c>
    </row>
    <row r="500" spans="4:76" hidden="1" x14ac:dyDescent="0.25">
      <c r="D500" s="4"/>
      <c r="E500" s="5">
        <f t="shared" si="72"/>
        <v>0</v>
      </c>
      <c r="F500" s="5">
        <f t="shared" si="73"/>
        <v>0</v>
      </c>
      <c r="H500" s="5" t="str">
        <f t="shared" si="74"/>
        <v>Done</v>
      </c>
      <c r="I500" s="6" t="str">
        <f t="shared" si="75"/>
        <v>In Service</v>
      </c>
      <c r="J500" s="1" t="s">
        <v>1117</v>
      </c>
      <c r="P500" s="1" t="str">
        <f t="shared" si="76"/>
        <v>NRIS</v>
      </c>
      <c r="R500" s="1">
        <f t="shared" si="77"/>
        <v>50</v>
      </c>
      <c r="T500" s="1" t="str">
        <f t="shared" si="78"/>
        <v>Coal</v>
      </c>
      <c r="U500" s="1" t="str">
        <f t="shared" si="79"/>
        <v>Clinton County</v>
      </c>
      <c r="V500" s="1" t="str">
        <f t="shared" si="80"/>
        <v>IA</v>
      </c>
      <c r="AB500" s="1"/>
      <c r="AC500" s="1"/>
      <c r="AJ500" s="5"/>
      <c r="AK500" s="5"/>
      <c r="AL500" s="5"/>
      <c r="AM500" s="5"/>
      <c r="AN500" s="5"/>
      <c r="AO500" s="5"/>
      <c r="AP500" s="5"/>
      <c r="AQ500" s="5"/>
      <c r="AR500" s="5"/>
      <c r="AS500" s="5"/>
      <c r="AT500" s="5"/>
      <c r="AU500" s="5"/>
      <c r="BB500" s="1" t="s">
        <v>58</v>
      </c>
      <c r="BC500" s="2">
        <v>38705</v>
      </c>
      <c r="BE500" s="2">
        <v>39062</v>
      </c>
      <c r="BG500" s="1" t="s">
        <v>87</v>
      </c>
      <c r="BH500" s="1" t="s">
        <v>88</v>
      </c>
      <c r="BI500" s="1" t="s">
        <v>89</v>
      </c>
      <c r="BL500" s="1" t="s">
        <v>143</v>
      </c>
      <c r="BM500" s="1" t="s">
        <v>126</v>
      </c>
      <c r="BN500" s="1" t="s">
        <v>1118</v>
      </c>
      <c r="BO500" s="1">
        <v>50</v>
      </c>
      <c r="BP500" s="1">
        <v>50</v>
      </c>
      <c r="BQ500" s="1" t="s">
        <v>83</v>
      </c>
      <c r="BR500" s="1" t="s">
        <v>94</v>
      </c>
      <c r="BS500" s="1" t="s">
        <v>65</v>
      </c>
      <c r="BT500" s="2">
        <v>39355</v>
      </c>
      <c r="BU500" s="1">
        <v>0</v>
      </c>
      <c r="BV500" s="1">
        <v>0</v>
      </c>
      <c r="BW500" s="1">
        <v>0</v>
      </c>
      <c r="BX500" s="1">
        <v>0</v>
      </c>
    </row>
    <row r="501" spans="4:76" hidden="1" x14ac:dyDescent="0.25">
      <c r="D501" s="4"/>
      <c r="E501" s="5">
        <f t="shared" si="72"/>
        <v>0</v>
      </c>
      <c r="F501" s="5">
        <f t="shared" si="73"/>
        <v>0</v>
      </c>
      <c r="H501" s="5" t="str">
        <f t="shared" si="74"/>
        <v>Withdrawn</v>
      </c>
      <c r="I501" s="6" t="str">
        <f t="shared" si="75"/>
        <v>Not Started</v>
      </c>
      <c r="J501" s="1" t="s">
        <v>1119</v>
      </c>
      <c r="P501" s="1" t="str">
        <f t="shared" si="76"/>
        <v>NRIS</v>
      </c>
      <c r="R501" s="1">
        <f t="shared" si="77"/>
        <v>30</v>
      </c>
      <c r="T501" s="1" t="str">
        <f t="shared" si="78"/>
        <v>Wind</v>
      </c>
      <c r="U501" s="1" t="str">
        <f t="shared" si="79"/>
        <v>Columbia County</v>
      </c>
      <c r="V501" s="1" t="str">
        <f t="shared" si="80"/>
        <v>WI</v>
      </c>
      <c r="AB501" s="1"/>
      <c r="AC501" s="1"/>
      <c r="AJ501" s="5"/>
      <c r="AK501" s="5"/>
      <c r="AL501" s="5"/>
      <c r="AM501" s="5"/>
      <c r="AN501" s="5"/>
      <c r="AO501" s="5"/>
      <c r="AP501" s="5"/>
      <c r="AQ501" s="5"/>
      <c r="AR501" s="5"/>
      <c r="AS501" s="5"/>
      <c r="AT501" s="5"/>
      <c r="AU501" s="5"/>
      <c r="BB501" s="1" t="s">
        <v>73</v>
      </c>
      <c r="BC501" s="2">
        <v>39595</v>
      </c>
      <c r="BD501" s="2">
        <v>39805</v>
      </c>
      <c r="BE501" s="2">
        <v>39805</v>
      </c>
      <c r="BG501" s="1" t="s">
        <v>74</v>
      </c>
      <c r="BH501" s="1" t="s">
        <v>295</v>
      </c>
      <c r="BI501" s="1" t="s">
        <v>76</v>
      </c>
      <c r="BL501" s="1" t="s">
        <v>536</v>
      </c>
      <c r="BM501" s="1" t="s">
        <v>126</v>
      </c>
      <c r="BN501" s="1" t="s">
        <v>1120</v>
      </c>
      <c r="BO501" s="1">
        <v>30</v>
      </c>
      <c r="BP501" s="1">
        <v>30</v>
      </c>
      <c r="BQ501" s="1" t="s">
        <v>97</v>
      </c>
      <c r="BR501" s="1" t="s">
        <v>98</v>
      </c>
      <c r="BS501" s="1" t="s">
        <v>84</v>
      </c>
      <c r="BT501" s="2">
        <v>40695</v>
      </c>
      <c r="BU501" s="1">
        <v>0</v>
      </c>
      <c r="BV501" s="1">
        <v>0</v>
      </c>
      <c r="BW501" s="1">
        <v>0</v>
      </c>
      <c r="BX501" s="1">
        <v>0</v>
      </c>
    </row>
    <row r="502" spans="4:76" hidden="1" x14ac:dyDescent="0.25">
      <c r="D502" s="4"/>
      <c r="E502" s="5">
        <f t="shared" si="72"/>
        <v>0</v>
      </c>
      <c r="F502" s="5">
        <f t="shared" si="73"/>
        <v>0</v>
      </c>
      <c r="H502" s="5" t="str">
        <f t="shared" si="74"/>
        <v>Done</v>
      </c>
      <c r="I502" s="6" t="str">
        <f t="shared" si="75"/>
        <v>In Service</v>
      </c>
      <c r="J502" s="1" t="s">
        <v>1121</v>
      </c>
      <c r="P502" s="1" t="str">
        <f t="shared" si="76"/>
        <v>NRIS</v>
      </c>
      <c r="R502" s="1">
        <f t="shared" si="77"/>
        <v>50</v>
      </c>
      <c r="T502" s="1" t="str">
        <f t="shared" si="78"/>
        <v>Coal</v>
      </c>
      <c r="U502" s="1" t="str">
        <f t="shared" si="79"/>
        <v>Jefferson County</v>
      </c>
      <c r="V502" s="1" t="str">
        <f t="shared" si="80"/>
        <v>OH</v>
      </c>
      <c r="AB502" s="1"/>
      <c r="AC502" s="1"/>
      <c r="AJ502" s="5"/>
      <c r="AK502" s="5"/>
      <c r="AL502" s="5"/>
      <c r="AM502" s="5"/>
      <c r="AN502" s="5"/>
      <c r="AO502" s="5"/>
      <c r="AP502" s="5"/>
      <c r="AQ502" s="5"/>
      <c r="AR502" s="5"/>
      <c r="AS502" s="5"/>
      <c r="AT502" s="5"/>
      <c r="AU502" s="5"/>
      <c r="BB502" s="1" t="s">
        <v>58</v>
      </c>
      <c r="BC502" s="2">
        <v>38709</v>
      </c>
      <c r="BE502" s="2">
        <v>39254</v>
      </c>
      <c r="BF502" s="2">
        <v>40264</v>
      </c>
      <c r="BG502" s="1" t="s">
        <v>619</v>
      </c>
      <c r="BH502" s="1" t="s">
        <v>1073</v>
      </c>
      <c r="BI502" s="1" t="s">
        <v>242</v>
      </c>
      <c r="BL502" s="1" t="s">
        <v>536</v>
      </c>
      <c r="BM502" s="1" t="s">
        <v>126</v>
      </c>
      <c r="BN502" s="1" t="s">
        <v>1122</v>
      </c>
      <c r="BO502" s="1">
        <v>50</v>
      </c>
      <c r="BP502" s="1">
        <v>50</v>
      </c>
      <c r="BQ502" s="1" t="s">
        <v>83</v>
      </c>
      <c r="BR502" s="1" t="s">
        <v>94</v>
      </c>
      <c r="BS502" s="1" t="s">
        <v>65</v>
      </c>
      <c r="BT502" s="2">
        <v>38991</v>
      </c>
      <c r="BU502" s="1">
        <v>0</v>
      </c>
      <c r="BV502" s="1">
        <v>0</v>
      </c>
      <c r="BW502" s="1">
        <v>0</v>
      </c>
      <c r="BX502" s="1">
        <v>0</v>
      </c>
    </row>
    <row r="503" spans="4:76" hidden="1" x14ac:dyDescent="0.25">
      <c r="D503" s="4"/>
      <c r="E503" s="5">
        <f t="shared" si="72"/>
        <v>0</v>
      </c>
      <c r="F503" s="5">
        <f t="shared" si="73"/>
        <v>0</v>
      </c>
      <c r="H503" s="5" t="str">
        <f t="shared" si="74"/>
        <v>Done</v>
      </c>
      <c r="I503" s="6" t="str">
        <f t="shared" si="75"/>
        <v>In Service</v>
      </c>
      <c r="J503" s="1" t="s">
        <v>1123</v>
      </c>
      <c r="P503" s="1" t="str">
        <f t="shared" si="76"/>
        <v>NRIS</v>
      </c>
      <c r="R503" s="1">
        <f t="shared" si="77"/>
        <v>50</v>
      </c>
      <c r="T503" s="1" t="str">
        <f t="shared" si="78"/>
        <v>Coal</v>
      </c>
      <c r="U503" s="1" t="str">
        <f t="shared" si="79"/>
        <v>Jefferson County</v>
      </c>
      <c r="V503" s="1" t="str">
        <f t="shared" si="80"/>
        <v>OH</v>
      </c>
      <c r="AB503" s="1"/>
      <c r="AC503" s="1"/>
      <c r="AJ503" s="5"/>
      <c r="AK503" s="5"/>
      <c r="AL503" s="5"/>
      <c r="AM503" s="5"/>
      <c r="AN503" s="5"/>
      <c r="AO503" s="5"/>
      <c r="AP503" s="5"/>
      <c r="AQ503" s="5"/>
      <c r="AR503" s="5"/>
      <c r="AS503" s="5"/>
      <c r="AT503" s="5"/>
      <c r="AU503" s="5"/>
      <c r="BB503" s="1" t="s">
        <v>58</v>
      </c>
      <c r="BC503" s="2">
        <v>38709</v>
      </c>
      <c r="BE503" s="2">
        <v>39254</v>
      </c>
      <c r="BF503" s="2">
        <v>40272</v>
      </c>
      <c r="BG503" s="1" t="s">
        <v>619</v>
      </c>
      <c r="BH503" s="1" t="s">
        <v>1073</v>
      </c>
      <c r="BI503" s="1" t="s">
        <v>242</v>
      </c>
      <c r="BL503" s="1" t="s">
        <v>536</v>
      </c>
      <c r="BM503" s="1" t="s">
        <v>126</v>
      </c>
      <c r="BN503" s="1" t="s">
        <v>1124</v>
      </c>
      <c r="BO503" s="1">
        <v>20</v>
      </c>
      <c r="BP503" s="1">
        <v>50</v>
      </c>
      <c r="BQ503" s="1" t="s">
        <v>83</v>
      </c>
      <c r="BR503" s="1" t="s">
        <v>94</v>
      </c>
      <c r="BS503" s="1" t="s">
        <v>65</v>
      </c>
      <c r="BT503" s="2">
        <v>38990</v>
      </c>
      <c r="BU503" s="1">
        <v>0</v>
      </c>
      <c r="BV503" s="1">
        <v>0</v>
      </c>
      <c r="BW503" s="1">
        <v>0</v>
      </c>
      <c r="BX503" s="1">
        <v>0</v>
      </c>
    </row>
    <row r="504" spans="4:76" hidden="1" x14ac:dyDescent="0.25">
      <c r="D504" s="4"/>
      <c r="E504" s="5">
        <f t="shared" si="72"/>
        <v>0</v>
      </c>
      <c r="F504" s="5">
        <f t="shared" si="73"/>
        <v>0</v>
      </c>
      <c r="H504" s="5" t="str">
        <f t="shared" si="74"/>
        <v>Withdrawn</v>
      </c>
      <c r="I504" s="6" t="str">
        <f t="shared" si="75"/>
        <v>Not Started</v>
      </c>
      <c r="J504" s="1" t="s">
        <v>1125</v>
      </c>
      <c r="P504" s="1" t="str">
        <f t="shared" si="76"/>
        <v>NRIS</v>
      </c>
      <c r="R504" s="1">
        <f t="shared" si="77"/>
        <v>0</v>
      </c>
      <c r="T504" s="1" t="str">
        <f t="shared" si="78"/>
        <v>Coal</v>
      </c>
      <c r="U504" s="1" t="str">
        <f t="shared" si="79"/>
        <v>Jasper County</v>
      </c>
      <c r="V504" s="1" t="str">
        <f t="shared" si="80"/>
        <v>IL</v>
      </c>
      <c r="AB504" s="1"/>
      <c r="AC504" s="1"/>
      <c r="AJ504" s="5"/>
      <c r="AK504" s="5"/>
      <c r="AL504" s="5"/>
      <c r="AM504" s="5"/>
      <c r="AN504" s="5"/>
      <c r="AO504" s="5"/>
      <c r="AP504" s="5"/>
      <c r="AQ504" s="5"/>
      <c r="AR504" s="5"/>
      <c r="AS504" s="5"/>
      <c r="AT504" s="5"/>
      <c r="AU504" s="5"/>
      <c r="BB504" s="1" t="s">
        <v>73</v>
      </c>
      <c r="BC504" s="2">
        <v>39533</v>
      </c>
      <c r="BD504" s="2">
        <v>39813</v>
      </c>
      <c r="BE504" s="2">
        <v>39813</v>
      </c>
      <c r="BG504" s="1" t="s">
        <v>122</v>
      </c>
      <c r="BH504" s="1" t="s">
        <v>848</v>
      </c>
      <c r="BI504" s="1" t="s">
        <v>124</v>
      </c>
      <c r="BM504" s="1" t="s">
        <v>126</v>
      </c>
      <c r="BN504" s="1" t="s">
        <v>1126</v>
      </c>
      <c r="BO504" s="1">
        <v>0</v>
      </c>
      <c r="BP504" s="1">
        <v>0</v>
      </c>
      <c r="BQ504" s="1" t="s">
        <v>83</v>
      </c>
      <c r="BR504" s="1" t="s">
        <v>355</v>
      </c>
      <c r="BS504" s="1" t="s">
        <v>84</v>
      </c>
      <c r="BT504" s="2">
        <v>39539</v>
      </c>
      <c r="BU504" s="1">
        <v>0</v>
      </c>
      <c r="BV504" s="1">
        <v>0</v>
      </c>
      <c r="BW504" s="1">
        <v>0</v>
      </c>
      <c r="BX504" s="1">
        <v>0</v>
      </c>
    </row>
    <row r="505" spans="4:76" hidden="1" x14ac:dyDescent="0.25">
      <c r="D505" s="4"/>
      <c r="E505" s="5">
        <f t="shared" si="72"/>
        <v>0</v>
      </c>
      <c r="F505" s="5" t="str">
        <f t="shared" si="73"/>
        <v>CS5</v>
      </c>
      <c r="H505" s="5" t="str">
        <f t="shared" si="74"/>
        <v>Withdrawn</v>
      </c>
      <c r="I505" s="6" t="str">
        <f t="shared" si="75"/>
        <v>Not Started</v>
      </c>
      <c r="J505" s="1" t="s">
        <v>1127</v>
      </c>
      <c r="P505" s="1" t="str">
        <f t="shared" si="76"/>
        <v>NRIS</v>
      </c>
      <c r="R505" s="1">
        <f t="shared" si="77"/>
        <v>750</v>
      </c>
      <c r="T505" s="1" t="str">
        <f t="shared" si="78"/>
        <v>Coal</v>
      </c>
      <c r="U505" s="1" t="str">
        <f t="shared" si="79"/>
        <v>Black Hawk County</v>
      </c>
      <c r="V505" s="1" t="str">
        <f t="shared" si="80"/>
        <v>IA</v>
      </c>
      <c r="AB505" s="1"/>
      <c r="AC505" s="1"/>
      <c r="AJ505" s="5"/>
      <c r="AK505" s="5"/>
      <c r="AL505" s="5"/>
      <c r="AM505" s="5"/>
      <c r="AN505" s="5"/>
      <c r="AO505" s="5"/>
      <c r="AP505" s="5"/>
      <c r="AQ505" s="5"/>
      <c r="AR505" s="5"/>
      <c r="AS505" s="5"/>
      <c r="AT505" s="5"/>
      <c r="AU505" s="5"/>
      <c r="BB505" s="1" t="s">
        <v>73</v>
      </c>
      <c r="BC505" s="2">
        <v>38729</v>
      </c>
      <c r="BD505" s="2">
        <v>39818</v>
      </c>
      <c r="BE505" s="2">
        <v>39818</v>
      </c>
      <c r="BG505" s="1" t="s">
        <v>87</v>
      </c>
      <c r="BH505" s="1" t="s">
        <v>1128</v>
      </c>
      <c r="BI505" s="1" t="s">
        <v>89</v>
      </c>
      <c r="BK505" s="1" t="s">
        <v>888</v>
      </c>
      <c r="BL505" s="1" t="s">
        <v>143</v>
      </c>
      <c r="BM505" s="1" t="s">
        <v>126</v>
      </c>
      <c r="BN505" s="1" t="s">
        <v>1129</v>
      </c>
      <c r="BO505" s="1">
        <v>750</v>
      </c>
      <c r="BP505" s="1">
        <v>750</v>
      </c>
      <c r="BQ505" s="1" t="s">
        <v>83</v>
      </c>
      <c r="BS505" s="1" t="s">
        <v>84</v>
      </c>
      <c r="BT505" s="2">
        <v>39082</v>
      </c>
      <c r="BU505" s="1">
        <v>0</v>
      </c>
      <c r="BV505" s="1">
        <v>0</v>
      </c>
      <c r="BW505" s="1">
        <v>0</v>
      </c>
      <c r="BX505" s="1">
        <v>0</v>
      </c>
    </row>
    <row r="506" spans="4:76" hidden="1" x14ac:dyDescent="0.25">
      <c r="D506" s="4"/>
      <c r="E506" s="5">
        <f t="shared" si="72"/>
        <v>0</v>
      </c>
      <c r="F506" s="5">
        <f t="shared" si="73"/>
        <v>0</v>
      </c>
      <c r="H506" s="5" t="str">
        <f t="shared" si="74"/>
        <v>Withdrawn</v>
      </c>
      <c r="I506" s="6" t="str">
        <f t="shared" si="75"/>
        <v>Withdrawn</v>
      </c>
      <c r="J506" s="1" t="s">
        <v>1130</v>
      </c>
      <c r="P506" s="1" t="str">
        <f t="shared" si="76"/>
        <v>ERIS</v>
      </c>
      <c r="R506" s="1">
        <f t="shared" si="77"/>
        <v>10</v>
      </c>
      <c r="T506" s="1" t="str">
        <f t="shared" si="78"/>
        <v>Waste Heat Recovery</v>
      </c>
      <c r="U506" s="1" t="str">
        <f t="shared" si="79"/>
        <v>McIntosh County</v>
      </c>
      <c r="V506" s="1" t="str">
        <f t="shared" si="80"/>
        <v>ND</v>
      </c>
      <c r="AB506" s="1"/>
      <c r="AC506" s="1"/>
      <c r="AJ506" s="5"/>
      <c r="AK506" s="5"/>
      <c r="AL506" s="5"/>
      <c r="AM506" s="5"/>
      <c r="AN506" s="5"/>
      <c r="AO506" s="5"/>
      <c r="AP506" s="5"/>
      <c r="AQ506" s="5"/>
      <c r="AR506" s="5"/>
      <c r="AS506" s="5"/>
      <c r="AT506" s="5"/>
      <c r="AU506" s="5"/>
      <c r="BB506" s="1" t="s">
        <v>73</v>
      </c>
      <c r="BC506" s="2">
        <v>39059</v>
      </c>
      <c r="BD506" s="2">
        <v>39818</v>
      </c>
      <c r="BE506" s="2">
        <v>39818</v>
      </c>
      <c r="BG506" s="1" t="s">
        <v>236</v>
      </c>
      <c r="BH506" s="1" t="s">
        <v>285</v>
      </c>
      <c r="BI506" s="1" t="s">
        <v>194</v>
      </c>
      <c r="BL506" s="1" t="s">
        <v>143</v>
      </c>
      <c r="BM506" s="1" t="s">
        <v>62</v>
      </c>
      <c r="BN506" s="1" t="s">
        <v>1131</v>
      </c>
      <c r="BO506" s="1">
        <v>10</v>
      </c>
      <c r="BP506" s="1">
        <v>10</v>
      </c>
      <c r="BQ506" s="1" t="s">
        <v>1132</v>
      </c>
      <c r="BS506" s="1" t="s">
        <v>73</v>
      </c>
      <c r="BT506" s="2">
        <v>40452</v>
      </c>
      <c r="BU506" s="1">
        <v>0</v>
      </c>
      <c r="BV506" s="1">
        <v>0</v>
      </c>
      <c r="BW506" s="1">
        <v>0</v>
      </c>
      <c r="BX506" s="1">
        <v>0</v>
      </c>
    </row>
    <row r="507" spans="4:76" hidden="1" x14ac:dyDescent="0.25">
      <c r="D507" s="4"/>
      <c r="E507" s="5">
        <f t="shared" si="72"/>
        <v>0</v>
      </c>
      <c r="F507" s="5">
        <f t="shared" si="73"/>
        <v>0</v>
      </c>
      <c r="H507" s="5" t="str">
        <f t="shared" si="74"/>
        <v>Withdrawn</v>
      </c>
      <c r="I507" s="6" t="str">
        <f t="shared" si="75"/>
        <v>Not Started</v>
      </c>
      <c r="J507" s="1" t="s">
        <v>1133</v>
      </c>
      <c r="P507" s="1" t="str">
        <f t="shared" si="76"/>
        <v>NRIS</v>
      </c>
      <c r="R507" s="1">
        <f t="shared" si="77"/>
        <v>270</v>
      </c>
      <c r="T507" s="1" t="str">
        <f t="shared" si="78"/>
        <v>Wind</v>
      </c>
      <c r="U507" s="1" t="str">
        <f t="shared" si="79"/>
        <v>Jackson County</v>
      </c>
      <c r="V507" s="1" t="str">
        <f t="shared" si="80"/>
        <v>MN</v>
      </c>
      <c r="AB507" s="1"/>
      <c r="AC507" s="1"/>
      <c r="AJ507" s="5"/>
      <c r="AK507" s="5"/>
      <c r="AL507" s="5"/>
      <c r="AM507" s="5"/>
      <c r="AN507" s="5"/>
      <c r="AO507" s="5"/>
      <c r="AP507" s="5"/>
      <c r="AQ507" s="5"/>
      <c r="AR507" s="5"/>
      <c r="AS507" s="5"/>
      <c r="AT507" s="5"/>
      <c r="AU507" s="5"/>
      <c r="BB507" s="1" t="s">
        <v>73</v>
      </c>
      <c r="BC507" s="2">
        <v>39615</v>
      </c>
      <c r="BD507" s="2">
        <v>39833</v>
      </c>
      <c r="BE507" s="2">
        <v>39833</v>
      </c>
      <c r="BG507" s="1" t="s">
        <v>1134</v>
      </c>
      <c r="BH507" s="1" t="s">
        <v>259</v>
      </c>
      <c r="BI507" s="1" t="s">
        <v>93</v>
      </c>
      <c r="BL507" s="1" t="s">
        <v>143</v>
      </c>
      <c r="BM507" s="1" t="s">
        <v>126</v>
      </c>
      <c r="BN507" s="1" t="s">
        <v>1135</v>
      </c>
      <c r="BO507" s="1">
        <v>270</v>
      </c>
      <c r="BP507" s="1">
        <v>270</v>
      </c>
      <c r="BQ507" s="1" t="s">
        <v>97</v>
      </c>
      <c r="BR507" s="1" t="s">
        <v>98</v>
      </c>
      <c r="BS507" s="1" t="s">
        <v>84</v>
      </c>
      <c r="BT507" s="2">
        <v>40908</v>
      </c>
      <c r="BU507" s="1">
        <v>0</v>
      </c>
      <c r="BV507" s="1">
        <v>0</v>
      </c>
      <c r="BW507" s="1">
        <v>0</v>
      </c>
      <c r="BX507" s="1">
        <v>0</v>
      </c>
    </row>
    <row r="508" spans="4:76" hidden="1" x14ac:dyDescent="0.25">
      <c r="D508" s="4"/>
      <c r="E508" s="5">
        <f t="shared" si="72"/>
        <v>0</v>
      </c>
      <c r="F508" s="5">
        <f t="shared" si="73"/>
        <v>0</v>
      </c>
      <c r="H508" s="5" t="str">
        <f t="shared" si="74"/>
        <v>Withdrawn</v>
      </c>
      <c r="I508" s="6" t="str">
        <f t="shared" si="75"/>
        <v>Not Started</v>
      </c>
      <c r="J508" s="1" t="s">
        <v>1136</v>
      </c>
      <c r="P508" s="1" t="str">
        <f t="shared" si="76"/>
        <v>NRIS</v>
      </c>
      <c r="R508" s="1">
        <f t="shared" si="77"/>
        <v>22</v>
      </c>
      <c r="T508" s="1" t="str">
        <f t="shared" si="78"/>
        <v>Biomass</v>
      </c>
      <c r="U508" s="1" t="str">
        <f t="shared" si="79"/>
        <v>Hennepin County</v>
      </c>
      <c r="V508" s="1" t="str">
        <f t="shared" si="80"/>
        <v>MN</v>
      </c>
      <c r="AB508" s="1"/>
      <c r="AC508" s="1"/>
      <c r="AJ508" s="5"/>
      <c r="AK508" s="5"/>
      <c r="AL508" s="5"/>
      <c r="AM508" s="5"/>
      <c r="AN508" s="5"/>
      <c r="AO508" s="5"/>
      <c r="AP508" s="5"/>
      <c r="AQ508" s="5"/>
      <c r="AR508" s="5"/>
      <c r="AS508" s="5"/>
      <c r="AT508" s="5"/>
      <c r="AU508" s="5"/>
      <c r="BB508" s="1" t="s">
        <v>73</v>
      </c>
      <c r="BC508" s="2">
        <v>38979</v>
      </c>
      <c r="BD508" s="2">
        <v>39850</v>
      </c>
      <c r="BE508" s="2">
        <v>39850</v>
      </c>
      <c r="BG508" s="1" t="s">
        <v>91</v>
      </c>
      <c r="BH508" s="1" t="s">
        <v>477</v>
      </c>
      <c r="BI508" s="1" t="s">
        <v>93</v>
      </c>
      <c r="BL508" s="1" t="s">
        <v>536</v>
      </c>
      <c r="BM508" s="1" t="s">
        <v>126</v>
      </c>
      <c r="BN508" s="1" t="s">
        <v>1137</v>
      </c>
      <c r="BO508" s="1">
        <v>22</v>
      </c>
      <c r="BP508" s="1">
        <v>22</v>
      </c>
      <c r="BQ508" s="1" t="s">
        <v>156</v>
      </c>
      <c r="BS508" s="1" t="s">
        <v>84</v>
      </c>
      <c r="BT508" s="2">
        <v>37773</v>
      </c>
      <c r="BU508" s="1">
        <v>0</v>
      </c>
      <c r="BV508" s="1">
        <v>0</v>
      </c>
      <c r="BW508" s="1">
        <v>0</v>
      </c>
      <c r="BX508" s="1">
        <v>0</v>
      </c>
    </row>
    <row r="509" spans="4:76" hidden="1" x14ac:dyDescent="0.25">
      <c r="D509" s="4"/>
      <c r="E509" s="5">
        <f t="shared" si="72"/>
        <v>0</v>
      </c>
      <c r="F509" s="5" t="str">
        <f t="shared" si="73"/>
        <v>CS5</v>
      </c>
      <c r="H509" s="5" t="str">
        <f t="shared" si="74"/>
        <v>Done</v>
      </c>
      <c r="I509" s="6" t="str">
        <f t="shared" si="75"/>
        <v>In Service</v>
      </c>
      <c r="J509" s="1" t="s">
        <v>1138</v>
      </c>
      <c r="P509" s="1" t="str">
        <f t="shared" si="76"/>
        <v>NRIS</v>
      </c>
      <c r="R509" s="1">
        <f t="shared" si="77"/>
        <v>30</v>
      </c>
      <c r="T509" s="1" t="str">
        <f t="shared" si="78"/>
        <v>Wind</v>
      </c>
      <c r="U509" s="1" t="str">
        <f t="shared" si="79"/>
        <v>Lincoln County</v>
      </c>
      <c r="V509" s="1" t="str">
        <f t="shared" si="80"/>
        <v>MN</v>
      </c>
      <c r="AB509" s="1"/>
      <c r="AC509" s="1"/>
      <c r="AJ509" s="5"/>
      <c r="AK509" s="5"/>
      <c r="AL509" s="5"/>
      <c r="AM509" s="5"/>
      <c r="AN509" s="5"/>
      <c r="AO509" s="5"/>
      <c r="AP509" s="5"/>
      <c r="AQ509" s="5"/>
      <c r="AR509" s="5"/>
      <c r="AS509" s="5"/>
      <c r="AT509" s="5"/>
      <c r="AU509" s="5"/>
      <c r="BB509" s="1" t="s">
        <v>58</v>
      </c>
      <c r="BC509" s="2">
        <v>38716</v>
      </c>
      <c r="BE509" s="2">
        <v>39791</v>
      </c>
      <c r="BF509" s="2">
        <v>40178</v>
      </c>
      <c r="BG509" s="1" t="s">
        <v>91</v>
      </c>
      <c r="BH509" s="1" t="s">
        <v>92</v>
      </c>
      <c r="BI509" s="1" t="s">
        <v>93</v>
      </c>
      <c r="BK509" s="1" t="s">
        <v>888</v>
      </c>
      <c r="BL509" s="1" t="s">
        <v>134</v>
      </c>
      <c r="BM509" s="1" t="s">
        <v>126</v>
      </c>
      <c r="BN509" s="1" t="s">
        <v>1139</v>
      </c>
      <c r="BO509" s="1">
        <v>30</v>
      </c>
      <c r="BP509" s="1">
        <v>30</v>
      </c>
      <c r="BQ509" s="1" t="s">
        <v>97</v>
      </c>
      <c r="BR509" s="1" t="s">
        <v>98</v>
      </c>
      <c r="BS509" s="1" t="s">
        <v>65</v>
      </c>
      <c r="BT509" s="2">
        <v>39326</v>
      </c>
      <c r="BU509" s="1">
        <v>0</v>
      </c>
      <c r="BV509" s="1">
        <v>0</v>
      </c>
      <c r="BW509" s="1">
        <v>0</v>
      </c>
      <c r="BX509" s="1">
        <v>0</v>
      </c>
    </row>
    <row r="510" spans="4:76" hidden="1" x14ac:dyDescent="0.25">
      <c r="D510" s="4"/>
      <c r="E510" s="5">
        <f t="shared" si="72"/>
        <v>0</v>
      </c>
      <c r="F510" s="5" t="str">
        <f t="shared" si="73"/>
        <v>CS5</v>
      </c>
      <c r="H510" s="5" t="str">
        <f t="shared" si="74"/>
        <v>Done</v>
      </c>
      <c r="I510" s="6" t="str">
        <f t="shared" si="75"/>
        <v>Withdrawn</v>
      </c>
      <c r="J510" s="1" t="s">
        <v>1140</v>
      </c>
      <c r="P510" s="1" t="str">
        <f t="shared" si="76"/>
        <v>NRIS</v>
      </c>
      <c r="R510" s="1">
        <f t="shared" si="77"/>
        <v>20</v>
      </c>
      <c r="T510" s="1" t="str">
        <f t="shared" si="78"/>
        <v>Wind</v>
      </c>
      <c r="U510" s="1" t="str">
        <f t="shared" si="79"/>
        <v>Sibley County</v>
      </c>
      <c r="V510" s="1" t="str">
        <f t="shared" si="80"/>
        <v>MN</v>
      </c>
      <c r="AB510" s="1"/>
      <c r="AC510" s="1"/>
      <c r="AJ510" s="5"/>
      <c r="AK510" s="5"/>
      <c r="AL510" s="5"/>
      <c r="AM510" s="5"/>
      <c r="AN510" s="5"/>
      <c r="AO510" s="5"/>
      <c r="AP510" s="5"/>
      <c r="AQ510" s="5"/>
      <c r="AR510" s="5"/>
      <c r="AS510" s="5"/>
      <c r="AT510" s="5"/>
      <c r="AU510" s="5"/>
      <c r="BB510" s="1" t="s">
        <v>58</v>
      </c>
      <c r="BC510" s="2">
        <v>38716</v>
      </c>
      <c r="BD510" s="2">
        <v>42807</v>
      </c>
      <c r="BE510" s="2">
        <v>39988</v>
      </c>
      <c r="BF510" s="2">
        <v>41791</v>
      </c>
      <c r="BG510" s="1" t="s">
        <v>91</v>
      </c>
      <c r="BH510" s="1" t="s">
        <v>405</v>
      </c>
      <c r="BI510" s="1" t="s">
        <v>93</v>
      </c>
      <c r="BK510" s="1" t="s">
        <v>888</v>
      </c>
      <c r="BL510" s="1" t="s">
        <v>134</v>
      </c>
      <c r="BM510" s="1" t="s">
        <v>126</v>
      </c>
      <c r="BN510" s="1" t="s">
        <v>1141</v>
      </c>
      <c r="BO510" s="1">
        <v>20</v>
      </c>
      <c r="BP510" s="1">
        <v>20</v>
      </c>
      <c r="BQ510" s="1" t="s">
        <v>97</v>
      </c>
      <c r="BR510" s="1" t="s">
        <v>98</v>
      </c>
      <c r="BS510" s="1" t="s">
        <v>73</v>
      </c>
      <c r="BT510" s="2">
        <v>40179</v>
      </c>
      <c r="BU510" s="1">
        <v>0</v>
      </c>
      <c r="BV510" s="1">
        <v>0</v>
      </c>
      <c r="BW510" s="1">
        <v>0</v>
      </c>
      <c r="BX510" s="1">
        <v>0</v>
      </c>
    </row>
    <row r="511" spans="4:76" hidden="1" x14ac:dyDescent="0.25">
      <c r="D511" s="4"/>
      <c r="E511" s="5" t="str">
        <f t="shared" si="72"/>
        <v>G588</v>
      </c>
      <c r="F511" s="5" t="str">
        <f t="shared" si="73"/>
        <v>G588</v>
      </c>
      <c r="H511" s="5" t="str">
        <f t="shared" si="74"/>
        <v>Done</v>
      </c>
      <c r="I511" s="6" t="str">
        <f t="shared" si="75"/>
        <v>In Service</v>
      </c>
      <c r="J511" s="1" t="s">
        <v>1142</v>
      </c>
      <c r="P511" s="1" t="str">
        <f t="shared" si="76"/>
        <v>ERIS</v>
      </c>
      <c r="R511" s="1">
        <f t="shared" si="77"/>
        <v>59.7</v>
      </c>
      <c r="T511" s="1" t="str">
        <f t="shared" si="78"/>
        <v>Gas</v>
      </c>
      <c r="U511" s="1" t="str">
        <f t="shared" si="79"/>
        <v>Wood County</v>
      </c>
      <c r="V511" s="1" t="str">
        <f t="shared" si="80"/>
        <v>WI</v>
      </c>
      <c r="AB511" s="1"/>
      <c r="AC511" s="1"/>
      <c r="AJ511" s="5"/>
      <c r="AK511" s="5"/>
      <c r="AL511" s="5"/>
      <c r="AM511" s="5"/>
      <c r="AN511" s="5"/>
      <c r="AO511" s="5"/>
      <c r="AP511" s="5"/>
      <c r="AQ511" s="5"/>
      <c r="AR511" s="5"/>
      <c r="AS511" s="5"/>
      <c r="AT511" s="5"/>
      <c r="AU511" s="5"/>
      <c r="BB511" s="1" t="s">
        <v>58</v>
      </c>
      <c r="BC511" s="2">
        <v>38723</v>
      </c>
      <c r="BE511" s="2">
        <v>39176</v>
      </c>
      <c r="BG511" s="1" t="s">
        <v>74</v>
      </c>
      <c r="BH511" s="1" t="s">
        <v>326</v>
      </c>
      <c r="BI511" s="1" t="s">
        <v>76</v>
      </c>
      <c r="BJ511" s="1" t="s">
        <v>1142</v>
      </c>
      <c r="BK511" s="1" t="s">
        <v>1142</v>
      </c>
      <c r="BL511" s="1" t="s">
        <v>77</v>
      </c>
      <c r="BM511" s="1" t="s">
        <v>62</v>
      </c>
      <c r="BN511" s="1" t="s">
        <v>1143</v>
      </c>
      <c r="BO511" s="1">
        <v>59.7</v>
      </c>
      <c r="BP511" s="1">
        <v>59.7</v>
      </c>
      <c r="BQ511" s="1" t="s">
        <v>64</v>
      </c>
      <c r="BR511" s="1" t="s">
        <v>172</v>
      </c>
      <c r="BS511" s="1" t="s">
        <v>65</v>
      </c>
      <c r="BT511" s="2">
        <v>39083</v>
      </c>
      <c r="BU511" s="1">
        <v>0</v>
      </c>
      <c r="BV511" s="1">
        <v>0</v>
      </c>
      <c r="BW511" s="1">
        <v>0</v>
      </c>
      <c r="BX511" s="1">
        <v>0</v>
      </c>
    </row>
    <row r="512" spans="4:76" hidden="1" x14ac:dyDescent="0.25">
      <c r="D512" s="4"/>
      <c r="E512" s="5">
        <f t="shared" si="72"/>
        <v>0</v>
      </c>
      <c r="F512" s="5">
        <f t="shared" si="73"/>
        <v>0</v>
      </c>
      <c r="H512" s="5" t="str">
        <f t="shared" si="74"/>
        <v>Withdrawn</v>
      </c>
      <c r="I512" s="6" t="str">
        <f t="shared" si="75"/>
        <v>Not Started</v>
      </c>
      <c r="J512" s="1" t="s">
        <v>1144</v>
      </c>
      <c r="P512" s="1" t="str">
        <f t="shared" si="76"/>
        <v>NRIS</v>
      </c>
      <c r="R512" s="1">
        <f t="shared" si="77"/>
        <v>50</v>
      </c>
      <c r="T512" s="1" t="str">
        <f t="shared" si="78"/>
        <v>Wind</v>
      </c>
      <c r="U512" s="1" t="str">
        <f t="shared" si="79"/>
        <v>St. Louis County</v>
      </c>
      <c r="V512" s="1" t="str">
        <f t="shared" si="80"/>
        <v>MN</v>
      </c>
      <c r="AB512" s="1"/>
      <c r="AC512" s="1"/>
      <c r="AJ512" s="5"/>
      <c r="AK512" s="5"/>
      <c r="AL512" s="5"/>
      <c r="AM512" s="5"/>
      <c r="AN512" s="5"/>
      <c r="AO512" s="5"/>
      <c r="AP512" s="5"/>
      <c r="AQ512" s="5"/>
      <c r="AR512" s="5"/>
      <c r="AS512" s="5"/>
      <c r="AT512" s="5"/>
      <c r="AU512" s="5"/>
      <c r="BB512" s="1" t="s">
        <v>73</v>
      </c>
      <c r="BC512" s="2">
        <v>38915</v>
      </c>
      <c r="BD512" s="2">
        <v>39853</v>
      </c>
      <c r="BE512" s="2">
        <v>39853</v>
      </c>
      <c r="BG512" s="1" t="s">
        <v>315</v>
      </c>
      <c r="BH512" s="1" t="s">
        <v>416</v>
      </c>
      <c r="BI512" s="1" t="s">
        <v>93</v>
      </c>
      <c r="BL512" s="1" t="s">
        <v>536</v>
      </c>
      <c r="BM512" s="1" t="s">
        <v>126</v>
      </c>
      <c r="BN512" s="1" t="s">
        <v>1145</v>
      </c>
      <c r="BO512" s="1">
        <v>50</v>
      </c>
      <c r="BP512" s="1">
        <v>50</v>
      </c>
      <c r="BQ512" s="1" t="s">
        <v>97</v>
      </c>
      <c r="BR512" s="1" t="s">
        <v>98</v>
      </c>
      <c r="BS512" s="1" t="s">
        <v>84</v>
      </c>
      <c r="BT512" s="2">
        <v>39448</v>
      </c>
      <c r="BU512" s="1">
        <v>0</v>
      </c>
      <c r="BV512" s="1">
        <v>0</v>
      </c>
      <c r="BW512" s="1">
        <v>0</v>
      </c>
      <c r="BX512" s="1">
        <v>0</v>
      </c>
    </row>
    <row r="513" spans="4:76" hidden="1" x14ac:dyDescent="0.25">
      <c r="D513" s="4"/>
      <c r="E513" s="5">
        <f t="shared" si="72"/>
        <v>0</v>
      </c>
      <c r="F513" s="5">
        <f t="shared" si="73"/>
        <v>0</v>
      </c>
      <c r="H513" s="5" t="str">
        <f t="shared" si="74"/>
        <v>Done</v>
      </c>
      <c r="I513" s="6" t="str">
        <f t="shared" si="75"/>
        <v>Withdrawn</v>
      </c>
      <c r="J513" s="1" t="s">
        <v>1146</v>
      </c>
      <c r="P513" s="1" t="str">
        <f t="shared" si="76"/>
        <v>NRIS</v>
      </c>
      <c r="R513" s="1">
        <f t="shared" si="77"/>
        <v>98</v>
      </c>
      <c r="T513" s="1" t="str">
        <f t="shared" si="78"/>
        <v>Wind</v>
      </c>
      <c r="U513" s="1" t="str">
        <f t="shared" si="79"/>
        <v>Calumet County</v>
      </c>
      <c r="V513" s="1" t="str">
        <f t="shared" si="80"/>
        <v>WI</v>
      </c>
      <c r="AB513" s="1"/>
      <c r="AC513" s="1"/>
      <c r="AJ513" s="5"/>
      <c r="AK513" s="5"/>
      <c r="AL513" s="5"/>
      <c r="AM513" s="5"/>
      <c r="AN513" s="5"/>
      <c r="AO513" s="5"/>
      <c r="AP513" s="5"/>
      <c r="AQ513" s="5"/>
      <c r="AR513" s="5"/>
      <c r="AS513" s="5"/>
      <c r="AT513" s="5"/>
      <c r="AU513" s="5"/>
      <c r="BB513" s="1" t="s">
        <v>58</v>
      </c>
      <c r="BC513" s="2">
        <v>38740</v>
      </c>
      <c r="BE513" s="2">
        <v>39647</v>
      </c>
      <c r="BG513" s="1" t="s">
        <v>301</v>
      </c>
      <c r="BH513" s="1" t="s">
        <v>390</v>
      </c>
      <c r="BI513" s="1" t="s">
        <v>76</v>
      </c>
      <c r="BL513" s="1" t="s">
        <v>77</v>
      </c>
      <c r="BM513" s="1" t="s">
        <v>126</v>
      </c>
      <c r="BN513" s="1" t="s">
        <v>1147</v>
      </c>
      <c r="BO513" s="1">
        <v>98</v>
      </c>
      <c r="BP513" s="1">
        <v>98</v>
      </c>
      <c r="BQ513" s="1" t="s">
        <v>97</v>
      </c>
      <c r="BR513" s="1" t="s">
        <v>98</v>
      </c>
      <c r="BS513" s="1" t="s">
        <v>73</v>
      </c>
      <c r="BT513" s="2">
        <v>39295</v>
      </c>
      <c r="BU513" s="1">
        <v>0</v>
      </c>
      <c r="BV513" s="1">
        <v>0</v>
      </c>
      <c r="BW513" s="1">
        <v>0</v>
      </c>
      <c r="BX513" s="1">
        <v>0</v>
      </c>
    </row>
    <row r="514" spans="4:76" hidden="1" x14ac:dyDescent="0.25">
      <c r="D514" s="4"/>
      <c r="E514" s="5">
        <f t="shared" si="72"/>
        <v>0</v>
      </c>
      <c r="F514" s="5">
        <f t="shared" si="73"/>
        <v>0</v>
      </c>
      <c r="H514" s="5" t="str">
        <f t="shared" si="74"/>
        <v>Withdrawn</v>
      </c>
      <c r="I514" s="6" t="str">
        <f t="shared" si="75"/>
        <v>Not Started</v>
      </c>
      <c r="J514" s="1" t="s">
        <v>1148</v>
      </c>
      <c r="P514" s="1" t="str">
        <f t="shared" si="76"/>
        <v>NRIS</v>
      </c>
      <c r="R514" s="1">
        <f t="shared" si="77"/>
        <v>25</v>
      </c>
      <c r="T514" s="1" t="str">
        <f t="shared" si="78"/>
        <v>Biomass</v>
      </c>
      <c r="U514" s="1" t="str">
        <f t="shared" si="79"/>
        <v>St. Louis County</v>
      </c>
      <c r="V514" s="1" t="str">
        <f t="shared" si="80"/>
        <v>MN</v>
      </c>
      <c r="AB514" s="1"/>
      <c r="AC514" s="1"/>
      <c r="AJ514" s="5"/>
      <c r="AK514" s="5"/>
      <c r="AL514" s="5"/>
      <c r="AM514" s="5"/>
      <c r="AN514" s="5"/>
      <c r="AO514" s="5"/>
      <c r="AP514" s="5"/>
      <c r="AQ514" s="5"/>
      <c r="AR514" s="5"/>
      <c r="AS514" s="5"/>
      <c r="AT514" s="5"/>
      <c r="AU514" s="5"/>
      <c r="BB514" s="1" t="s">
        <v>73</v>
      </c>
      <c r="BC514" s="2">
        <v>39463</v>
      </c>
      <c r="BD514" s="2">
        <v>39853</v>
      </c>
      <c r="BE514" s="2">
        <v>39853</v>
      </c>
      <c r="BG514" s="1" t="s">
        <v>315</v>
      </c>
      <c r="BH514" s="1" t="s">
        <v>416</v>
      </c>
      <c r="BI514" s="1" t="s">
        <v>93</v>
      </c>
      <c r="BL514" s="1" t="s">
        <v>536</v>
      </c>
      <c r="BM514" s="1" t="s">
        <v>126</v>
      </c>
      <c r="BN514" s="1" t="s">
        <v>1149</v>
      </c>
      <c r="BO514" s="1">
        <v>25</v>
      </c>
      <c r="BP514" s="1">
        <v>25</v>
      </c>
      <c r="BQ514" s="1" t="s">
        <v>156</v>
      </c>
      <c r="BS514" s="1" t="s">
        <v>84</v>
      </c>
      <c r="BT514" s="2">
        <v>40178</v>
      </c>
      <c r="BU514" s="1">
        <v>0</v>
      </c>
      <c r="BV514" s="1">
        <v>0</v>
      </c>
      <c r="BW514" s="1">
        <v>0</v>
      </c>
      <c r="BX514" s="1">
        <v>0</v>
      </c>
    </row>
    <row r="515" spans="4:76" hidden="1" x14ac:dyDescent="0.25">
      <c r="D515" s="4"/>
      <c r="E515" s="5">
        <f t="shared" si="72"/>
        <v>0</v>
      </c>
      <c r="F515" s="5">
        <f t="shared" si="73"/>
        <v>0</v>
      </c>
      <c r="H515" s="5" t="str">
        <f t="shared" si="74"/>
        <v>Withdrawn</v>
      </c>
      <c r="I515" s="6" t="str">
        <f t="shared" si="75"/>
        <v>Not Started</v>
      </c>
      <c r="J515" s="1" t="s">
        <v>1150</v>
      </c>
      <c r="P515" s="1" t="str">
        <f t="shared" si="76"/>
        <v>NRIS</v>
      </c>
      <c r="R515" s="1">
        <f t="shared" si="77"/>
        <v>50</v>
      </c>
      <c r="T515" s="1" t="str">
        <f t="shared" si="78"/>
        <v>Wind</v>
      </c>
      <c r="U515" s="1" t="str">
        <f t="shared" si="79"/>
        <v>Grant County</v>
      </c>
      <c r="V515" s="1" t="str">
        <f t="shared" si="80"/>
        <v>WI</v>
      </c>
      <c r="AB515" s="1"/>
      <c r="AC515" s="1"/>
      <c r="AJ515" s="5"/>
      <c r="AK515" s="5"/>
      <c r="AL515" s="5"/>
      <c r="AM515" s="5"/>
      <c r="AN515" s="5"/>
      <c r="AO515" s="5"/>
      <c r="AP515" s="5"/>
      <c r="AQ515" s="5"/>
      <c r="AR515" s="5"/>
      <c r="AS515" s="5"/>
      <c r="AT515" s="5"/>
      <c r="AU515" s="5"/>
      <c r="BB515" s="1" t="s">
        <v>73</v>
      </c>
      <c r="BC515" s="2">
        <v>39468</v>
      </c>
      <c r="BD515" s="2">
        <v>39856</v>
      </c>
      <c r="BE515" s="2">
        <v>39856</v>
      </c>
      <c r="BG515" s="1" t="s">
        <v>74</v>
      </c>
      <c r="BH515" s="1" t="s">
        <v>204</v>
      </c>
      <c r="BI515" s="1" t="s">
        <v>76</v>
      </c>
      <c r="BL515" s="1" t="s">
        <v>143</v>
      </c>
      <c r="BM515" s="1" t="s">
        <v>126</v>
      </c>
      <c r="BN515" s="1" t="s">
        <v>1151</v>
      </c>
      <c r="BO515" s="1">
        <v>50</v>
      </c>
      <c r="BP515" s="1">
        <v>50</v>
      </c>
      <c r="BQ515" s="1" t="s">
        <v>97</v>
      </c>
      <c r="BR515" s="1" t="s">
        <v>98</v>
      </c>
      <c r="BS515" s="1" t="s">
        <v>84</v>
      </c>
      <c r="BT515" s="2">
        <v>40908</v>
      </c>
      <c r="BU515" s="1">
        <v>0</v>
      </c>
      <c r="BV515" s="1">
        <v>0</v>
      </c>
      <c r="BW515" s="1">
        <v>0</v>
      </c>
      <c r="BX515" s="1">
        <v>0</v>
      </c>
    </row>
    <row r="516" spans="4:76" hidden="1" x14ac:dyDescent="0.25">
      <c r="D516" s="4"/>
      <c r="E516" s="5">
        <f t="shared" si="72"/>
        <v>0</v>
      </c>
      <c r="F516" s="5">
        <f t="shared" si="73"/>
        <v>0</v>
      </c>
      <c r="H516" s="5" t="str">
        <f t="shared" si="74"/>
        <v>Withdrawn</v>
      </c>
      <c r="I516" s="6" t="str">
        <f t="shared" si="75"/>
        <v>Not Started</v>
      </c>
      <c r="J516" s="1" t="s">
        <v>1152</v>
      </c>
      <c r="P516" s="1" t="str">
        <f t="shared" si="76"/>
        <v>NRIS</v>
      </c>
      <c r="R516" s="1">
        <f t="shared" si="77"/>
        <v>50</v>
      </c>
      <c r="T516" s="1" t="str">
        <f t="shared" si="78"/>
        <v>Wind</v>
      </c>
      <c r="U516" s="1" t="str">
        <f t="shared" si="79"/>
        <v>Grant County</v>
      </c>
      <c r="V516" s="1" t="str">
        <f t="shared" si="80"/>
        <v>WI</v>
      </c>
      <c r="AB516" s="1"/>
      <c r="AC516" s="1"/>
      <c r="AJ516" s="5"/>
      <c r="AK516" s="5"/>
      <c r="AL516" s="5"/>
      <c r="AM516" s="5"/>
      <c r="AN516" s="5"/>
      <c r="AO516" s="5"/>
      <c r="AP516" s="5"/>
      <c r="AQ516" s="5"/>
      <c r="AR516" s="5"/>
      <c r="AS516" s="5"/>
      <c r="AT516" s="5"/>
      <c r="AU516" s="5"/>
      <c r="BB516" s="1" t="s">
        <v>73</v>
      </c>
      <c r="BC516" s="2">
        <v>39468</v>
      </c>
      <c r="BD516" s="2">
        <v>39856</v>
      </c>
      <c r="BE516" s="2">
        <v>39856</v>
      </c>
      <c r="BG516" s="1" t="s">
        <v>74</v>
      </c>
      <c r="BH516" s="1" t="s">
        <v>204</v>
      </c>
      <c r="BI516" s="1" t="s">
        <v>76</v>
      </c>
      <c r="BL516" s="1" t="s">
        <v>143</v>
      </c>
      <c r="BM516" s="1" t="s">
        <v>126</v>
      </c>
      <c r="BN516" s="1" t="s">
        <v>1151</v>
      </c>
      <c r="BO516" s="1">
        <v>50</v>
      </c>
      <c r="BP516" s="1">
        <v>50</v>
      </c>
      <c r="BQ516" s="1" t="s">
        <v>97</v>
      </c>
      <c r="BR516" s="1" t="s">
        <v>98</v>
      </c>
      <c r="BS516" s="1" t="s">
        <v>84</v>
      </c>
      <c r="BT516" s="2">
        <v>40452</v>
      </c>
      <c r="BU516" s="1">
        <v>0</v>
      </c>
      <c r="BV516" s="1">
        <v>0</v>
      </c>
      <c r="BW516" s="1">
        <v>0</v>
      </c>
      <c r="BX516" s="1">
        <v>0</v>
      </c>
    </row>
    <row r="517" spans="4:76" hidden="1" x14ac:dyDescent="0.25">
      <c r="D517" s="4"/>
      <c r="E517" s="5" t="str">
        <f t="shared" ref="E517:E580" si="81">BJ517</f>
        <v>Pre-Transition SIS</v>
      </c>
      <c r="F517" s="5" t="str">
        <f t="shared" ref="F517:F580" si="82">BK517</f>
        <v>CS5</v>
      </c>
      <c r="H517" s="5" t="str">
        <f t="shared" ref="H517:H580" si="83">BB517</f>
        <v>Done</v>
      </c>
      <c r="I517" s="6" t="str">
        <f t="shared" ref="I517:I580" si="84">BS517</f>
        <v>In Service</v>
      </c>
      <c r="J517" s="1" t="s">
        <v>1153</v>
      </c>
      <c r="P517" s="1" t="str">
        <f t="shared" ref="P517:P580" si="85">BM517</f>
        <v>ERIS</v>
      </c>
      <c r="R517" s="1">
        <f t="shared" ref="R517:R580" si="86">BP517</f>
        <v>150</v>
      </c>
      <c r="T517" s="1" t="str">
        <f t="shared" ref="T517:T580" si="87">BQ517</f>
        <v>Wind</v>
      </c>
      <c r="U517" s="1" t="str">
        <f t="shared" ref="U517:U580" si="88">BH517</f>
        <v>Hancock County</v>
      </c>
      <c r="V517" s="1" t="str">
        <f t="shared" ref="V517:V580" si="89">BI517</f>
        <v>IA</v>
      </c>
      <c r="AB517" s="1"/>
      <c r="AC517" s="1"/>
      <c r="AJ517" s="5"/>
      <c r="AK517" s="5"/>
      <c r="AL517" s="5"/>
      <c r="AM517" s="5"/>
      <c r="AN517" s="5"/>
      <c r="AO517" s="5"/>
      <c r="AP517" s="5"/>
      <c r="AQ517" s="5"/>
      <c r="AR517" s="5"/>
      <c r="AS517" s="5"/>
      <c r="AT517" s="5"/>
      <c r="AU517" s="5"/>
      <c r="BB517" s="1" t="s">
        <v>58</v>
      </c>
      <c r="BC517" s="2">
        <v>38761</v>
      </c>
      <c r="BE517" s="2">
        <v>39563</v>
      </c>
      <c r="BG517" s="1" t="s">
        <v>87</v>
      </c>
      <c r="BH517" s="1" t="s">
        <v>148</v>
      </c>
      <c r="BI517" s="1" t="s">
        <v>89</v>
      </c>
      <c r="BJ517" s="1" t="s">
        <v>1058</v>
      </c>
      <c r="BK517" s="1" t="s">
        <v>888</v>
      </c>
      <c r="BL517" s="1" t="s">
        <v>134</v>
      </c>
      <c r="BM517" s="1" t="s">
        <v>62</v>
      </c>
      <c r="BN517" s="1" t="s">
        <v>1154</v>
      </c>
      <c r="BO517" s="1">
        <v>150</v>
      </c>
      <c r="BP517" s="1">
        <v>150</v>
      </c>
      <c r="BQ517" s="1" t="s">
        <v>97</v>
      </c>
      <c r="BR517" s="1" t="s">
        <v>98</v>
      </c>
      <c r="BS517" s="1" t="s">
        <v>65</v>
      </c>
      <c r="BT517" s="2">
        <v>39356</v>
      </c>
      <c r="BU517" s="1">
        <v>0</v>
      </c>
      <c r="BV517" s="1">
        <v>0</v>
      </c>
      <c r="BW517" s="1">
        <v>0</v>
      </c>
      <c r="BX517" s="1">
        <v>0</v>
      </c>
    </row>
    <row r="518" spans="4:76" hidden="1" x14ac:dyDescent="0.25">
      <c r="D518" s="4"/>
      <c r="E518" s="5">
        <f t="shared" si="81"/>
        <v>0</v>
      </c>
      <c r="F518" s="5">
        <f t="shared" si="82"/>
        <v>0</v>
      </c>
      <c r="H518" s="5" t="str">
        <f t="shared" si="83"/>
        <v>Withdrawn</v>
      </c>
      <c r="I518" s="6" t="str">
        <f t="shared" si="84"/>
        <v>Not Started</v>
      </c>
      <c r="J518" s="1" t="s">
        <v>1155</v>
      </c>
      <c r="P518" s="1" t="str">
        <f t="shared" si="85"/>
        <v>NRIS</v>
      </c>
      <c r="R518" s="1">
        <f t="shared" si="86"/>
        <v>99</v>
      </c>
      <c r="T518" s="1" t="str">
        <f t="shared" si="87"/>
        <v>Wind</v>
      </c>
      <c r="U518" s="1" t="str">
        <f t="shared" si="88"/>
        <v>Rock County</v>
      </c>
      <c r="V518" s="1" t="str">
        <f t="shared" si="89"/>
        <v>WI</v>
      </c>
      <c r="AB518" s="1"/>
      <c r="AC518" s="1"/>
      <c r="AJ518" s="5"/>
      <c r="AK518" s="5"/>
      <c r="AL518" s="5"/>
      <c r="AM518" s="5"/>
      <c r="AN518" s="5"/>
      <c r="AO518" s="5"/>
      <c r="AP518" s="5"/>
      <c r="AQ518" s="5"/>
      <c r="AR518" s="5"/>
      <c r="AS518" s="5"/>
      <c r="AT518" s="5"/>
      <c r="AU518" s="5"/>
      <c r="BB518" s="1" t="s">
        <v>73</v>
      </c>
      <c r="BC518" s="2">
        <v>39468</v>
      </c>
      <c r="BD518" s="2">
        <v>39856</v>
      </c>
      <c r="BE518" s="2">
        <v>39856</v>
      </c>
      <c r="BG518" s="1" t="s">
        <v>74</v>
      </c>
      <c r="BH518" s="1" t="s">
        <v>158</v>
      </c>
      <c r="BI518" s="1" t="s">
        <v>76</v>
      </c>
      <c r="BL518" s="1" t="s">
        <v>536</v>
      </c>
      <c r="BM518" s="1" t="s">
        <v>126</v>
      </c>
      <c r="BN518" s="1" t="s">
        <v>1156</v>
      </c>
      <c r="BO518" s="1">
        <v>99</v>
      </c>
      <c r="BP518" s="1">
        <v>99</v>
      </c>
      <c r="BQ518" s="1" t="s">
        <v>97</v>
      </c>
      <c r="BR518" s="1" t="s">
        <v>98</v>
      </c>
      <c r="BS518" s="1" t="s">
        <v>84</v>
      </c>
      <c r="BT518" s="2">
        <v>40178</v>
      </c>
      <c r="BU518" s="1">
        <v>0</v>
      </c>
      <c r="BV518" s="1">
        <v>0</v>
      </c>
      <c r="BW518" s="1">
        <v>0</v>
      </c>
      <c r="BX518" s="1">
        <v>0</v>
      </c>
    </row>
    <row r="519" spans="4:76" hidden="1" x14ac:dyDescent="0.25">
      <c r="D519" s="4"/>
      <c r="E519" s="5">
        <f t="shared" si="81"/>
        <v>0</v>
      </c>
      <c r="F519" s="5">
        <f t="shared" si="82"/>
        <v>0</v>
      </c>
      <c r="H519" s="5" t="str">
        <f t="shared" si="83"/>
        <v>Withdrawn</v>
      </c>
      <c r="I519" s="6" t="str">
        <f t="shared" si="84"/>
        <v>Not Started</v>
      </c>
      <c r="J519" s="1" t="s">
        <v>1157</v>
      </c>
      <c r="P519" s="1" t="str">
        <f t="shared" si="85"/>
        <v>NRIS</v>
      </c>
      <c r="R519" s="1">
        <f t="shared" si="86"/>
        <v>50</v>
      </c>
      <c r="T519" s="1" t="str">
        <f t="shared" si="87"/>
        <v>Wind</v>
      </c>
      <c r="U519" s="1" t="str">
        <f t="shared" si="88"/>
        <v>Walworth County</v>
      </c>
      <c r="V519" s="1" t="str">
        <f t="shared" si="89"/>
        <v>WI</v>
      </c>
      <c r="AB519" s="1"/>
      <c r="AC519" s="1"/>
      <c r="AJ519" s="5"/>
      <c r="AK519" s="5"/>
      <c r="AL519" s="5"/>
      <c r="AM519" s="5"/>
      <c r="AN519" s="5"/>
      <c r="AO519" s="5"/>
      <c r="AP519" s="5"/>
      <c r="AQ519" s="5"/>
      <c r="AR519" s="5"/>
      <c r="AS519" s="5"/>
      <c r="AT519" s="5"/>
      <c r="AU519" s="5"/>
      <c r="BB519" s="1" t="s">
        <v>73</v>
      </c>
      <c r="BC519" s="2">
        <v>39468</v>
      </c>
      <c r="BD519" s="2">
        <v>39856</v>
      </c>
      <c r="BE519" s="2">
        <v>39856</v>
      </c>
      <c r="BG519" s="1" t="s">
        <v>74</v>
      </c>
      <c r="BH519" s="1" t="s">
        <v>331</v>
      </c>
      <c r="BI519" s="1" t="s">
        <v>76</v>
      </c>
      <c r="BL519" s="1" t="s">
        <v>536</v>
      </c>
      <c r="BM519" s="1" t="s">
        <v>126</v>
      </c>
      <c r="BN519" s="1" t="s">
        <v>1158</v>
      </c>
      <c r="BO519" s="1">
        <v>50</v>
      </c>
      <c r="BP519" s="1">
        <v>50</v>
      </c>
      <c r="BQ519" s="1" t="s">
        <v>97</v>
      </c>
      <c r="BR519" s="1" t="s">
        <v>98</v>
      </c>
      <c r="BS519" s="1" t="s">
        <v>84</v>
      </c>
      <c r="BT519" s="2">
        <v>40543</v>
      </c>
      <c r="BU519" s="1">
        <v>0</v>
      </c>
      <c r="BV519" s="1">
        <v>0</v>
      </c>
      <c r="BW519" s="1">
        <v>0</v>
      </c>
      <c r="BX519" s="1">
        <v>0</v>
      </c>
    </row>
    <row r="520" spans="4:76" hidden="1" x14ac:dyDescent="0.25">
      <c r="D520" s="4"/>
      <c r="E520" s="5">
        <f t="shared" si="81"/>
        <v>0</v>
      </c>
      <c r="F520" s="5" t="str">
        <f t="shared" si="82"/>
        <v>Quincy Area</v>
      </c>
      <c r="H520" s="5" t="str">
        <f t="shared" si="83"/>
        <v>Done</v>
      </c>
      <c r="I520" s="6" t="str">
        <f t="shared" si="84"/>
        <v>Withdrawn</v>
      </c>
      <c r="J520" s="1" t="s">
        <v>1159</v>
      </c>
      <c r="P520" s="1" t="str">
        <f t="shared" si="85"/>
        <v>NRIS</v>
      </c>
      <c r="R520" s="1">
        <f t="shared" si="86"/>
        <v>144</v>
      </c>
      <c r="T520" s="1" t="str">
        <f t="shared" si="87"/>
        <v>Wind</v>
      </c>
      <c r="U520" s="1" t="str">
        <f t="shared" si="88"/>
        <v>Adams County</v>
      </c>
      <c r="V520" s="1" t="str">
        <f t="shared" si="89"/>
        <v>IL</v>
      </c>
      <c r="AB520" s="1"/>
      <c r="AC520" s="1"/>
      <c r="AJ520" s="5"/>
      <c r="AK520" s="5"/>
      <c r="AL520" s="5"/>
      <c r="AM520" s="5"/>
      <c r="AN520" s="5"/>
      <c r="AO520" s="5"/>
      <c r="AP520" s="5"/>
      <c r="AQ520" s="5"/>
      <c r="AR520" s="5"/>
      <c r="AS520" s="5"/>
      <c r="AT520" s="5"/>
      <c r="AU520" s="5"/>
      <c r="BB520" s="1" t="s">
        <v>58</v>
      </c>
      <c r="BC520" s="2">
        <v>38763</v>
      </c>
      <c r="BE520" s="2">
        <v>40634</v>
      </c>
      <c r="BF520" s="2">
        <v>42004</v>
      </c>
      <c r="BG520" s="1" t="s">
        <v>122</v>
      </c>
      <c r="BH520" s="1" t="s">
        <v>1087</v>
      </c>
      <c r="BI520" s="1" t="s">
        <v>124</v>
      </c>
      <c r="BK520" s="1" t="s">
        <v>1160</v>
      </c>
      <c r="BL520" s="1" t="s">
        <v>77</v>
      </c>
      <c r="BM520" s="1" t="s">
        <v>126</v>
      </c>
      <c r="BN520" s="1" t="s">
        <v>1161</v>
      </c>
      <c r="BO520" s="1">
        <v>144</v>
      </c>
      <c r="BP520" s="1">
        <v>144</v>
      </c>
      <c r="BQ520" s="1" t="s">
        <v>97</v>
      </c>
      <c r="BR520" s="1" t="s">
        <v>98</v>
      </c>
      <c r="BS520" s="1" t="s">
        <v>73</v>
      </c>
      <c r="BT520" s="2">
        <v>38838</v>
      </c>
      <c r="BU520" s="1">
        <v>0</v>
      </c>
      <c r="BV520" s="1">
        <v>0</v>
      </c>
      <c r="BW520" s="1">
        <v>0</v>
      </c>
      <c r="BX520" s="1">
        <v>0</v>
      </c>
    </row>
    <row r="521" spans="4:76" hidden="1" x14ac:dyDescent="0.25">
      <c r="D521" s="4"/>
      <c r="E521" s="5">
        <f t="shared" si="81"/>
        <v>0</v>
      </c>
      <c r="F521" s="5">
        <f t="shared" si="82"/>
        <v>0</v>
      </c>
      <c r="H521" s="5" t="str">
        <f t="shared" si="83"/>
        <v>Withdrawn</v>
      </c>
      <c r="I521" s="6" t="str">
        <f t="shared" si="84"/>
        <v>Not Started</v>
      </c>
      <c r="J521" s="1" t="s">
        <v>1162</v>
      </c>
      <c r="P521" s="1" t="str">
        <f t="shared" si="85"/>
        <v>NRIS</v>
      </c>
      <c r="R521" s="1">
        <f t="shared" si="86"/>
        <v>300</v>
      </c>
      <c r="T521" s="1" t="str">
        <f t="shared" si="87"/>
        <v>Wind</v>
      </c>
      <c r="U521" s="1" t="str">
        <f t="shared" si="88"/>
        <v>Hillsdale County</v>
      </c>
      <c r="V521" s="1" t="str">
        <f t="shared" si="89"/>
        <v>MI</v>
      </c>
      <c r="AB521" s="1"/>
      <c r="AC521" s="1"/>
      <c r="AJ521" s="5"/>
      <c r="AK521" s="5"/>
      <c r="AL521" s="5"/>
      <c r="AM521" s="5"/>
      <c r="AN521" s="5"/>
      <c r="AO521" s="5"/>
      <c r="AP521" s="5"/>
      <c r="AQ521" s="5"/>
      <c r="AR521" s="5"/>
      <c r="AS521" s="5"/>
      <c r="AT521" s="5"/>
      <c r="AU521" s="5"/>
      <c r="BB521" s="1" t="s">
        <v>73</v>
      </c>
      <c r="BC521" s="2">
        <v>39160</v>
      </c>
      <c r="BD521" s="2">
        <v>39862</v>
      </c>
      <c r="BE521" s="2">
        <v>39862</v>
      </c>
      <c r="BG521" s="1" t="s">
        <v>139</v>
      </c>
      <c r="BH521" s="1" t="s">
        <v>1163</v>
      </c>
      <c r="BI521" s="1" t="s">
        <v>130</v>
      </c>
      <c r="BL521" s="1" t="s">
        <v>536</v>
      </c>
      <c r="BM521" s="1" t="s">
        <v>126</v>
      </c>
      <c r="BN521" s="1" t="s">
        <v>1164</v>
      </c>
      <c r="BO521" s="1">
        <v>300</v>
      </c>
      <c r="BP521" s="1">
        <v>300</v>
      </c>
      <c r="BQ521" s="1" t="s">
        <v>97</v>
      </c>
      <c r="BR521" s="1" t="s">
        <v>98</v>
      </c>
      <c r="BS521" s="1" t="s">
        <v>84</v>
      </c>
      <c r="BT521" s="2">
        <v>40575</v>
      </c>
      <c r="BU521" s="1">
        <v>0</v>
      </c>
      <c r="BV521" s="1">
        <v>0</v>
      </c>
      <c r="BW521" s="1">
        <v>0</v>
      </c>
      <c r="BX521" s="1">
        <v>0</v>
      </c>
    </row>
    <row r="522" spans="4:76" hidden="1" x14ac:dyDescent="0.25">
      <c r="D522" s="4"/>
      <c r="E522" s="5">
        <f t="shared" si="81"/>
        <v>0</v>
      </c>
      <c r="F522" s="5">
        <f t="shared" si="82"/>
        <v>0</v>
      </c>
      <c r="H522" s="5" t="str">
        <f t="shared" si="83"/>
        <v>Withdrawn</v>
      </c>
      <c r="I522" s="6" t="str">
        <f t="shared" si="84"/>
        <v>Not Started</v>
      </c>
      <c r="J522" s="1" t="s">
        <v>1165</v>
      </c>
      <c r="P522" s="1" t="str">
        <f t="shared" si="85"/>
        <v>NRIS</v>
      </c>
      <c r="R522" s="1">
        <f t="shared" si="86"/>
        <v>200</v>
      </c>
      <c r="T522" s="1" t="str">
        <f t="shared" si="87"/>
        <v>Wind</v>
      </c>
      <c r="U522" s="1" t="str">
        <f t="shared" si="88"/>
        <v>Marquette County</v>
      </c>
      <c r="V522" s="1" t="str">
        <f t="shared" si="89"/>
        <v>MI</v>
      </c>
      <c r="AB522" s="1"/>
      <c r="AC522" s="1"/>
      <c r="AJ522" s="5"/>
      <c r="AK522" s="5"/>
      <c r="AL522" s="5"/>
      <c r="AM522" s="5"/>
      <c r="AN522" s="5"/>
      <c r="AO522" s="5"/>
      <c r="AP522" s="5"/>
      <c r="AQ522" s="5"/>
      <c r="AR522" s="5"/>
      <c r="AS522" s="5"/>
      <c r="AT522" s="5"/>
      <c r="AU522" s="5"/>
      <c r="BB522" s="1" t="s">
        <v>73</v>
      </c>
      <c r="BC522" s="2">
        <v>39140</v>
      </c>
      <c r="BD522" s="2">
        <v>39874</v>
      </c>
      <c r="BE522" s="2">
        <v>39874</v>
      </c>
      <c r="BG522" s="1" t="s">
        <v>176</v>
      </c>
      <c r="BH522" s="1" t="s">
        <v>1166</v>
      </c>
      <c r="BI522" s="1" t="s">
        <v>130</v>
      </c>
      <c r="BL522" s="1" t="s">
        <v>143</v>
      </c>
      <c r="BM522" s="1" t="s">
        <v>126</v>
      </c>
      <c r="BN522" s="1" t="s">
        <v>1167</v>
      </c>
      <c r="BO522" s="1">
        <v>200</v>
      </c>
      <c r="BP522" s="1">
        <v>200</v>
      </c>
      <c r="BQ522" s="1" t="s">
        <v>97</v>
      </c>
      <c r="BR522" s="1" t="s">
        <v>98</v>
      </c>
      <c r="BS522" s="1" t="s">
        <v>84</v>
      </c>
      <c r="BT522" s="2">
        <v>40087</v>
      </c>
      <c r="BU522" s="1">
        <v>0</v>
      </c>
      <c r="BV522" s="1">
        <v>0</v>
      </c>
      <c r="BW522" s="1">
        <v>0</v>
      </c>
      <c r="BX522" s="1">
        <v>0</v>
      </c>
    </row>
    <row r="523" spans="4:76" hidden="1" x14ac:dyDescent="0.25">
      <c r="D523" s="4"/>
      <c r="E523" s="5" t="str">
        <f t="shared" si="81"/>
        <v>Pre-Transition SIS</v>
      </c>
      <c r="F523" s="5" t="str">
        <f t="shared" si="82"/>
        <v>CS5</v>
      </c>
      <c r="H523" s="5" t="str">
        <f t="shared" si="83"/>
        <v>Done</v>
      </c>
      <c r="I523" s="6" t="str">
        <f t="shared" si="84"/>
        <v>In Service</v>
      </c>
      <c r="J523" s="1" t="s">
        <v>1168</v>
      </c>
      <c r="P523" s="1" t="str">
        <f t="shared" si="85"/>
        <v>NRIS</v>
      </c>
      <c r="R523" s="1">
        <f t="shared" si="86"/>
        <v>32</v>
      </c>
      <c r="T523" s="1" t="str">
        <f t="shared" si="87"/>
        <v>Wind</v>
      </c>
      <c r="U523" s="1" t="str">
        <f t="shared" si="88"/>
        <v>Nobles County</v>
      </c>
      <c r="V523" s="1" t="str">
        <f t="shared" si="89"/>
        <v>MN</v>
      </c>
      <c r="AB523" s="1"/>
      <c r="AC523" s="1"/>
      <c r="AJ523" s="5"/>
      <c r="AK523" s="5"/>
      <c r="AL523" s="5"/>
      <c r="AM523" s="5"/>
      <c r="AN523" s="5"/>
      <c r="AO523" s="5"/>
      <c r="AP523" s="5"/>
      <c r="AQ523" s="5"/>
      <c r="AR523" s="5"/>
      <c r="AS523" s="5"/>
      <c r="AT523" s="5"/>
      <c r="AU523" s="5"/>
      <c r="BB523" s="1" t="s">
        <v>58</v>
      </c>
      <c r="BC523" s="2">
        <v>38771</v>
      </c>
      <c r="BE523" s="2">
        <v>41037</v>
      </c>
      <c r="BF523" s="2">
        <v>41213</v>
      </c>
      <c r="BG523" s="1" t="s">
        <v>91</v>
      </c>
      <c r="BH523" s="1" t="s">
        <v>347</v>
      </c>
      <c r="BI523" s="1" t="s">
        <v>93</v>
      </c>
      <c r="BJ523" s="1" t="s">
        <v>1058</v>
      </c>
      <c r="BK523" s="1" t="s">
        <v>888</v>
      </c>
      <c r="BL523" s="1" t="s">
        <v>134</v>
      </c>
      <c r="BM523" s="1" t="s">
        <v>126</v>
      </c>
      <c r="BN523" s="1" t="s">
        <v>1169</v>
      </c>
      <c r="BO523" s="1">
        <v>32</v>
      </c>
      <c r="BP523" s="1">
        <v>32</v>
      </c>
      <c r="BQ523" s="1" t="s">
        <v>97</v>
      </c>
      <c r="BR523" s="1" t="s">
        <v>98</v>
      </c>
      <c r="BS523" s="1" t="s">
        <v>65</v>
      </c>
      <c r="BT523" s="2">
        <v>39356</v>
      </c>
      <c r="BU523" s="1">
        <v>0</v>
      </c>
      <c r="BV523" s="1">
        <v>0</v>
      </c>
      <c r="BW523" s="1">
        <v>0</v>
      </c>
      <c r="BX523" s="1">
        <v>0</v>
      </c>
    </row>
    <row r="524" spans="4:76" hidden="1" x14ac:dyDescent="0.25">
      <c r="D524" s="4"/>
      <c r="E524" s="5">
        <f t="shared" si="81"/>
        <v>0</v>
      </c>
      <c r="F524" s="5">
        <f t="shared" si="82"/>
        <v>0</v>
      </c>
      <c r="H524" s="5" t="str">
        <f t="shared" si="83"/>
        <v>Withdrawn</v>
      </c>
      <c r="I524" s="6" t="str">
        <f t="shared" si="84"/>
        <v>Withdrawn</v>
      </c>
      <c r="J524" s="1" t="s">
        <v>1170</v>
      </c>
      <c r="P524" s="1" t="str">
        <f t="shared" si="85"/>
        <v>NRIS</v>
      </c>
      <c r="R524" s="1">
        <f t="shared" si="86"/>
        <v>600</v>
      </c>
      <c r="T524" s="1" t="str">
        <f t="shared" si="87"/>
        <v>Coal</v>
      </c>
      <c r="U524" s="1" t="str">
        <f t="shared" si="88"/>
        <v>Marshall County</v>
      </c>
      <c r="V524" s="1" t="str">
        <f t="shared" si="89"/>
        <v>IA</v>
      </c>
      <c r="AB524" s="1"/>
      <c r="AC524" s="1"/>
      <c r="AJ524" s="5"/>
      <c r="AK524" s="5"/>
      <c r="AL524" s="5"/>
      <c r="AM524" s="5"/>
      <c r="AN524" s="5"/>
      <c r="AO524" s="5"/>
      <c r="AP524" s="5"/>
      <c r="AQ524" s="5"/>
      <c r="AR524" s="5"/>
      <c r="AS524" s="5"/>
      <c r="AT524" s="5"/>
      <c r="AU524" s="5"/>
      <c r="BB524" s="1" t="s">
        <v>73</v>
      </c>
      <c r="BC524" s="2">
        <v>39064</v>
      </c>
      <c r="BD524" s="2">
        <v>39877</v>
      </c>
      <c r="BE524" s="2">
        <v>39877</v>
      </c>
      <c r="BG524" s="1" t="s">
        <v>87</v>
      </c>
      <c r="BH524" s="1" t="s">
        <v>107</v>
      </c>
      <c r="BI524" s="1" t="s">
        <v>89</v>
      </c>
      <c r="BL524" s="1" t="s">
        <v>143</v>
      </c>
      <c r="BM524" s="1" t="s">
        <v>126</v>
      </c>
      <c r="BN524" s="1" t="s">
        <v>1171</v>
      </c>
      <c r="BO524" s="1">
        <v>600</v>
      </c>
      <c r="BP524" s="1">
        <v>600</v>
      </c>
      <c r="BQ524" s="1" t="s">
        <v>83</v>
      </c>
      <c r="BS524" s="1" t="s">
        <v>73</v>
      </c>
      <c r="BT524" s="2">
        <v>40969</v>
      </c>
      <c r="BU524" s="1">
        <v>0</v>
      </c>
      <c r="BV524" s="1">
        <v>0</v>
      </c>
      <c r="BW524" s="1">
        <v>0</v>
      </c>
      <c r="BX524" s="1">
        <v>0</v>
      </c>
    </row>
    <row r="525" spans="4:76" hidden="1" x14ac:dyDescent="0.25">
      <c r="D525" s="4"/>
      <c r="E525" s="5">
        <f t="shared" si="81"/>
        <v>0</v>
      </c>
      <c r="F525" s="5" t="str">
        <f t="shared" si="82"/>
        <v>CS5</v>
      </c>
      <c r="H525" s="5" t="str">
        <f t="shared" si="83"/>
        <v>Done</v>
      </c>
      <c r="I525" s="6" t="str">
        <f t="shared" si="84"/>
        <v>In Service</v>
      </c>
      <c r="J525" s="1" t="s">
        <v>1172</v>
      </c>
      <c r="P525" s="1" t="str">
        <f t="shared" si="85"/>
        <v>NRIS</v>
      </c>
      <c r="R525" s="1">
        <f t="shared" si="86"/>
        <v>44</v>
      </c>
      <c r="T525" s="1" t="str">
        <f t="shared" si="87"/>
        <v>Wind</v>
      </c>
      <c r="U525" s="1" t="str">
        <f t="shared" si="88"/>
        <v>Steele County</v>
      </c>
      <c r="V525" s="1" t="str">
        <f t="shared" si="89"/>
        <v>MN</v>
      </c>
      <c r="AB525" s="1"/>
      <c r="AC525" s="1"/>
      <c r="AJ525" s="5"/>
      <c r="AK525" s="5"/>
      <c r="AL525" s="5"/>
      <c r="AM525" s="5"/>
      <c r="AN525" s="5"/>
      <c r="AO525" s="5"/>
      <c r="AP525" s="5"/>
      <c r="AQ525" s="5"/>
      <c r="AR525" s="5"/>
      <c r="AS525" s="5"/>
      <c r="AT525" s="5"/>
      <c r="AU525" s="5"/>
      <c r="BB525" s="1" t="s">
        <v>58</v>
      </c>
      <c r="BC525" s="2">
        <v>38775</v>
      </c>
      <c r="BE525" s="2">
        <v>39982</v>
      </c>
      <c r="BF525" s="2">
        <v>40466</v>
      </c>
      <c r="BG525" s="1" t="s">
        <v>87</v>
      </c>
      <c r="BH525" s="1" t="s">
        <v>801</v>
      </c>
      <c r="BI525" s="1" t="s">
        <v>93</v>
      </c>
      <c r="BK525" s="1" t="s">
        <v>888</v>
      </c>
      <c r="BL525" s="1" t="s">
        <v>134</v>
      </c>
      <c r="BM525" s="1" t="s">
        <v>126</v>
      </c>
      <c r="BN525" s="1" t="s">
        <v>1173</v>
      </c>
      <c r="BO525" s="1">
        <v>44</v>
      </c>
      <c r="BP525" s="1">
        <v>44</v>
      </c>
      <c r="BQ525" s="1" t="s">
        <v>97</v>
      </c>
      <c r="BR525" s="1" t="s">
        <v>98</v>
      </c>
      <c r="BS525" s="1" t="s">
        <v>65</v>
      </c>
      <c r="BT525" s="2">
        <v>39293</v>
      </c>
      <c r="BU525" s="1">
        <v>0</v>
      </c>
      <c r="BV525" s="1">
        <v>0</v>
      </c>
      <c r="BW525" s="1">
        <v>0</v>
      </c>
      <c r="BX525" s="1">
        <v>0</v>
      </c>
    </row>
    <row r="526" spans="4:76" hidden="1" x14ac:dyDescent="0.25">
      <c r="D526" s="4"/>
      <c r="E526" s="5">
        <f t="shared" si="81"/>
        <v>0</v>
      </c>
      <c r="F526" s="5">
        <f t="shared" si="82"/>
        <v>0</v>
      </c>
      <c r="H526" s="5" t="str">
        <f t="shared" si="83"/>
        <v>Withdrawn</v>
      </c>
      <c r="I526" s="6" t="str">
        <f t="shared" si="84"/>
        <v>Not Started</v>
      </c>
      <c r="J526" s="1" t="s">
        <v>1174</v>
      </c>
      <c r="P526" s="1" t="str">
        <f t="shared" si="85"/>
        <v>NRIS</v>
      </c>
      <c r="R526" s="1">
        <f t="shared" si="86"/>
        <v>200</v>
      </c>
      <c r="T526" s="1" t="str">
        <f t="shared" si="87"/>
        <v>Wind</v>
      </c>
      <c r="U526" s="1" t="str">
        <f t="shared" si="88"/>
        <v>Allamakee County</v>
      </c>
      <c r="V526" s="1" t="str">
        <f t="shared" si="89"/>
        <v>IA</v>
      </c>
      <c r="AB526" s="1"/>
      <c r="AC526" s="1"/>
      <c r="AJ526" s="5"/>
      <c r="AK526" s="5"/>
      <c r="AL526" s="5"/>
      <c r="AM526" s="5"/>
      <c r="AN526" s="5"/>
      <c r="AO526" s="5"/>
      <c r="AP526" s="5"/>
      <c r="AQ526" s="5"/>
      <c r="AR526" s="5"/>
      <c r="AS526" s="5"/>
      <c r="AT526" s="5"/>
      <c r="AU526" s="5"/>
      <c r="BB526" s="1" t="s">
        <v>73</v>
      </c>
      <c r="BC526" s="2">
        <v>39356</v>
      </c>
      <c r="BD526" s="2">
        <v>39877</v>
      </c>
      <c r="BE526" s="2">
        <v>39877</v>
      </c>
      <c r="BG526" s="1" t="s">
        <v>87</v>
      </c>
      <c r="BH526" s="1" t="s">
        <v>1175</v>
      </c>
      <c r="BI526" s="1" t="s">
        <v>89</v>
      </c>
      <c r="BL526" s="1" t="s">
        <v>143</v>
      </c>
      <c r="BM526" s="1" t="s">
        <v>126</v>
      </c>
      <c r="BN526" s="1" t="s">
        <v>1176</v>
      </c>
      <c r="BO526" s="1">
        <v>200</v>
      </c>
      <c r="BP526" s="1">
        <v>200</v>
      </c>
      <c r="BQ526" s="1" t="s">
        <v>97</v>
      </c>
      <c r="BR526" s="1" t="s">
        <v>98</v>
      </c>
      <c r="BS526" s="1" t="s">
        <v>84</v>
      </c>
      <c r="BT526" s="2">
        <v>40148</v>
      </c>
      <c r="BU526" s="1">
        <v>0</v>
      </c>
      <c r="BV526" s="1">
        <v>0</v>
      </c>
      <c r="BW526" s="1">
        <v>0</v>
      </c>
      <c r="BX526" s="1">
        <v>0</v>
      </c>
    </row>
    <row r="527" spans="4:76" hidden="1" x14ac:dyDescent="0.25">
      <c r="D527" s="4"/>
      <c r="E527" s="5" t="str">
        <f t="shared" si="81"/>
        <v>G606</v>
      </c>
      <c r="F527" s="5" t="str">
        <f t="shared" si="82"/>
        <v>G606</v>
      </c>
      <c r="H527" s="5" t="str">
        <f t="shared" si="83"/>
        <v>Done</v>
      </c>
      <c r="I527" s="6" t="str">
        <f t="shared" si="84"/>
        <v>In Service</v>
      </c>
      <c r="J527" s="1" t="s">
        <v>1177</v>
      </c>
      <c r="P527" s="1" t="str">
        <f t="shared" si="85"/>
        <v>NRIS</v>
      </c>
      <c r="R527" s="1">
        <f t="shared" si="86"/>
        <v>30</v>
      </c>
      <c r="T527" s="1" t="str">
        <f t="shared" si="87"/>
        <v>Wind</v>
      </c>
      <c r="U527" s="1" t="str">
        <f t="shared" si="88"/>
        <v>Benton County</v>
      </c>
      <c r="V527" s="1" t="str">
        <f t="shared" si="89"/>
        <v>IN</v>
      </c>
      <c r="AB527" s="1"/>
      <c r="AC527" s="1"/>
      <c r="AJ527" s="5"/>
      <c r="AK527" s="5"/>
      <c r="AL527" s="5"/>
      <c r="AM527" s="5"/>
      <c r="AN527" s="5"/>
      <c r="AO527" s="5"/>
      <c r="AP527" s="5"/>
      <c r="AQ527" s="5"/>
      <c r="AR527" s="5"/>
      <c r="AS527" s="5"/>
      <c r="AT527" s="5"/>
      <c r="AU527" s="5"/>
      <c r="BB527" s="1" t="s">
        <v>58</v>
      </c>
      <c r="BC527" s="2">
        <v>38776</v>
      </c>
      <c r="BE527" s="2">
        <v>39387</v>
      </c>
      <c r="BG527" s="1" t="s">
        <v>804</v>
      </c>
      <c r="BH527" s="1" t="s">
        <v>872</v>
      </c>
      <c r="BI527" s="1" t="s">
        <v>103</v>
      </c>
      <c r="BJ527" s="1" t="s">
        <v>1177</v>
      </c>
      <c r="BK527" s="1" t="s">
        <v>1177</v>
      </c>
      <c r="BL527" s="1" t="s">
        <v>143</v>
      </c>
      <c r="BM527" s="1" t="s">
        <v>126</v>
      </c>
      <c r="BN527" s="1" t="s">
        <v>1178</v>
      </c>
      <c r="BO527" s="1">
        <v>30</v>
      </c>
      <c r="BP527" s="1">
        <v>30</v>
      </c>
      <c r="BQ527" s="1" t="s">
        <v>97</v>
      </c>
      <c r="BR527" s="1" t="s">
        <v>98</v>
      </c>
      <c r="BS527" s="1" t="s">
        <v>65</v>
      </c>
      <c r="BT527" s="2">
        <v>39600</v>
      </c>
      <c r="BU527" s="1">
        <v>0</v>
      </c>
      <c r="BV527" s="1">
        <v>0</v>
      </c>
      <c r="BW527" s="1">
        <v>0</v>
      </c>
      <c r="BX527" s="1">
        <v>0</v>
      </c>
    </row>
    <row r="528" spans="4:76" hidden="1" x14ac:dyDescent="0.25">
      <c r="D528" s="4"/>
      <c r="E528" s="5">
        <f t="shared" si="81"/>
        <v>0</v>
      </c>
      <c r="F528" s="5">
        <f t="shared" si="82"/>
        <v>0</v>
      </c>
      <c r="H528" s="5" t="str">
        <f t="shared" si="83"/>
        <v>Withdrawn</v>
      </c>
      <c r="I528" s="6" t="str">
        <f t="shared" si="84"/>
        <v>Not Started</v>
      </c>
      <c r="J528" s="1" t="s">
        <v>1179</v>
      </c>
      <c r="P528" s="1" t="str">
        <f t="shared" si="85"/>
        <v>NRIS</v>
      </c>
      <c r="R528" s="1">
        <f t="shared" si="86"/>
        <v>200</v>
      </c>
      <c r="T528" s="1" t="str">
        <f t="shared" si="87"/>
        <v>Wind</v>
      </c>
      <c r="U528" s="1" t="str">
        <f t="shared" si="88"/>
        <v>Clinton County</v>
      </c>
      <c r="V528" s="1" t="str">
        <f t="shared" si="89"/>
        <v>IN</v>
      </c>
      <c r="AB528" s="1"/>
      <c r="AC528" s="1"/>
      <c r="AJ528" s="5"/>
      <c r="AK528" s="5"/>
      <c r="AL528" s="5"/>
      <c r="AM528" s="5"/>
      <c r="AN528" s="5"/>
      <c r="AO528" s="5"/>
      <c r="AP528" s="5"/>
      <c r="AQ528" s="5"/>
      <c r="AR528" s="5"/>
      <c r="AS528" s="5"/>
      <c r="AT528" s="5"/>
      <c r="AU528" s="5"/>
      <c r="BB528" s="1" t="s">
        <v>73</v>
      </c>
      <c r="BC528" s="2">
        <v>39300</v>
      </c>
      <c r="BD528" s="2">
        <v>39878</v>
      </c>
      <c r="BE528" s="2">
        <v>39878</v>
      </c>
      <c r="BG528" s="1" t="s">
        <v>101</v>
      </c>
      <c r="BH528" s="1" t="s">
        <v>88</v>
      </c>
      <c r="BI528" s="1" t="s">
        <v>103</v>
      </c>
      <c r="BL528" s="1" t="s">
        <v>143</v>
      </c>
      <c r="BM528" s="1" t="s">
        <v>126</v>
      </c>
      <c r="BN528" s="1" t="s">
        <v>1180</v>
      </c>
      <c r="BO528" s="1">
        <v>200</v>
      </c>
      <c r="BP528" s="1">
        <v>200</v>
      </c>
      <c r="BQ528" s="1" t="s">
        <v>97</v>
      </c>
      <c r="BR528" s="1" t="s">
        <v>98</v>
      </c>
      <c r="BS528" s="1" t="s">
        <v>84</v>
      </c>
      <c r="BT528" s="2">
        <v>40817</v>
      </c>
      <c r="BU528" s="1">
        <v>0</v>
      </c>
      <c r="BV528" s="1">
        <v>0</v>
      </c>
      <c r="BW528" s="1">
        <v>0</v>
      </c>
      <c r="BX528" s="1">
        <v>0</v>
      </c>
    </row>
    <row r="529" spans="4:76" hidden="1" x14ac:dyDescent="0.25">
      <c r="D529" s="4"/>
      <c r="E529" s="5">
        <f t="shared" si="81"/>
        <v>0</v>
      </c>
      <c r="F529" s="5">
        <f t="shared" si="82"/>
        <v>0</v>
      </c>
      <c r="H529" s="5" t="str">
        <f t="shared" si="83"/>
        <v>Withdrawn</v>
      </c>
      <c r="I529" s="6" t="str">
        <f t="shared" si="84"/>
        <v>Not Started</v>
      </c>
      <c r="J529" s="1" t="s">
        <v>1181</v>
      </c>
      <c r="P529" s="1" t="str">
        <f t="shared" si="85"/>
        <v>NRIS</v>
      </c>
      <c r="R529" s="1">
        <f t="shared" si="86"/>
        <v>200</v>
      </c>
      <c r="T529" s="1" t="str">
        <f t="shared" si="87"/>
        <v>Wind</v>
      </c>
      <c r="U529" s="1" t="str">
        <f t="shared" si="88"/>
        <v>Clinton County</v>
      </c>
      <c r="V529" s="1" t="str">
        <f t="shared" si="89"/>
        <v>IN</v>
      </c>
      <c r="AB529" s="1"/>
      <c r="AC529" s="1"/>
      <c r="AJ529" s="5"/>
      <c r="AK529" s="5"/>
      <c r="AL529" s="5"/>
      <c r="AM529" s="5"/>
      <c r="AN529" s="5"/>
      <c r="AO529" s="5"/>
      <c r="AP529" s="5"/>
      <c r="AQ529" s="5"/>
      <c r="AR529" s="5"/>
      <c r="AS529" s="5"/>
      <c r="AT529" s="5"/>
      <c r="AU529" s="5"/>
      <c r="BB529" s="1" t="s">
        <v>73</v>
      </c>
      <c r="BC529" s="2">
        <v>39300</v>
      </c>
      <c r="BD529" s="2">
        <v>39878</v>
      </c>
      <c r="BE529" s="2">
        <v>39878</v>
      </c>
      <c r="BG529" s="1" t="s">
        <v>101</v>
      </c>
      <c r="BH529" s="1" t="s">
        <v>88</v>
      </c>
      <c r="BI529" s="1" t="s">
        <v>103</v>
      </c>
      <c r="BL529" s="1" t="s">
        <v>143</v>
      </c>
      <c r="BM529" s="1" t="s">
        <v>126</v>
      </c>
      <c r="BN529" s="1" t="s">
        <v>1180</v>
      </c>
      <c r="BO529" s="1">
        <v>200</v>
      </c>
      <c r="BP529" s="1">
        <v>200</v>
      </c>
      <c r="BQ529" s="1" t="s">
        <v>97</v>
      </c>
      <c r="BR529" s="1" t="s">
        <v>98</v>
      </c>
      <c r="BS529" s="1" t="s">
        <v>84</v>
      </c>
      <c r="BT529" s="2">
        <v>39995</v>
      </c>
      <c r="BU529" s="1">
        <v>0</v>
      </c>
      <c r="BV529" s="1">
        <v>0</v>
      </c>
      <c r="BW529" s="1">
        <v>0</v>
      </c>
      <c r="BX529" s="1">
        <v>0</v>
      </c>
    </row>
    <row r="530" spans="4:76" hidden="1" x14ac:dyDescent="0.25">
      <c r="D530" s="4"/>
      <c r="E530" s="5" t="str">
        <f t="shared" si="81"/>
        <v>G609</v>
      </c>
      <c r="F530" s="5" t="str">
        <f t="shared" si="82"/>
        <v>G609</v>
      </c>
      <c r="H530" s="5" t="str">
        <f t="shared" si="83"/>
        <v>Done</v>
      </c>
      <c r="I530" s="6" t="str">
        <f t="shared" si="84"/>
        <v>In Service</v>
      </c>
      <c r="J530" s="1" t="s">
        <v>1182</v>
      </c>
      <c r="P530" s="1" t="str">
        <f t="shared" si="85"/>
        <v>ERIS</v>
      </c>
      <c r="R530" s="1">
        <f t="shared" si="86"/>
        <v>6</v>
      </c>
      <c r="T530" s="1" t="str">
        <f t="shared" si="87"/>
        <v>Hydro</v>
      </c>
      <c r="U530" s="1" t="str">
        <f t="shared" si="88"/>
        <v>Price County</v>
      </c>
      <c r="V530" s="1" t="str">
        <f t="shared" si="89"/>
        <v>WI</v>
      </c>
      <c r="AB530" s="1"/>
      <c r="AC530" s="1"/>
      <c r="AJ530" s="5"/>
      <c r="AK530" s="5"/>
      <c r="AL530" s="5"/>
      <c r="AM530" s="5"/>
      <c r="AN530" s="5"/>
      <c r="AO530" s="5"/>
      <c r="AP530" s="5"/>
      <c r="AQ530" s="5"/>
      <c r="AR530" s="5"/>
      <c r="AS530" s="5"/>
      <c r="AT530" s="5"/>
      <c r="AU530" s="5"/>
      <c r="BB530" s="1" t="s">
        <v>58</v>
      </c>
      <c r="BC530" s="2">
        <v>38779</v>
      </c>
      <c r="BE530" s="2">
        <v>39107</v>
      </c>
      <c r="BG530" s="1" t="s">
        <v>91</v>
      </c>
      <c r="BH530" s="1" t="s">
        <v>1183</v>
      </c>
      <c r="BI530" s="1" t="s">
        <v>76</v>
      </c>
      <c r="BJ530" s="1" t="s">
        <v>1182</v>
      </c>
      <c r="BK530" s="1" t="s">
        <v>1182</v>
      </c>
      <c r="BL530" s="1" t="s">
        <v>77</v>
      </c>
      <c r="BM530" s="1" t="s">
        <v>62</v>
      </c>
      <c r="BN530" s="1" t="s">
        <v>1184</v>
      </c>
      <c r="BO530" s="1">
        <v>6</v>
      </c>
      <c r="BP530" s="1">
        <v>6</v>
      </c>
      <c r="BQ530" s="1" t="s">
        <v>69</v>
      </c>
      <c r="BR530" s="1" t="s">
        <v>150</v>
      </c>
      <c r="BS530" s="1" t="s">
        <v>65</v>
      </c>
      <c r="BT530" s="2">
        <v>39746</v>
      </c>
      <c r="BU530" s="1">
        <v>0</v>
      </c>
      <c r="BV530" s="1">
        <v>0</v>
      </c>
      <c r="BW530" s="1">
        <v>0</v>
      </c>
      <c r="BX530" s="1">
        <v>0</v>
      </c>
    </row>
    <row r="531" spans="4:76" hidden="1" x14ac:dyDescent="0.25">
      <c r="D531" s="4"/>
      <c r="E531" s="5">
        <f t="shared" si="81"/>
        <v>0</v>
      </c>
      <c r="F531" s="5">
        <f t="shared" si="82"/>
        <v>0</v>
      </c>
      <c r="H531" s="5" t="str">
        <f t="shared" si="83"/>
        <v>Done</v>
      </c>
      <c r="I531" s="6" t="str">
        <f t="shared" si="84"/>
        <v>Withdrawn</v>
      </c>
      <c r="J531" s="1" t="s">
        <v>1185</v>
      </c>
      <c r="P531" s="1" t="str">
        <f t="shared" si="85"/>
        <v>NRIS</v>
      </c>
      <c r="R531" s="1">
        <f t="shared" si="86"/>
        <v>99</v>
      </c>
      <c r="T531" s="1" t="str">
        <f t="shared" si="87"/>
        <v>Wind</v>
      </c>
      <c r="U531" s="1" t="str">
        <f t="shared" si="88"/>
        <v>Calumet County</v>
      </c>
      <c r="V531" s="1" t="str">
        <f t="shared" si="89"/>
        <v>WI</v>
      </c>
      <c r="AB531" s="1"/>
      <c r="AC531" s="1"/>
      <c r="AJ531" s="5"/>
      <c r="AK531" s="5"/>
      <c r="AL531" s="5"/>
      <c r="AM531" s="5"/>
      <c r="AN531" s="5"/>
      <c r="AO531" s="5"/>
      <c r="AP531" s="5"/>
      <c r="AQ531" s="5"/>
      <c r="AR531" s="5"/>
      <c r="AS531" s="5"/>
      <c r="AT531" s="5"/>
      <c r="AU531" s="5"/>
      <c r="BB531" s="1" t="s">
        <v>58</v>
      </c>
      <c r="BC531" s="2">
        <v>38791</v>
      </c>
      <c r="BE531" s="2">
        <v>39702</v>
      </c>
      <c r="BF531" s="2">
        <v>40821</v>
      </c>
      <c r="BG531" s="1" t="s">
        <v>176</v>
      </c>
      <c r="BH531" s="1" t="s">
        <v>390</v>
      </c>
      <c r="BI531" s="1" t="s">
        <v>76</v>
      </c>
      <c r="BL531" s="1" t="s">
        <v>77</v>
      </c>
      <c r="BM531" s="1" t="s">
        <v>126</v>
      </c>
      <c r="BN531" s="1" t="s">
        <v>1186</v>
      </c>
      <c r="BO531" s="1">
        <v>99</v>
      </c>
      <c r="BP531" s="1">
        <v>99</v>
      </c>
      <c r="BQ531" s="1" t="s">
        <v>97</v>
      </c>
      <c r="BR531" s="1" t="s">
        <v>98</v>
      </c>
      <c r="BS531" s="1" t="s">
        <v>73</v>
      </c>
      <c r="BT531" s="2">
        <v>38991</v>
      </c>
      <c r="BU531" s="1">
        <v>0</v>
      </c>
      <c r="BV531" s="1">
        <v>0</v>
      </c>
      <c r="BW531" s="1">
        <v>0</v>
      </c>
      <c r="BX531" s="1">
        <v>0</v>
      </c>
    </row>
    <row r="532" spans="4:76" hidden="1" x14ac:dyDescent="0.25">
      <c r="D532" s="4"/>
      <c r="E532" s="5">
        <f t="shared" si="81"/>
        <v>0</v>
      </c>
      <c r="F532" s="5" t="str">
        <f t="shared" si="82"/>
        <v>CS5</v>
      </c>
      <c r="H532" s="5" t="str">
        <f t="shared" si="83"/>
        <v>Done</v>
      </c>
      <c r="I532" s="6" t="str">
        <f t="shared" si="84"/>
        <v>In Service</v>
      </c>
      <c r="J532" s="1" t="s">
        <v>1187</v>
      </c>
      <c r="P532" s="1" t="str">
        <f t="shared" si="85"/>
        <v>ERIS</v>
      </c>
      <c r="R532" s="1">
        <f t="shared" si="86"/>
        <v>150</v>
      </c>
      <c r="T532" s="1" t="str">
        <f t="shared" si="87"/>
        <v>Wind</v>
      </c>
      <c r="U532" s="1" t="str">
        <f t="shared" si="88"/>
        <v>Story County</v>
      </c>
      <c r="V532" s="1" t="str">
        <f t="shared" si="89"/>
        <v>IA</v>
      </c>
      <c r="AB532" s="1"/>
      <c r="AC532" s="1"/>
      <c r="AJ532" s="5"/>
      <c r="AK532" s="5"/>
      <c r="AL532" s="5"/>
      <c r="AM532" s="5"/>
      <c r="AN532" s="5"/>
      <c r="AO532" s="5"/>
      <c r="AP532" s="5"/>
      <c r="AQ532" s="5"/>
      <c r="AR532" s="5"/>
      <c r="AS532" s="5"/>
      <c r="AT532" s="5"/>
      <c r="AU532" s="5"/>
      <c r="BB532" s="1" t="s">
        <v>58</v>
      </c>
      <c r="BC532" s="2">
        <v>38796</v>
      </c>
      <c r="BE532" s="2">
        <v>39638</v>
      </c>
      <c r="BG532" s="1" t="s">
        <v>87</v>
      </c>
      <c r="BH532" s="1" t="s">
        <v>550</v>
      </c>
      <c r="BI532" s="1" t="s">
        <v>89</v>
      </c>
      <c r="BK532" s="1" t="s">
        <v>888</v>
      </c>
      <c r="BL532" s="1" t="s">
        <v>134</v>
      </c>
      <c r="BM532" s="1" t="s">
        <v>62</v>
      </c>
      <c r="BN532" s="1" t="s">
        <v>1188</v>
      </c>
      <c r="BO532" s="1">
        <v>150</v>
      </c>
      <c r="BP532" s="1">
        <v>150</v>
      </c>
      <c r="BQ532" s="1" t="s">
        <v>97</v>
      </c>
      <c r="BR532" s="1" t="s">
        <v>98</v>
      </c>
      <c r="BS532" s="1" t="s">
        <v>65</v>
      </c>
      <c r="BT532" s="2">
        <v>39217</v>
      </c>
      <c r="BU532" s="1">
        <v>0</v>
      </c>
      <c r="BV532" s="1">
        <v>0</v>
      </c>
      <c r="BW532" s="1">
        <v>0</v>
      </c>
      <c r="BX532" s="1">
        <v>0</v>
      </c>
    </row>
    <row r="533" spans="4:76" hidden="1" x14ac:dyDescent="0.25">
      <c r="D533" s="4"/>
      <c r="E533" s="5">
        <f t="shared" si="81"/>
        <v>0</v>
      </c>
      <c r="F533" s="5">
        <f t="shared" si="82"/>
        <v>0</v>
      </c>
      <c r="H533" s="5" t="str">
        <f t="shared" si="83"/>
        <v>Withdrawn</v>
      </c>
      <c r="I533" s="6" t="str">
        <f t="shared" si="84"/>
        <v>Not Started</v>
      </c>
      <c r="J533" s="1" t="s">
        <v>1189</v>
      </c>
      <c r="P533" s="1" t="str">
        <f t="shared" si="85"/>
        <v>NRIS</v>
      </c>
      <c r="R533" s="1">
        <f t="shared" si="86"/>
        <v>105</v>
      </c>
      <c r="T533" s="1" t="str">
        <f t="shared" si="87"/>
        <v>Gas</v>
      </c>
      <c r="U533" s="1" t="str">
        <f t="shared" si="88"/>
        <v>Gibson County</v>
      </c>
      <c r="V533" s="1" t="str">
        <f t="shared" si="89"/>
        <v>IN</v>
      </c>
      <c r="AB533" s="1"/>
      <c r="AC533" s="1"/>
      <c r="AJ533" s="5"/>
      <c r="AK533" s="5"/>
      <c r="AL533" s="5"/>
      <c r="AM533" s="5"/>
      <c r="AN533" s="5"/>
      <c r="AO533" s="5"/>
      <c r="AP533" s="5"/>
      <c r="AQ533" s="5"/>
      <c r="AR533" s="5"/>
      <c r="AS533" s="5"/>
      <c r="AT533" s="5"/>
      <c r="AU533" s="5"/>
      <c r="BB533" s="1" t="s">
        <v>73</v>
      </c>
      <c r="BC533" s="2">
        <v>39442</v>
      </c>
      <c r="BD533" s="2">
        <v>39878</v>
      </c>
      <c r="BE533" s="2">
        <v>39878</v>
      </c>
      <c r="BG533" s="1" t="s">
        <v>197</v>
      </c>
      <c r="BH533" s="1" t="s">
        <v>198</v>
      </c>
      <c r="BI533" s="1" t="s">
        <v>103</v>
      </c>
      <c r="BL533" s="1" t="s">
        <v>536</v>
      </c>
      <c r="BM533" s="1" t="s">
        <v>126</v>
      </c>
      <c r="BN533" s="1" t="s">
        <v>1190</v>
      </c>
      <c r="BO533" s="1">
        <v>105</v>
      </c>
      <c r="BP533" s="1">
        <v>105</v>
      </c>
      <c r="BQ533" s="1" t="s">
        <v>64</v>
      </c>
      <c r="BS533" s="1" t="s">
        <v>84</v>
      </c>
      <c r="BT533" s="2">
        <v>39797</v>
      </c>
      <c r="BU533" s="1">
        <v>0</v>
      </c>
      <c r="BV533" s="1">
        <v>0</v>
      </c>
      <c r="BW533" s="1">
        <v>0</v>
      </c>
      <c r="BX533" s="1">
        <v>0</v>
      </c>
    </row>
    <row r="534" spans="4:76" hidden="1" x14ac:dyDescent="0.25">
      <c r="D534" s="4"/>
      <c r="E534" s="5">
        <f t="shared" si="81"/>
        <v>0</v>
      </c>
      <c r="F534" s="5">
        <f t="shared" si="82"/>
        <v>0</v>
      </c>
      <c r="H534" s="5" t="str">
        <f t="shared" si="83"/>
        <v>Withdrawn</v>
      </c>
      <c r="I534" s="6" t="str">
        <f t="shared" si="84"/>
        <v>Not Started</v>
      </c>
      <c r="J534" s="1" t="s">
        <v>1191</v>
      </c>
      <c r="P534" s="1" t="str">
        <f t="shared" si="85"/>
        <v>NRIS</v>
      </c>
      <c r="R534" s="1">
        <f t="shared" si="86"/>
        <v>150</v>
      </c>
      <c r="T534" s="1" t="str">
        <f t="shared" si="87"/>
        <v>Wind</v>
      </c>
      <c r="U534" s="1" t="str">
        <f t="shared" si="88"/>
        <v>Schuyler County</v>
      </c>
      <c r="V534" s="1" t="str">
        <f t="shared" si="89"/>
        <v>MO</v>
      </c>
      <c r="AB534" s="1"/>
      <c r="AC534" s="1"/>
      <c r="AJ534" s="5"/>
      <c r="AK534" s="5"/>
      <c r="AL534" s="5"/>
      <c r="AM534" s="5"/>
      <c r="AN534" s="5"/>
      <c r="AO534" s="5"/>
      <c r="AP534" s="5"/>
      <c r="AQ534" s="5"/>
      <c r="AR534" s="5"/>
      <c r="AS534" s="5"/>
      <c r="AT534" s="5"/>
      <c r="AU534" s="5"/>
      <c r="BB534" s="1" t="s">
        <v>73</v>
      </c>
      <c r="BC534" s="2">
        <v>39133</v>
      </c>
      <c r="BD534" s="2">
        <v>39889</v>
      </c>
      <c r="BE534" s="2">
        <v>39889</v>
      </c>
      <c r="BG534" s="1" t="s">
        <v>486</v>
      </c>
      <c r="BH534" s="1" t="s">
        <v>593</v>
      </c>
      <c r="BI534" s="1" t="s">
        <v>488</v>
      </c>
      <c r="BL534" s="1" t="s">
        <v>143</v>
      </c>
      <c r="BM534" s="1" t="s">
        <v>126</v>
      </c>
      <c r="BN534" s="1" t="s">
        <v>1192</v>
      </c>
      <c r="BO534" s="1">
        <v>150</v>
      </c>
      <c r="BP534" s="1">
        <v>150</v>
      </c>
      <c r="BQ534" s="1" t="s">
        <v>97</v>
      </c>
      <c r="BR534" s="1" t="s">
        <v>98</v>
      </c>
      <c r="BS534" s="1" t="s">
        <v>84</v>
      </c>
      <c r="BT534" s="2">
        <v>39979</v>
      </c>
      <c r="BU534" s="1">
        <v>0</v>
      </c>
      <c r="BV534" s="1">
        <v>0</v>
      </c>
      <c r="BW534" s="1">
        <v>0</v>
      </c>
      <c r="BX534" s="1">
        <v>0</v>
      </c>
    </row>
    <row r="535" spans="4:76" hidden="1" x14ac:dyDescent="0.25">
      <c r="D535" s="4"/>
      <c r="E535" s="5">
        <f t="shared" si="81"/>
        <v>0</v>
      </c>
      <c r="F535" s="5">
        <f t="shared" si="82"/>
        <v>0</v>
      </c>
      <c r="H535" s="5" t="str">
        <f t="shared" si="83"/>
        <v>Withdrawn</v>
      </c>
      <c r="I535" s="6" t="str">
        <f t="shared" si="84"/>
        <v>Not Started</v>
      </c>
      <c r="J535" s="1" t="s">
        <v>1193</v>
      </c>
      <c r="P535" s="1" t="str">
        <f t="shared" si="85"/>
        <v>NRIS</v>
      </c>
      <c r="R535" s="1">
        <f t="shared" si="86"/>
        <v>1500</v>
      </c>
      <c r="T535" s="1" t="str">
        <f t="shared" si="87"/>
        <v>Wind</v>
      </c>
      <c r="U535" s="1" t="str">
        <f t="shared" si="88"/>
        <v>Olmsted County</v>
      </c>
      <c r="V535" s="1" t="str">
        <f t="shared" si="89"/>
        <v>MN</v>
      </c>
      <c r="AB535" s="1"/>
      <c r="AC535" s="1"/>
      <c r="AJ535" s="5"/>
      <c r="AK535" s="5"/>
      <c r="AL535" s="5"/>
      <c r="AM535" s="5"/>
      <c r="AN535" s="5"/>
      <c r="AO535" s="5"/>
      <c r="AP535" s="5"/>
      <c r="AQ535" s="5"/>
      <c r="AR535" s="5"/>
      <c r="AS535" s="5"/>
      <c r="AT535" s="5"/>
      <c r="AU535" s="5"/>
      <c r="BB535" s="1" t="s">
        <v>73</v>
      </c>
      <c r="BC535" s="2">
        <v>39366</v>
      </c>
      <c r="BD535" s="2">
        <v>39903</v>
      </c>
      <c r="BE535" s="2">
        <v>39903</v>
      </c>
      <c r="BG535" s="1" t="s">
        <v>91</v>
      </c>
      <c r="BH535" s="1" t="s">
        <v>1194</v>
      </c>
      <c r="BI535" s="1" t="s">
        <v>93</v>
      </c>
      <c r="BL535" s="1" t="s">
        <v>143</v>
      </c>
      <c r="BM535" s="1" t="s">
        <v>126</v>
      </c>
      <c r="BN535" s="1" t="s">
        <v>1195</v>
      </c>
      <c r="BO535" s="1">
        <v>1500</v>
      </c>
      <c r="BP535" s="1">
        <v>1500</v>
      </c>
      <c r="BQ535" s="1" t="s">
        <v>97</v>
      </c>
      <c r="BR535" s="1" t="s">
        <v>98</v>
      </c>
      <c r="BS535" s="1" t="s">
        <v>84</v>
      </c>
      <c r="BT535" s="2">
        <v>40817</v>
      </c>
      <c r="BU535" s="1">
        <v>0</v>
      </c>
      <c r="BV535" s="1">
        <v>0</v>
      </c>
      <c r="BW535" s="1">
        <v>0</v>
      </c>
      <c r="BX535" s="1">
        <v>0</v>
      </c>
    </row>
    <row r="536" spans="4:76" hidden="1" x14ac:dyDescent="0.25">
      <c r="D536" s="4"/>
      <c r="E536" s="5">
        <f t="shared" si="81"/>
        <v>0</v>
      </c>
      <c r="F536" s="5">
        <f t="shared" si="82"/>
        <v>0</v>
      </c>
      <c r="H536" s="5" t="str">
        <f t="shared" si="83"/>
        <v>Withdrawn</v>
      </c>
      <c r="I536" s="6" t="str">
        <f t="shared" si="84"/>
        <v>Not Started</v>
      </c>
      <c r="J536" s="1" t="s">
        <v>1196</v>
      </c>
      <c r="P536" s="1" t="str">
        <f t="shared" si="85"/>
        <v>NRIS</v>
      </c>
      <c r="R536" s="1">
        <f t="shared" si="86"/>
        <v>99</v>
      </c>
      <c r="T536" s="1" t="str">
        <f t="shared" si="87"/>
        <v>Wind</v>
      </c>
      <c r="U536" s="1" t="str">
        <f t="shared" si="88"/>
        <v>Dane County</v>
      </c>
      <c r="V536" s="1" t="str">
        <f t="shared" si="89"/>
        <v>WI</v>
      </c>
      <c r="AB536" s="1"/>
      <c r="AC536" s="1"/>
      <c r="AJ536" s="5"/>
      <c r="AK536" s="5"/>
      <c r="AL536" s="5"/>
      <c r="AM536" s="5"/>
      <c r="AN536" s="5"/>
      <c r="AO536" s="5"/>
      <c r="AP536" s="5"/>
      <c r="AQ536" s="5"/>
      <c r="AR536" s="5"/>
      <c r="AS536" s="5"/>
      <c r="AT536" s="5"/>
      <c r="AU536" s="5"/>
      <c r="BB536" s="1" t="s">
        <v>73</v>
      </c>
      <c r="BC536" s="2">
        <v>39090</v>
      </c>
      <c r="BD536" s="2">
        <v>39911</v>
      </c>
      <c r="BE536" s="2">
        <v>39911</v>
      </c>
      <c r="BG536" s="1" t="s">
        <v>275</v>
      </c>
      <c r="BH536" s="1" t="s">
        <v>276</v>
      </c>
      <c r="BI536" s="1" t="s">
        <v>76</v>
      </c>
      <c r="BL536" s="1" t="s">
        <v>77</v>
      </c>
      <c r="BM536" s="1" t="s">
        <v>126</v>
      </c>
      <c r="BN536" s="1" t="s">
        <v>1197</v>
      </c>
      <c r="BO536" s="1">
        <v>99</v>
      </c>
      <c r="BP536" s="1">
        <v>99</v>
      </c>
      <c r="BQ536" s="1" t="s">
        <v>97</v>
      </c>
      <c r="BR536" s="1" t="s">
        <v>98</v>
      </c>
      <c r="BS536" s="1" t="s">
        <v>84</v>
      </c>
      <c r="BT536" s="2">
        <v>39692</v>
      </c>
      <c r="BU536" s="1">
        <v>0</v>
      </c>
      <c r="BV536" s="1">
        <v>0</v>
      </c>
      <c r="BW536" s="1">
        <v>0</v>
      </c>
      <c r="BX536" s="1">
        <v>0</v>
      </c>
    </row>
    <row r="537" spans="4:76" hidden="1" x14ac:dyDescent="0.25">
      <c r="D537" s="4"/>
      <c r="E537" s="5">
        <f t="shared" si="81"/>
        <v>0</v>
      </c>
      <c r="F537" s="5">
        <f t="shared" si="82"/>
        <v>0</v>
      </c>
      <c r="H537" s="5" t="str">
        <f t="shared" si="83"/>
        <v>Withdrawn</v>
      </c>
      <c r="I537" s="6" t="str">
        <f t="shared" si="84"/>
        <v>Not Started</v>
      </c>
      <c r="J537" s="1" t="s">
        <v>1198</v>
      </c>
      <c r="P537" s="1" t="str">
        <f t="shared" si="85"/>
        <v>NRIS</v>
      </c>
      <c r="R537" s="1">
        <f t="shared" si="86"/>
        <v>100</v>
      </c>
      <c r="T537" s="1" t="str">
        <f t="shared" si="87"/>
        <v>Wind</v>
      </c>
      <c r="U537" s="1" t="str">
        <f t="shared" si="88"/>
        <v>Rock County</v>
      </c>
      <c r="V537" s="1" t="str">
        <f t="shared" si="89"/>
        <v>WI</v>
      </c>
      <c r="AB537" s="1"/>
      <c r="AC537" s="1"/>
      <c r="AJ537" s="5"/>
      <c r="AK537" s="5"/>
      <c r="AL537" s="5"/>
      <c r="AM537" s="5"/>
      <c r="AN537" s="5"/>
      <c r="AO537" s="5"/>
      <c r="AP537" s="5"/>
      <c r="AQ537" s="5"/>
      <c r="AR537" s="5"/>
      <c r="AS537" s="5"/>
      <c r="AT537" s="5"/>
      <c r="AU537" s="5"/>
      <c r="BB537" s="1" t="s">
        <v>73</v>
      </c>
      <c r="BC537" s="2">
        <v>39202</v>
      </c>
      <c r="BD537" s="2">
        <v>39911</v>
      </c>
      <c r="BE537" s="2">
        <v>39911</v>
      </c>
      <c r="BG537" s="1" t="s">
        <v>74</v>
      </c>
      <c r="BH537" s="1" t="s">
        <v>158</v>
      </c>
      <c r="BI537" s="1" t="s">
        <v>76</v>
      </c>
      <c r="BL537" s="1" t="s">
        <v>77</v>
      </c>
      <c r="BM537" s="1" t="s">
        <v>126</v>
      </c>
      <c r="BN537" s="1" t="s">
        <v>1199</v>
      </c>
      <c r="BO537" s="1">
        <v>100</v>
      </c>
      <c r="BP537" s="1">
        <v>100</v>
      </c>
      <c r="BQ537" s="1" t="s">
        <v>97</v>
      </c>
      <c r="BR537" s="1" t="s">
        <v>98</v>
      </c>
      <c r="BS537" s="1" t="s">
        <v>84</v>
      </c>
      <c r="BT537" s="2">
        <v>39437</v>
      </c>
      <c r="BU537" s="1">
        <v>0</v>
      </c>
      <c r="BV537" s="1">
        <v>0</v>
      </c>
      <c r="BW537" s="1">
        <v>0</v>
      </c>
      <c r="BX537" s="1">
        <v>0</v>
      </c>
    </row>
    <row r="538" spans="4:76" hidden="1" x14ac:dyDescent="0.25">
      <c r="D538" s="4"/>
      <c r="E538" s="5">
        <f t="shared" si="81"/>
        <v>0</v>
      </c>
      <c r="F538" s="5" t="str">
        <f t="shared" si="82"/>
        <v>CS5</v>
      </c>
      <c r="H538" s="5" t="str">
        <f t="shared" si="83"/>
        <v>Done</v>
      </c>
      <c r="I538" s="6" t="str">
        <f t="shared" si="84"/>
        <v>In Service</v>
      </c>
      <c r="J538" s="1" t="s">
        <v>1200</v>
      </c>
      <c r="P538" s="1" t="str">
        <f t="shared" si="85"/>
        <v>NRIS</v>
      </c>
      <c r="R538" s="1">
        <f t="shared" si="86"/>
        <v>50</v>
      </c>
      <c r="T538" s="1" t="str">
        <f t="shared" si="87"/>
        <v>Wind</v>
      </c>
      <c r="U538" s="1" t="str">
        <f t="shared" si="88"/>
        <v>Otter Tail County</v>
      </c>
      <c r="V538" s="1" t="str">
        <f t="shared" si="89"/>
        <v>MN</v>
      </c>
      <c r="AB538" s="1"/>
      <c r="AC538" s="1"/>
      <c r="AJ538" s="5"/>
      <c r="AK538" s="5"/>
      <c r="AL538" s="5"/>
      <c r="AM538" s="5"/>
      <c r="AN538" s="5"/>
      <c r="AO538" s="5"/>
      <c r="AP538" s="5"/>
      <c r="AQ538" s="5"/>
      <c r="AR538" s="5"/>
      <c r="AS538" s="5"/>
      <c r="AT538" s="5"/>
      <c r="AU538" s="5"/>
      <c r="BB538" s="1" t="s">
        <v>58</v>
      </c>
      <c r="BC538" s="2">
        <v>38821</v>
      </c>
      <c r="BE538" s="2">
        <v>40002</v>
      </c>
      <c r="BF538" s="2">
        <v>41244</v>
      </c>
      <c r="BG538" s="1" t="s">
        <v>203</v>
      </c>
      <c r="BH538" s="1" t="s">
        <v>358</v>
      </c>
      <c r="BI538" s="1" t="s">
        <v>93</v>
      </c>
      <c r="BK538" s="1" t="s">
        <v>888</v>
      </c>
      <c r="BL538" s="1" t="s">
        <v>134</v>
      </c>
      <c r="BM538" s="1" t="s">
        <v>126</v>
      </c>
      <c r="BN538" s="1" t="s">
        <v>1201</v>
      </c>
      <c r="BO538" s="1">
        <v>50</v>
      </c>
      <c r="BP538" s="1">
        <v>50</v>
      </c>
      <c r="BQ538" s="1" t="s">
        <v>97</v>
      </c>
      <c r="BR538" s="1" t="s">
        <v>98</v>
      </c>
      <c r="BS538" s="1" t="s">
        <v>65</v>
      </c>
      <c r="BT538" s="2">
        <v>39783</v>
      </c>
      <c r="BU538" s="1">
        <v>0</v>
      </c>
      <c r="BV538" s="1">
        <v>0</v>
      </c>
      <c r="BW538" s="1">
        <v>0</v>
      </c>
      <c r="BX538" s="1">
        <v>0</v>
      </c>
    </row>
    <row r="539" spans="4:76" hidden="1" x14ac:dyDescent="0.25">
      <c r="D539" s="4"/>
      <c r="E539" s="5">
        <f t="shared" si="81"/>
        <v>0</v>
      </c>
      <c r="F539" s="5">
        <f t="shared" si="82"/>
        <v>0</v>
      </c>
      <c r="H539" s="5" t="str">
        <f t="shared" si="83"/>
        <v>Withdrawn</v>
      </c>
      <c r="I539" s="6" t="str">
        <f t="shared" si="84"/>
        <v>Not Started</v>
      </c>
      <c r="J539" s="1" t="s">
        <v>1202</v>
      </c>
      <c r="P539" s="1" t="str">
        <f t="shared" si="85"/>
        <v>NRIS</v>
      </c>
      <c r="R539" s="1">
        <f t="shared" si="86"/>
        <v>200</v>
      </c>
      <c r="T539" s="1" t="str">
        <f t="shared" si="87"/>
        <v>Wind</v>
      </c>
      <c r="U539" s="1" t="str">
        <f t="shared" si="88"/>
        <v>Montgomery County</v>
      </c>
      <c r="V539" s="1" t="str">
        <f t="shared" si="89"/>
        <v>IN</v>
      </c>
      <c r="AB539" s="1"/>
      <c r="AC539" s="1"/>
      <c r="AJ539" s="5"/>
      <c r="AK539" s="5"/>
      <c r="AL539" s="5"/>
      <c r="AM539" s="5"/>
      <c r="AN539" s="5"/>
      <c r="AO539" s="5"/>
      <c r="AP539" s="5"/>
      <c r="AQ539" s="5"/>
      <c r="AR539" s="5"/>
      <c r="AS539" s="5"/>
      <c r="AT539" s="5"/>
      <c r="AU539" s="5"/>
      <c r="BB539" s="1" t="s">
        <v>73</v>
      </c>
      <c r="BC539" s="2">
        <v>39743</v>
      </c>
      <c r="BD539" s="2">
        <v>39922</v>
      </c>
      <c r="BE539" s="2">
        <v>39922</v>
      </c>
      <c r="BG539" s="1" t="s">
        <v>101</v>
      </c>
      <c r="BH539" s="1" t="s">
        <v>763</v>
      </c>
      <c r="BI539" s="1" t="s">
        <v>103</v>
      </c>
      <c r="BL539" s="1" t="s">
        <v>536</v>
      </c>
      <c r="BM539" s="1" t="s">
        <v>126</v>
      </c>
      <c r="BN539" s="1" t="s">
        <v>1203</v>
      </c>
      <c r="BO539" s="1">
        <v>200</v>
      </c>
      <c r="BP539" s="1">
        <v>200</v>
      </c>
      <c r="BQ539" s="1" t="s">
        <v>97</v>
      </c>
      <c r="BR539" s="1" t="s">
        <v>98</v>
      </c>
      <c r="BS539" s="1" t="s">
        <v>84</v>
      </c>
      <c r="BT539" s="2">
        <v>40695</v>
      </c>
      <c r="BU539" s="1">
        <v>0</v>
      </c>
      <c r="BV539" s="1">
        <v>0</v>
      </c>
      <c r="BW539" s="1">
        <v>0</v>
      </c>
      <c r="BX539" s="1">
        <v>0</v>
      </c>
    </row>
    <row r="540" spans="4:76" hidden="1" x14ac:dyDescent="0.25">
      <c r="D540" s="4"/>
      <c r="E540" s="5">
        <f t="shared" si="81"/>
        <v>0</v>
      </c>
      <c r="F540" s="5" t="str">
        <f t="shared" si="82"/>
        <v>CS5</v>
      </c>
      <c r="H540" s="5" t="str">
        <f t="shared" si="83"/>
        <v>Done</v>
      </c>
      <c r="I540" s="6" t="str">
        <f t="shared" si="84"/>
        <v>Under Construction</v>
      </c>
      <c r="J540" s="1" t="s">
        <v>1204</v>
      </c>
      <c r="P540" s="1" t="str">
        <f t="shared" si="85"/>
        <v>NRIS</v>
      </c>
      <c r="R540" s="1">
        <f t="shared" si="86"/>
        <v>20</v>
      </c>
      <c r="T540" s="1" t="str">
        <f t="shared" si="87"/>
        <v>Wind</v>
      </c>
      <c r="U540" s="1" t="str">
        <f t="shared" si="88"/>
        <v>Pipestone County</v>
      </c>
      <c r="V540" s="1" t="str">
        <f t="shared" si="89"/>
        <v>MN</v>
      </c>
      <c r="AB540" s="1"/>
      <c r="AC540" s="1"/>
      <c r="AJ540" s="5"/>
      <c r="AK540" s="5"/>
      <c r="AL540" s="5"/>
      <c r="AM540" s="5"/>
      <c r="AN540" s="5"/>
      <c r="AO540" s="5"/>
      <c r="AP540" s="5"/>
      <c r="AQ540" s="5"/>
      <c r="AR540" s="5"/>
      <c r="AS540" s="5"/>
      <c r="AT540" s="5"/>
      <c r="AU540" s="5"/>
      <c r="BB540" s="1" t="s">
        <v>58</v>
      </c>
      <c r="BC540" s="2">
        <v>38825</v>
      </c>
      <c r="BE540" s="2">
        <v>41131</v>
      </c>
      <c r="BF540" s="2">
        <v>43435</v>
      </c>
      <c r="BG540" s="1" t="s">
        <v>91</v>
      </c>
      <c r="BH540" s="1" t="s">
        <v>169</v>
      </c>
      <c r="BI540" s="1" t="s">
        <v>93</v>
      </c>
      <c r="BK540" s="1" t="s">
        <v>888</v>
      </c>
      <c r="BL540" s="1" t="s">
        <v>134</v>
      </c>
      <c r="BM540" s="1" t="s">
        <v>126</v>
      </c>
      <c r="BN540" s="1" t="s">
        <v>1205</v>
      </c>
      <c r="BO540" s="1">
        <v>20</v>
      </c>
      <c r="BP540" s="1">
        <v>20</v>
      </c>
      <c r="BQ540" s="1" t="s">
        <v>97</v>
      </c>
      <c r="BR540" s="1" t="s">
        <v>98</v>
      </c>
      <c r="BS540" s="1" t="s">
        <v>71</v>
      </c>
      <c r="BT540" s="2">
        <v>39995</v>
      </c>
      <c r="BU540" s="1">
        <v>0</v>
      </c>
      <c r="BV540" s="1">
        <v>0</v>
      </c>
      <c r="BW540" s="1">
        <v>0</v>
      </c>
      <c r="BX540" s="1">
        <v>0</v>
      </c>
    </row>
    <row r="541" spans="4:76" hidden="1" x14ac:dyDescent="0.25">
      <c r="D541" s="4"/>
      <c r="E541" s="5">
        <f t="shared" si="81"/>
        <v>0</v>
      </c>
      <c r="F541" s="5">
        <f t="shared" si="82"/>
        <v>0</v>
      </c>
      <c r="H541" s="5" t="str">
        <f t="shared" si="83"/>
        <v>Withdrawn</v>
      </c>
      <c r="I541" s="6" t="str">
        <f t="shared" si="84"/>
        <v>Not Started</v>
      </c>
      <c r="J541" s="1" t="s">
        <v>1206</v>
      </c>
      <c r="P541" s="1" t="str">
        <f t="shared" si="85"/>
        <v>NRIS</v>
      </c>
      <c r="R541" s="1">
        <f t="shared" si="86"/>
        <v>100</v>
      </c>
      <c r="T541" s="1" t="str">
        <f t="shared" si="87"/>
        <v>Wind</v>
      </c>
      <c r="U541" s="1" t="str">
        <f t="shared" si="88"/>
        <v>Rock County</v>
      </c>
      <c r="V541" s="1" t="str">
        <f t="shared" si="89"/>
        <v>WI</v>
      </c>
      <c r="AB541" s="1"/>
      <c r="AC541" s="1"/>
      <c r="AJ541" s="5"/>
      <c r="AK541" s="5"/>
      <c r="AL541" s="5"/>
      <c r="AM541" s="5"/>
      <c r="AN541" s="5"/>
      <c r="AO541" s="5"/>
      <c r="AP541" s="5"/>
      <c r="AQ541" s="5"/>
      <c r="AR541" s="5"/>
      <c r="AS541" s="5"/>
      <c r="AT541" s="5"/>
      <c r="AU541" s="5"/>
      <c r="BB541" s="1" t="s">
        <v>73</v>
      </c>
      <c r="BC541" s="2">
        <v>39134</v>
      </c>
      <c r="BD541" s="2">
        <v>39930</v>
      </c>
      <c r="BE541" s="2">
        <v>39930</v>
      </c>
      <c r="BG541" s="1" t="s">
        <v>74</v>
      </c>
      <c r="BH541" s="1" t="s">
        <v>158</v>
      </c>
      <c r="BI541" s="1" t="s">
        <v>76</v>
      </c>
      <c r="BL541" s="1" t="s">
        <v>77</v>
      </c>
      <c r="BM541" s="1" t="s">
        <v>126</v>
      </c>
      <c r="BN541" s="1" t="s">
        <v>1207</v>
      </c>
      <c r="BO541" s="1">
        <v>100</v>
      </c>
      <c r="BP541" s="1">
        <v>100</v>
      </c>
      <c r="BQ541" s="1" t="s">
        <v>97</v>
      </c>
      <c r="BR541" s="1" t="s">
        <v>98</v>
      </c>
      <c r="BS541" s="1" t="s">
        <v>84</v>
      </c>
      <c r="BU541" s="1">
        <v>0</v>
      </c>
      <c r="BV541" s="1">
        <v>0</v>
      </c>
      <c r="BW541" s="1">
        <v>0</v>
      </c>
      <c r="BX541" s="1">
        <v>0</v>
      </c>
    </row>
    <row r="542" spans="4:76" hidden="1" x14ac:dyDescent="0.25">
      <c r="D542" s="4"/>
      <c r="E542" s="5">
        <f t="shared" si="81"/>
        <v>0</v>
      </c>
      <c r="F542" s="5" t="str">
        <f t="shared" si="82"/>
        <v>CIGS II</v>
      </c>
      <c r="H542" s="5" t="str">
        <f t="shared" si="83"/>
        <v>Withdrawn</v>
      </c>
      <c r="I542" s="6" t="str">
        <f t="shared" si="84"/>
        <v>Not Started</v>
      </c>
      <c r="J542" s="1" t="s">
        <v>1208</v>
      </c>
      <c r="P542" s="1" t="str">
        <f t="shared" si="85"/>
        <v>NRIS</v>
      </c>
      <c r="R542" s="1">
        <f t="shared" si="86"/>
        <v>200</v>
      </c>
      <c r="T542" s="1" t="str">
        <f t="shared" si="87"/>
        <v>Wind</v>
      </c>
      <c r="U542" s="1" t="str">
        <f t="shared" si="88"/>
        <v>Henry County</v>
      </c>
      <c r="V542" s="1" t="str">
        <f t="shared" si="89"/>
        <v>IL</v>
      </c>
      <c r="AB542" s="1"/>
      <c r="AC542" s="1"/>
      <c r="AJ542" s="5"/>
      <c r="AK542" s="5"/>
      <c r="AL542" s="5"/>
      <c r="AM542" s="5"/>
      <c r="AN542" s="5"/>
      <c r="AO542" s="5"/>
      <c r="AP542" s="5"/>
      <c r="AQ542" s="5"/>
      <c r="AR542" s="5"/>
      <c r="AS542" s="5"/>
      <c r="AT542" s="5"/>
      <c r="AU542" s="5"/>
      <c r="BB542" s="1" t="s">
        <v>73</v>
      </c>
      <c r="BC542" s="2">
        <v>38601</v>
      </c>
      <c r="BD542" s="2">
        <v>39937</v>
      </c>
      <c r="BE542" s="2">
        <v>39937</v>
      </c>
      <c r="BG542" s="1" t="s">
        <v>122</v>
      </c>
      <c r="BH542" s="1" t="s">
        <v>429</v>
      </c>
      <c r="BI542" s="1" t="s">
        <v>124</v>
      </c>
      <c r="BK542" s="1" t="s">
        <v>1059</v>
      </c>
      <c r="BL542" s="1" t="s">
        <v>77</v>
      </c>
      <c r="BM542" s="1" t="s">
        <v>126</v>
      </c>
      <c r="BN542" s="1" t="s">
        <v>1060</v>
      </c>
      <c r="BO542" s="1">
        <v>200</v>
      </c>
      <c r="BP542" s="1">
        <v>200</v>
      </c>
      <c r="BQ542" s="1" t="s">
        <v>97</v>
      </c>
      <c r="BR542" s="1" t="s">
        <v>98</v>
      </c>
      <c r="BS542" s="1" t="s">
        <v>84</v>
      </c>
      <c r="BT542" s="2">
        <v>38991</v>
      </c>
      <c r="BU542" s="1">
        <v>0</v>
      </c>
      <c r="BV542" s="1">
        <v>0</v>
      </c>
      <c r="BW542" s="1">
        <v>0</v>
      </c>
      <c r="BX542" s="1">
        <v>0</v>
      </c>
    </row>
    <row r="543" spans="4:76" hidden="1" x14ac:dyDescent="0.25">
      <c r="D543" s="4"/>
      <c r="E543" s="5">
        <f t="shared" si="81"/>
        <v>0</v>
      </c>
      <c r="F543" s="5">
        <f t="shared" si="82"/>
        <v>0</v>
      </c>
      <c r="H543" s="5" t="str">
        <f t="shared" si="83"/>
        <v>Withdrawn</v>
      </c>
      <c r="I543" s="6" t="str">
        <f t="shared" si="84"/>
        <v>Not Started</v>
      </c>
      <c r="J543" s="1" t="s">
        <v>1209</v>
      </c>
      <c r="P543" s="1" t="str">
        <f t="shared" si="85"/>
        <v>NRIS</v>
      </c>
      <c r="R543" s="1">
        <f t="shared" si="86"/>
        <v>750</v>
      </c>
      <c r="T543" s="1" t="str">
        <f t="shared" si="87"/>
        <v>Coal</v>
      </c>
      <c r="U543" s="1" t="str">
        <f t="shared" si="88"/>
        <v>Midland County</v>
      </c>
      <c r="V543" s="1" t="str">
        <f t="shared" si="89"/>
        <v>MI</v>
      </c>
      <c r="AB543" s="1"/>
      <c r="AC543" s="1"/>
      <c r="AJ543" s="5"/>
      <c r="AK543" s="5"/>
      <c r="AL543" s="5"/>
      <c r="AM543" s="5"/>
      <c r="AN543" s="5"/>
      <c r="AO543" s="5"/>
      <c r="AP543" s="5"/>
      <c r="AQ543" s="5"/>
      <c r="AR543" s="5"/>
      <c r="AS543" s="5"/>
      <c r="AT543" s="5"/>
      <c r="AU543" s="5"/>
      <c r="BB543" s="1" t="s">
        <v>73</v>
      </c>
      <c r="BC543" s="2">
        <v>39001</v>
      </c>
      <c r="BD543" s="2">
        <v>39937</v>
      </c>
      <c r="BE543" s="2">
        <v>39937</v>
      </c>
      <c r="BG543" s="1" t="s">
        <v>139</v>
      </c>
      <c r="BH543" s="1" t="s">
        <v>1210</v>
      </c>
      <c r="BI543" s="1" t="s">
        <v>130</v>
      </c>
      <c r="BL543" s="1" t="s">
        <v>77</v>
      </c>
      <c r="BM543" s="1" t="s">
        <v>126</v>
      </c>
      <c r="BN543" s="1" t="s">
        <v>1211</v>
      </c>
      <c r="BO543" s="1">
        <v>750</v>
      </c>
      <c r="BP543" s="1">
        <v>750</v>
      </c>
      <c r="BQ543" s="1" t="s">
        <v>83</v>
      </c>
      <c r="BR543" s="1" t="s">
        <v>355</v>
      </c>
      <c r="BS543" s="1" t="s">
        <v>84</v>
      </c>
      <c r="BT543" s="2">
        <v>39630</v>
      </c>
      <c r="BU543" s="1">
        <v>0</v>
      </c>
      <c r="BV543" s="1">
        <v>0</v>
      </c>
      <c r="BW543" s="1">
        <v>0</v>
      </c>
      <c r="BX543" s="1">
        <v>0</v>
      </c>
    </row>
    <row r="544" spans="4:76" hidden="1" x14ac:dyDescent="0.25">
      <c r="D544" s="4"/>
      <c r="E544" s="5">
        <f t="shared" si="81"/>
        <v>0</v>
      </c>
      <c r="F544" s="5" t="str">
        <f t="shared" si="82"/>
        <v>CS5</v>
      </c>
      <c r="H544" s="5" t="str">
        <f t="shared" si="83"/>
        <v>Done</v>
      </c>
      <c r="I544" s="6" t="str">
        <f t="shared" si="84"/>
        <v>Withdrawn</v>
      </c>
      <c r="J544" s="1" t="s">
        <v>1212</v>
      </c>
      <c r="P544" s="1" t="str">
        <f t="shared" si="85"/>
        <v>NRIS</v>
      </c>
      <c r="R544" s="1">
        <f t="shared" si="86"/>
        <v>32</v>
      </c>
      <c r="T544" s="1" t="str">
        <f t="shared" si="87"/>
        <v>Wind</v>
      </c>
      <c r="U544" s="1" t="str">
        <f t="shared" si="88"/>
        <v>Brown County</v>
      </c>
      <c r="V544" s="1" t="str">
        <f t="shared" si="89"/>
        <v>MN</v>
      </c>
      <c r="AB544" s="1"/>
      <c r="AC544" s="1"/>
      <c r="AJ544" s="5"/>
      <c r="AK544" s="5"/>
      <c r="AL544" s="5"/>
      <c r="AM544" s="5"/>
      <c r="AN544" s="5"/>
      <c r="AO544" s="5"/>
      <c r="AP544" s="5"/>
      <c r="AQ544" s="5"/>
      <c r="AR544" s="5"/>
      <c r="AS544" s="5"/>
      <c r="AT544" s="5"/>
      <c r="AU544" s="5"/>
      <c r="BB544" s="1" t="s">
        <v>58</v>
      </c>
      <c r="BC544" s="2">
        <v>38832</v>
      </c>
      <c r="BD544" s="2">
        <v>41191</v>
      </c>
      <c r="BE544" s="2">
        <v>39724</v>
      </c>
      <c r="BF544" s="2">
        <v>40026</v>
      </c>
      <c r="BG544" s="1" t="s">
        <v>91</v>
      </c>
      <c r="BH544" s="1" t="s">
        <v>302</v>
      </c>
      <c r="BI544" s="1" t="s">
        <v>93</v>
      </c>
      <c r="BK544" s="1" t="s">
        <v>888</v>
      </c>
      <c r="BL544" s="1" t="s">
        <v>134</v>
      </c>
      <c r="BM544" s="1" t="s">
        <v>126</v>
      </c>
      <c r="BN544" s="1" t="s">
        <v>1213</v>
      </c>
      <c r="BO544" s="1">
        <v>32</v>
      </c>
      <c r="BP544" s="1">
        <v>32</v>
      </c>
      <c r="BQ544" s="1" t="s">
        <v>97</v>
      </c>
      <c r="BR544" s="1" t="s">
        <v>98</v>
      </c>
      <c r="BS544" s="1" t="s">
        <v>73</v>
      </c>
      <c r="BT544" s="2">
        <v>39264</v>
      </c>
      <c r="BU544" s="1">
        <v>0</v>
      </c>
      <c r="BV544" s="1">
        <v>0</v>
      </c>
      <c r="BW544" s="1">
        <v>0</v>
      </c>
      <c r="BX544" s="1">
        <v>0</v>
      </c>
    </row>
    <row r="545" spans="4:76" hidden="1" x14ac:dyDescent="0.25">
      <c r="D545" s="4"/>
      <c r="E545" s="5">
        <f t="shared" si="81"/>
        <v>0</v>
      </c>
      <c r="F545" s="5">
        <f t="shared" si="82"/>
        <v>0</v>
      </c>
      <c r="H545" s="5" t="str">
        <f t="shared" si="83"/>
        <v>Withdrawn</v>
      </c>
      <c r="I545" s="6" t="str">
        <f t="shared" si="84"/>
        <v>Not Started</v>
      </c>
      <c r="J545" s="1" t="s">
        <v>1214</v>
      </c>
      <c r="P545" s="1" t="str">
        <f t="shared" si="85"/>
        <v>NRIS</v>
      </c>
      <c r="R545" s="1">
        <f t="shared" si="86"/>
        <v>860</v>
      </c>
      <c r="T545" s="1" t="str">
        <f t="shared" si="87"/>
        <v>Gas</v>
      </c>
      <c r="U545" s="1" t="str">
        <f t="shared" si="88"/>
        <v>Eau Claire County</v>
      </c>
      <c r="V545" s="1" t="str">
        <f t="shared" si="89"/>
        <v>WI</v>
      </c>
      <c r="AB545" s="1"/>
      <c r="AC545" s="1"/>
      <c r="AJ545" s="5"/>
      <c r="AK545" s="5"/>
      <c r="AL545" s="5"/>
      <c r="AM545" s="5"/>
      <c r="AN545" s="5"/>
      <c r="AO545" s="5"/>
      <c r="AP545" s="5"/>
      <c r="AQ545" s="5"/>
      <c r="AR545" s="5"/>
      <c r="AS545" s="5"/>
      <c r="AT545" s="5"/>
      <c r="AU545" s="5"/>
      <c r="BB545" s="1" t="s">
        <v>73</v>
      </c>
      <c r="BC545" s="2">
        <v>39552</v>
      </c>
      <c r="BD545" s="2">
        <v>39947</v>
      </c>
      <c r="BE545" s="2">
        <v>39947</v>
      </c>
      <c r="BG545" s="1" t="s">
        <v>91</v>
      </c>
      <c r="BH545" s="1" t="s">
        <v>637</v>
      </c>
      <c r="BI545" s="1" t="s">
        <v>76</v>
      </c>
      <c r="BL545" s="1" t="s">
        <v>143</v>
      </c>
      <c r="BM545" s="1" t="s">
        <v>126</v>
      </c>
      <c r="BN545" s="1" t="s">
        <v>1215</v>
      </c>
      <c r="BO545" s="1">
        <v>860</v>
      </c>
      <c r="BP545" s="1">
        <v>860</v>
      </c>
      <c r="BQ545" s="1" t="s">
        <v>64</v>
      </c>
      <c r="BR545" s="1" t="s">
        <v>1216</v>
      </c>
      <c r="BS545" s="1" t="s">
        <v>84</v>
      </c>
      <c r="BT545" s="2">
        <v>40178</v>
      </c>
      <c r="BU545" s="1">
        <v>0</v>
      </c>
      <c r="BV545" s="1">
        <v>0</v>
      </c>
      <c r="BW545" s="1">
        <v>0</v>
      </c>
      <c r="BX545" s="1">
        <v>0</v>
      </c>
    </row>
    <row r="546" spans="4:76" hidden="1" x14ac:dyDescent="0.25">
      <c r="D546" s="4"/>
      <c r="E546" s="5">
        <f t="shared" si="81"/>
        <v>0</v>
      </c>
      <c r="F546" s="5">
        <f t="shared" si="82"/>
        <v>0</v>
      </c>
      <c r="H546" s="5" t="str">
        <f t="shared" si="83"/>
        <v>Withdrawn</v>
      </c>
      <c r="I546" s="6" t="str">
        <f t="shared" si="84"/>
        <v>Not Started</v>
      </c>
      <c r="J546" s="1" t="s">
        <v>1217</v>
      </c>
      <c r="P546" s="1" t="str">
        <f t="shared" si="85"/>
        <v>NRIS</v>
      </c>
      <c r="R546" s="1">
        <f t="shared" si="86"/>
        <v>150</v>
      </c>
      <c r="T546" s="1" t="str">
        <f t="shared" si="87"/>
        <v>Wind</v>
      </c>
      <c r="U546" s="1" t="str">
        <f t="shared" si="88"/>
        <v>Mason County</v>
      </c>
      <c r="V546" s="1" t="str">
        <f t="shared" si="89"/>
        <v>MI</v>
      </c>
      <c r="AB546" s="1"/>
      <c r="AC546" s="1"/>
      <c r="AJ546" s="5"/>
      <c r="AK546" s="5"/>
      <c r="AL546" s="5"/>
      <c r="AM546" s="5"/>
      <c r="AN546" s="5"/>
      <c r="AO546" s="5"/>
      <c r="AP546" s="5"/>
      <c r="AQ546" s="5"/>
      <c r="AR546" s="5"/>
      <c r="AS546" s="5"/>
      <c r="AT546" s="5"/>
      <c r="AU546" s="5"/>
      <c r="BB546" s="1" t="s">
        <v>73</v>
      </c>
      <c r="BC546" s="2">
        <v>39335</v>
      </c>
      <c r="BD546" s="2">
        <v>39952</v>
      </c>
      <c r="BE546" s="2">
        <v>39952</v>
      </c>
      <c r="BG546" s="1" t="s">
        <v>139</v>
      </c>
      <c r="BH546" s="1" t="s">
        <v>1218</v>
      </c>
      <c r="BI546" s="1" t="s">
        <v>130</v>
      </c>
      <c r="BL546" s="1" t="s">
        <v>536</v>
      </c>
      <c r="BM546" s="1" t="s">
        <v>126</v>
      </c>
      <c r="BN546" s="1" t="s">
        <v>1219</v>
      </c>
      <c r="BO546" s="1">
        <v>150</v>
      </c>
      <c r="BP546" s="1">
        <v>150</v>
      </c>
      <c r="BQ546" s="1" t="s">
        <v>97</v>
      </c>
      <c r="BR546" s="1" t="s">
        <v>98</v>
      </c>
      <c r="BS546" s="1" t="s">
        <v>84</v>
      </c>
      <c r="BT546" s="2">
        <v>40391</v>
      </c>
      <c r="BU546" s="1">
        <v>0</v>
      </c>
      <c r="BV546" s="1">
        <v>0</v>
      </c>
      <c r="BW546" s="1">
        <v>0</v>
      </c>
      <c r="BX546" s="1">
        <v>0</v>
      </c>
    </row>
    <row r="547" spans="4:76" hidden="1" x14ac:dyDescent="0.25">
      <c r="D547" s="4"/>
      <c r="E547" s="5">
        <f t="shared" si="81"/>
        <v>0</v>
      </c>
      <c r="F547" s="5">
        <f t="shared" si="82"/>
        <v>0</v>
      </c>
      <c r="H547" s="5" t="str">
        <f t="shared" si="83"/>
        <v>Withdrawn</v>
      </c>
      <c r="I547" s="6" t="str">
        <f t="shared" si="84"/>
        <v>Not Started</v>
      </c>
      <c r="J547" s="1" t="s">
        <v>1220</v>
      </c>
      <c r="P547" s="1" t="str">
        <f t="shared" si="85"/>
        <v>NRIS</v>
      </c>
      <c r="R547" s="1">
        <f t="shared" si="86"/>
        <v>200</v>
      </c>
      <c r="T547" s="1" t="str">
        <f t="shared" si="87"/>
        <v>Wind</v>
      </c>
      <c r="U547" s="1" t="str">
        <f t="shared" si="88"/>
        <v>Tipton County</v>
      </c>
      <c r="V547" s="1" t="str">
        <f t="shared" si="89"/>
        <v>IN</v>
      </c>
      <c r="AB547" s="1"/>
      <c r="AC547" s="1"/>
      <c r="AJ547" s="5"/>
      <c r="AK547" s="5"/>
      <c r="AL547" s="5"/>
      <c r="AM547" s="5"/>
      <c r="AN547" s="5"/>
      <c r="AO547" s="5"/>
      <c r="AP547" s="5"/>
      <c r="AQ547" s="5"/>
      <c r="AR547" s="5"/>
      <c r="AS547" s="5"/>
      <c r="AT547" s="5"/>
      <c r="AU547" s="5"/>
      <c r="BB547" s="1" t="s">
        <v>73</v>
      </c>
      <c r="BC547" s="2">
        <v>39419</v>
      </c>
      <c r="BD547" s="2">
        <v>39952</v>
      </c>
      <c r="BE547" s="2">
        <v>39952</v>
      </c>
      <c r="BG547" s="1" t="s">
        <v>101</v>
      </c>
      <c r="BH547" s="1" t="s">
        <v>1221</v>
      </c>
      <c r="BI547" s="1" t="s">
        <v>103</v>
      </c>
      <c r="BL547" s="1" t="s">
        <v>143</v>
      </c>
      <c r="BM547" s="1" t="s">
        <v>126</v>
      </c>
      <c r="BN547" s="1" t="s">
        <v>1222</v>
      </c>
      <c r="BO547" s="1">
        <v>200</v>
      </c>
      <c r="BP547" s="1">
        <v>200</v>
      </c>
      <c r="BQ547" s="1" t="s">
        <v>97</v>
      </c>
      <c r="BR547" s="1" t="s">
        <v>98</v>
      </c>
      <c r="BS547" s="1" t="s">
        <v>84</v>
      </c>
      <c r="BT547" s="2">
        <v>40118</v>
      </c>
      <c r="BU547" s="1">
        <v>0</v>
      </c>
      <c r="BV547" s="1">
        <v>0</v>
      </c>
      <c r="BW547" s="1">
        <v>0</v>
      </c>
      <c r="BX547" s="1">
        <v>0</v>
      </c>
    </row>
    <row r="548" spans="4:76" hidden="1" x14ac:dyDescent="0.25">
      <c r="D548" s="4"/>
      <c r="E548" s="5">
        <f t="shared" si="81"/>
        <v>0</v>
      </c>
      <c r="F548" s="5">
        <f t="shared" si="82"/>
        <v>0</v>
      </c>
      <c r="H548" s="5" t="str">
        <f t="shared" si="83"/>
        <v>Withdrawn</v>
      </c>
      <c r="I548" s="6" t="str">
        <f t="shared" si="84"/>
        <v>Not Started</v>
      </c>
      <c r="J548" s="1" t="s">
        <v>1223</v>
      </c>
      <c r="P548" s="1" t="str">
        <f t="shared" si="85"/>
        <v>NRIS</v>
      </c>
      <c r="R548" s="1">
        <f t="shared" si="86"/>
        <v>1500</v>
      </c>
      <c r="T548" s="1" t="str">
        <f t="shared" si="87"/>
        <v>Wind</v>
      </c>
      <c r="U548" s="1" t="str">
        <f t="shared" si="88"/>
        <v>Roberts County</v>
      </c>
      <c r="V548" s="1" t="str">
        <f t="shared" si="89"/>
        <v>SD</v>
      </c>
      <c r="AB548" s="1"/>
      <c r="AC548" s="1"/>
      <c r="AJ548" s="5"/>
      <c r="AK548" s="5"/>
      <c r="AL548" s="5"/>
      <c r="AM548" s="5"/>
      <c r="AN548" s="5"/>
      <c r="AO548" s="5"/>
      <c r="AP548" s="5"/>
      <c r="AQ548" s="5"/>
      <c r="AR548" s="5"/>
      <c r="AS548" s="5"/>
      <c r="AT548" s="5"/>
      <c r="AU548" s="5"/>
      <c r="BB548" s="1" t="s">
        <v>73</v>
      </c>
      <c r="BC548" s="2">
        <v>39366</v>
      </c>
      <c r="BD548" s="2">
        <v>39953</v>
      </c>
      <c r="BE548" s="2">
        <v>39953</v>
      </c>
      <c r="BG548" s="1" t="s">
        <v>91</v>
      </c>
      <c r="BH548" s="1" t="s">
        <v>1224</v>
      </c>
      <c r="BI548" s="1" t="s">
        <v>205</v>
      </c>
      <c r="BL548" s="1" t="s">
        <v>143</v>
      </c>
      <c r="BM548" s="1" t="s">
        <v>126</v>
      </c>
      <c r="BN548" s="1" t="s">
        <v>1225</v>
      </c>
      <c r="BO548" s="1">
        <v>1500</v>
      </c>
      <c r="BP548" s="1">
        <v>1500</v>
      </c>
      <c r="BQ548" s="1" t="s">
        <v>97</v>
      </c>
      <c r="BR548" s="1" t="s">
        <v>98</v>
      </c>
      <c r="BS548" s="1" t="s">
        <v>84</v>
      </c>
      <c r="BT548" s="2">
        <v>40634</v>
      </c>
      <c r="BU548" s="1">
        <v>0</v>
      </c>
      <c r="BV548" s="1">
        <v>0</v>
      </c>
      <c r="BW548" s="1">
        <v>0</v>
      </c>
      <c r="BX548" s="1">
        <v>0</v>
      </c>
    </row>
    <row r="549" spans="4:76" hidden="1" x14ac:dyDescent="0.25">
      <c r="D549" s="4"/>
      <c r="E549" s="5">
        <f t="shared" si="81"/>
        <v>0</v>
      </c>
      <c r="F549" s="5">
        <f t="shared" si="82"/>
        <v>0</v>
      </c>
      <c r="H549" s="5" t="str">
        <f t="shared" si="83"/>
        <v>Withdrawn</v>
      </c>
      <c r="I549" s="6" t="str">
        <f t="shared" si="84"/>
        <v>Not Started</v>
      </c>
      <c r="J549" s="1" t="s">
        <v>1226</v>
      </c>
      <c r="P549" s="1" t="str">
        <f t="shared" si="85"/>
        <v>NRIS</v>
      </c>
      <c r="R549" s="1">
        <f t="shared" si="86"/>
        <v>23</v>
      </c>
      <c r="T549" s="1" t="str">
        <f t="shared" si="87"/>
        <v>Coal</v>
      </c>
      <c r="U549" s="1" t="str">
        <f t="shared" si="88"/>
        <v>Oakland County</v>
      </c>
      <c r="V549" s="1" t="str">
        <f t="shared" si="89"/>
        <v>MI</v>
      </c>
      <c r="AB549" s="1"/>
      <c r="AC549" s="1"/>
      <c r="AJ549" s="5"/>
      <c r="AK549" s="5"/>
      <c r="AL549" s="5"/>
      <c r="AM549" s="5"/>
      <c r="AN549" s="5"/>
      <c r="AO549" s="5"/>
      <c r="AP549" s="5"/>
      <c r="AQ549" s="5"/>
      <c r="AR549" s="5"/>
      <c r="AS549" s="5"/>
      <c r="AT549" s="5"/>
      <c r="AU549" s="5"/>
      <c r="BB549" s="1" t="s">
        <v>73</v>
      </c>
      <c r="BC549" s="2">
        <v>39818</v>
      </c>
      <c r="BD549" s="2">
        <v>39953</v>
      </c>
      <c r="BE549" s="2">
        <v>39953</v>
      </c>
      <c r="BG549" s="1" t="s">
        <v>128</v>
      </c>
      <c r="BH549" s="1" t="s">
        <v>1227</v>
      </c>
      <c r="BI549" s="1" t="s">
        <v>130</v>
      </c>
      <c r="BL549" s="1" t="s">
        <v>536</v>
      </c>
      <c r="BM549" s="1" t="s">
        <v>126</v>
      </c>
      <c r="BN549" s="1" t="s">
        <v>1228</v>
      </c>
      <c r="BO549" s="1">
        <v>19</v>
      </c>
      <c r="BP549" s="1">
        <v>23</v>
      </c>
      <c r="BQ549" s="1" t="s">
        <v>83</v>
      </c>
      <c r="BS549" s="1" t="s">
        <v>84</v>
      </c>
      <c r="BT549" s="2">
        <v>40543</v>
      </c>
      <c r="BU549" s="1">
        <v>0</v>
      </c>
      <c r="BV549" s="1">
        <v>0</v>
      </c>
      <c r="BW549" s="1">
        <v>0</v>
      </c>
      <c r="BX549" s="1">
        <v>0</v>
      </c>
    </row>
    <row r="550" spans="4:76" hidden="1" x14ac:dyDescent="0.25">
      <c r="D550" s="4"/>
      <c r="E550" s="5">
        <f t="shared" si="81"/>
        <v>0</v>
      </c>
      <c r="F550" s="5">
        <f t="shared" si="82"/>
        <v>0</v>
      </c>
      <c r="H550" s="5" t="str">
        <f t="shared" si="83"/>
        <v>Withdrawn</v>
      </c>
      <c r="I550" s="6" t="str">
        <f t="shared" si="84"/>
        <v>Not Started</v>
      </c>
      <c r="J550" s="1" t="s">
        <v>1229</v>
      </c>
      <c r="P550" s="1" t="str">
        <f t="shared" si="85"/>
        <v>NRIS</v>
      </c>
      <c r="R550" s="1">
        <f t="shared" si="86"/>
        <v>500</v>
      </c>
      <c r="T550" s="1" t="str">
        <f t="shared" si="87"/>
        <v>Wind</v>
      </c>
      <c r="U550" s="1" t="str">
        <f t="shared" si="88"/>
        <v>Benton County</v>
      </c>
      <c r="V550" s="1" t="str">
        <f t="shared" si="89"/>
        <v>IN</v>
      </c>
      <c r="AB550" s="1"/>
      <c r="AC550" s="1"/>
      <c r="AJ550" s="5"/>
      <c r="AK550" s="5"/>
      <c r="AL550" s="5"/>
      <c r="AM550" s="5"/>
      <c r="AN550" s="5"/>
      <c r="AO550" s="5"/>
      <c r="AP550" s="5"/>
      <c r="AQ550" s="5"/>
      <c r="AR550" s="5"/>
      <c r="AS550" s="5"/>
      <c r="AT550" s="5"/>
      <c r="AU550" s="5"/>
      <c r="BB550" s="1" t="s">
        <v>73</v>
      </c>
      <c r="BC550" s="2">
        <v>38908</v>
      </c>
      <c r="BD550" s="2">
        <v>39959</v>
      </c>
      <c r="BE550" s="2">
        <v>39959</v>
      </c>
      <c r="BG550" s="1" t="s">
        <v>101</v>
      </c>
      <c r="BH550" s="1" t="s">
        <v>872</v>
      </c>
      <c r="BI550" s="1" t="s">
        <v>103</v>
      </c>
      <c r="BL550" s="1" t="s">
        <v>143</v>
      </c>
      <c r="BM550" s="1" t="s">
        <v>126</v>
      </c>
      <c r="BN550" s="1" t="s">
        <v>1230</v>
      </c>
      <c r="BO550" s="1">
        <v>500</v>
      </c>
      <c r="BP550" s="1">
        <v>500</v>
      </c>
      <c r="BQ550" s="1" t="s">
        <v>97</v>
      </c>
      <c r="BR550" s="1" t="s">
        <v>98</v>
      </c>
      <c r="BS550" s="1" t="s">
        <v>84</v>
      </c>
      <c r="BT550" s="2">
        <v>38902</v>
      </c>
      <c r="BU550" s="1">
        <v>0</v>
      </c>
      <c r="BV550" s="1">
        <v>0</v>
      </c>
      <c r="BW550" s="1">
        <v>0</v>
      </c>
      <c r="BX550" s="1">
        <v>0</v>
      </c>
    </row>
    <row r="551" spans="4:76" hidden="1" x14ac:dyDescent="0.25">
      <c r="D551" s="4"/>
      <c r="E551" s="5">
        <f t="shared" si="81"/>
        <v>0</v>
      </c>
      <c r="F551" s="5">
        <f t="shared" si="82"/>
        <v>0</v>
      </c>
      <c r="H551" s="5" t="str">
        <f t="shared" si="83"/>
        <v>Withdrawn</v>
      </c>
      <c r="I551" s="6" t="str">
        <f t="shared" si="84"/>
        <v>Not Started</v>
      </c>
      <c r="J551" s="1" t="s">
        <v>1231</v>
      </c>
      <c r="P551" s="1" t="str">
        <f t="shared" si="85"/>
        <v>NRIS</v>
      </c>
      <c r="R551" s="1">
        <f t="shared" si="86"/>
        <v>250</v>
      </c>
      <c r="T551" s="1" t="str">
        <f t="shared" si="87"/>
        <v>Wind</v>
      </c>
      <c r="U551" s="1" t="str">
        <f t="shared" si="88"/>
        <v>Benton County</v>
      </c>
      <c r="V551" s="1" t="str">
        <f t="shared" si="89"/>
        <v>IN</v>
      </c>
      <c r="AB551" s="1"/>
      <c r="AC551" s="1"/>
      <c r="AJ551" s="5"/>
      <c r="AK551" s="5"/>
      <c r="AL551" s="5"/>
      <c r="AM551" s="5"/>
      <c r="AN551" s="5"/>
      <c r="AO551" s="5"/>
      <c r="AP551" s="5"/>
      <c r="AQ551" s="5"/>
      <c r="AR551" s="5"/>
      <c r="AS551" s="5"/>
      <c r="AT551" s="5"/>
      <c r="AU551" s="5"/>
      <c r="BB551" s="1" t="s">
        <v>73</v>
      </c>
      <c r="BC551" s="2">
        <v>38938</v>
      </c>
      <c r="BD551" s="2">
        <v>39959</v>
      </c>
      <c r="BE551" s="2">
        <v>39959</v>
      </c>
      <c r="BG551" s="1" t="s">
        <v>101</v>
      </c>
      <c r="BH551" s="1" t="s">
        <v>872</v>
      </c>
      <c r="BI551" s="1" t="s">
        <v>103</v>
      </c>
      <c r="BL551" s="1" t="s">
        <v>143</v>
      </c>
      <c r="BM551" s="1" t="s">
        <v>126</v>
      </c>
      <c r="BN551" s="1" t="s">
        <v>1232</v>
      </c>
      <c r="BO551" s="1">
        <v>250</v>
      </c>
      <c r="BP551" s="1">
        <v>250</v>
      </c>
      <c r="BQ551" s="1" t="s">
        <v>97</v>
      </c>
      <c r="BR551" s="1" t="s">
        <v>98</v>
      </c>
      <c r="BS551" s="1" t="s">
        <v>84</v>
      </c>
      <c r="BT551" s="2">
        <v>39813</v>
      </c>
      <c r="BU551" s="1">
        <v>0</v>
      </c>
      <c r="BV551" s="1">
        <v>0</v>
      </c>
      <c r="BW551" s="1">
        <v>0</v>
      </c>
      <c r="BX551" s="1">
        <v>0</v>
      </c>
    </row>
    <row r="552" spans="4:76" hidden="1" x14ac:dyDescent="0.25">
      <c r="D552" s="4"/>
      <c r="E552" s="5">
        <f t="shared" si="81"/>
        <v>0</v>
      </c>
      <c r="F552" s="5">
        <f t="shared" si="82"/>
        <v>0</v>
      </c>
      <c r="H552" s="5" t="str">
        <f t="shared" si="83"/>
        <v>Withdrawn</v>
      </c>
      <c r="I552" s="6" t="str">
        <f t="shared" si="84"/>
        <v>Not Started</v>
      </c>
      <c r="J552" s="1" t="s">
        <v>1233</v>
      </c>
      <c r="P552" s="1" t="str">
        <f t="shared" si="85"/>
        <v>NRIS</v>
      </c>
      <c r="R552" s="1">
        <f t="shared" si="86"/>
        <v>200</v>
      </c>
      <c r="T552" s="1" t="str">
        <f t="shared" si="87"/>
        <v>Wind</v>
      </c>
      <c r="U552" s="1" t="str">
        <f t="shared" si="88"/>
        <v>Jackson County</v>
      </c>
      <c r="V552" s="1" t="str">
        <f t="shared" si="89"/>
        <v>IA</v>
      </c>
      <c r="AB552" s="1"/>
      <c r="AC552" s="1"/>
      <c r="AJ552" s="5"/>
      <c r="AK552" s="5"/>
      <c r="AL552" s="5"/>
      <c r="AM552" s="5"/>
      <c r="AN552" s="5"/>
      <c r="AO552" s="5"/>
      <c r="AP552" s="5"/>
      <c r="AQ552" s="5"/>
      <c r="AR552" s="5"/>
      <c r="AS552" s="5"/>
      <c r="AT552" s="5"/>
      <c r="AU552" s="5"/>
      <c r="BB552" s="1" t="s">
        <v>73</v>
      </c>
      <c r="BC552" s="2">
        <v>39673</v>
      </c>
      <c r="BD552" s="2">
        <v>39967</v>
      </c>
      <c r="BE552" s="2">
        <v>39967</v>
      </c>
      <c r="BG552" s="1" t="s">
        <v>87</v>
      </c>
      <c r="BH552" s="1" t="s">
        <v>259</v>
      </c>
      <c r="BI552" s="1" t="s">
        <v>89</v>
      </c>
      <c r="BL552" s="1" t="s">
        <v>143</v>
      </c>
      <c r="BM552" s="1" t="s">
        <v>126</v>
      </c>
      <c r="BN552" s="1" t="s">
        <v>1234</v>
      </c>
      <c r="BO552" s="1">
        <v>200</v>
      </c>
      <c r="BP552" s="1">
        <v>200</v>
      </c>
      <c r="BQ552" s="1" t="s">
        <v>97</v>
      </c>
      <c r="BR552" s="1" t="s">
        <v>98</v>
      </c>
      <c r="BS552" s="1" t="s">
        <v>84</v>
      </c>
      <c r="BT552" s="2">
        <v>41274</v>
      </c>
      <c r="BU552" s="1">
        <v>0</v>
      </c>
      <c r="BV552" s="1">
        <v>0</v>
      </c>
      <c r="BW552" s="1">
        <v>0</v>
      </c>
      <c r="BX552" s="1">
        <v>0</v>
      </c>
    </row>
    <row r="553" spans="4:76" hidden="1" x14ac:dyDescent="0.25">
      <c r="D553" s="4"/>
      <c r="E553" s="5">
        <f t="shared" si="81"/>
        <v>0</v>
      </c>
      <c r="F553" s="5">
        <f t="shared" si="82"/>
        <v>0</v>
      </c>
      <c r="H553" s="5" t="str">
        <f t="shared" si="83"/>
        <v>Withdrawn</v>
      </c>
      <c r="I553" s="6" t="str">
        <f t="shared" si="84"/>
        <v>Not Started</v>
      </c>
      <c r="J553" s="1" t="s">
        <v>1235</v>
      </c>
      <c r="P553" s="1" t="str">
        <f t="shared" si="85"/>
        <v>NRIS</v>
      </c>
      <c r="R553" s="1">
        <f t="shared" si="86"/>
        <v>101</v>
      </c>
      <c r="T553" s="1" t="str">
        <f t="shared" si="87"/>
        <v>Wind</v>
      </c>
      <c r="U553" s="1" t="str">
        <f t="shared" si="88"/>
        <v>Edgar County</v>
      </c>
      <c r="V553" s="1" t="str">
        <f t="shared" si="89"/>
        <v>IL</v>
      </c>
      <c r="AB553" s="1"/>
      <c r="AC553" s="1"/>
      <c r="AJ553" s="5"/>
      <c r="AK553" s="5"/>
      <c r="AL553" s="5"/>
      <c r="AM553" s="5"/>
      <c r="AN553" s="5"/>
      <c r="AO553" s="5"/>
      <c r="AP553" s="5"/>
      <c r="AQ553" s="5"/>
      <c r="AR553" s="5"/>
      <c r="AS553" s="5"/>
      <c r="AT553" s="5"/>
      <c r="AU553" s="5"/>
      <c r="BB553" s="1" t="s">
        <v>73</v>
      </c>
      <c r="BC553" s="2">
        <v>38880</v>
      </c>
      <c r="BD553" s="2">
        <v>39969</v>
      </c>
      <c r="BE553" s="2">
        <v>39969</v>
      </c>
      <c r="BG553" s="1" t="s">
        <v>122</v>
      </c>
      <c r="BH553" s="1" t="s">
        <v>1236</v>
      </c>
      <c r="BI553" s="1" t="s">
        <v>124</v>
      </c>
      <c r="BL553" s="1" t="s">
        <v>143</v>
      </c>
      <c r="BM553" s="1" t="s">
        <v>126</v>
      </c>
      <c r="BN553" s="1" t="s">
        <v>1237</v>
      </c>
      <c r="BO553" s="1">
        <v>101</v>
      </c>
      <c r="BP553" s="1">
        <v>101</v>
      </c>
      <c r="BQ553" s="1" t="s">
        <v>97</v>
      </c>
      <c r="BR553" s="1" t="s">
        <v>98</v>
      </c>
      <c r="BS553" s="1" t="s">
        <v>84</v>
      </c>
      <c r="BT553" s="2">
        <v>38898</v>
      </c>
      <c r="BU553" s="1">
        <v>0</v>
      </c>
      <c r="BV553" s="1">
        <v>0</v>
      </c>
      <c r="BW553" s="1">
        <v>0</v>
      </c>
      <c r="BX553" s="1">
        <v>0</v>
      </c>
    </row>
    <row r="554" spans="4:76" hidden="1" x14ac:dyDescent="0.25">
      <c r="D554" s="4"/>
      <c r="E554" s="5">
        <f t="shared" si="81"/>
        <v>0</v>
      </c>
      <c r="F554" s="5">
        <f t="shared" si="82"/>
        <v>0</v>
      </c>
      <c r="H554" s="5" t="str">
        <f t="shared" si="83"/>
        <v>Withdrawn</v>
      </c>
      <c r="I554" s="6" t="str">
        <f t="shared" si="84"/>
        <v>Not Started</v>
      </c>
      <c r="J554" s="1" t="s">
        <v>1238</v>
      </c>
      <c r="P554" s="1" t="str">
        <f t="shared" si="85"/>
        <v>NRIS</v>
      </c>
      <c r="R554" s="1">
        <f t="shared" si="86"/>
        <v>300</v>
      </c>
      <c r="T554" s="1" t="str">
        <f t="shared" si="87"/>
        <v>Wind</v>
      </c>
      <c r="U554" s="1" t="str">
        <f t="shared" si="88"/>
        <v>Edgar County</v>
      </c>
      <c r="V554" s="1" t="str">
        <f t="shared" si="89"/>
        <v>IL</v>
      </c>
      <c r="AB554" s="1"/>
      <c r="AC554" s="1"/>
      <c r="AJ554" s="5"/>
      <c r="AK554" s="5"/>
      <c r="AL554" s="5"/>
      <c r="AM554" s="5"/>
      <c r="AN554" s="5"/>
      <c r="AO554" s="5"/>
      <c r="AP554" s="5"/>
      <c r="AQ554" s="5"/>
      <c r="AR554" s="5"/>
      <c r="AS554" s="5"/>
      <c r="AT554" s="5"/>
      <c r="AU554" s="5"/>
      <c r="BB554" s="1" t="s">
        <v>73</v>
      </c>
      <c r="BC554" s="2">
        <v>38880</v>
      </c>
      <c r="BD554" s="2">
        <v>39969</v>
      </c>
      <c r="BE554" s="2">
        <v>39969</v>
      </c>
      <c r="BG554" s="1" t="s">
        <v>122</v>
      </c>
      <c r="BH554" s="1" t="s">
        <v>1236</v>
      </c>
      <c r="BI554" s="1" t="s">
        <v>124</v>
      </c>
      <c r="BL554" s="1" t="s">
        <v>143</v>
      </c>
      <c r="BM554" s="1" t="s">
        <v>126</v>
      </c>
      <c r="BN554" s="1" t="s">
        <v>1237</v>
      </c>
      <c r="BO554" s="1">
        <v>300</v>
      </c>
      <c r="BP554" s="1">
        <v>300</v>
      </c>
      <c r="BQ554" s="1" t="s">
        <v>97</v>
      </c>
      <c r="BR554" s="1" t="s">
        <v>98</v>
      </c>
      <c r="BS554" s="1" t="s">
        <v>84</v>
      </c>
      <c r="BT554" s="2">
        <v>39630</v>
      </c>
      <c r="BU554" s="1">
        <v>0</v>
      </c>
      <c r="BV554" s="1">
        <v>0</v>
      </c>
      <c r="BW554" s="1">
        <v>0</v>
      </c>
      <c r="BX554" s="1">
        <v>0</v>
      </c>
    </row>
    <row r="555" spans="4:76" hidden="1" x14ac:dyDescent="0.25">
      <c r="D555" s="4"/>
      <c r="E555" s="5">
        <f t="shared" si="81"/>
        <v>0</v>
      </c>
      <c r="F555" s="5">
        <f t="shared" si="82"/>
        <v>0</v>
      </c>
      <c r="H555" s="5" t="str">
        <f t="shared" si="83"/>
        <v>Withdrawn</v>
      </c>
      <c r="I555" s="6" t="str">
        <f t="shared" si="84"/>
        <v>Not Started</v>
      </c>
      <c r="J555" s="1" t="s">
        <v>1239</v>
      </c>
      <c r="P555" s="1" t="str">
        <f t="shared" si="85"/>
        <v>NRIS</v>
      </c>
      <c r="R555" s="1">
        <f t="shared" si="86"/>
        <v>100</v>
      </c>
      <c r="T555" s="1" t="str">
        <f t="shared" si="87"/>
        <v>Wind</v>
      </c>
      <c r="U555" s="1" t="str">
        <f t="shared" si="88"/>
        <v>Goodhue County</v>
      </c>
      <c r="V555" s="1" t="str">
        <f t="shared" si="89"/>
        <v>MN</v>
      </c>
      <c r="AB555" s="1"/>
      <c r="AC555" s="1"/>
      <c r="AJ555" s="5"/>
      <c r="AK555" s="5"/>
      <c r="AL555" s="5"/>
      <c r="AM555" s="5"/>
      <c r="AN555" s="5"/>
      <c r="AO555" s="5"/>
      <c r="AP555" s="5"/>
      <c r="AQ555" s="5"/>
      <c r="AR555" s="5"/>
      <c r="AS555" s="5"/>
      <c r="AT555" s="5"/>
      <c r="AU555" s="5"/>
      <c r="BB555" s="1" t="s">
        <v>73</v>
      </c>
      <c r="BC555" s="2">
        <v>39819</v>
      </c>
      <c r="BD555" s="2">
        <v>39987</v>
      </c>
      <c r="BE555" s="2">
        <v>39987</v>
      </c>
      <c r="BG555" s="1" t="s">
        <v>91</v>
      </c>
      <c r="BH555" s="1" t="s">
        <v>222</v>
      </c>
      <c r="BI555" s="1" t="s">
        <v>93</v>
      </c>
      <c r="BL555" s="1" t="s">
        <v>536</v>
      </c>
      <c r="BM555" s="1" t="s">
        <v>126</v>
      </c>
      <c r="BN555" s="1" t="s">
        <v>1240</v>
      </c>
      <c r="BO555" s="1">
        <v>100</v>
      </c>
      <c r="BP555" s="1">
        <v>100</v>
      </c>
      <c r="BQ555" s="1" t="s">
        <v>97</v>
      </c>
      <c r="BR555" s="1" t="s">
        <v>98</v>
      </c>
      <c r="BS555" s="1" t="s">
        <v>84</v>
      </c>
      <c r="BT555" s="2">
        <v>41274</v>
      </c>
      <c r="BU555" s="1">
        <v>0</v>
      </c>
      <c r="BV555" s="1">
        <v>0</v>
      </c>
      <c r="BW555" s="1">
        <v>0</v>
      </c>
      <c r="BX555" s="1">
        <v>0</v>
      </c>
    </row>
    <row r="556" spans="4:76" hidden="1" x14ac:dyDescent="0.25">
      <c r="D556" s="4"/>
      <c r="E556" s="5">
        <f t="shared" si="81"/>
        <v>0</v>
      </c>
      <c r="F556" s="5">
        <f t="shared" si="82"/>
        <v>0</v>
      </c>
      <c r="H556" s="5" t="str">
        <f t="shared" si="83"/>
        <v>Withdrawn</v>
      </c>
      <c r="I556" s="6" t="str">
        <f t="shared" si="84"/>
        <v>Not Started</v>
      </c>
      <c r="J556" s="1" t="s">
        <v>1241</v>
      </c>
      <c r="P556" s="1" t="str">
        <f t="shared" si="85"/>
        <v>NRIS</v>
      </c>
      <c r="R556" s="1">
        <f t="shared" si="86"/>
        <v>200</v>
      </c>
      <c r="T556" s="1" t="str">
        <f t="shared" si="87"/>
        <v>Wind</v>
      </c>
      <c r="U556" s="1" t="str">
        <f t="shared" si="88"/>
        <v>Steele County</v>
      </c>
      <c r="V556" s="1" t="str">
        <f t="shared" si="89"/>
        <v>MN</v>
      </c>
      <c r="AB556" s="1"/>
      <c r="AC556" s="1"/>
      <c r="AJ556" s="5"/>
      <c r="AK556" s="5"/>
      <c r="AL556" s="5"/>
      <c r="AM556" s="5"/>
      <c r="AN556" s="5"/>
      <c r="AO556" s="5"/>
      <c r="AP556" s="5"/>
      <c r="AQ556" s="5"/>
      <c r="AR556" s="5"/>
      <c r="AS556" s="5"/>
      <c r="AT556" s="5"/>
      <c r="AU556" s="5"/>
      <c r="BB556" s="1" t="s">
        <v>73</v>
      </c>
      <c r="BC556" s="2">
        <v>39819</v>
      </c>
      <c r="BD556" s="2">
        <v>39987</v>
      </c>
      <c r="BE556" s="2">
        <v>39987</v>
      </c>
      <c r="BG556" s="1" t="s">
        <v>1242</v>
      </c>
      <c r="BH556" s="1" t="s">
        <v>801</v>
      </c>
      <c r="BI556" s="1" t="s">
        <v>93</v>
      </c>
      <c r="BL556" s="1" t="s">
        <v>536</v>
      </c>
      <c r="BM556" s="1" t="s">
        <v>126</v>
      </c>
      <c r="BN556" s="1" t="s">
        <v>1243</v>
      </c>
      <c r="BO556" s="1">
        <v>200</v>
      </c>
      <c r="BP556" s="1">
        <v>200</v>
      </c>
      <c r="BQ556" s="1" t="s">
        <v>97</v>
      </c>
      <c r="BR556" s="1" t="s">
        <v>98</v>
      </c>
      <c r="BS556" s="1" t="s">
        <v>84</v>
      </c>
      <c r="BT556" s="2">
        <v>41274</v>
      </c>
      <c r="BU556" s="1">
        <v>0</v>
      </c>
      <c r="BV556" s="1">
        <v>0</v>
      </c>
      <c r="BW556" s="1">
        <v>0</v>
      </c>
      <c r="BX556" s="1">
        <v>0</v>
      </c>
    </row>
    <row r="557" spans="4:76" hidden="1" x14ac:dyDescent="0.25">
      <c r="D557" s="4"/>
      <c r="E557" s="5">
        <f t="shared" si="81"/>
        <v>0</v>
      </c>
      <c r="F557" s="5">
        <f t="shared" si="82"/>
        <v>0</v>
      </c>
      <c r="H557" s="5" t="str">
        <f t="shared" si="83"/>
        <v>Withdrawn</v>
      </c>
      <c r="I557" s="6" t="str">
        <f t="shared" si="84"/>
        <v>Not Started</v>
      </c>
      <c r="J557" s="1" t="s">
        <v>1244</v>
      </c>
      <c r="P557" s="1" t="str">
        <f t="shared" si="85"/>
        <v>NRIS</v>
      </c>
      <c r="R557" s="1">
        <f t="shared" si="86"/>
        <v>200</v>
      </c>
      <c r="T557" s="1" t="str">
        <f t="shared" si="87"/>
        <v>Wind</v>
      </c>
      <c r="U557" s="1" t="str">
        <f t="shared" si="88"/>
        <v>Stearns County</v>
      </c>
      <c r="V557" s="1" t="str">
        <f t="shared" si="89"/>
        <v>MN</v>
      </c>
      <c r="AB557" s="1"/>
      <c r="AC557" s="1"/>
      <c r="AJ557" s="5"/>
      <c r="AK557" s="5"/>
      <c r="AL557" s="5"/>
      <c r="AM557" s="5"/>
      <c r="AN557" s="5"/>
      <c r="AO557" s="5"/>
      <c r="AP557" s="5"/>
      <c r="AQ557" s="5"/>
      <c r="AR557" s="5"/>
      <c r="AS557" s="5"/>
      <c r="AT557" s="5"/>
      <c r="AU557" s="5"/>
      <c r="BB557" s="1" t="s">
        <v>73</v>
      </c>
      <c r="BC557" s="2">
        <v>39819</v>
      </c>
      <c r="BD557" s="2">
        <v>39987</v>
      </c>
      <c r="BE557" s="2">
        <v>39987</v>
      </c>
      <c r="BG557" s="1" t="s">
        <v>91</v>
      </c>
      <c r="BH557" s="1" t="s">
        <v>1245</v>
      </c>
      <c r="BI557" s="1" t="s">
        <v>93</v>
      </c>
      <c r="BL557" s="1" t="s">
        <v>536</v>
      </c>
      <c r="BM557" s="1" t="s">
        <v>126</v>
      </c>
      <c r="BN557" s="1" t="s">
        <v>1246</v>
      </c>
      <c r="BO557" s="1">
        <v>200</v>
      </c>
      <c r="BP557" s="1">
        <v>200</v>
      </c>
      <c r="BQ557" s="1" t="s">
        <v>97</v>
      </c>
      <c r="BR557" s="1" t="s">
        <v>98</v>
      </c>
      <c r="BS557" s="1" t="s">
        <v>84</v>
      </c>
      <c r="BT557" s="2">
        <v>41274</v>
      </c>
      <c r="BU557" s="1">
        <v>0</v>
      </c>
      <c r="BV557" s="1">
        <v>0</v>
      </c>
      <c r="BW557" s="1">
        <v>0</v>
      </c>
      <c r="BX557" s="1">
        <v>0</v>
      </c>
    </row>
    <row r="558" spans="4:76" hidden="1" x14ac:dyDescent="0.25">
      <c r="D558" s="4"/>
      <c r="E558" s="5">
        <f t="shared" si="81"/>
        <v>0</v>
      </c>
      <c r="F558" s="5">
        <f t="shared" si="82"/>
        <v>0</v>
      </c>
      <c r="H558" s="5" t="str">
        <f t="shared" si="83"/>
        <v>Withdrawn</v>
      </c>
      <c r="I558" s="6" t="str">
        <f t="shared" si="84"/>
        <v>Not Started</v>
      </c>
      <c r="J558" s="1" t="s">
        <v>1247</v>
      </c>
      <c r="P558" s="1" t="str">
        <f t="shared" si="85"/>
        <v>NRIS</v>
      </c>
      <c r="R558" s="1">
        <f t="shared" si="86"/>
        <v>100</v>
      </c>
      <c r="T558" s="1" t="str">
        <f t="shared" si="87"/>
        <v>Wind</v>
      </c>
      <c r="U558" s="1" t="str">
        <f t="shared" si="88"/>
        <v>Bowman County</v>
      </c>
      <c r="V558" s="1" t="str">
        <f t="shared" si="89"/>
        <v>ND</v>
      </c>
      <c r="AB558" s="1"/>
      <c r="AC558" s="1"/>
      <c r="AJ558" s="5"/>
      <c r="AK558" s="5"/>
      <c r="AL558" s="5"/>
      <c r="AM558" s="5"/>
      <c r="AN558" s="5"/>
      <c r="AO558" s="5"/>
      <c r="AP558" s="5"/>
      <c r="AQ558" s="5"/>
      <c r="AR558" s="5"/>
      <c r="AS558" s="5"/>
      <c r="AT558" s="5"/>
      <c r="AU558" s="5"/>
      <c r="BB558" s="1" t="s">
        <v>73</v>
      </c>
      <c r="BC558" s="2">
        <v>39819</v>
      </c>
      <c r="BD558" s="2">
        <v>39987</v>
      </c>
      <c r="BE558" s="2">
        <v>39987</v>
      </c>
      <c r="BG558" s="1" t="s">
        <v>192</v>
      </c>
      <c r="BH558" s="1" t="s">
        <v>627</v>
      </c>
      <c r="BI558" s="1" t="s">
        <v>194</v>
      </c>
      <c r="BL558" s="1" t="s">
        <v>536</v>
      </c>
      <c r="BM558" s="1" t="s">
        <v>126</v>
      </c>
      <c r="BN558" s="1" t="s">
        <v>1248</v>
      </c>
      <c r="BO558" s="1">
        <v>100</v>
      </c>
      <c r="BP558" s="1">
        <v>100</v>
      </c>
      <c r="BQ558" s="1" t="s">
        <v>97</v>
      </c>
      <c r="BR558" s="1" t="s">
        <v>98</v>
      </c>
      <c r="BS558" s="1" t="s">
        <v>84</v>
      </c>
      <c r="BT558" s="2">
        <v>41274</v>
      </c>
      <c r="BU558" s="1">
        <v>0</v>
      </c>
      <c r="BV558" s="1">
        <v>0</v>
      </c>
      <c r="BW558" s="1">
        <v>0</v>
      </c>
      <c r="BX558" s="1">
        <v>0</v>
      </c>
    </row>
    <row r="559" spans="4:76" hidden="1" x14ac:dyDescent="0.25">
      <c r="D559" s="4"/>
      <c r="E559" s="5">
        <f t="shared" si="81"/>
        <v>0</v>
      </c>
      <c r="F559" s="5">
        <f t="shared" si="82"/>
        <v>0</v>
      </c>
      <c r="H559" s="5" t="str">
        <f t="shared" si="83"/>
        <v>Done</v>
      </c>
      <c r="I559" s="6" t="str">
        <f t="shared" si="84"/>
        <v>In Service</v>
      </c>
      <c r="J559" s="1" t="s">
        <v>1249</v>
      </c>
      <c r="P559" s="1" t="str">
        <f t="shared" si="85"/>
        <v>ERIS</v>
      </c>
      <c r="R559" s="1">
        <f t="shared" si="86"/>
        <v>18</v>
      </c>
      <c r="T559" s="1" t="str">
        <f t="shared" si="87"/>
        <v>Diesel</v>
      </c>
      <c r="U559" s="1" t="str">
        <f t="shared" si="88"/>
        <v>Cook County</v>
      </c>
      <c r="V559" s="1" t="str">
        <f t="shared" si="89"/>
        <v>MN</v>
      </c>
      <c r="AB559" s="1"/>
      <c r="AC559" s="1"/>
      <c r="AJ559" s="5"/>
      <c r="AK559" s="5"/>
      <c r="AL559" s="5"/>
      <c r="AM559" s="5"/>
      <c r="AN559" s="5"/>
      <c r="AO559" s="5"/>
      <c r="AP559" s="5"/>
      <c r="AQ559" s="5"/>
      <c r="AR559" s="5"/>
      <c r="AS559" s="5"/>
      <c r="AT559" s="5"/>
      <c r="AU559" s="5"/>
      <c r="BB559" s="1" t="s">
        <v>58</v>
      </c>
      <c r="BC559" s="2">
        <v>38861</v>
      </c>
      <c r="BE559" s="2">
        <v>39722</v>
      </c>
      <c r="BG559" s="1" t="s">
        <v>153</v>
      </c>
      <c r="BH559" s="1" t="s">
        <v>1250</v>
      </c>
      <c r="BI559" s="1" t="s">
        <v>93</v>
      </c>
      <c r="BL559" s="1" t="s">
        <v>143</v>
      </c>
      <c r="BM559" s="1" t="s">
        <v>62</v>
      </c>
      <c r="BN559" s="1" t="s">
        <v>1251</v>
      </c>
      <c r="BO559" s="1">
        <v>18</v>
      </c>
      <c r="BP559" s="1">
        <v>18</v>
      </c>
      <c r="BQ559" s="1" t="s">
        <v>207</v>
      </c>
      <c r="BR559" s="1" t="s">
        <v>208</v>
      </c>
      <c r="BS559" s="1" t="s">
        <v>65</v>
      </c>
      <c r="BT559" s="2">
        <v>39722</v>
      </c>
      <c r="BU559" s="1">
        <v>0</v>
      </c>
      <c r="BV559" s="1">
        <v>0</v>
      </c>
      <c r="BW559" s="1">
        <v>0</v>
      </c>
      <c r="BX559" s="1">
        <v>0</v>
      </c>
    </row>
    <row r="560" spans="4:76" hidden="1" x14ac:dyDescent="0.25">
      <c r="D560" s="4"/>
      <c r="E560" s="5">
        <f t="shared" si="81"/>
        <v>0</v>
      </c>
      <c r="F560" s="5">
        <f t="shared" si="82"/>
        <v>0</v>
      </c>
      <c r="H560" s="5" t="str">
        <f t="shared" si="83"/>
        <v>Withdrawn</v>
      </c>
      <c r="I560" s="6" t="str">
        <f t="shared" si="84"/>
        <v>Not Started</v>
      </c>
      <c r="J560" s="1" t="s">
        <v>1252</v>
      </c>
      <c r="P560" s="1" t="str">
        <f t="shared" si="85"/>
        <v>NRIS</v>
      </c>
      <c r="R560" s="1">
        <f t="shared" si="86"/>
        <v>100</v>
      </c>
      <c r="T560" s="1" t="str">
        <f t="shared" si="87"/>
        <v>Wind</v>
      </c>
      <c r="U560" s="1" t="str">
        <f t="shared" si="88"/>
        <v>Douglas County</v>
      </c>
      <c r="V560" s="1" t="str">
        <f t="shared" si="89"/>
        <v>MN</v>
      </c>
      <c r="AB560" s="1"/>
      <c r="AC560" s="1"/>
      <c r="AJ560" s="5"/>
      <c r="AK560" s="5"/>
      <c r="AL560" s="5"/>
      <c r="AM560" s="5"/>
      <c r="AN560" s="5"/>
      <c r="AO560" s="5"/>
      <c r="AP560" s="5"/>
      <c r="AQ560" s="5"/>
      <c r="AR560" s="5"/>
      <c r="AS560" s="5"/>
      <c r="AT560" s="5"/>
      <c r="AU560" s="5"/>
      <c r="BB560" s="1" t="s">
        <v>73</v>
      </c>
      <c r="BC560" s="2">
        <v>39819</v>
      </c>
      <c r="BD560" s="2">
        <v>39987</v>
      </c>
      <c r="BE560" s="2">
        <v>39987</v>
      </c>
      <c r="BG560" s="1" t="s">
        <v>203</v>
      </c>
      <c r="BH560" s="1" t="s">
        <v>316</v>
      </c>
      <c r="BI560" s="1" t="s">
        <v>93</v>
      </c>
      <c r="BL560" s="1" t="s">
        <v>536</v>
      </c>
      <c r="BM560" s="1" t="s">
        <v>126</v>
      </c>
      <c r="BN560" s="1" t="s">
        <v>1253</v>
      </c>
      <c r="BO560" s="1">
        <v>100</v>
      </c>
      <c r="BP560" s="1">
        <v>100</v>
      </c>
      <c r="BQ560" s="1" t="s">
        <v>97</v>
      </c>
      <c r="BR560" s="1" t="s">
        <v>98</v>
      </c>
      <c r="BS560" s="1" t="s">
        <v>84</v>
      </c>
      <c r="BT560" s="2">
        <v>41274</v>
      </c>
      <c r="BU560" s="1">
        <v>0</v>
      </c>
      <c r="BV560" s="1">
        <v>0</v>
      </c>
      <c r="BW560" s="1">
        <v>0</v>
      </c>
      <c r="BX560" s="1">
        <v>0</v>
      </c>
    </row>
    <row r="561" spans="4:76" hidden="1" x14ac:dyDescent="0.25">
      <c r="D561" s="4"/>
      <c r="E561" s="5" t="str">
        <f t="shared" si="81"/>
        <v>Pre-Transition SIS</v>
      </c>
      <c r="F561" s="5" t="str">
        <f t="shared" si="82"/>
        <v>CS5</v>
      </c>
      <c r="H561" s="5" t="str">
        <f t="shared" si="83"/>
        <v>Withdrawn</v>
      </c>
      <c r="I561" s="6" t="str">
        <f t="shared" si="84"/>
        <v>Not Started</v>
      </c>
      <c r="J561" s="1" t="s">
        <v>1254</v>
      </c>
      <c r="P561" s="1" t="str">
        <f t="shared" si="85"/>
        <v>NRIS</v>
      </c>
      <c r="R561" s="1">
        <f t="shared" si="86"/>
        <v>20</v>
      </c>
      <c r="T561" s="1" t="str">
        <f t="shared" si="87"/>
        <v>Wind</v>
      </c>
      <c r="U561" s="1" t="str">
        <f t="shared" si="88"/>
        <v>Marshall County</v>
      </c>
      <c r="V561" s="1" t="str">
        <f t="shared" si="89"/>
        <v>SD</v>
      </c>
      <c r="AB561" s="1"/>
      <c r="AC561" s="1"/>
      <c r="AJ561" s="5"/>
      <c r="AK561" s="5"/>
      <c r="AL561" s="5"/>
      <c r="AM561" s="5"/>
      <c r="AN561" s="5"/>
      <c r="AO561" s="5"/>
      <c r="AP561" s="5"/>
      <c r="AQ561" s="5"/>
      <c r="AR561" s="5"/>
      <c r="AS561" s="5"/>
      <c r="AT561" s="5"/>
      <c r="AU561" s="5"/>
      <c r="BB561" s="1" t="s">
        <v>73</v>
      </c>
      <c r="BC561" s="2">
        <v>38194</v>
      </c>
      <c r="BD561" s="2">
        <v>40001</v>
      </c>
      <c r="BE561" s="2">
        <v>40001</v>
      </c>
      <c r="BG561" s="1" t="s">
        <v>203</v>
      </c>
      <c r="BH561" s="1" t="s">
        <v>107</v>
      </c>
      <c r="BI561" s="1" t="s">
        <v>205</v>
      </c>
      <c r="BJ561" s="1" t="s">
        <v>1058</v>
      </c>
      <c r="BK561" s="1" t="s">
        <v>888</v>
      </c>
      <c r="BL561" s="1" t="s">
        <v>143</v>
      </c>
      <c r="BM561" s="1" t="s">
        <v>126</v>
      </c>
      <c r="BN561" s="1" t="s">
        <v>1255</v>
      </c>
      <c r="BO561" s="1">
        <v>20</v>
      </c>
      <c r="BP561" s="1">
        <v>20</v>
      </c>
      <c r="BQ561" s="1" t="s">
        <v>97</v>
      </c>
      <c r="BR561" s="1" t="s">
        <v>98</v>
      </c>
      <c r="BS561" s="1" t="s">
        <v>84</v>
      </c>
      <c r="BT561" s="2">
        <v>39203</v>
      </c>
      <c r="BU561" s="1">
        <v>0</v>
      </c>
      <c r="BV561" s="1">
        <v>0</v>
      </c>
      <c r="BW561" s="1">
        <v>0</v>
      </c>
      <c r="BX561" s="1">
        <v>0</v>
      </c>
    </row>
    <row r="562" spans="4:76" hidden="1" x14ac:dyDescent="0.25">
      <c r="D562" s="4"/>
      <c r="E562" s="5">
        <f t="shared" si="81"/>
        <v>0</v>
      </c>
      <c r="F562" s="5">
        <f t="shared" si="82"/>
        <v>0</v>
      </c>
      <c r="H562" s="5" t="str">
        <f t="shared" si="83"/>
        <v>Withdrawn</v>
      </c>
      <c r="I562" s="6" t="str">
        <f t="shared" si="84"/>
        <v>Not Started</v>
      </c>
      <c r="J562" s="1" t="s">
        <v>1256</v>
      </c>
      <c r="P562" s="1" t="str">
        <f t="shared" si="85"/>
        <v>NRIS</v>
      </c>
      <c r="R562" s="1">
        <f t="shared" si="86"/>
        <v>200</v>
      </c>
      <c r="T562" s="1" t="str">
        <f t="shared" si="87"/>
        <v>Wind</v>
      </c>
      <c r="U562" s="1" t="str">
        <f t="shared" si="88"/>
        <v>Delta County</v>
      </c>
      <c r="V562" s="1" t="str">
        <f t="shared" si="89"/>
        <v>MI</v>
      </c>
      <c r="AB562" s="1"/>
      <c r="AC562" s="1"/>
      <c r="AJ562" s="5"/>
      <c r="AK562" s="5"/>
      <c r="AL562" s="5"/>
      <c r="AM562" s="5"/>
      <c r="AN562" s="5"/>
      <c r="AO562" s="5"/>
      <c r="AP562" s="5"/>
      <c r="AQ562" s="5"/>
      <c r="AR562" s="5"/>
      <c r="AS562" s="5"/>
      <c r="AT562" s="5"/>
      <c r="AU562" s="5"/>
      <c r="BB562" s="1" t="s">
        <v>73</v>
      </c>
      <c r="BC562" s="2">
        <v>39436</v>
      </c>
      <c r="BD562" s="2">
        <v>40001</v>
      </c>
      <c r="BE562" s="2">
        <v>40001</v>
      </c>
      <c r="BG562" s="1" t="s">
        <v>176</v>
      </c>
      <c r="BH562" s="1" t="s">
        <v>808</v>
      </c>
      <c r="BI562" s="1" t="s">
        <v>130</v>
      </c>
      <c r="BL562" s="1" t="s">
        <v>536</v>
      </c>
      <c r="BM562" s="1" t="s">
        <v>126</v>
      </c>
      <c r="BN562" s="1" t="s">
        <v>1257</v>
      </c>
      <c r="BO562" s="1">
        <v>200</v>
      </c>
      <c r="BP562" s="1">
        <v>200</v>
      </c>
      <c r="BQ562" s="1" t="s">
        <v>97</v>
      </c>
      <c r="BR562" s="1" t="s">
        <v>98</v>
      </c>
      <c r="BS562" s="1" t="s">
        <v>84</v>
      </c>
      <c r="BT562" s="2">
        <v>40452</v>
      </c>
      <c r="BU562" s="1">
        <v>0</v>
      </c>
      <c r="BV562" s="1">
        <v>0</v>
      </c>
      <c r="BW562" s="1">
        <v>0</v>
      </c>
      <c r="BX562" s="1">
        <v>0</v>
      </c>
    </row>
    <row r="563" spans="4:76" hidden="1" x14ac:dyDescent="0.25">
      <c r="D563" s="4"/>
      <c r="E563" s="5" t="str">
        <f t="shared" si="81"/>
        <v>G645</v>
      </c>
      <c r="F563" s="5" t="str">
        <f t="shared" si="82"/>
        <v>G645</v>
      </c>
      <c r="H563" s="5" t="str">
        <f t="shared" si="83"/>
        <v>Done</v>
      </c>
      <c r="I563" s="6" t="str">
        <f t="shared" si="84"/>
        <v>In Service</v>
      </c>
      <c r="J563" s="1" t="s">
        <v>1258</v>
      </c>
      <c r="P563" s="1" t="str">
        <f t="shared" si="85"/>
        <v>NRIS</v>
      </c>
      <c r="R563" s="1">
        <f t="shared" si="86"/>
        <v>50</v>
      </c>
      <c r="T563" s="1" t="str">
        <f t="shared" si="87"/>
        <v>Coal</v>
      </c>
      <c r="U563" s="1" t="str">
        <f t="shared" si="88"/>
        <v>Stutsman County</v>
      </c>
      <c r="V563" s="1" t="str">
        <f t="shared" si="89"/>
        <v>ND</v>
      </c>
      <c r="AB563" s="1"/>
      <c r="AC563" s="1"/>
      <c r="AJ563" s="5"/>
      <c r="AK563" s="5"/>
      <c r="AL563" s="5"/>
      <c r="AM563" s="5"/>
      <c r="AN563" s="5"/>
      <c r="AO563" s="5"/>
      <c r="AP563" s="5"/>
      <c r="AQ563" s="5"/>
      <c r="AR563" s="5"/>
      <c r="AS563" s="5"/>
      <c r="AT563" s="5"/>
      <c r="AU563" s="5"/>
      <c r="BB563" s="1" t="s">
        <v>58</v>
      </c>
      <c r="BC563" s="2">
        <v>38863</v>
      </c>
      <c r="BE563" s="2">
        <v>39603</v>
      </c>
      <c r="BF563" s="2">
        <v>40179</v>
      </c>
      <c r="BG563" s="1" t="s">
        <v>203</v>
      </c>
      <c r="BH563" s="1" t="s">
        <v>291</v>
      </c>
      <c r="BI563" s="1" t="s">
        <v>194</v>
      </c>
      <c r="BJ563" s="1" t="s">
        <v>1258</v>
      </c>
      <c r="BK563" s="1" t="s">
        <v>1258</v>
      </c>
      <c r="BL563" s="1" t="s">
        <v>77</v>
      </c>
      <c r="BM563" s="1" t="s">
        <v>126</v>
      </c>
      <c r="BN563" s="1" t="s">
        <v>1259</v>
      </c>
      <c r="BO563" s="1">
        <v>50</v>
      </c>
      <c r="BP563" s="1">
        <v>50</v>
      </c>
      <c r="BQ563" s="1" t="s">
        <v>83</v>
      </c>
      <c r="BR563" s="1" t="s">
        <v>1260</v>
      </c>
      <c r="BS563" s="1" t="s">
        <v>65</v>
      </c>
      <c r="BT563" s="2">
        <v>39722</v>
      </c>
      <c r="BU563" s="1">
        <v>0</v>
      </c>
      <c r="BV563" s="1">
        <v>0</v>
      </c>
      <c r="BW563" s="1">
        <v>0</v>
      </c>
      <c r="BX563" s="1">
        <v>0</v>
      </c>
    </row>
    <row r="564" spans="4:76" hidden="1" x14ac:dyDescent="0.25">
      <c r="D564" s="4"/>
      <c r="E564" s="5">
        <f t="shared" si="81"/>
        <v>0</v>
      </c>
      <c r="F564" s="5">
        <f t="shared" si="82"/>
        <v>0</v>
      </c>
      <c r="H564" s="5" t="str">
        <f t="shared" si="83"/>
        <v>Done</v>
      </c>
      <c r="I564" s="6" t="str">
        <f t="shared" si="84"/>
        <v>In Service</v>
      </c>
      <c r="J564" s="1" t="s">
        <v>1261</v>
      </c>
      <c r="P564" s="1" t="str">
        <f t="shared" si="85"/>
        <v>NRIS</v>
      </c>
      <c r="R564" s="1">
        <f t="shared" si="86"/>
        <v>30</v>
      </c>
      <c r="T564" s="1" t="str">
        <f t="shared" si="87"/>
        <v>Coal</v>
      </c>
      <c r="U564" s="1" t="str">
        <f t="shared" si="88"/>
        <v>Pike County</v>
      </c>
      <c r="V564" s="1" t="str">
        <f t="shared" si="89"/>
        <v>IN</v>
      </c>
      <c r="AB564" s="1"/>
      <c r="AC564" s="1"/>
      <c r="AJ564" s="5"/>
      <c r="AK564" s="5"/>
      <c r="AL564" s="5"/>
      <c r="AM564" s="5"/>
      <c r="AN564" s="5"/>
      <c r="AO564" s="5"/>
      <c r="AP564" s="5"/>
      <c r="AQ564" s="5"/>
      <c r="AR564" s="5"/>
      <c r="AS564" s="5"/>
      <c r="AT564" s="5"/>
      <c r="AU564" s="5"/>
      <c r="BB564" s="1" t="s">
        <v>58</v>
      </c>
      <c r="BC564" s="2">
        <v>38868</v>
      </c>
      <c r="BE564" s="2">
        <v>39041</v>
      </c>
      <c r="BG564" s="1" t="s">
        <v>132</v>
      </c>
      <c r="BH564" s="1" t="s">
        <v>248</v>
      </c>
      <c r="BI564" s="1" t="s">
        <v>103</v>
      </c>
      <c r="BL564" s="1" t="s">
        <v>536</v>
      </c>
      <c r="BM564" s="1" t="s">
        <v>126</v>
      </c>
      <c r="BN564" s="1" t="s">
        <v>1262</v>
      </c>
      <c r="BO564" s="1">
        <v>30</v>
      </c>
      <c r="BP564" s="1">
        <v>30</v>
      </c>
      <c r="BQ564" s="1" t="s">
        <v>83</v>
      </c>
      <c r="BR564" s="1" t="s">
        <v>94</v>
      </c>
      <c r="BS564" s="1" t="s">
        <v>65</v>
      </c>
      <c r="BT564" s="2">
        <v>39508</v>
      </c>
      <c r="BU564" s="1">
        <v>0</v>
      </c>
      <c r="BV564" s="1">
        <v>0</v>
      </c>
      <c r="BW564" s="1">
        <v>0</v>
      </c>
      <c r="BX564" s="1">
        <v>0</v>
      </c>
    </row>
    <row r="565" spans="4:76" hidden="1" x14ac:dyDescent="0.25">
      <c r="D565" s="4"/>
      <c r="E565" s="5">
        <f t="shared" si="81"/>
        <v>0</v>
      </c>
      <c r="F565" s="5">
        <f t="shared" si="82"/>
        <v>0</v>
      </c>
      <c r="H565" s="5" t="str">
        <f t="shared" si="83"/>
        <v>Withdrawn</v>
      </c>
      <c r="I565" s="6" t="str">
        <f t="shared" si="84"/>
        <v>Not Started</v>
      </c>
      <c r="J565" s="1" t="s">
        <v>1263</v>
      </c>
      <c r="P565" s="1" t="str">
        <f t="shared" si="85"/>
        <v>NRIS</v>
      </c>
      <c r="R565" s="1">
        <f t="shared" si="86"/>
        <v>120</v>
      </c>
      <c r="T565" s="1" t="str">
        <f t="shared" si="87"/>
        <v>Wind</v>
      </c>
      <c r="U565" s="1" t="str">
        <f t="shared" si="88"/>
        <v>Gratiot County</v>
      </c>
      <c r="V565" s="1" t="str">
        <f t="shared" si="89"/>
        <v>MI</v>
      </c>
      <c r="AB565" s="1"/>
      <c r="AC565" s="1"/>
      <c r="AJ565" s="5"/>
      <c r="AK565" s="5"/>
      <c r="AL565" s="5"/>
      <c r="AM565" s="5"/>
      <c r="AN565" s="5"/>
      <c r="AO565" s="5"/>
      <c r="AP565" s="5"/>
      <c r="AQ565" s="5"/>
      <c r="AR565" s="5"/>
      <c r="AS565" s="5"/>
      <c r="AT565" s="5"/>
      <c r="AU565" s="5"/>
      <c r="BB565" s="1" t="s">
        <v>73</v>
      </c>
      <c r="BC565" s="2">
        <v>39948</v>
      </c>
      <c r="BD565" s="2">
        <v>40003</v>
      </c>
      <c r="BE565" s="2">
        <v>40003</v>
      </c>
      <c r="BG565" s="1" t="s">
        <v>139</v>
      </c>
      <c r="BH565" s="1" t="s">
        <v>1264</v>
      </c>
      <c r="BI565" s="1" t="s">
        <v>130</v>
      </c>
      <c r="BL565" s="1" t="s">
        <v>536</v>
      </c>
      <c r="BM565" s="1" t="s">
        <v>126</v>
      </c>
      <c r="BN565" s="1" t="s">
        <v>1265</v>
      </c>
      <c r="BO565" s="1">
        <v>120</v>
      </c>
      <c r="BP565" s="1">
        <v>120</v>
      </c>
      <c r="BQ565" s="1" t="s">
        <v>97</v>
      </c>
      <c r="BR565" s="1" t="s">
        <v>98</v>
      </c>
      <c r="BS565" s="1" t="s">
        <v>84</v>
      </c>
      <c r="BT565" s="2">
        <v>40452</v>
      </c>
      <c r="BU565" s="1">
        <v>0</v>
      </c>
      <c r="BV565" s="1">
        <v>0</v>
      </c>
      <c r="BW565" s="1">
        <v>0</v>
      </c>
      <c r="BX565" s="1">
        <v>0</v>
      </c>
    </row>
    <row r="566" spans="4:76" hidden="1" x14ac:dyDescent="0.25">
      <c r="D566" s="4"/>
      <c r="E566" s="5">
        <f t="shared" si="81"/>
        <v>0</v>
      </c>
      <c r="F566" s="5">
        <f t="shared" si="82"/>
        <v>0</v>
      </c>
      <c r="H566" s="5" t="str">
        <f t="shared" si="83"/>
        <v>Withdrawn</v>
      </c>
      <c r="I566" s="6" t="str">
        <f t="shared" si="84"/>
        <v>Not Started</v>
      </c>
      <c r="J566" s="1" t="s">
        <v>1266</v>
      </c>
      <c r="P566" s="1" t="str">
        <f t="shared" si="85"/>
        <v>NRIS</v>
      </c>
      <c r="R566" s="1">
        <f t="shared" si="86"/>
        <v>62</v>
      </c>
      <c r="T566" s="1" t="str">
        <f t="shared" si="87"/>
        <v>Wind</v>
      </c>
      <c r="U566" s="1" t="str">
        <f t="shared" si="88"/>
        <v>Knox County</v>
      </c>
      <c r="V566" s="1" t="str">
        <f t="shared" si="89"/>
        <v>IL</v>
      </c>
      <c r="AB566" s="1"/>
      <c r="AC566" s="1"/>
      <c r="AJ566" s="5"/>
      <c r="AK566" s="5"/>
      <c r="AL566" s="5"/>
      <c r="AM566" s="5"/>
      <c r="AN566" s="5"/>
      <c r="AO566" s="5"/>
      <c r="AP566" s="5"/>
      <c r="AQ566" s="5"/>
      <c r="AR566" s="5"/>
      <c r="AS566" s="5"/>
      <c r="AT566" s="5"/>
      <c r="AU566" s="5"/>
      <c r="BB566" s="1" t="s">
        <v>73</v>
      </c>
      <c r="BC566" s="2">
        <v>39013</v>
      </c>
      <c r="BD566" s="2">
        <v>40010</v>
      </c>
      <c r="BE566" s="2">
        <v>40010</v>
      </c>
      <c r="BG566" s="1" t="s">
        <v>122</v>
      </c>
      <c r="BH566" s="1" t="s">
        <v>869</v>
      </c>
      <c r="BI566" s="1" t="s">
        <v>124</v>
      </c>
      <c r="BL566" s="1" t="s">
        <v>143</v>
      </c>
      <c r="BM566" s="1" t="s">
        <v>126</v>
      </c>
      <c r="BN566" s="1" t="s">
        <v>1267</v>
      </c>
      <c r="BO566" s="1">
        <v>62</v>
      </c>
      <c r="BP566" s="1">
        <v>62</v>
      </c>
      <c r="BQ566" s="1" t="s">
        <v>97</v>
      </c>
      <c r="BR566" s="1" t="s">
        <v>98</v>
      </c>
      <c r="BS566" s="1" t="s">
        <v>84</v>
      </c>
      <c r="BT566" s="2">
        <v>39356</v>
      </c>
      <c r="BU566" s="1">
        <v>0</v>
      </c>
      <c r="BV566" s="1">
        <v>0</v>
      </c>
      <c r="BW566" s="1">
        <v>0</v>
      </c>
      <c r="BX566" s="1">
        <v>0</v>
      </c>
    </row>
    <row r="567" spans="4:76" hidden="1" x14ac:dyDescent="0.25">
      <c r="D567" s="4"/>
      <c r="E567" s="5" t="str">
        <f t="shared" si="81"/>
        <v>Pre-Transition SIS</v>
      </c>
      <c r="F567" s="5">
        <f t="shared" si="82"/>
        <v>0</v>
      </c>
      <c r="H567" s="5" t="str">
        <f t="shared" si="83"/>
        <v>Withdrawn</v>
      </c>
      <c r="I567" s="6" t="str">
        <f t="shared" si="84"/>
        <v>Not Started</v>
      </c>
      <c r="J567" s="1" t="s">
        <v>1268</v>
      </c>
      <c r="P567" s="1" t="str">
        <f t="shared" si="85"/>
        <v>NRIS</v>
      </c>
      <c r="R567" s="1">
        <f t="shared" si="86"/>
        <v>20</v>
      </c>
      <c r="T567" s="1" t="str">
        <f t="shared" si="87"/>
        <v>Wind</v>
      </c>
      <c r="U567" s="1" t="str">
        <f t="shared" si="88"/>
        <v>Lyon County</v>
      </c>
      <c r="V567" s="1" t="str">
        <f t="shared" si="89"/>
        <v>MN</v>
      </c>
      <c r="AB567" s="1"/>
      <c r="AC567" s="1"/>
      <c r="AJ567" s="5"/>
      <c r="AK567" s="5"/>
      <c r="AL567" s="5"/>
      <c r="AM567" s="5"/>
      <c r="AN567" s="5"/>
      <c r="AO567" s="5"/>
      <c r="AP567" s="5"/>
      <c r="AQ567" s="5"/>
      <c r="AR567" s="5"/>
      <c r="AS567" s="5"/>
      <c r="AT567" s="5"/>
      <c r="AU567" s="5"/>
      <c r="BB567" s="1" t="s">
        <v>73</v>
      </c>
      <c r="BC567" s="2">
        <v>38371</v>
      </c>
      <c r="BD567" s="2">
        <v>40029</v>
      </c>
      <c r="BE567" s="2">
        <v>40029</v>
      </c>
      <c r="BG567" s="1" t="s">
        <v>91</v>
      </c>
      <c r="BH567" s="1" t="s">
        <v>409</v>
      </c>
      <c r="BI567" s="1" t="s">
        <v>93</v>
      </c>
      <c r="BJ567" s="1" t="s">
        <v>1058</v>
      </c>
      <c r="BL567" s="1" t="s">
        <v>77</v>
      </c>
      <c r="BM567" s="1" t="s">
        <v>126</v>
      </c>
      <c r="BN567" s="1" t="s">
        <v>1269</v>
      </c>
      <c r="BO567" s="1">
        <v>20</v>
      </c>
      <c r="BP567" s="1">
        <v>20</v>
      </c>
      <c r="BQ567" s="1" t="s">
        <v>97</v>
      </c>
      <c r="BR567" s="1" t="s">
        <v>98</v>
      </c>
      <c r="BS567" s="1" t="s">
        <v>84</v>
      </c>
      <c r="BT567" s="2">
        <v>38625</v>
      </c>
      <c r="BU567" s="1">
        <v>0</v>
      </c>
      <c r="BV567" s="1">
        <v>0</v>
      </c>
      <c r="BW567" s="1">
        <v>0</v>
      </c>
      <c r="BX567" s="1">
        <v>0</v>
      </c>
    </row>
    <row r="568" spans="4:76" hidden="1" x14ac:dyDescent="0.25">
      <c r="D568" s="4"/>
      <c r="E568" s="5">
        <f t="shared" si="81"/>
        <v>0</v>
      </c>
      <c r="F568" s="5">
        <f t="shared" si="82"/>
        <v>0</v>
      </c>
      <c r="H568" s="5" t="str">
        <f t="shared" si="83"/>
        <v>Withdrawn</v>
      </c>
      <c r="I568" s="6" t="str">
        <f t="shared" si="84"/>
        <v>Not Started</v>
      </c>
      <c r="J568" s="1" t="s">
        <v>1270</v>
      </c>
      <c r="P568" s="1" t="str">
        <f t="shared" si="85"/>
        <v>NRIS</v>
      </c>
      <c r="R568" s="1">
        <f t="shared" si="86"/>
        <v>32.5</v>
      </c>
      <c r="T568" s="1" t="str">
        <f t="shared" si="87"/>
        <v>Wood</v>
      </c>
      <c r="U568" s="1" t="str">
        <f t="shared" si="88"/>
        <v>Perry County</v>
      </c>
      <c r="V568" s="1" t="str">
        <f t="shared" si="89"/>
        <v>MO</v>
      </c>
      <c r="AB568" s="1"/>
      <c r="AC568" s="1"/>
      <c r="AJ568" s="5"/>
      <c r="AK568" s="5"/>
      <c r="AL568" s="5"/>
      <c r="AM568" s="5"/>
      <c r="AN568" s="5"/>
      <c r="AO568" s="5"/>
      <c r="AP568" s="5"/>
      <c r="AQ568" s="5"/>
      <c r="AR568" s="5"/>
      <c r="AS568" s="5"/>
      <c r="AT568" s="5"/>
      <c r="AU568" s="5"/>
      <c r="BB568" s="1" t="s">
        <v>73</v>
      </c>
      <c r="BC568" s="2">
        <v>39951</v>
      </c>
      <c r="BD568" s="2">
        <v>40029</v>
      </c>
      <c r="BE568" s="2">
        <v>40029</v>
      </c>
      <c r="BG568" s="1" t="s">
        <v>486</v>
      </c>
      <c r="BH568" s="1" t="s">
        <v>1271</v>
      </c>
      <c r="BI568" s="1" t="s">
        <v>488</v>
      </c>
      <c r="BM568" s="1" t="s">
        <v>126</v>
      </c>
      <c r="BN568" s="1" t="s">
        <v>1272</v>
      </c>
      <c r="BO568" s="1">
        <v>32</v>
      </c>
      <c r="BP568" s="1">
        <v>32.5</v>
      </c>
      <c r="BQ568" s="1" t="s">
        <v>1273</v>
      </c>
      <c r="BS568" s="1" t="s">
        <v>84</v>
      </c>
      <c r="BT568" s="2">
        <v>41153</v>
      </c>
      <c r="BU568" s="1">
        <v>0</v>
      </c>
      <c r="BV568" s="1">
        <v>0</v>
      </c>
      <c r="BW568" s="1">
        <v>0</v>
      </c>
      <c r="BX568" s="1">
        <v>0</v>
      </c>
    </row>
    <row r="569" spans="4:76" hidden="1" x14ac:dyDescent="0.25">
      <c r="D569" s="4"/>
      <c r="E569" s="5">
        <f t="shared" si="81"/>
        <v>0</v>
      </c>
      <c r="F569" s="5">
        <f t="shared" si="82"/>
        <v>0</v>
      </c>
      <c r="H569" s="5" t="str">
        <f t="shared" si="83"/>
        <v>Withdrawn</v>
      </c>
      <c r="I569" s="6" t="str">
        <f t="shared" si="84"/>
        <v>Not Started</v>
      </c>
      <c r="J569" s="1" t="s">
        <v>1274</v>
      </c>
      <c r="P569" s="1" t="str">
        <f t="shared" si="85"/>
        <v>NRIS</v>
      </c>
      <c r="R569" s="1">
        <f t="shared" si="86"/>
        <v>300</v>
      </c>
      <c r="T569" s="1" t="str">
        <f t="shared" si="87"/>
        <v>Wind</v>
      </c>
      <c r="U569" s="1" t="str">
        <f t="shared" si="88"/>
        <v>Rice County</v>
      </c>
      <c r="V569" s="1" t="str">
        <f t="shared" si="89"/>
        <v>MN</v>
      </c>
      <c r="AB569" s="1"/>
      <c r="AC569" s="1"/>
      <c r="AJ569" s="5"/>
      <c r="AK569" s="5"/>
      <c r="AL569" s="5"/>
      <c r="AM569" s="5"/>
      <c r="AN569" s="5"/>
      <c r="AO569" s="5"/>
      <c r="AP569" s="5"/>
      <c r="AQ569" s="5"/>
      <c r="AR569" s="5"/>
      <c r="AS569" s="5"/>
      <c r="AT569" s="5"/>
      <c r="AU569" s="5"/>
      <c r="BB569" s="1" t="s">
        <v>73</v>
      </c>
      <c r="BC569" s="2">
        <v>39419</v>
      </c>
      <c r="BD569" s="2">
        <v>40045</v>
      </c>
      <c r="BE569" s="2">
        <v>40045</v>
      </c>
      <c r="BG569" s="1" t="s">
        <v>91</v>
      </c>
      <c r="BH569" s="1" t="s">
        <v>361</v>
      </c>
      <c r="BI569" s="1" t="s">
        <v>93</v>
      </c>
      <c r="BL569" s="1" t="s">
        <v>143</v>
      </c>
      <c r="BM569" s="1" t="s">
        <v>126</v>
      </c>
      <c r="BN569" s="1" t="s">
        <v>1275</v>
      </c>
      <c r="BO569" s="1">
        <v>300</v>
      </c>
      <c r="BP569" s="1">
        <v>300</v>
      </c>
      <c r="BQ569" s="1" t="s">
        <v>97</v>
      </c>
      <c r="BR569" s="1" t="s">
        <v>98</v>
      </c>
      <c r="BS569" s="1" t="s">
        <v>84</v>
      </c>
      <c r="BT569" s="2">
        <v>40118</v>
      </c>
      <c r="BU569" s="1">
        <v>0</v>
      </c>
      <c r="BV569" s="1">
        <v>0</v>
      </c>
      <c r="BW569" s="1">
        <v>0</v>
      </c>
      <c r="BX569" s="1">
        <v>0</v>
      </c>
    </row>
    <row r="570" spans="4:76" hidden="1" x14ac:dyDescent="0.25">
      <c r="D570" s="4"/>
      <c r="E570" s="5" t="str">
        <f t="shared" si="81"/>
        <v>Pre-Transition SIS</v>
      </c>
      <c r="F570" s="5">
        <f t="shared" si="82"/>
        <v>0</v>
      </c>
      <c r="H570" s="5" t="str">
        <f t="shared" si="83"/>
        <v>Done</v>
      </c>
      <c r="I570" s="6" t="str">
        <f t="shared" si="84"/>
        <v>Withdrawn</v>
      </c>
      <c r="J570" s="1" t="s">
        <v>1276</v>
      </c>
      <c r="P570" s="1" t="str">
        <f t="shared" si="85"/>
        <v>NRIS</v>
      </c>
      <c r="R570" s="1">
        <f t="shared" si="86"/>
        <v>48</v>
      </c>
      <c r="T570" s="1" t="str">
        <f t="shared" si="87"/>
        <v>Wind</v>
      </c>
      <c r="U570" s="1" t="str">
        <f t="shared" si="88"/>
        <v>Erie County</v>
      </c>
      <c r="V570" s="1" t="str">
        <f t="shared" si="89"/>
        <v>OH</v>
      </c>
      <c r="AB570" s="1"/>
      <c r="AC570" s="1"/>
      <c r="AJ570" s="5"/>
      <c r="AK570" s="5"/>
      <c r="AL570" s="5"/>
      <c r="AM570" s="5"/>
      <c r="AN570" s="5"/>
      <c r="AO570" s="5"/>
      <c r="AP570" s="5"/>
      <c r="AQ570" s="5"/>
      <c r="AR570" s="5"/>
      <c r="AS570" s="5"/>
      <c r="AT570" s="5"/>
      <c r="AU570" s="5"/>
      <c r="BB570" s="1" t="s">
        <v>58</v>
      </c>
      <c r="BC570" s="2">
        <v>38901</v>
      </c>
      <c r="BE570" s="2">
        <v>40344</v>
      </c>
      <c r="BF570" s="2">
        <v>41229</v>
      </c>
      <c r="BG570" s="1" t="s">
        <v>619</v>
      </c>
      <c r="BH570" s="1" t="s">
        <v>1277</v>
      </c>
      <c r="BI570" s="1" t="s">
        <v>242</v>
      </c>
      <c r="BJ570" s="1" t="s">
        <v>1058</v>
      </c>
      <c r="BL570" s="1" t="s">
        <v>77</v>
      </c>
      <c r="BM570" s="1" t="s">
        <v>126</v>
      </c>
      <c r="BN570" s="1" t="s">
        <v>1278</v>
      </c>
      <c r="BO570" s="1">
        <v>48</v>
      </c>
      <c r="BP570" s="1">
        <v>48</v>
      </c>
      <c r="BQ570" s="1" t="s">
        <v>97</v>
      </c>
      <c r="BR570" s="1" t="s">
        <v>98</v>
      </c>
      <c r="BS570" s="1" t="s">
        <v>73</v>
      </c>
      <c r="BT570" s="2">
        <v>39448</v>
      </c>
      <c r="BU570" s="1">
        <v>0</v>
      </c>
      <c r="BV570" s="1">
        <v>0</v>
      </c>
      <c r="BW570" s="1">
        <v>0</v>
      </c>
      <c r="BX570" s="1">
        <v>0</v>
      </c>
    </row>
    <row r="571" spans="4:76" hidden="1" x14ac:dyDescent="0.25">
      <c r="D571" s="4"/>
      <c r="E571" s="5">
        <f t="shared" si="81"/>
        <v>0</v>
      </c>
      <c r="F571" s="5">
        <f t="shared" si="82"/>
        <v>0</v>
      </c>
      <c r="H571" s="5" t="str">
        <f t="shared" si="83"/>
        <v>Withdrawn</v>
      </c>
      <c r="I571" s="6" t="str">
        <f t="shared" si="84"/>
        <v>Not Started</v>
      </c>
      <c r="J571" s="1" t="s">
        <v>1279</v>
      </c>
      <c r="P571" s="1" t="str">
        <f t="shared" si="85"/>
        <v>ERIS</v>
      </c>
      <c r="R571" s="1">
        <f t="shared" si="86"/>
        <v>300</v>
      </c>
      <c r="T571" s="1" t="str">
        <f t="shared" si="87"/>
        <v>Wind</v>
      </c>
      <c r="U571" s="1" t="str">
        <f t="shared" si="88"/>
        <v>Martin County</v>
      </c>
      <c r="V571" s="1" t="str">
        <f t="shared" si="89"/>
        <v>MN</v>
      </c>
      <c r="AB571" s="1"/>
      <c r="AC571" s="1"/>
      <c r="AJ571" s="5"/>
      <c r="AK571" s="5"/>
      <c r="AL571" s="5"/>
      <c r="AM571" s="5"/>
      <c r="AN571" s="5"/>
      <c r="AO571" s="5"/>
      <c r="AP571" s="5"/>
      <c r="AQ571" s="5"/>
      <c r="AR571" s="5"/>
      <c r="AS571" s="5"/>
      <c r="AT571" s="5"/>
      <c r="AU571" s="5"/>
      <c r="BB571" s="1" t="s">
        <v>73</v>
      </c>
      <c r="BC571" s="2">
        <v>39553</v>
      </c>
      <c r="BD571" s="2">
        <v>40045</v>
      </c>
      <c r="BE571" s="2">
        <v>40045</v>
      </c>
      <c r="BG571" s="1" t="s">
        <v>91</v>
      </c>
      <c r="BH571" s="1" t="s">
        <v>382</v>
      </c>
      <c r="BI571" s="1" t="s">
        <v>93</v>
      </c>
      <c r="BL571" s="1" t="s">
        <v>143</v>
      </c>
      <c r="BM571" s="1" t="s">
        <v>62</v>
      </c>
      <c r="BN571" s="1" t="s">
        <v>1280</v>
      </c>
      <c r="BO571" s="1">
        <v>300</v>
      </c>
      <c r="BP571" s="1">
        <v>300</v>
      </c>
      <c r="BQ571" s="1" t="s">
        <v>97</v>
      </c>
      <c r="BR571" s="1" t="s">
        <v>98</v>
      </c>
      <c r="BS571" s="1" t="s">
        <v>84</v>
      </c>
      <c r="BT571" s="2">
        <v>40452</v>
      </c>
      <c r="BU571" s="1">
        <v>0</v>
      </c>
      <c r="BV571" s="1">
        <v>0</v>
      </c>
      <c r="BW571" s="1">
        <v>0</v>
      </c>
      <c r="BX571" s="1">
        <v>0</v>
      </c>
    </row>
    <row r="572" spans="4:76" hidden="1" x14ac:dyDescent="0.25">
      <c r="D572" s="4"/>
      <c r="E572" s="5">
        <f t="shared" si="81"/>
        <v>0</v>
      </c>
      <c r="F572" s="5">
        <f t="shared" si="82"/>
        <v>0</v>
      </c>
      <c r="H572" s="5" t="str">
        <f t="shared" si="83"/>
        <v>Withdrawn</v>
      </c>
      <c r="I572" s="6" t="str">
        <f t="shared" si="84"/>
        <v>Not Started</v>
      </c>
      <c r="J572" s="1" t="s">
        <v>1281</v>
      </c>
      <c r="P572" s="1" t="str">
        <f t="shared" si="85"/>
        <v>NRIS</v>
      </c>
      <c r="R572" s="1">
        <f t="shared" si="86"/>
        <v>1500</v>
      </c>
      <c r="T572" s="1" t="str">
        <f t="shared" si="87"/>
        <v>Wind</v>
      </c>
      <c r="U572" s="1" t="str">
        <f t="shared" si="88"/>
        <v>Dodge County</v>
      </c>
      <c r="V572" s="1" t="str">
        <f t="shared" si="89"/>
        <v>MN</v>
      </c>
      <c r="AB572" s="1"/>
      <c r="AC572" s="1"/>
      <c r="AJ572" s="5"/>
      <c r="AK572" s="5"/>
      <c r="AL572" s="5"/>
      <c r="AM572" s="5"/>
      <c r="AN572" s="5"/>
      <c r="AO572" s="5"/>
      <c r="AP572" s="5"/>
      <c r="AQ572" s="5"/>
      <c r="AR572" s="5"/>
      <c r="AS572" s="5"/>
      <c r="AT572" s="5"/>
      <c r="AU572" s="5"/>
      <c r="BB572" s="1" t="s">
        <v>73</v>
      </c>
      <c r="BC572" s="2">
        <v>39366</v>
      </c>
      <c r="BD572" s="2">
        <v>40064</v>
      </c>
      <c r="BE572" s="2">
        <v>40064</v>
      </c>
      <c r="BG572" s="1" t="s">
        <v>91</v>
      </c>
      <c r="BH572" s="1" t="s">
        <v>297</v>
      </c>
      <c r="BI572" s="1" t="s">
        <v>93</v>
      </c>
      <c r="BL572" s="1" t="s">
        <v>143</v>
      </c>
      <c r="BM572" s="1" t="s">
        <v>126</v>
      </c>
      <c r="BN572" s="1" t="s">
        <v>1282</v>
      </c>
      <c r="BO572" s="1">
        <v>1500</v>
      </c>
      <c r="BP572" s="1">
        <v>1500</v>
      </c>
      <c r="BQ572" s="1" t="s">
        <v>97</v>
      </c>
      <c r="BR572" s="1" t="s">
        <v>98</v>
      </c>
      <c r="BS572" s="1" t="s">
        <v>84</v>
      </c>
      <c r="BT572" s="2">
        <v>40452</v>
      </c>
      <c r="BU572" s="1">
        <v>0</v>
      </c>
      <c r="BV572" s="1">
        <v>0</v>
      </c>
      <c r="BW572" s="1">
        <v>0</v>
      </c>
      <c r="BX572" s="1">
        <v>0</v>
      </c>
    </row>
    <row r="573" spans="4:76" hidden="1" x14ac:dyDescent="0.25">
      <c r="D573" s="4"/>
      <c r="E573" s="5">
        <f t="shared" si="81"/>
        <v>0</v>
      </c>
      <c r="F573" s="5">
        <f t="shared" si="82"/>
        <v>0</v>
      </c>
      <c r="H573" s="5" t="str">
        <f t="shared" si="83"/>
        <v>Withdrawn</v>
      </c>
      <c r="I573" s="6" t="str">
        <f t="shared" si="84"/>
        <v>Not Started</v>
      </c>
      <c r="J573" s="1" t="s">
        <v>1283</v>
      </c>
      <c r="P573" s="1" t="str">
        <f t="shared" si="85"/>
        <v>NRIS</v>
      </c>
      <c r="R573" s="1">
        <f t="shared" si="86"/>
        <v>40</v>
      </c>
      <c r="T573" s="1" t="str">
        <f t="shared" si="87"/>
        <v>Wind</v>
      </c>
      <c r="U573" s="1" t="str">
        <f t="shared" si="88"/>
        <v>Deuel County</v>
      </c>
      <c r="V573" s="1" t="str">
        <f t="shared" si="89"/>
        <v>SD</v>
      </c>
      <c r="AB573" s="1"/>
      <c r="AC573" s="1"/>
      <c r="AJ573" s="5"/>
      <c r="AK573" s="5"/>
      <c r="AL573" s="5"/>
      <c r="AM573" s="5"/>
      <c r="AN573" s="5"/>
      <c r="AO573" s="5"/>
      <c r="AP573" s="5"/>
      <c r="AQ573" s="5"/>
      <c r="AR573" s="5"/>
      <c r="AS573" s="5"/>
      <c r="AT573" s="5"/>
      <c r="AU573" s="5"/>
      <c r="BB573" s="1" t="s">
        <v>73</v>
      </c>
      <c r="BC573" s="2">
        <v>40021</v>
      </c>
      <c r="BD573" s="2">
        <v>40087</v>
      </c>
      <c r="BE573" s="2">
        <v>40087</v>
      </c>
      <c r="BG573" s="1" t="s">
        <v>203</v>
      </c>
      <c r="BH573" s="1" t="s">
        <v>263</v>
      </c>
      <c r="BI573" s="1" t="s">
        <v>205</v>
      </c>
      <c r="BL573" s="1" t="s">
        <v>536</v>
      </c>
      <c r="BM573" s="1" t="s">
        <v>126</v>
      </c>
      <c r="BN573" s="1" t="s">
        <v>703</v>
      </c>
      <c r="BO573" s="1">
        <v>40</v>
      </c>
      <c r="BP573" s="1">
        <v>40</v>
      </c>
      <c r="BQ573" s="1" t="s">
        <v>97</v>
      </c>
      <c r="BR573" s="1" t="s">
        <v>98</v>
      </c>
      <c r="BS573" s="1" t="s">
        <v>84</v>
      </c>
      <c r="BT573" s="2">
        <v>40878</v>
      </c>
      <c r="BU573" s="1">
        <v>0</v>
      </c>
      <c r="BV573" s="1">
        <v>0</v>
      </c>
      <c r="BW573" s="1">
        <v>0</v>
      </c>
      <c r="BX573" s="1">
        <v>0</v>
      </c>
    </row>
    <row r="574" spans="4:76" hidden="1" x14ac:dyDescent="0.25">
      <c r="D574" s="4"/>
      <c r="E574" s="5">
        <f t="shared" si="81"/>
        <v>0</v>
      </c>
      <c r="F574" s="5">
        <f t="shared" si="82"/>
        <v>0</v>
      </c>
      <c r="H574" s="5" t="str">
        <f t="shared" si="83"/>
        <v>Withdrawn</v>
      </c>
      <c r="I574" s="6" t="str">
        <f t="shared" si="84"/>
        <v>Not Started</v>
      </c>
      <c r="J574" s="1" t="s">
        <v>1284</v>
      </c>
      <c r="P574" s="1" t="str">
        <f t="shared" si="85"/>
        <v>NRIS</v>
      </c>
      <c r="R574" s="1">
        <f t="shared" si="86"/>
        <v>16</v>
      </c>
      <c r="T574" s="1" t="str">
        <f t="shared" si="87"/>
        <v>Wind</v>
      </c>
      <c r="U574" s="1" t="str">
        <f t="shared" si="88"/>
        <v>Hancock County</v>
      </c>
      <c r="V574" s="1" t="str">
        <f t="shared" si="89"/>
        <v>IA</v>
      </c>
      <c r="AB574" s="1"/>
      <c r="AC574" s="1"/>
      <c r="AJ574" s="5"/>
      <c r="AK574" s="5"/>
      <c r="AL574" s="5"/>
      <c r="AM574" s="5"/>
      <c r="AN574" s="5"/>
      <c r="AO574" s="5"/>
      <c r="AP574" s="5"/>
      <c r="AQ574" s="5"/>
      <c r="AR574" s="5"/>
      <c r="AS574" s="5"/>
      <c r="AT574" s="5"/>
      <c r="AU574" s="5"/>
      <c r="BB574" s="1" t="s">
        <v>73</v>
      </c>
      <c r="BC574" s="2">
        <v>39983</v>
      </c>
      <c r="BD574" s="2">
        <v>40114</v>
      </c>
      <c r="BE574" s="2">
        <v>40114</v>
      </c>
      <c r="BG574" s="1" t="s">
        <v>87</v>
      </c>
      <c r="BH574" s="1" t="s">
        <v>148</v>
      </c>
      <c r="BI574" s="1" t="s">
        <v>89</v>
      </c>
      <c r="BL574" s="1" t="s">
        <v>536</v>
      </c>
      <c r="BM574" s="1" t="s">
        <v>126</v>
      </c>
      <c r="BN574" s="1" t="s">
        <v>1285</v>
      </c>
      <c r="BO574" s="1">
        <v>16</v>
      </c>
      <c r="BP574" s="1">
        <v>16</v>
      </c>
      <c r="BQ574" s="1" t="s">
        <v>97</v>
      </c>
      <c r="BR574" s="1" t="s">
        <v>98</v>
      </c>
      <c r="BS574" s="1" t="s">
        <v>84</v>
      </c>
      <c r="BT574" s="2">
        <v>40725</v>
      </c>
      <c r="BU574" s="1">
        <v>0</v>
      </c>
      <c r="BV574" s="1">
        <v>0</v>
      </c>
      <c r="BW574" s="1">
        <v>0</v>
      </c>
      <c r="BX574" s="1">
        <v>0</v>
      </c>
    </row>
    <row r="575" spans="4:76" hidden="1" x14ac:dyDescent="0.25">
      <c r="D575" s="4"/>
      <c r="E575" s="5" t="str">
        <f t="shared" si="81"/>
        <v>G392</v>
      </c>
      <c r="F575" s="5" t="str">
        <f t="shared" si="82"/>
        <v>G392</v>
      </c>
      <c r="H575" s="5" t="str">
        <f t="shared" si="83"/>
        <v>Withdrawn</v>
      </c>
      <c r="I575" s="6" t="str">
        <f t="shared" si="84"/>
        <v>Not Started</v>
      </c>
      <c r="J575" s="1" t="s">
        <v>1286</v>
      </c>
      <c r="P575" s="1" t="str">
        <f t="shared" si="85"/>
        <v>NRIS</v>
      </c>
      <c r="R575" s="1">
        <f t="shared" si="86"/>
        <v>600</v>
      </c>
      <c r="T575" s="1" t="str">
        <f t="shared" si="87"/>
        <v>Coal</v>
      </c>
      <c r="U575" s="1" t="str">
        <f t="shared" si="88"/>
        <v>Grant County</v>
      </c>
      <c r="V575" s="1" t="str">
        <f t="shared" si="89"/>
        <v>SD</v>
      </c>
      <c r="AB575" s="1"/>
      <c r="AC575" s="1"/>
      <c r="AJ575" s="5"/>
      <c r="AK575" s="5"/>
      <c r="AL575" s="5"/>
      <c r="AM575" s="5"/>
      <c r="AN575" s="5"/>
      <c r="AO575" s="5"/>
      <c r="AP575" s="5"/>
      <c r="AQ575" s="5"/>
      <c r="AR575" s="5"/>
      <c r="AS575" s="5"/>
      <c r="AT575" s="5"/>
      <c r="AU575" s="5"/>
      <c r="BB575" s="1" t="s">
        <v>73</v>
      </c>
      <c r="BC575" s="2">
        <v>38020</v>
      </c>
      <c r="BD575" s="2">
        <v>40119</v>
      </c>
      <c r="BE575" s="2">
        <v>40119</v>
      </c>
      <c r="BG575" s="1" t="s">
        <v>203</v>
      </c>
      <c r="BH575" s="1" t="s">
        <v>204</v>
      </c>
      <c r="BI575" s="1" t="s">
        <v>205</v>
      </c>
      <c r="BJ575" s="1" t="s">
        <v>1286</v>
      </c>
      <c r="BK575" s="1" t="s">
        <v>1286</v>
      </c>
      <c r="BL575" s="1" t="s">
        <v>77</v>
      </c>
      <c r="BM575" s="1" t="s">
        <v>126</v>
      </c>
      <c r="BN575" s="1" t="s">
        <v>1287</v>
      </c>
      <c r="BO575" s="1">
        <v>600</v>
      </c>
      <c r="BP575" s="1">
        <v>600</v>
      </c>
      <c r="BQ575" s="1" t="s">
        <v>83</v>
      </c>
      <c r="BS575" s="1" t="s">
        <v>84</v>
      </c>
      <c r="BT575" s="2">
        <v>39083</v>
      </c>
      <c r="BU575" s="1">
        <v>0</v>
      </c>
      <c r="BV575" s="1">
        <v>0</v>
      </c>
      <c r="BW575" s="1">
        <v>0</v>
      </c>
      <c r="BX575" s="1">
        <v>0</v>
      </c>
    </row>
    <row r="576" spans="4:76" hidden="1" x14ac:dyDescent="0.25">
      <c r="D576" s="4"/>
      <c r="E576" s="5">
        <f t="shared" si="81"/>
        <v>0</v>
      </c>
      <c r="F576" s="5">
        <f t="shared" si="82"/>
        <v>0</v>
      </c>
      <c r="H576" s="5" t="str">
        <f t="shared" si="83"/>
        <v>Withdrawn</v>
      </c>
      <c r="I576" s="6" t="str">
        <f t="shared" si="84"/>
        <v>Not Started</v>
      </c>
      <c r="J576" s="1" t="s">
        <v>1288</v>
      </c>
      <c r="P576" s="1" t="str">
        <f t="shared" si="85"/>
        <v>NRIS</v>
      </c>
      <c r="R576" s="1">
        <f t="shared" si="86"/>
        <v>36</v>
      </c>
      <c r="T576" s="1" t="str">
        <f t="shared" si="87"/>
        <v>Biomass</v>
      </c>
      <c r="U576" s="1" t="str">
        <f t="shared" si="88"/>
        <v>Kalkaska County</v>
      </c>
      <c r="V576" s="1" t="str">
        <f t="shared" si="89"/>
        <v>MI</v>
      </c>
      <c r="AB576" s="1"/>
      <c r="AC576" s="1"/>
      <c r="AJ576" s="5"/>
      <c r="AK576" s="5"/>
      <c r="AL576" s="5"/>
      <c r="AM576" s="5"/>
      <c r="AN576" s="5"/>
      <c r="AO576" s="5"/>
      <c r="AP576" s="5"/>
      <c r="AQ576" s="5"/>
      <c r="AR576" s="5"/>
      <c r="AS576" s="5"/>
      <c r="AT576" s="5"/>
      <c r="AU576" s="5"/>
      <c r="BB576" s="1" t="s">
        <v>73</v>
      </c>
      <c r="BC576" s="2">
        <v>40003</v>
      </c>
      <c r="BD576" s="2">
        <v>40127</v>
      </c>
      <c r="BE576" s="2">
        <v>40127</v>
      </c>
      <c r="BG576" s="1" t="s">
        <v>139</v>
      </c>
      <c r="BH576" s="1" t="s">
        <v>1289</v>
      </c>
      <c r="BI576" s="1" t="s">
        <v>130</v>
      </c>
      <c r="BL576" s="1" t="s">
        <v>536</v>
      </c>
      <c r="BM576" s="1" t="s">
        <v>126</v>
      </c>
      <c r="BN576" s="1" t="s">
        <v>1290</v>
      </c>
      <c r="BO576" s="1">
        <v>36</v>
      </c>
      <c r="BP576" s="1">
        <v>36</v>
      </c>
      <c r="BQ576" s="1" t="s">
        <v>156</v>
      </c>
      <c r="BR576" s="1" t="s">
        <v>355</v>
      </c>
      <c r="BS576" s="1" t="s">
        <v>84</v>
      </c>
      <c r="BT576" s="2">
        <v>40878</v>
      </c>
      <c r="BU576" s="1">
        <v>0</v>
      </c>
      <c r="BV576" s="1">
        <v>0</v>
      </c>
      <c r="BW576" s="1">
        <v>0</v>
      </c>
      <c r="BX576" s="1">
        <v>0</v>
      </c>
    </row>
    <row r="577" spans="4:76" hidden="1" x14ac:dyDescent="0.25">
      <c r="D577" s="4"/>
      <c r="E577" s="5">
        <f t="shared" si="81"/>
        <v>0</v>
      </c>
      <c r="F577" s="5">
        <f t="shared" si="82"/>
        <v>0</v>
      </c>
      <c r="H577" s="5" t="str">
        <f t="shared" si="83"/>
        <v>Withdrawn</v>
      </c>
      <c r="I577" s="6" t="str">
        <f t="shared" si="84"/>
        <v>Not Started</v>
      </c>
      <c r="J577" s="1" t="s">
        <v>1291</v>
      </c>
      <c r="P577" s="1">
        <f t="shared" si="85"/>
        <v>0</v>
      </c>
      <c r="R577" s="1">
        <f t="shared" si="86"/>
        <v>100</v>
      </c>
      <c r="T577" s="1" t="str">
        <f t="shared" si="87"/>
        <v>Wind</v>
      </c>
      <c r="U577" s="1" t="str">
        <f t="shared" si="88"/>
        <v>Cherokee County</v>
      </c>
      <c r="V577" s="1" t="str">
        <f t="shared" si="89"/>
        <v>IA</v>
      </c>
      <c r="AB577" s="1"/>
      <c r="AC577" s="1"/>
      <c r="AJ577" s="5"/>
      <c r="AK577" s="5"/>
      <c r="AL577" s="5"/>
      <c r="AM577" s="5"/>
      <c r="AN577" s="5"/>
      <c r="AO577" s="5"/>
      <c r="AP577" s="5"/>
      <c r="AQ577" s="5"/>
      <c r="AR577" s="5"/>
      <c r="AS577" s="5"/>
      <c r="AT577" s="5"/>
      <c r="AU577" s="5"/>
      <c r="BB577" s="1" t="s">
        <v>73</v>
      </c>
      <c r="BC577" s="2">
        <v>39462</v>
      </c>
      <c r="BD577" s="2">
        <v>40128</v>
      </c>
      <c r="BE577" s="2">
        <v>40128</v>
      </c>
      <c r="BG577" s="1" t="s">
        <v>251</v>
      </c>
      <c r="BH577" s="1" t="s">
        <v>1292</v>
      </c>
      <c r="BI577" s="1" t="s">
        <v>89</v>
      </c>
      <c r="BL577" s="1" t="s">
        <v>134</v>
      </c>
      <c r="BN577" s="1" t="s">
        <v>1293</v>
      </c>
      <c r="BO577" s="1">
        <v>100</v>
      </c>
      <c r="BP577" s="1">
        <v>100</v>
      </c>
      <c r="BQ577" s="1" t="s">
        <v>97</v>
      </c>
      <c r="BR577" s="1" t="s">
        <v>98</v>
      </c>
      <c r="BS577" s="1" t="s">
        <v>84</v>
      </c>
      <c r="BT577" s="2">
        <v>40087</v>
      </c>
      <c r="BU577" s="1">
        <v>0</v>
      </c>
      <c r="BV577" s="1">
        <v>0</v>
      </c>
      <c r="BW577" s="1">
        <v>0</v>
      </c>
      <c r="BX577" s="1">
        <v>0</v>
      </c>
    </row>
    <row r="578" spans="4:76" hidden="1" x14ac:dyDescent="0.25">
      <c r="D578" s="4"/>
      <c r="E578" s="5">
        <f t="shared" si="81"/>
        <v>0</v>
      </c>
      <c r="F578" s="5">
        <f t="shared" si="82"/>
        <v>0</v>
      </c>
      <c r="H578" s="5" t="str">
        <f t="shared" si="83"/>
        <v>Withdrawn</v>
      </c>
      <c r="I578" s="6" t="str">
        <f t="shared" si="84"/>
        <v>Not Started</v>
      </c>
      <c r="J578" s="1" t="s">
        <v>1294</v>
      </c>
      <c r="P578" s="1">
        <f t="shared" si="85"/>
        <v>0</v>
      </c>
      <c r="R578" s="1">
        <f t="shared" si="86"/>
        <v>100</v>
      </c>
      <c r="T578" s="1" t="str">
        <f t="shared" si="87"/>
        <v>Wind</v>
      </c>
      <c r="U578" s="1" t="str">
        <f t="shared" si="88"/>
        <v>Cherokee County</v>
      </c>
      <c r="V578" s="1" t="str">
        <f t="shared" si="89"/>
        <v>IA</v>
      </c>
      <c r="AB578" s="1"/>
      <c r="AC578" s="1"/>
      <c r="AJ578" s="5"/>
      <c r="AK578" s="5"/>
      <c r="AL578" s="5"/>
      <c r="AM578" s="5"/>
      <c r="AN578" s="5"/>
      <c r="AO578" s="5"/>
      <c r="AP578" s="5"/>
      <c r="AQ578" s="5"/>
      <c r="AR578" s="5"/>
      <c r="AS578" s="5"/>
      <c r="AT578" s="5"/>
      <c r="AU578" s="5"/>
      <c r="BB578" s="1" t="s">
        <v>73</v>
      </c>
      <c r="BC578" s="2">
        <v>39462</v>
      </c>
      <c r="BD578" s="2">
        <v>40128</v>
      </c>
      <c r="BE578" s="2">
        <v>40128</v>
      </c>
      <c r="BG578" s="1" t="s">
        <v>251</v>
      </c>
      <c r="BH578" s="1" t="s">
        <v>1292</v>
      </c>
      <c r="BI578" s="1" t="s">
        <v>89</v>
      </c>
      <c r="BL578" s="1" t="s">
        <v>134</v>
      </c>
      <c r="BN578" s="1" t="s">
        <v>1293</v>
      </c>
      <c r="BO578" s="1">
        <v>100</v>
      </c>
      <c r="BP578" s="1">
        <v>100</v>
      </c>
      <c r="BQ578" s="1" t="s">
        <v>97</v>
      </c>
      <c r="BR578" s="1" t="s">
        <v>98</v>
      </c>
      <c r="BS578" s="1" t="s">
        <v>84</v>
      </c>
      <c r="BT578" s="2">
        <v>40057</v>
      </c>
      <c r="BU578" s="1">
        <v>0</v>
      </c>
      <c r="BV578" s="1">
        <v>0</v>
      </c>
      <c r="BW578" s="1">
        <v>0</v>
      </c>
      <c r="BX578" s="1">
        <v>0</v>
      </c>
    </row>
    <row r="579" spans="4:76" hidden="1" x14ac:dyDescent="0.25">
      <c r="D579" s="4"/>
      <c r="E579" s="5">
        <f t="shared" si="81"/>
        <v>0</v>
      </c>
      <c r="F579" s="5">
        <f t="shared" si="82"/>
        <v>0</v>
      </c>
      <c r="H579" s="5" t="str">
        <f t="shared" si="83"/>
        <v>Withdrawn</v>
      </c>
      <c r="I579" s="6" t="str">
        <f t="shared" si="84"/>
        <v>Not Started</v>
      </c>
      <c r="J579" s="1" t="s">
        <v>1295</v>
      </c>
      <c r="P579" s="1" t="str">
        <f t="shared" si="85"/>
        <v>ERIS</v>
      </c>
      <c r="R579" s="1">
        <f t="shared" si="86"/>
        <v>64.5</v>
      </c>
      <c r="T579" s="1" t="str">
        <f t="shared" si="87"/>
        <v>Wind</v>
      </c>
      <c r="U579" s="1" t="str">
        <f t="shared" si="88"/>
        <v>Allegan County</v>
      </c>
      <c r="V579" s="1" t="str">
        <f t="shared" si="89"/>
        <v>MI</v>
      </c>
      <c r="AB579" s="1"/>
      <c r="AC579" s="1"/>
      <c r="AJ579" s="5"/>
      <c r="AK579" s="5"/>
      <c r="AL579" s="5"/>
      <c r="AM579" s="5"/>
      <c r="AN579" s="5"/>
      <c r="AO579" s="5"/>
      <c r="AP579" s="5"/>
      <c r="AQ579" s="5"/>
      <c r="AR579" s="5"/>
      <c r="AS579" s="5"/>
      <c r="AT579" s="5"/>
      <c r="AU579" s="5"/>
      <c r="BB579" s="1" t="s">
        <v>73</v>
      </c>
      <c r="BC579" s="2">
        <v>39888</v>
      </c>
      <c r="BD579" s="2">
        <v>40130</v>
      </c>
      <c r="BE579" s="2">
        <v>40130</v>
      </c>
      <c r="BG579" s="1" t="s">
        <v>139</v>
      </c>
      <c r="BH579" s="1" t="s">
        <v>721</v>
      </c>
      <c r="BI579" s="1" t="s">
        <v>130</v>
      </c>
      <c r="BL579" s="1" t="s">
        <v>536</v>
      </c>
      <c r="BM579" s="1" t="s">
        <v>62</v>
      </c>
      <c r="BN579" s="1" t="s">
        <v>1296</v>
      </c>
      <c r="BO579" s="1">
        <v>64.5</v>
      </c>
      <c r="BP579" s="1">
        <v>64.5</v>
      </c>
      <c r="BQ579" s="1" t="s">
        <v>97</v>
      </c>
      <c r="BR579" s="1" t="s">
        <v>98</v>
      </c>
      <c r="BS579" s="1" t="s">
        <v>84</v>
      </c>
      <c r="BT579" s="2">
        <v>40512</v>
      </c>
      <c r="BU579" s="1">
        <v>0</v>
      </c>
      <c r="BV579" s="1">
        <v>0</v>
      </c>
      <c r="BW579" s="1">
        <v>0</v>
      </c>
      <c r="BX579" s="1">
        <v>0</v>
      </c>
    </row>
    <row r="580" spans="4:76" hidden="1" x14ac:dyDescent="0.25">
      <c r="D580" s="4"/>
      <c r="E580" s="5" t="str">
        <f t="shared" si="81"/>
        <v>G691</v>
      </c>
      <c r="F580" s="5" t="str">
        <f t="shared" si="82"/>
        <v>G691</v>
      </c>
      <c r="H580" s="5" t="str">
        <f t="shared" si="83"/>
        <v>Withdrawn</v>
      </c>
      <c r="I580" s="6" t="str">
        <f t="shared" si="84"/>
        <v>Not Started</v>
      </c>
      <c r="J580" s="1" t="s">
        <v>1297</v>
      </c>
      <c r="P580" s="1" t="str">
        <f t="shared" si="85"/>
        <v>NRIS</v>
      </c>
      <c r="R580" s="1">
        <f t="shared" si="86"/>
        <v>50</v>
      </c>
      <c r="T580" s="1" t="str">
        <f t="shared" si="87"/>
        <v>Wind</v>
      </c>
      <c r="U580" s="1" t="str">
        <f t="shared" si="88"/>
        <v>Vernon County</v>
      </c>
      <c r="V580" s="1" t="str">
        <f t="shared" si="89"/>
        <v>WI</v>
      </c>
      <c r="AB580" s="1"/>
      <c r="AC580" s="1"/>
      <c r="AJ580" s="5"/>
      <c r="AK580" s="5"/>
      <c r="AL580" s="5"/>
      <c r="AM580" s="5"/>
      <c r="AN580" s="5"/>
      <c r="AO580" s="5"/>
      <c r="AP580" s="5"/>
      <c r="AQ580" s="5"/>
      <c r="AR580" s="5"/>
      <c r="AS580" s="5"/>
      <c r="AT580" s="5"/>
      <c r="AU580" s="5"/>
      <c r="BB580" s="1" t="s">
        <v>73</v>
      </c>
      <c r="BC580" s="2">
        <v>39006</v>
      </c>
      <c r="BD580" s="2">
        <v>40134</v>
      </c>
      <c r="BE580" s="2">
        <v>40134</v>
      </c>
      <c r="BG580" s="1" t="s">
        <v>91</v>
      </c>
      <c r="BH580" s="1" t="s">
        <v>1298</v>
      </c>
      <c r="BI580" s="1" t="s">
        <v>76</v>
      </c>
      <c r="BJ580" s="1" t="s">
        <v>1297</v>
      </c>
      <c r="BK580" s="1" t="s">
        <v>1297</v>
      </c>
      <c r="BL580" s="1" t="s">
        <v>143</v>
      </c>
      <c r="BM580" s="1" t="s">
        <v>126</v>
      </c>
      <c r="BN580" s="1" t="s">
        <v>1299</v>
      </c>
      <c r="BO580" s="1">
        <v>50</v>
      </c>
      <c r="BP580" s="1">
        <v>50</v>
      </c>
      <c r="BQ580" s="1" t="s">
        <v>97</v>
      </c>
      <c r="BR580" s="1" t="s">
        <v>98</v>
      </c>
      <c r="BS580" s="1" t="s">
        <v>84</v>
      </c>
      <c r="BT580" s="2">
        <v>39264</v>
      </c>
      <c r="BU580" s="1">
        <v>0</v>
      </c>
      <c r="BV580" s="1">
        <v>0</v>
      </c>
      <c r="BW580" s="1">
        <v>0</v>
      </c>
      <c r="BX580" s="1">
        <v>0</v>
      </c>
    </row>
    <row r="581" spans="4:76" hidden="1" x14ac:dyDescent="0.25">
      <c r="D581" s="4"/>
      <c r="E581" s="5">
        <f t="shared" ref="E581:E644" si="90">BJ581</f>
        <v>0</v>
      </c>
      <c r="F581" s="5">
        <f t="shared" ref="F581:F644" si="91">BK581</f>
        <v>0</v>
      </c>
      <c r="H581" s="5" t="str">
        <f t="shared" ref="H581:H644" si="92">BB581</f>
        <v>Withdrawn</v>
      </c>
      <c r="I581" s="6" t="str">
        <f t="shared" ref="I581:I644" si="93">BS581</f>
        <v>Not Started</v>
      </c>
      <c r="J581" s="1" t="s">
        <v>1300</v>
      </c>
      <c r="P581" s="1" t="str">
        <f t="shared" ref="P581:P644" si="94">BM581</f>
        <v>NRIS</v>
      </c>
      <c r="R581" s="1">
        <f t="shared" ref="R581:R644" si="95">BP581</f>
        <v>150</v>
      </c>
      <c r="T581" s="1" t="str">
        <f t="shared" ref="T581:T644" si="96">BQ581</f>
        <v>Wind</v>
      </c>
      <c r="U581" s="1" t="str">
        <f t="shared" ref="U581:U644" si="97">BH581</f>
        <v>Kent County</v>
      </c>
      <c r="V581" s="1" t="str">
        <f t="shared" ref="V581:V644" si="98">BI581</f>
        <v>MI</v>
      </c>
      <c r="AB581" s="1"/>
      <c r="AC581" s="1"/>
      <c r="AJ581" s="5"/>
      <c r="AK581" s="5"/>
      <c r="AL581" s="5"/>
      <c r="AM581" s="5"/>
      <c r="AN581" s="5"/>
      <c r="AO581" s="5"/>
      <c r="AP581" s="5"/>
      <c r="AQ581" s="5"/>
      <c r="AR581" s="5"/>
      <c r="AS581" s="5"/>
      <c r="AT581" s="5"/>
      <c r="AU581" s="5"/>
      <c r="BB581" s="1" t="s">
        <v>73</v>
      </c>
      <c r="BC581" s="2">
        <v>39442</v>
      </c>
      <c r="BD581" s="2">
        <v>40134</v>
      </c>
      <c r="BE581" s="2">
        <v>40134</v>
      </c>
      <c r="BG581" s="1" t="s">
        <v>139</v>
      </c>
      <c r="BH581" s="1" t="s">
        <v>184</v>
      </c>
      <c r="BI581" s="1" t="s">
        <v>130</v>
      </c>
      <c r="BL581" s="1" t="s">
        <v>536</v>
      </c>
      <c r="BM581" s="1" t="s">
        <v>126</v>
      </c>
      <c r="BN581" s="1" t="s">
        <v>1301</v>
      </c>
      <c r="BO581" s="1">
        <v>150</v>
      </c>
      <c r="BP581" s="1">
        <v>150</v>
      </c>
      <c r="BQ581" s="1" t="s">
        <v>97</v>
      </c>
      <c r="BR581" s="1" t="s">
        <v>98</v>
      </c>
      <c r="BS581" s="1" t="s">
        <v>84</v>
      </c>
      <c r="BT581" s="2">
        <v>40299</v>
      </c>
      <c r="BU581" s="1">
        <v>0</v>
      </c>
      <c r="BV581" s="1">
        <v>0</v>
      </c>
      <c r="BW581" s="1">
        <v>0</v>
      </c>
      <c r="BX581" s="1">
        <v>0</v>
      </c>
    </row>
    <row r="582" spans="4:76" hidden="1" x14ac:dyDescent="0.25">
      <c r="D582" s="4"/>
      <c r="E582" s="5" t="str">
        <f t="shared" si="90"/>
        <v>DPP-2008-NOV</v>
      </c>
      <c r="F582" s="5">
        <f t="shared" si="91"/>
        <v>0</v>
      </c>
      <c r="H582" s="5" t="str">
        <f t="shared" si="92"/>
        <v>Done</v>
      </c>
      <c r="I582" s="6" t="str">
        <f t="shared" si="93"/>
        <v>In Service</v>
      </c>
      <c r="J582" s="1" t="s">
        <v>1302</v>
      </c>
      <c r="P582" s="1" t="str">
        <f t="shared" si="94"/>
        <v>ERIS</v>
      </c>
      <c r="R582" s="1">
        <f t="shared" si="95"/>
        <v>13</v>
      </c>
      <c r="T582" s="1" t="str">
        <f t="shared" si="96"/>
        <v>Wind</v>
      </c>
      <c r="U582" s="1" t="str">
        <f t="shared" si="97"/>
        <v>Jackson County</v>
      </c>
      <c r="V582" s="1" t="str">
        <f t="shared" si="98"/>
        <v>MN</v>
      </c>
      <c r="AB582" s="1"/>
      <c r="AC582" s="1"/>
      <c r="AJ582" s="5"/>
      <c r="AK582" s="5"/>
      <c r="AL582" s="5"/>
      <c r="AM582" s="5"/>
      <c r="AN582" s="5"/>
      <c r="AO582" s="5"/>
      <c r="AP582" s="5"/>
      <c r="AQ582" s="5"/>
      <c r="AR582" s="5"/>
      <c r="AS582" s="5"/>
      <c r="AT582" s="5"/>
      <c r="AU582" s="5"/>
      <c r="BB582" s="1" t="s">
        <v>58</v>
      </c>
      <c r="BC582" s="2">
        <v>38939</v>
      </c>
      <c r="BE582" s="2">
        <v>40585</v>
      </c>
      <c r="BF582" s="2">
        <v>42644</v>
      </c>
      <c r="BG582" s="1" t="s">
        <v>153</v>
      </c>
      <c r="BH582" s="1" t="s">
        <v>259</v>
      </c>
      <c r="BI582" s="1" t="s">
        <v>93</v>
      </c>
      <c r="BJ582" s="1" t="s">
        <v>1303</v>
      </c>
      <c r="BL582" s="1" t="s">
        <v>77</v>
      </c>
      <c r="BM582" s="1" t="s">
        <v>62</v>
      </c>
      <c r="BN582" s="1" t="s">
        <v>1304</v>
      </c>
      <c r="BO582" s="1">
        <v>13</v>
      </c>
      <c r="BP582" s="1">
        <v>13</v>
      </c>
      <c r="BQ582" s="1" t="s">
        <v>97</v>
      </c>
      <c r="BR582" s="1" t="s">
        <v>98</v>
      </c>
      <c r="BS582" s="1" t="s">
        <v>65</v>
      </c>
      <c r="BT582" s="2">
        <v>39387</v>
      </c>
      <c r="BU582" s="1">
        <v>0</v>
      </c>
      <c r="BV582" s="1">
        <v>0</v>
      </c>
      <c r="BW582" s="1">
        <v>0</v>
      </c>
      <c r="BX582" s="1">
        <v>0</v>
      </c>
    </row>
    <row r="583" spans="4:76" hidden="1" x14ac:dyDescent="0.25">
      <c r="D583" s="4"/>
      <c r="E583" s="5">
        <f t="shared" si="90"/>
        <v>0</v>
      </c>
      <c r="F583" s="5">
        <f t="shared" si="91"/>
        <v>0</v>
      </c>
      <c r="H583" s="5" t="str">
        <f t="shared" si="92"/>
        <v>Withdrawn</v>
      </c>
      <c r="I583" s="6" t="str">
        <f t="shared" si="93"/>
        <v>Not Started</v>
      </c>
      <c r="J583" s="1" t="s">
        <v>1305</v>
      </c>
      <c r="P583" s="1" t="str">
        <f t="shared" si="94"/>
        <v>NRIS</v>
      </c>
      <c r="R583" s="1">
        <f t="shared" si="95"/>
        <v>150</v>
      </c>
      <c r="T583" s="1" t="str">
        <f t="shared" si="96"/>
        <v>Wind</v>
      </c>
      <c r="U583" s="1" t="str">
        <f t="shared" si="97"/>
        <v>Kent County</v>
      </c>
      <c r="V583" s="1" t="str">
        <f t="shared" si="98"/>
        <v>MI</v>
      </c>
      <c r="AB583" s="1"/>
      <c r="AC583" s="1"/>
      <c r="AJ583" s="5"/>
      <c r="AK583" s="5"/>
      <c r="AL583" s="5"/>
      <c r="AM583" s="5"/>
      <c r="AN583" s="5"/>
      <c r="AO583" s="5"/>
      <c r="AP583" s="5"/>
      <c r="AQ583" s="5"/>
      <c r="AR583" s="5"/>
      <c r="AS583" s="5"/>
      <c r="AT583" s="5"/>
      <c r="AU583" s="5"/>
      <c r="BB583" s="1" t="s">
        <v>73</v>
      </c>
      <c r="BC583" s="2">
        <v>39442</v>
      </c>
      <c r="BD583" s="2">
        <v>40134</v>
      </c>
      <c r="BE583" s="2">
        <v>40134</v>
      </c>
      <c r="BG583" s="1" t="s">
        <v>139</v>
      </c>
      <c r="BH583" s="1" t="s">
        <v>184</v>
      </c>
      <c r="BI583" s="1" t="s">
        <v>130</v>
      </c>
      <c r="BL583" s="1" t="s">
        <v>536</v>
      </c>
      <c r="BM583" s="1" t="s">
        <v>126</v>
      </c>
      <c r="BN583" s="1" t="s">
        <v>1306</v>
      </c>
      <c r="BO583" s="1">
        <v>150</v>
      </c>
      <c r="BP583" s="1">
        <v>150</v>
      </c>
      <c r="BQ583" s="1" t="s">
        <v>97</v>
      </c>
      <c r="BR583" s="1" t="s">
        <v>98</v>
      </c>
      <c r="BS583" s="1" t="s">
        <v>84</v>
      </c>
      <c r="BT583" s="2">
        <v>39450</v>
      </c>
      <c r="BU583" s="1">
        <v>0</v>
      </c>
      <c r="BV583" s="1">
        <v>0</v>
      </c>
      <c r="BW583" s="1">
        <v>0</v>
      </c>
      <c r="BX583" s="1">
        <v>0</v>
      </c>
    </row>
    <row r="584" spans="4:76" hidden="1" x14ac:dyDescent="0.25">
      <c r="D584" s="4"/>
      <c r="E584" s="5">
        <f t="shared" si="90"/>
        <v>0</v>
      </c>
      <c r="F584" s="5">
        <f t="shared" si="91"/>
        <v>0</v>
      </c>
      <c r="H584" s="5" t="str">
        <f t="shared" si="92"/>
        <v>Withdrawn</v>
      </c>
      <c r="I584" s="6" t="str">
        <f t="shared" si="93"/>
        <v>Not Started</v>
      </c>
      <c r="J584" s="1" t="s">
        <v>1307</v>
      </c>
      <c r="P584" s="1" t="str">
        <f t="shared" si="94"/>
        <v>NRIS</v>
      </c>
      <c r="R584" s="1">
        <f t="shared" si="95"/>
        <v>101</v>
      </c>
      <c r="T584" s="1" t="str">
        <f t="shared" si="96"/>
        <v>Wind</v>
      </c>
      <c r="U584" s="1" t="str">
        <f t="shared" si="97"/>
        <v>Calumet County</v>
      </c>
      <c r="V584" s="1" t="str">
        <f t="shared" si="98"/>
        <v>WI</v>
      </c>
      <c r="AB584" s="1"/>
      <c r="AC584" s="1"/>
      <c r="AJ584" s="5"/>
      <c r="AK584" s="5"/>
      <c r="AL584" s="5"/>
      <c r="AM584" s="5"/>
      <c r="AN584" s="5"/>
      <c r="AO584" s="5"/>
      <c r="AP584" s="5"/>
      <c r="AQ584" s="5"/>
      <c r="AR584" s="5"/>
      <c r="AS584" s="5"/>
      <c r="AT584" s="5"/>
      <c r="AU584" s="5"/>
      <c r="BB584" s="1" t="s">
        <v>73</v>
      </c>
      <c r="BC584" s="2">
        <v>39511</v>
      </c>
      <c r="BD584" s="2">
        <v>40134</v>
      </c>
      <c r="BE584" s="2">
        <v>40134</v>
      </c>
      <c r="BG584" s="1" t="s">
        <v>176</v>
      </c>
      <c r="BH584" s="1" t="s">
        <v>390</v>
      </c>
      <c r="BI584" s="1" t="s">
        <v>76</v>
      </c>
      <c r="BL584" s="1" t="s">
        <v>536</v>
      </c>
      <c r="BM584" s="1" t="s">
        <v>126</v>
      </c>
      <c r="BN584" s="1" t="s">
        <v>1308</v>
      </c>
      <c r="BO584" s="1">
        <v>101</v>
      </c>
      <c r="BP584" s="1">
        <v>101</v>
      </c>
      <c r="BQ584" s="1" t="s">
        <v>97</v>
      </c>
      <c r="BR584" s="1" t="s">
        <v>98</v>
      </c>
      <c r="BS584" s="1" t="s">
        <v>84</v>
      </c>
      <c r="BT584" s="2">
        <v>40695</v>
      </c>
      <c r="BU584" s="1">
        <v>0</v>
      </c>
      <c r="BV584" s="1">
        <v>0</v>
      </c>
      <c r="BW584" s="1">
        <v>0</v>
      </c>
      <c r="BX584" s="1">
        <v>0</v>
      </c>
    </row>
    <row r="585" spans="4:76" hidden="1" x14ac:dyDescent="0.25">
      <c r="D585" s="4"/>
      <c r="E585" s="5">
        <f t="shared" si="90"/>
        <v>0</v>
      </c>
      <c r="F585" s="5">
        <f t="shared" si="91"/>
        <v>0</v>
      </c>
      <c r="H585" s="5" t="str">
        <f t="shared" si="92"/>
        <v>Withdrawn</v>
      </c>
      <c r="I585" s="6" t="str">
        <f t="shared" si="93"/>
        <v>Not Started</v>
      </c>
      <c r="J585" s="1" t="s">
        <v>1309</v>
      </c>
      <c r="P585" s="1" t="str">
        <f t="shared" si="94"/>
        <v>NRIS</v>
      </c>
      <c r="R585" s="1">
        <f t="shared" si="95"/>
        <v>74</v>
      </c>
      <c r="T585" s="1" t="str">
        <f t="shared" si="96"/>
        <v>Wind</v>
      </c>
      <c r="U585" s="1" t="str">
        <f t="shared" si="97"/>
        <v>Allegan County</v>
      </c>
      <c r="V585" s="1" t="str">
        <f t="shared" si="98"/>
        <v>MI</v>
      </c>
      <c r="AB585" s="1"/>
      <c r="AC585" s="1"/>
      <c r="AJ585" s="5"/>
      <c r="AK585" s="5"/>
      <c r="AL585" s="5"/>
      <c r="AM585" s="5"/>
      <c r="AN585" s="5"/>
      <c r="AO585" s="5"/>
      <c r="AP585" s="5"/>
      <c r="AQ585" s="5"/>
      <c r="AR585" s="5"/>
      <c r="AS585" s="5"/>
      <c r="AT585" s="5"/>
      <c r="AU585" s="5"/>
      <c r="BB585" s="1" t="s">
        <v>73</v>
      </c>
      <c r="BC585" s="2">
        <v>39618</v>
      </c>
      <c r="BD585" s="2">
        <v>40134</v>
      </c>
      <c r="BE585" s="2">
        <v>40134</v>
      </c>
      <c r="BG585" s="1" t="s">
        <v>128</v>
      </c>
      <c r="BH585" s="1" t="s">
        <v>721</v>
      </c>
      <c r="BI585" s="1" t="s">
        <v>130</v>
      </c>
      <c r="BL585" s="1" t="s">
        <v>536</v>
      </c>
      <c r="BM585" s="1" t="s">
        <v>126</v>
      </c>
      <c r="BN585" s="1" t="s">
        <v>1310</v>
      </c>
      <c r="BO585" s="1">
        <v>74</v>
      </c>
      <c r="BP585" s="1">
        <v>74</v>
      </c>
      <c r="BQ585" s="1" t="s">
        <v>97</v>
      </c>
      <c r="BR585" s="1" t="s">
        <v>98</v>
      </c>
      <c r="BS585" s="1" t="s">
        <v>84</v>
      </c>
      <c r="BT585" s="2">
        <v>40908</v>
      </c>
      <c r="BU585" s="1">
        <v>0</v>
      </c>
      <c r="BV585" s="1">
        <v>0</v>
      </c>
      <c r="BW585" s="1">
        <v>0</v>
      </c>
      <c r="BX585" s="1">
        <v>0</v>
      </c>
    </row>
    <row r="586" spans="4:76" hidden="1" x14ac:dyDescent="0.25">
      <c r="D586" s="4"/>
      <c r="E586" s="5">
        <f t="shared" si="90"/>
        <v>0</v>
      </c>
      <c r="F586" s="5">
        <f t="shared" si="91"/>
        <v>0</v>
      </c>
      <c r="H586" s="5" t="str">
        <f t="shared" si="92"/>
        <v>Withdrawn</v>
      </c>
      <c r="I586" s="6" t="str">
        <f t="shared" si="93"/>
        <v>Not Started</v>
      </c>
      <c r="J586" s="1" t="s">
        <v>1311</v>
      </c>
      <c r="P586" s="1" t="str">
        <f t="shared" si="94"/>
        <v>NRIS</v>
      </c>
      <c r="R586" s="1">
        <f t="shared" si="95"/>
        <v>200</v>
      </c>
      <c r="T586" s="1" t="str">
        <f t="shared" si="96"/>
        <v>Wind</v>
      </c>
      <c r="U586" s="1" t="str">
        <f t="shared" si="97"/>
        <v>Clearwater County</v>
      </c>
      <c r="V586" s="1" t="str">
        <f t="shared" si="98"/>
        <v>MN</v>
      </c>
      <c r="AB586" s="1"/>
      <c r="AC586" s="1"/>
      <c r="AJ586" s="5"/>
      <c r="AK586" s="5"/>
      <c r="AL586" s="5"/>
      <c r="AM586" s="5"/>
      <c r="AN586" s="5"/>
      <c r="AO586" s="5"/>
      <c r="AP586" s="5"/>
      <c r="AQ586" s="5"/>
      <c r="AR586" s="5"/>
      <c r="AS586" s="5"/>
      <c r="AT586" s="5"/>
      <c r="AU586" s="5"/>
      <c r="BB586" s="1" t="s">
        <v>73</v>
      </c>
      <c r="BC586" s="2">
        <v>40045</v>
      </c>
      <c r="BD586" s="2">
        <v>40142</v>
      </c>
      <c r="BE586" s="2">
        <v>40142</v>
      </c>
      <c r="BG586" s="1" t="s">
        <v>203</v>
      </c>
      <c r="BH586" s="1" t="s">
        <v>1312</v>
      </c>
      <c r="BI586" s="1" t="s">
        <v>93</v>
      </c>
      <c r="BL586" s="1" t="s">
        <v>536</v>
      </c>
      <c r="BM586" s="1" t="s">
        <v>126</v>
      </c>
      <c r="BN586" s="1" t="s">
        <v>1313</v>
      </c>
      <c r="BO586" s="1">
        <v>200</v>
      </c>
      <c r="BP586" s="1">
        <v>200</v>
      </c>
      <c r="BQ586" s="1" t="s">
        <v>97</v>
      </c>
      <c r="BR586" s="1" t="s">
        <v>98</v>
      </c>
      <c r="BS586" s="1" t="s">
        <v>84</v>
      </c>
      <c r="BT586" s="2">
        <v>41639</v>
      </c>
      <c r="BU586" s="1">
        <v>0</v>
      </c>
      <c r="BV586" s="1">
        <v>0</v>
      </c>
      <c r="BW586" s="1">
        <v>0</v>
      </c>
      <c r="BX586" s="1">
        <v>0</v>
      </c>
    </row>
    <row r="587" spans="4:76" hidden="1" x14ac:dyDescent="0.25">
      <c r="D587" s="4"/>
      <c r="E587" s="5" t="str">
        <f t="shared" si="90"/>
        <v>G674</v>
      </c>
      <c r="F587" s="5" t="str">
        <f t="shared" si="91"/>
        <v>G674</v>
      </c>
      <c r="H587" s="5" t="str">
        <f t="shared" si="92"/>
        <v>Done</v>
      </c>
      <c r="I587" s="6" t="str">
        <f t="shared" si="93"/>
        <v>In Service</v>
      </c>
      <c r="J587" s="1" t="s">
        <v>1314</v>
      </c>
      <c r="P587" s="1" t="str">
        <f t="shared" si="94"/>
        <v>NRIS</v>
      </c>
      <c r="R587" s="1">
        <f t="shared" si="95"/>
        <v>80</v>
      </c>
      <c r="T587" s="1" t="str">
        <f t="shared" si="96"/>
        <v>Coal</v>
      </c>
      <c r="U587" s="1" t="str">
        <f t="shared" si="97"/>
        <v>Knox County</v>
      </c>
      <c r="V587" s="1" t="str">
        <f t="shared" si="98"/>
        <v>IN</v>
      </c>
      <c r="AB587" s="1"/>
      <c r="AC587" s="1"/>
      <c r="AJ587" s="5"/>
      <c r="AK587" s="5"/>
      <c r="AL587" s="5"/>
      <c r="AM587" s="5"/>
      <c r="AN587" s="5"/>
      <c r="AO587" s="5"/>
      <c r="AP587" s="5"/>
      <c r="AQ587" s="5"/>
      <c r="AR587" s="5"/>
      <c r="AS587" s="5"/>
      <c r="AT587" s="5"/>
      <c r="AU587" s="5"/>
      <c r="BB587" s="1" t="s">
        <v>58</v>
      </c>
      <c r="BC587" s="2">
        <v>38960</v>
      </c>
      <c r="BE587" s="2">
        <v>39660</v>
      </c>
      <c r="BG587" s="1" t="s">
        <v>101</v>
      </c>
      <c r="BH587" s="1" t="s">
        <v>869</v>
      </c>
      <c r="BI587" s="1" t="s">
        <v>103</v>
      </c>
      <c r="BJ587" s="1" t="s">
        <v>1314</v>
      </c>
      <c r="BK587" s="1" t="s">
        <v>1314</v>
      </c>
      <c r="BL587" s="1" t="s">
        <v>143</v>
      </c>
      <c r="BM587" s="1" t="s">
        <v>126</v>
      </c>
      <c r="BN587" s="1" t="s">
        <v>1315</v>
      </c>
      <c r="BO587" s="1">
        <v>80</v>
      </c>
      <c r="BP587" s="1">
        <v>80</v>
      </c>
      <c r="BQ587" s="1" t="s">
        <v>83</v>
      </c>
      <c r="BR587" s="1" t="s">
        <v>1260</v>
      </c>
      <c r="BS587" s="1" t="s">
        <v>65</v>
      </c>
      <c r="BT587" s="2">
        <v>39539</v>
      </c>
      <c r="BU587" s="1">
        <v>0</v>
      </c>
      <c r="BV587" s="1">
        <v>0</v>
      </c>
      <c r="BW587" s="1">
        <v>0</v>
      </c>
      <c r="BX587" s="1">
        <v>0</v>
      </c>
    </row>
    <row r="588" spans="4:76" hidden="1" x14ac:dyDescent="0.25">
      <c r="D588" s="4"/>
      <c r="E588" s="5" t="str">
        <f t="shared" si="90"/>
        <v>G675</v>
      </c>
      <c r="F588" s="5" t="str">
        <f t="shared" si="91"/>
        <v>G675</v>
      </c>
      <c r="H588" s="5" t="str">
        <f t="shared" si="92"/>
        <v>Done</v>
      </c>
      <c r="I588" s="6" t="str">
        <f t="shared" si="93"/>
        <v>In Service</v>
      </c>
      <c r="J588" s="1" t="s">
        <v>1316</v>
      </c>
      <c r="P588" s="1" t="str">
        <f t="shared" si="94"/>
        <v>NRIS</v>
      </c>
      <c r="R588" s="1">
        <f t="shared" si="95"/>
        <v>200</v>
      </c>
      <c r="T588" s="1" t="str">
        <f t="shared" si="96"/>
        <v>Coal</v>
      </c>
      <c r="U588" s="1" t="str">
        <f t="shared" si="97"/>
        <v>Knox County</v>
      </c>
      <c r="V588" s="1" t="str">
        <f t="shared" si="98"/>
        <v>IN</v>
      </c>
      <c r="AB588" s="1"/>
      <c r="AC588" s="1"/>
      <c r="AJ588" s="5"/>
      <c r="AK588" s="5"/>
      <c r="AL588" s="5"/>
      <c r="AM588" s="5"/>
      <c r="AN588" s="5"/>
      <c r="AO588" s="5"/>
      <c r="AP588" s="5"/>
      <c r="AQ588" s="5"/>
      <c r="AR588" s="5"/>
      <c r="AS588" s="5"/>
      <c r="AT588" s="5"/>
      <c r="AU588" s="5"/>
      <c r="BB588" s="1" t="s">
        <v>58</v>
      </c>
      <c r="BC588" s="2">
        <v>38960</v>
      </c>
      <c r="BE588" s="2">
        <v>39660</v>
      </c>
      <c r="BG588" s="1" t="s">
        <v>101</v>
      </c>
      <c r="BH588" s="1" t="s">
        <v>869</v>
      </c>
      <c r="BI588" s="1" t="s">
        <v>103</v>
      </c>
      <c r="BJ588" s="1" t="s">
        <v>1316</v>
      </c>
      <c r="BK588" s="1" t="s">
        <v>1316</v>
      </c>
      <c r="BL588" s="1" t="s">
        <v>143</v>
      </c>
      <c r="BM588" s="1" t="s">
        <v>126</v>
      </c>
      <c r="BN588" s="1" t="s">
        <v>1315</v>
      </c>
      <c r="BO588" s="1">
        <v>200</v>
      </c>
      <c r="BP588" s="1">
        <v>200</v>
      </c>
      <c r="BQ588" s="1" t="s">
        <v>83</v>
      </c>
      <c r="BR588" s="1" t="s">
        <v>1260</v>
      </c>
      <c r="BS588" s="1" t="s">
        <v>65</v>
      </c>
      <c r="BT588" s="2">
        <v>39539</v>
      </c>
      <c r="BU588" s="1">
        <v>0</v>
      </c>
      <c r="BV588" s="1">
        <v>0</v>
      </c>
      <c r="BW588" s="1">
        <v>0</v>
      </c>
      <c r="BX588" s="1">
        <v>0</v>
      </c>
    </row>
    <row r="589" spans="4:76" hidden="1" x14ac:dyDescent="0.25">
      <c r="D589" s="4"/>
      <c r="E589" s="5">
        <f t="shared" si="90"/>
        <v>0</v>
      </c>
      <c r="F589" s="5">
        <f t="shared" si="91"/>
        <v>0</v>
      </c>
      <c r="H589" s="5" t="str">
        <f t="shared" si="92"/>
        <v>Withdrawn</v>
      </c>
      <c r="I589" s="6" t="str">
        <f t="shared" si="93"/>
        <v>Not Started</v>
      </c>
      <c r="J589" s="1" t="s">
        <v>1317</v>
      </c>
      <c r="P589" s="1" t="str">
        <f t="shared" si="94"/>
        <v>NRIS</v>
      </c>
      <c r="R589" s="1">
        <f t="shared" si="95"/>
        <v>100</v>
      </c>
      <c r="T589" s="1" t="str">
        <f t="shared" si="96"/>
        <v>Wind</v>
      </c>
      <c r="U589" s="1" t="str">
        <f t="shared" si="97"/>
        <v>Beltrami County</v>
      </c>
      <c r="V589" s="1" t="str">
        <f t="shared" si="98"/>
        <v>MN</v>
      </c>
      <c r="AB589" s="1"/>
      <c r="AC589" s="1"/>
      <c r="AJ589" s="5"/>
      <c r="AK589" s="5"/>
      <c r="AL589" s="5"/>
      <c r="AM589" s="5"/>
      <c r="AN589" s="5"/>
      <c r="AO589" s="5"/>
      <c r="AP589" s="5"/>
      <c r="AQ589" s="5"/>
      <c r="AR589" s="5"/>
      <c r="AS589" s="5"/>
      <c r="AT589" s="5"/>
      <c r="AU589" s="5"/>
      <c r="BB589" s="1" t="s">
        <v>73</v>
      </c>
      <c r="BC589" s="2">
        <v>40045</v>
      </c>
      <c r="BD589" s="2">
        <v>40142</v>
      </c>
      <c r="BE589" s="2">
        <v>40142</v>
      </c>
      <c r="BG589" s="1" t="s">
        <v>203</v>
      </c>
      <c r="BH589" s="1" t="s">
        <v>210</v>
      </c>
      <c r="BI589" s="1" t="s">
        <v>93</v>
      </c>
      <c r="BL589" s="1" t="s">
        <v>536</v>
      </c>
      <c r="BM589" s="1" t="s">
        <v>126</v>
      </c>
      <c r="BN589" s="1" t="s">
        <v>1318</v>
      </c>
      <c r="BO589" s="1">
        <v>100</v>
      </c>
      <c r="BP589" s="1">
        <v>100</v>
      </c>
      <c r="BQ589" s="1" t="s">
        <v>97</v>
      </c>
      <c r="BR589" s="1" t="s">
        <v>98</v>
      </c>
      <c r="BS589" s="1" t="s">
        <v>84</v>
      </c>
      <c r="BT589" s="2">
        <v>40787</v>
      </c>
      <c r="BU589" s="1">
        <v>0</v>
      </c>
      <c r="BV589" s="1">
        <v>0</v>
      </c>
      <c r="BW589" s="1">
        <v>0</v>
      </c>
      <c r="BX589" s="1">
        <v>0</v>
      </c>
    </row>
    <row r="590" spans="4:76" hidden="1" x14ac:dyDescent="0.25">
      <c r="D590" s="4"/>
      <c r="E590" s="5">
        <f t="shared" si="90"/>
        <v>0</v>
      </c>
      <c r="F590" s="5">
        <f t="shared" si="91"/>
        <v>0</v>
      </c>
      <c r="H590" s="5" t="str">
        <f t="shared" si="92"/>
        <v>Withdrawn</v>
      </c>
      <c r="I590" s="6" t="str">
        <f t="shared" si="93"/>
        <v>Not Started</v>
      </c>
      <c r="J590" s="1" t="s">
        <v>1319</v>
      </c>
      <c r="P590" s="1" t="str">
        <f t="shared" si="94"/>
        <v>NRIS</v>
      </c>
      <c r="R590" s="1">
        <f t="shared" si="95"/>
        <v>250</v>
      </c>
      <c r="T590" s="1" t="str">
        <f t="shared" si="96"/>
        <v>Wind</v>
      </c>
      <c r="U590" s="1" t="str">
        <f t="shared" si="97"/>
        <v>Stark County</v>
      </c>
      <c r="V590" s="1" t="str">
        <f t="shared" si="98"/>
        <v>ND</v>
      </c>
      <c r="AB590" s="1"/>
      <c r="AC590" s="1"/>
      <c r="AJ590" s="5"/>
      <c r="AK590" s="5"/>
      <c r="AL590" s="5"/>
      <c r="AM590" s="5"/>
      <c r="AN590" s="5"/>
      <c r="AO590" s="5"/>
      <c r="AP590" s="5"/>
      <c r="AQ590" s="5"/>
      <c r="AR590" s="5"/>
      <c r="AS590" s="5"/>
      <c r="AT590" s="5"/>
      <c r="AU590" s="5"/>
      <c r="BB590" s="1" t="s">
        <v>73</v>
      </c>
      <c r="BC590" s="2">
        <v>39993</v>
      </c>
      <c r="BD590" s="2">
        <v>40191</v>
      </c>
      <c r="BE590" s="2">
        <v>40191</v>
      </c>
      <c r="BG590" s="1" t="s">
        <v>192</v>
      </c>
      <c r="BH590" s="1" t="s">
        <v>1320</v>
      </c>
      <c r="BI590" s="1" t="s">
        <v>194</v>
      </c>
      <c r="BL590" s="1" t="s">
        <v>143</v>
      </c>
      <c r="BM590" s="1" t="s">
        <v>126</v>
      </c>
      <c r="BN590" s="1" t="s">
        <v>1321</v>
      </c>
      <c r="BO590" s="1">
        <v>250</v>
      </c>
      <c r="BP590" s="1">
        <v>250</v>
      </c>
      <c r="BQ590" s="1" t="s">
        <v>97</v>
      </c>
      <c r="BR590" s="1" t="s">
        <v>98</v>
      </c>
      <c r="BS590" s="1" t="s">
        <v>84</v>
      </c>
      <c r="BT590" s="2">
        <v>41061</v>
      </c>
      <c r="BU590" s="1">
        <v>0</v>
      </c>
      <c r="BV590" s="1">
        <v>0</v>
      </c>
      <c r="BW590" s="1">
        <v>0</v>
      </c>
      <c r="BX590" s="1">
        <v>0</v>
      </c>
    </row>
    <row r="591" spans="4:76" hidden="1" x14ac:dyDescent="0.25">
      <c r="D591" s="4"/>
      <c r="E591" s="5">
        <f t="shared" si="90"/>
        <v>0</v>
      </c>
      <c r="F591" s="5">
        <f t="shared" si="91"/>
        <v>0</v>
      </c>
      <c r="H591" s="5" t="str">
        <f t="shared" si="92"/>
        <v>Withdrawn</v>
      </c>
      <c r="I591" s="6" t="str">
        <f t="shared" si="93"/>
        <v>Not Started</v>
      </c>
      <c r="J591" s="1" t="s">
        <v>1322</v>
      </c>
      <c r="P591" s="1" t="str">
        <f t="shared" si="94"/>
        <v>NRIS</v>
      </c>
      <c r="R591" s="1">
        <f t="shared" si="95"/>
        <v>300</v>
      </c>
      <c r="T591" s="1" t="str">
        <f t="shared" si="96"/>
        <v>Wind</v>
      </c>
      <c r="U591" s="1" t="str">
        <f t="shared" si="97"/>
        <v>Porter County</v>
      </c>
      <c r="V591" s="1" t="str">
        <f t="shared" si="98"/>
        <v>IN</v>
      </c>
      <c r="AB591" s="1"/>
      <c r="AC591" s="1"/>
      <c r="AJ591" s="5"/>
      <c r="AK591" s="5"/>
      <c r="AL591" s="5"/>
      <c r="AM591" s="5"/>
      <c r="AN591" s="5"/>
      <c r="AO591" s="5"/>
      <c r="AP591" s="5"/>
      <c r="AQ591" s="5"/>
      <c r="AR591" s="5"/>
      <c r="AS591" s="5"/>
      <c r="AT591" s="5"/>
      <c r="AU591" s="5"/>
      <c r="BB591" s="1" t="s">
        <v>73</v>
      </c>
      <c r="BC591" s="2">
        <v>39639</v>
      </c>
      <c r="BD591" s="2">
        <v>40192</v>
      </c>
      <c r="BE591" s="2">
        <v>40192</v>
      </c>
      <c r="BG591" s="1" t="s">
        <v>804</v>
      </c>
      <c r="BH591" s="1" t="s">
        <v>1323</v>
      </c>
      <c r="BI591" s="1" t="s">
        <v>103</v>
      </c>
      <c r="BL591" s="1" t="s">
        <v>536</v>
      </c>
      <c r="BM591" s="1" t="s">
        <v>126</v>
      </c>
      <c r="BN591" s="1" t="s">
        <v>1324</v>
      </c>
      <c r="BO591" s="1">
        <v>300</v>
      </c>
      <c r="BP591" s="1">
        <v>300</v>
      </c>
      <c r="BQ591" s="1" t="s">
        <v>97</v>
      </c>
      <c r="BR591" s="1" t="s">
        <v>98</v>
      </c>
      <c r="BS591" s="1" t="s">
        <v>84</v>
      </c>
      <c r="BT591" s="2">
        <v>41244</v>
      </c>
      <c r="BU591" s="1">
        <v>0</v>
      </c>
      <c r="BV591" s="1">
        <v>0</v>
      </c>
      <c r="BW591" s="1">
        <v>0</v>
      </c>
      <c r="BX591" s="1">
        <v>0</v>
      </c>
    </row>
    <row r="592" spans="4:76" hidden="1" x14ac:dyDescent="0.25">
      <c r="D592" s="4"/>
      <c r="E592" s="5" t="str">
        <f t="shared" si="90"/>
        <v>Pre-Transition SIS</v>
      </c>
      <c r="F592" s="5" t="str">
        <f t="shared" si="91"/>
        <v>NORDAGS</v>
      </c>
      <c r="H592" s="5" t="str">
        <f t="shared" si="92"/>
        <v>Withdrawn</v>
      </c>
      <c r="I592" s="6" t="str">
        <f t="shared" si="93"/>
        <v>Not Started</v>
      </c>
      <c r="J592" s="1" t="s">
        <v>1325</v>
      </c>
      <c r="P592" s="1" t="str">
        <f t="shared" si="94"/>
        <v>NRIS</v>
      </c>
      <c r="R592" s="1">
        <f t="shared" si="95"/>
        <v>25</v>
      </c>
      <c r="T592" s="1" t="str">
        <f t="shared" si="96"/>
        <v>Coal</v>
      </c>
      <c r="U592" s="1" t="str">
        <f t="shared" si="97"/>
        <v>Mercer County</v>
      </c>
      <c r="V592" s="1" t="str">
        <f t="shared" si="98"/>
        <v>ND</v>
      </c>
      <c r="AB592" s="1"/>
      <c r="AC592" s="1"/>
      <c r="AJ592" s="5"/>
      <c r="AK592" s="5"/>
      <c r="AL592" s="5"/>
      <c r="AM592" s="5"/>
      <c r="AN592" s="5"/>
      <c r="AO592" s="5"/>
      <c r="AP592" s="5"/>
      <c r="AQ592" s="5"/>
      <c r="AR592" s="5"/>
      <c r="AS592" s="5"/>
      <c r="AT592" s="5"/>
      <c r="AU592" s="5"/>
      <c r="BB592" s="1" t="s">
        <v>73</v>
      </c>
      <c r="BC592" s="2">
        <v>38777</v>
      </c>
      <c r="BD592" s="2">
        <v>40193</v>
      </c>
      <c r="BE592" s="2">
        <v>40193</v>
      </c>
      <c r="BG592" s="1" t="s">
        <v>203</v>
      </c>
      <c r="BH592" s="1" t="s">
        <v>113</v>
      </c>
      <c r="BI592" s="1" t="s">
        <v>194</v>
      </c>
      <c r="BJ592" s="1" t="s">
        <v>1058</v>
      </c>
      <c r="BK592" s="1" t="s">
        <v>1326</v>
      </c>
      <c r="BL592" s="1" t="s">
        <v>77</v>
      </c>
      <c r="BM592" s="1" t="s">
        <v>126</v>
      </c>
      <c r="BN592" s="1" t="s">
        <v>1327</v>
      </c>
      <c r="BO592" s="1">
        <v>25</v>
      </c>
      <c r="BP592" s="1">
        <v>25</v>
      </c>
      <c r="BQ592" s="1" t="s">
        <v>83</v>
      </c>
      <c r="BS592" s="1" t="s">
        <v>84</v>
      </c>
      <c r="BT592" s="2">
        <v>39387</v>
      </c>
      <c r="BU592" s="1">
        <v>0</v>
      </c>
      <c r="BV592" s="1">
        <v>0</v>
      </c>
      <c r="BW592" s="1">
        <v>0</v>
      </c>
      <c r="BX592" s="1">
        <v>0</v>
      </c>
    </row>
    <row r="593" spans="4:76" hidden="1" x14ac:dyDescent="0.25">
      <c r="D593" s="4"/>
      <c r="E593" s="5">
        <f t="shared" si="90"/>
        <v>0</v>
      </c>
      <c r="F593" s="5">
        <f t="shared" si="91"/>
        <v>0</v>
      </c>
      <c r="H593" s="5" t="str">
        <f t="shared" si="92"/>
        <v>Withdrawn</v>
      </c>
      <c r="I593" s="6" t="str">
        <f t="shared" si="93"/>
        <v>Not Started</v>
      </c>
      <c r="J593" s="1" t="s">
        <v>1328</v>
      </c>
      <c r="P593" s="1" t="str">
        <f t="shared" si="94"/>
        <v>NRIS</v>
      </c>
      <c r="R593" s="1">
        <f t="shared" si="95"/>
        <v>606</v>
      </c>
      <c r="T593" s="1" t="str">
        <f t="shared" si="96"/>
        <v>Coal</v>
      </c>
      <c r="U593" s="1" t="str">
        <f t="shared" si="97"/>
        <v>Itasca County</v>
      </c>
      <c r="V593" s="1" t="str">
        <f t="shared" si="98"/>
        <v>MN</v>
      </c>
      <c r="AB593" s="1"/>
      <c r="AC593" s="1"/>
      <c r="AJ593" s="5"/>
      <c r="AK593" s="5"/>
      <c r="AL593" s="5"/>
      <c r="AM593" s="5"/>
      <c r="AN593" s="5"/>
      <c r="AO593" s="5"/>
      <c r="AP593" s="5"/>
      <c r="AQ593" s="5"/>
      <c r="AR593" s="5"/>
      <c r="AS593" s="5"/>
      <c r="AT593" s="5"/>
      <c r="AU593" s="5"/>
      <c r="BB593" s="1" t="s">
        <v>73</v>
      </c>
      <c r="BC593" s="2">
        <v>38762</v>
      </c>
      <c r="BD593" s="2">
        <v>40198</v>
      </c>
      <c r="BE593" s="2">
        <v>40198</v>
      </c>
      <c r="BG593" s="1" t="s">
        <v>315</v>
      </c>
      <c r="BH593" s="1" t="s">
        <v>1329</v>
      </c>
      <c r="BI593" s="1" t="s">
        <v>93</v>
      </c>
      <c r="BL593" s="1" t="s">
        <v>599</v>
      </c>
      <c r="BM593" s="1" t="s">
        <v>126</v>
      </c>
      <c r="BN593" s="1" t="s">
        <v>1330</v>
      </c>
      <c r="BO593" s="1">
        <v>606</v>
      </c>
      <c r="BP593" s="1">
        <v>606</v>
      </c>
      <c r="BQ593" s="1" t="s">
        <v>83</v>
      </c>
      <c r="BS593" s="1" t="s">
        <v>84</v>
      </c>
      <c r="BT593" s="2">
        <v>40909</v>
      </c>
      <c r="BU593" s="1">
        <v>0</v>
      </c>
      <c r="BV593" s="1">
        <v>0</v>
      </c>
      <c r="BW593" s="1">
        <v>0</v>
      </c>
      <c r="BX593" s="1">
        <v>0</v>
      </c>
    </row>
    <row r="594" spans="4:76" hidden="1" x14ac:dyDescent="0.25">
      <c r="D594" s="4"/>
      <c r="E594" s="5">
        <f t="shared" si="90"/>
        <v>0</v>
      </c>
      <c r="F594" s="5">
        <f t="shared" si="91"/>
        <v>0</v>
      </c>
      <c r="H594" s="5" t="str">
        <f t="shared" si="92"/>
        <v>Withdrawn</v>
      </c>
      <c r="I594" s="6" t="str">
        <f t="shared" si="93"/>
        <v>Not Started</v>
      </c>
      <c r="J594" s="1" t="s">
        <v>1331</v>
      </c>
      <c r="P594" s="1" t="str">
        <f t="shared" si="94"/>
        <v>NRIS</v>
      </c>
      <c r="R594" s="1">
        <f t="shared" si="95"/>
        <v>201</v>
      </c>
      <c r="T594" s="1" t="str">
        <f t="shared" si="96"/>
        <v>Wind</v>
      </c>
      <c r="U594" s="1" t="str">
        <f t="shared" si="97"/>
        <v>Freeborn County</v>
      </c>
      <c r="V594" s="1" t="str">
        <f t="shared" si="98"/>
        <v>MN</v>
      </c>
      <c r="AB594" s="1"/>
      <c r="AC594" s="1"/>
      <c r="AJ594" s="5"/>
      <c r="AK594" s="5"/>
      <c r="AL594" s="5"/>
      <c r="AM594" s="5"/>
      <c r="AN594" s="5"/>
      <c r="AO594" s="5"/>
      <c r="AP594" s="5"/>
      <c r="AQ594" s="5"/>
      <c r="AR594" s="5"/>
      <c r="AS594" s="5"/>
      <c r="AT594" s="5"/>
      <c r="AU594" s="5"/>
      <c r="BB594" s="1" t="s">
        <v>73</v>
      </c>
      <c r="BC594" s="2">
        <v>39849</v>
      </c>
      <c r="BD594" s="2">
        <v>40205</v>
      </c>
      <c r="BE594" s="2">
        <v>40205</v>
      </c>
      <c r="BG594" s="1" t="s">
        <v>87</v>
      </c>
      <c r="BH594" s="1" t="s">
        <v>830</v>
      </c>
      <c r="BI594" s="1" t="s">
        <v>93</v>
      </c>
      <c r="BL594" s="1" t="s">
        <v>143</v>
      </c>
      <c r="BM594" s="1" t="s">
        <v>126</v>
      </c>
      <c r="BN594" s="1" t="s">
        <v>1332</v>
      </c>
      <c r="BO594" s="1">
        <v>201</v>
      </c>
      <c r="BP594" s="1">
        <v>201</v>
      </c>
      <c r="BQ594" s="1" t="s">
        <v>97</v>
      </c>
      <c r="BR594" s="1" t="s">
        <v>98</v>
      </c>
      <c r="BS594" s="1" t="s">
        <v>84</v>
      </c>
      <c r="BT594" s="2">
        <v>40179</v>
      </c>
      <c r="BU594" s="1">
        <v>0</v>
      </c>
      <c r="BV594" s="1">
        <v>0</v>
      </c>
      <c r="BW594" s="1">
        <v>0</v>
      </c>
      <c r="BX594" s="1">
        <v>0</v>
      </c>
    </row>
    <row r="595" spans="4:76" hidden="1" x14ac:dyDescent="0.25">
      <c r="D595" s="4"/>
      <c r="E595" s="5">
        <f t="shared" si="90"/>
        <v>0</v>
      </c>
      <c r="F595" s="5">
        <f t="shared" si="91"/>
        <v>0</v>
      </c>
      <c r="H595" s="5" t="str">
        <f t="shared" si="92"/>
        <v>Withdrawn</v>
      </c>
      <c r="I595" s="6" t="str">
        <f t="shared" si="93"/>
        <v>Not Started</v>
      </c>
      <c r="J595" s="1" t="s">
        <v>1333</v>
      </c>
      <c r="P595" s="1" t="str">
        <f t="shared" si="94"/>
        <v>NRIS</v>
      </c>
      <c r="R595" s="1">
        <f t="shared" si="95"/>
        <v>60</v>
      </c>
      <c r="T595" s="1" t="str">
        <f t="shared" si="96"/>
        <v>Wind</v>
      </c>
      <c r="U595" s="1" t="str">
        <f t="shared" si="97"/>
        <v>Calumet County</v>
      </c>
      <c r="V595" s="1" t="str">
        <f t="shared" si="98"/>
        <v>WI</v>
      </c>
      <c r="AB595" s="1"/>
      <c r="AC595" s="1"/>
      <c r="AJ595" s="5"/>
      <c r="AK595" s="5"/>
      <c r="AL595" s="5"/>
      <c r="AM595" s="5"/>
      <c r="AN595" s="5"/>
      <c r="AO595" s="5"/>
      <c r="AP595" s="5"/>
      <c r="AQ595" s="5"/>
      <c r="AR595" s="5"/>
      <c r="AS595" s="5"/>
      <c r="AT595" s="5"/>
      <c r="AU595" s="5"/>
      <c r="BB595" s="1" t="s">
        <v>73</v>
      </c>
      <c r="BC595" s="2">
        <v>39645</v>
      </c>
      <c r="BD595" s="2">
        <v>40206</v>
      </c>
      <c r="BE595" s="2">
        <v>40206</v>
      </c>
      <c r="BG595" s="1" t="s">
        <v>176</v>
      </c>
      <c r="BH595" s="1" t="s">
        <v>390</v>
      </c>
      <c r="BI595" s="1" t="s">
        <v>76</v>
      </c>
      <c r="BL595" s="1" t="s">
        <v>536</v>
      </c>
      <c r="BM595" s="1" t="s">
        <v>126</v>
      </c>
      <c r="BN595" s="1" t="s">
        <v>1334</v>
      </c>
      <c r="BO595" s="1">
        <v>60</v>
      </c>
      <c r="BP595" s="1">
        <v>60</v>
      </c>
      <c r="BQ595" s="1" t="s">
        <v>97</v>
      </c>
      <c r="BR595" s="1" t="s">
        <v>98</v>
      </c>
      <c r="BS595" s="1" t="s">
        <v>84</v>
      </c>
      <c r="BT595" s="2">
        <v>40543</v>
      </c>
      <c r="BU595" s="1">
        <v>0</v>
      </c>
      <c r="BV595" s="1">
        <v>0</v>
      </c>
      <c r="BW595" s="1">
        <v>0</v>
      </c>
      <c r="BX595" s="1">
        <v>0</v>
      </c>
    </row>
    <row r="596" spans="4:76" hidden="1" x14ac:dyDescent="0.25">
      <c r="D596" s="4"/>
      <c r="E596" s="5" t="str">
        <f t="shared" si="90"/>
        <v>DPP-2008-NOV</v>
      </c>
      <c r="F596" s="5" t="str">
        <f t="shared" si="91"/>
        <v>MN</v>
      </c>
      <c r="H596" s="5" t="str">
        <f t="shared" si="92"/>
        <v>Done</v>
      </c>
      <c r="I596" s="6" t="str">
        <f t="shared" si="93"/>
        <v>In Service</v>
      </c>
      <c r="J596" s="1" t="s">
        <v>1335</v>
      </c>
      <c r="P596" s="1" t="str">
        <f t="shared" si="94"/>
        <v>ERIS</v>
      </c>
      <c r="R596" s="1">
        <f t="shared" si="95"/>
        <v>20</v>
      </c>
      <c r="T596" s="1" t="str">
        <f t="shared" si="96"/>
        <v>Wind</v>
      </c>
      <c r="U596" s="1" t="str">
        <f t="shared" si="97"/>
        <v>Meeker County</v>
      </c>
      <c r="V596" s="1" t="str">
        <f t="shared" si="98"/>
        <v>MN</v>
      </c>
      <c r="AB596" s="1"/>
      <c r="AC596" s="1"/>
      <c r="AJ596" s="5"/>
      <c r="AK596" s="5"/>
      <c r="AL596" s="5"/>
      <c r="AM596" s="5"/>
      <c r="AN596" s="5"/>
      <c r="AO596" s="5"/>
      <c r="AP596" s="5"/>
      <c r="AQ596" s="5"/>
      <c r="AR596" s="5"/>
      <c r="AS596" s="5"/>
      <c r="AT596" s="5"/>
      <c r="AU596" s="5"/>
      <c r="BB596" s="1" t="s">
        <v>58</v>
      </c>
      <c r="BC596" s="2">
        <v>38993</v>
      </c>
      <c r="BE596" s="2">
        <v>40437</v>
      </c>
      <c r="BF596" s="2">
        <v>40543</v>
      </c>
      <c r="BG596" s="1" t="s">
        <v>91</v>
      </c>
      <c r="BH596" s="1" t="s">
        <v>1336</v>
      </c>
      <c r="BI596" s="1" t="s">
        <v>93</v>
      </c>
      <c r="BJ596" s="1" t="s">
        <v>1303</v>
      </c>
      <c r="BK596" s="1" t="s">
        <v>93</v>
      </c>
      <c r="BL596" s="1" t="s">
        <v>77</v>
      </c>
      <c r="BM596" s="1" t="s">
        <v>62</v>
      </c>
      <c r="BN596" s="1" t="s">
        <v>1337</v>
      </c>
      <c r="BO596" s="1">
        <v>20</v>
      </c>
      <c r="BP596" s="1">
        <v>20</v>
      </c>
      <c r="BQ596" s="1" t="s">
        <v>97</v>
      </c>
      <c r="BR596" s="1" t="s">
        <v>98</v>
      </c>
      <c r="BS596" s="1" t="s">
        <v>65</v>
      </c>
      <c r="BT596" s="2">
        <v>39753</v>
      </c>
      <c r="BU596" s="1">
        <v>0</v>
      </c>
      <c r="BV596" s="1">
        <v>0</v>
      </c>
      <c r="BW596" s="1">
        <v>0</v>
      </c>
      <c r="BX596" s="1">
        <v>0</v>
      </c>
    </row>
    <row r="597" spans="4:76" hidden="1" x14ac:dyDescent="0.25">
      <c r="D597" s="4"/>
      <c r="E597" s="5" t="str">
        <f t="shared" si="90"/>
        <v>DPP-2009-MAR</v>
      </c>
      <c r="F597" s="5" t="str">
        <f t="shared" si="91"/>
        <v>Individual</v>
      </c>
      <c r="H597" s="5" t="str">
        <f t="shared" si="92"/>
        <v>Withdrawn</v>
      </c>
      <c r="I597" s="6" t="str">
        <f t="shared" si="93"/>
        <v>Not Started</v>
      </c>
      <c r="J597" s="1" t="s">
        <v>1338</v>
      </c>
      <c r="P597" s="1" t="str">
        <f t="shared" si="94"/>
        <v>NRIS</v>
      </c>
      <c r="R597" s="1">
        <f t="shared" si="95"/>
        <v>48</v>
      </c>
      <c r="T597" s="1" t="str">
        <f t="shared" si="96"/>
        <v>Wind</v>
      </c>
      <c r="U597" s="1" t="str">
        <f t="shared" si="97"/>
        <v>Columbia County</v>
      </c>
      <c r="V597" s="1" t="str">
        <f t="shared" si="98"/>
        <v>WI</v>
      </c>
      <c r="AB597" s="1"/>
      <c r="AC597" s="1"/>
      <c r="AJ597" s="5"/>
      <c r="AK597" s="5"/>
      <c r="AL597" s="5"/>
      <c r="AM597" s="5"/>
      <c r="AN597" s="5"/>
      <c r="AO597" s="5"/>
      <c r="AP597" s="5"/>
      <c r="AQ597" s="5"/>
      <c r="AR597" s="5"/>
      <c r="AS597" s="5"/>
      <c r="AT597" s="5"/>
      <c r="AU597" s="5"/>
      <c r="BB597" s="1" t="s">
        <v>73</v>
      </c>
      <c r="BC597" s="2">
        <v>39582</v>
      </c>
      <c r="BD597" s="2">
        <v>40219</v>
      </c>
      <c r="BE597" s="2">
        <v>40219</v>
      </c>
      <c r="BG597" s="1" t="s">
        <v>74</v>
      </c>
      <c r="BH597" s="1" t="s">
        <v>295</v>
      </c>
      <c r="BI597" s="1" t="s">
        <v>76</v>
      </c>
      <c r="BJ597" s="1" t="s">
        <v>1339</v>
      </c>
      <c r="BK597" s="1" t="s">
        <v>1340</v>
      </c>
      <c r="BL597" s="1" t="s">
        <v>77</v>
      </c>
      <c r="BM597" s="1" t="s">
        <v>126</v>
      </c>
      <c r="BN597" s="1" t="s">
        <v>1341</v>
      </c>
      <c r="BO597" s="1">
        <v>48</v>
      </c>
      <c r="BP597" s="1">
        <v>48</v>
      </c>
      <c r="BQ597" s="1" t="s">
        <v>97</v>
      </c>
      <c r="BR597" s="1" t="s">
        <v>98</v>
      </c>
      <c r="BS597" s="1" t="s">
        <v>84</v>
      </c>
      <c r="BT597" s="2">
        <v>40971</v>
      </c>
      <c r="BU597" s="1">
        <v>0</v>
      </c>
      <c r="BV597" s="1">
        <v>0</v>
      </c>
      <c r="BW597" s="1">
        <v>0</v>
      </c>
      <c r="BX597" s="1">
        <v>0</v>
      </c>
    </row>
    <row r="598" spans="4:76" hidden="1" x14ac:dyDescent="0.25">
      <c r="D598" s="4"/>
      <c r="E598" s="5">
        <f t="shared" si="90"/>
        <v>0</v>
      </c>
      <c r="F598" s="5">
        <f t="shared" si="91"/>
        <v>0</v>
      </c>
      <c r="H598" s="5" t="str">
        <f t="shared" si="92"/>
        <v>Withdrawn</v>
      </c>
      <c r="I598" s="6" t="str">
        <f t="shared" si="93"/>
        <v>Not Started</v>
      </c>
      <c r="J598" s="1" t="s">
        <v>1342</v>
      </c>
      <c r="P598" s="1" t="str">
        <f t="shared" si="94"/>
        <v>NRIS</v>
      </c>
      <c r="R598" s="1">
        <f t="shared" si="95"/>
        <v>200</v>
      </c>
      <c r="T598" s="1" t="str">
        <f t="shared" si="96"/>
        <v>Wind</v>
      </c>
      <c r="U598" s="1" t="str">
        <f t="shared" si="97"/>
        <v>Putnam County</v>
      </c>
      <c r="V598" s="1" t="str">
        <f t="shared" si="98"/>
        <v>MO</v>
      </c>
      <c r="AB598" s="1"/>
      <c r="AC598" s="1"/>
      <c r="AJ598" s="5"/>
      <c r="AK598" s="5"/>
      <c r="AL598" s="5"/>
      <c r="AM598" s="5"/>
      <c r="AN598" s="5"/>
      <c r="AO598" s="5"/>
      <c r="AP598" s="5"/>
      <c r="AQ598" s="5"/>
      <c r="AR598" s="5"/>
      <c r="AS598" s="5"/>
      <c r="AT598" s="5"/>
      <c r="AU598" s="5"/>
      <c r="BB598" s="1" t="s">
        <v>73</v>
      </c>
      <c r="BC598" s="2">
        <v>39602</v>
      </c>
      <c r="BD598" s="2">
        <v>40228</v>
      </c>
      <c r="BE598" s="2">
        <v>40228</v>
      </c>
      <c r="BG598" s="1" t="s">
        <v>486</v>
      </c>
      <c r="BH598" s="1" t="s">
        <v>224</v>
      </c>
      <c r="BI598" s="1" t="s">
        <v>488</v>
      </c>
      <c r="BL598" s="1" t="s">
        <v>536</v>
      </c>
      <c r="BM598" s="1" t="s">
        <v>126</v>
      </c>
      <c r="BN598" s="1" t="s">
        <v>1343</v>
      </c>
      <c r="BO598" s="1">
        <v>200</v>
      </c>
      <c r="BP598" s="1">
        <v>200</v>
      </c>
      <c r="BQ598" s="1" t="s">
        <v>97</v>
      </c>
      <c r="BR598" s="1" t="s">
        <v>98</v>
      </c>
      <c r="BS598" s="1" t="s">
        <v>84</v>
      </c>
      <c r="BT598" s="2">
        <v>40391</v>
      </c>
      <c r="BU598" s="1">
        <v>0</v>
      </c>
      <c r="BV598" s="1">
        <v>0</v>
      </c>
      <c r="BW598" s="1">
        <v>0</v>
      </c>
      <c r="BX598" s="1">
        <v>0</v>
      </c>
    </row>
    <row r="599" spans="4:76" hidden="1" x14ac:dyDescent="0.25">
      <c r="D599" s="4"/>
      <c r="E599" s="5" t="str">
        <f t="shared" si="90"/>
        <v>Pre-Transition SIS</v>
      </c>
      <c r="F599" s="5">
        <f t="shared" si="91"/>
        <v>0</v>
      </c>
      <c r="H599" s="5" t="str">
        <f t="shared" si="92"/>
        <v>Done</v>
      </c>
      <c r="I599" s="6" t="str">
        <f t="shared" si="93"/>
        <v>In Service</v>
      </c>
      <c r="J599" s="1" t="s">
        <v>1344</v>
      </c>
      <c r="P599" s="1" t="str">
        <f t="shared" si="94"/>
        <v>NRIS</v>
      </c>
      <c r="R599" s="1">
        <f t="shared" si="95"/>
        <v>560</v>
      </c>
      <c r="T599" s="1" t="str">
        <f t="shared" si="96"/>
        <v>Coal</v>
      </c>
      <c r="U599" s="1" t="str">
        <f t="shared" si="97"/>
        <v>Columbiana County</v>
      </c>
      <c r="V599" s="1" t="str">
        <f t="shared" si="98"/>
        <v>OH</v>
      </c>
      <c r="AB599" s="1"/>
      <c r="AC599" s="1"/>
      <c r="AJ599" s="5"/>
      <c r="AK599" s="5"/>
      <c r="AL599" s="5"/>
      <c r="AM599" s="5"/>
      <c r="AN599" s="5"/>
      <c r="AO599" s="5"/>
      <c r="AP599" s="5"/>
      <c r="AQ599" s="5"/>
      <c r="AR599" s="5"/>
      <c r="AS599" s="5"/>
      <c r="AT599" s="5"/>
      <c r="AU599" s="5"/>
      <c r="BB599" s="1" t="s">
        <v>58</v>
      </c>
      <c r="BC599" s="2">
        <v>39002</v>
      </c>
      <c r="BE599" s="2">
        <v>40421</v>
      </c>
      <c r="BF599" s="2">
        <v>41638</v>
      </c>
      <c r="BG599" s="1" t="s">
        <v>619</v>
      </c>
      <c r="BH599" s="1" t="s">
        <v>1345</v>
      </c>
      <c r="BI599" s="1" t="s">
        <v>242</v>
      </c>
      <c r="BJ599" s="1" t="s">
        <v>1058</v>
      </c>
      <c r="BL599" s="1" t="s">
        <v>77</v>
      </c>
      <c r="BM599" s="1" t="s">
        <v>126</v>
      </c>
      <c r="BN599" s="1" t="s">
        <v>1346</v>
      </c>
      <c r="BO599" s="1">
        <v>560</v>
      </c>
      <c r="BP599" s="1">
        <v>560</v>
      </c>
      <c r="BQ599" s="1" t="s">
        <v>83</v>
      </c>
      <c r="BR599" s="1" t="s">
        <v>94</v>
      </c>
      <c r="BS599" s="1" t="s">
        <v>65</v>
      </c>
      <c r="BT599" s="2">
        <v>39736</v>
      </c>
      <c r="BU599" s="1">
        <v>0</v>
      </c>
      <c r="BV599" s="1">
        <v>0</v>
      </c>
      <c r="BW599" s="1">
        <v>0</v>
      </c>
      <c r="BX599" s="1">
        <v>0</v>
      </c>
    </row>
    <row r="600" spans="4:76" hidden="1" x14ac:dyDescent="0.25">
      <c r="D600" s="4"/>
      <c r="E600" s="5">
        <f t="shared" si="90"/>
        <v>0</v>
      </c>
      <c r="F600" s="5">
        <f t="shared" si="91"/>
        <v>0</v>
      </c>
      <c r="H600" s="5" t="str">
        <f t="shared" si="92"/>
        <v>Withdrawn</v>
      </c>
      <c r="I600" s="6" t="str">
        <f t="shared" si="93"/>
        <v>Not Started</v>
      </c>
      <c r="J600" s="1" t="s">
        <v>1347</v>
      </c>
      <c r="P600" s="1" t="str">
        <f t="shared" si="94"/>
        <v>NRIS</v>
      </c>
      <c r="R600" s="1">
        <f t="shared" si="95"/>
        <v>25.62</v>
      </c>
      <c r="T600" s="1" t="str">
        <f t="shared" si="96"/>
        <v>Wood</v>
      </c>
      <c r="U600" s="1" t="str">
        <f t="shared" si="97"/>
        <v>Alger County</v>
      </c>
      <c r="V600" s="1" t="str">
        <f t="shared" si="98"/>
        <v>MI</v>
      </c>
      <c r="AB600" s="1"/>
      <c r="AC600" s="1"/>
      <c r="AJ600" s="5"/>
      <c r="AK600" s="5"/>
      <c r="AL600" s="5"/>
      <c r="AM600" s="5"/>
      <c r="AN600" s="5"/>
      <c r="AO600" s="5"/>
      <c r="AP600" s="5"/>
      <c r="AQ600" s="5"/>
      <c r="AR600" s="5"/>
      <c r="AS600" s="5"/>
      <c r="AT600" s="5"/>
      <c r="AU600" s="5"/>
      <c r="BB600" s="1" t="s">
        <v>73</v>
      </c>
      <c r="BC600" s="2">
        <v>40168</v>
      </c>
      <c r="BD600" s="2">
        <v>40234</v>
      </c>
      <c r="BE600" s="2">
        <v>40234</v>
      </c>
      <c r="BG600" s="1" t="s">
        <v>74</v>
      </c>
      <c r="BH600" s="1" t="s">
        <v>1348</v>
      </c>
      <c r="BI600" s="1" t="s">
        <v>130</v>
      </c>
      <c r="BL600" s="1" t="s">
        <v>536</v>
      </c>
      <c r="BM600" s="1" t="s">
        <v>126</v>
      </c>
      <c r="BN600" s="1" t="s">
        <v>1349</v>
      </c>
      <c r="BO600" s="1">
        <v>25.62</v>
      </c>
      <c r="BP600" s="1">
        <v>25.62</v>
      </c>
      <c r="BQ600" s="1" t="s">
        <v>1273</v>
      </c>
      <c r="BS600" s="1" t="s">
        <v>84</v>
      </c>
      <c r="BT600" s="2">
        <v>40189</v>
      </c>
      <c r="BU600" s="1">
        <v>0</v>
      </c>
      <c r="BV600" s="1">
        <v>0</v>
      </c>
      <c r="BW600" s="1">
        <v>0</v>
      </c>
      <c r="BX600" s="1">
        <v>0</v>
      </c>
    </row>
    <row r="601" spans="4:76" hidden="1" x14ac:dyDescent="0.25">
      <c r="D601" s="4"/>
      <c r="E601" s="5">
        <f t="shared" si="90"/>
        <v>0</v>
      </c>
      <c r="F601" s="5">
        <f t="shared" si="91"/>
        <v>0</v>
      </c>
      <c r="H601" s="5" t="str">
        <f t="shared" si="92"/>
        <v>Withdrawn</v>
      </c>
      <c r="I601" s="6" t="str">
        <f t="shared" si="93"/>
        <v>Not Started</v>
      </c>
      <c r="J601" s="1" t="s">
        <v>1350</v>
      </c>
      <c r="P601" s="1" t="str">
        <f t="shared" si="94"/>
        <v>NRIS</v>
      </c>
      <c r="R601" s="1">
        <f t="shared" si="95"/>
        <v>42</v>
      </c>
      <c r="T601" s="1" t="str">
        <f t="shared" si="96"/>
        <v>Wind</v>
      </c>
      <c r="U601" s="1" t="str">
        <f t="shared" si="97"/>
        <v>Swift County</v>
      </c>
      <c r="V601" s="1" t="str">
        <f t="shared" si="98"/>
        <v>MN</v>
      </c>
      <c r="AB601" s="1"/>
      <c r="AC601" s="1"/>
      <c r="AJ601" s="5"/>
      <c r="AK601" s="5"/>
      <c r="AL601" s="5"/>
      <c r="AM601" s="5"/>
      <c r="AN601" s="5"/>
      <c r="AO601" s="5"/>
      <c r="AP601" s="5"/>
      <c r="AQ601" s="5"/>
      <c r="AR601" s="5"/>
      <c r="AS601" s="5"/>
      <c r="AT601" s="5"/>
      <c r="AU601" s="5"/>
      <c r="BB601" s="1" t="s">
        <v>73</v>
      </c>
      <c r="BC601" s="2">
        <v>39188</v>
      </c>
      <c r="BD601" s="2">
        <v>40235</v>
      </c>
      <c r="BE601" s="2">
        <v>40235</v>
      </c>
      <c r="BG601" s="1" t="s">
        <v>153</v>
      </c>
      <c r="BH601" s="1" t="s">
        <v>154</v>
      </c>
      <c r="BI601" s="1" t="s">
        <v>93</v>
      </c>
      <c r="BL601" s="1" t="s">
        <v>143</v>
      </c>
      <c r="BM601" s="1" t="s">
        <v>126</v>
      </c>
      <c r="BN601" s="1" t="s">
        <v>1351</v>
      </c>
      <c r="BO601" s="1">
        <v>42</v>
      </c>
      <c r="BP601" s="1">
        <v>42</v>
      </c>
      <c r="BQ601" s="1" t="s">
        <v>97</v>
      </c>
      <c r="BR601" s="1" t="s">
        <v>98</v>
      </c>
      <c r="BS601" s="1" t="s">
        <v>84</v>
      </c>
      <c r="BU601" s="1">
        <v>0</v>
      </c>
      <c r="BV601" s="1">
        <v>0</v>
      </c>
      <c r="BW601" s="1">
        <v>0</v>
      </c>
      <c r="BX601" s="1">
        <v>0</v>
      </c>
    </row>
    <row r="602" spans="4:76" hidden="1" x14ac:dyDescent="0.25">
      <c r="D602" s="4"/>
      <c r="E602" s="5">
        <f t="shared" si="90"/>
        <v>0</v>
      </c>
      <c r="F602" s="5">
        <f t="shared" si="91"/>
        <v>0</v>
      </c>
      <c r="H602" s="5" t="str">
        <f t="shared" si="92"/>
        <v>Withdrawn</v>
      </c>
      <c r="I602" s="6" t="str">
        <f t="shared" si="93"/>
        <v>Not Started</v>
      </c>
      <c r="J602" s="1" t="s">
        <v>1352</v>
      </c>
      <c r="P602" s="1" t="str">
        <f t="shared" si="94"/>
        <v>NRIS</v>
      </c>
      <c r="R602" s="1">
        <f t="shared" si="95"/>
        <v>40</v>
      </c>
      <c r="T602" s="1" t="str">
        <f t="shared" si="96"/>
        <v>Wind</v>
      </c>
      <c r="U602" s="1" t="str">
        <f t="shared" si="97"/>
        <v>Rice County</v>
      </c>
      <c r="V602" s="1" t="str">
        <f t="shared" si="98"/>
        <v>MN</v>
      </c>
      <c r="AB602" s="1"/>
      <c r="AC602" s="1"/>
      <c r="AJ602" s="5"/>
      <c r="AK602" s="5"/>
      <c r="AL602" s="5"/>
      <c r="AM602" s="5"/>
      <c r="AN602" s="5"/>
      <c r="AO602" s="5"/>
      <c r="AP602" s="5"/>
      <c r="AQ602" s="5"/>
      <c r="AR602" s="5"/>
      <c r="AS602" s="5"/>
      <c r="AT602" s="5"/>
      <c r="AU602" s="5"/>
      <c r="BB602" s="1" t="s">
        <v>73</v>
      </c>
      <c r="BC602" s="2">
        <v>39616</v>
      </c>
      <c r="BD602" s="2">
        <v>40238</v>
      </c>
      <c r="BE602" s="2">
        <v>40238</v>
      </c>
      <c r="BG602" s="1" t="s">
        <v>153</v>
      </c>
      <c r="BH602" s="1" t="s">
        <v>361</v>
      </c>
      <c r="BI602" s="1" t="s">
        <v>93</v>
      </c>
      <c r="BL602" s="1" t="s">
        <v>143</v>
      </c>
      <c r="BM602" s="1" t="s">
        <v>126</v>
      </c>
      <c r="BN602" s="1" t="s">
        <v>1353</v>
      </c>
      <c r="BO602" s="1">
        <v>40</v>
      </c>
      <c r="BP602" s="1">
        <v>40</v>
      </c>
      <c r="BQ602" s="1" t="s">
        <v>97</v>
      </c>
      <c r="BR602" s="1" t="s">
        <v>98</v>
      </c>
      <c r="BS602" s="1" t="s">
        <v>84</v>
      </c>
      <c r="BT602" s="2">
        <v>40422</v>
      </c>
      <c r="BU602" s="1">
        <v>0</v>
      </c>
      <c r="BV602" s="1">
        <v>0</v>
      </c>
      <c r="BW602" s="1">
        <v>0</v>
      </c>
      <c r="BX602" s="1">
        <v>0</v>
      </c>
    </row>
    <row r="603" spans="4:76" hidden="1" x14ac:dyDescent="0.25">
      <c r="D603" s="4"/>
      <c r="E603" s="5">
        <f t="shared" si="90"/>
        <v>0</v>
      </c>
      <c r="F603" s="5">
        <f t="shared" si="91"/>
        <v>0</v>
      </c>
      <c r="H603" s="5" t="str">
        <f t="shared" si="92"/>
        <v>Withdrawn</v>
      </c>
      <c r="I603" s="6" t="str">
        <f t="shared" si="93"/>
        <v>Not Started</v>
      </c>
      <c r="J603" s="1" t="s">
        <v>1354</v>
      </c>
      <c r="P603" s="1" t="str">
        <f t="shared" si="94"/>
        <v>NRIS</v>
      </c>
      <c r="R603" s="1">
        <f t="shared" si="95"/>
        <v>150</v>
      </c>
      <c r="T603" s="1" t="str">
        <f t="shared" si="96"/>
        <v>Wind</v>
      </c>
      <c r="U603" s="1" t="str">
        <f t="shared" si="97"/>
        <v>Knox County</v>
      </c>
      <c r="V603" s="1" t="str">
        <f t="shared" si="98"/>
        <v>IL</v>
      </c>
      <c r="AB603" s="1"/>
      <c r="AC603" s="1"/>
      <c r="AJ603" s="5"/>
      <c r="AK603" s="5"/>
      <c r="AL603" s="5"/>
      <c r="AM603" s="5"/>
      <c r="AN603" s="5"/>
      <c r="AO603" s="5"/>
      <c r="AP603" s="5"/>
      <c r="AQ603" s="5"/>
      <c r="AR603" s="5"/>
      <c r="AS603" s="5"/>
      <c r="AT603" s="5"/>
      <c r="AU603" s="5"/>
      <c r="BB603" s="1" t="s">
        <v>73</v>
      </c>
      <c r="BC603" s="2">
        <v>39752</v>
      </c>
      <c r="BD603" s="2">
        <v>40261</v>
      </c>
      <c r="BE603" s="2">
        <v>40261</v>
      </c>
      <c r="BG603" s="1" t="s">
        <v>122</v>
      </c>
      <c r="BH603" s="1" t="s">
        <v>869</v>
      </c>
      <c r="BI603" s="1" t="s">
        <v>124</v>
      </c>
      <c r="BL603" s="1" t="s">
        <v>536</v>
      </c>
      <c r="BM603" s="1" t="s">
        <v>126</v>
      </c>
      <c r="BN603" s="1" t="s">
        <v>1355</v>
      </c>
      <c r="BO603" s="1">
        <v>150</v>
      </c>
      <c r="BP603" s="1">
        <v>150</v>
      </c>
      <c r="BQ603" s="1" t="s">
        <v>97</v>
      </c>
      <c r="BR603" s="1" t="s">
        <v>98</v>
      </c>
      <c r="BS603" s="1" t="s">
        <v>84</v>
      </c>
      <c r="BT603" s="2">
        <v>40330</v>
      </c>
      <c r="BU603" s="1">
        <v>0</v>
      </c>
      <c r="BV603" s="1">
        <v>0</v>
      </c>
      <c r="BW603" s="1">
        <v>0</v>
      </c>
      <c r="BX603" s="1">
        <v>0</v>
      </c>
    </row>
    <row r="604" spans="4:76" hidden="1" x14ac:dyDescent="0.25">
      <c r="D604" s="4"/>
      <c r="E604" s="5" t="str">
        <f t="shared" si="90"/>
        <v>Pre-Transition SIS</v>
      </c>
      <c r="F604" s="5" t="str">
        <f t="shared" si="91"/>
        <v>G698/G744</v>
      </c>
      <c r="H604" s="5" t="str">
        <f t="shared" si="92"/>
        <v>Withdrawn</v>
      </c>
      <c r="I604" s="6" t="str">
        <f t="shared" si="93"/>
        <v>Not Started</v>
      </c>
      <c r="J604" s="1" t="s">
        <v>1356</v>
      </c>
      <c r="P604" s="1" t="str">
        <f t="shared" si="94"/>
        <v>NRIS</v>
      </c>
      <c r="R604" s="1">
        <f t="shared" si="95"/>
        <v>150</v>
      </c>
      <c r="T604" s="1" t="str">
        <f t="shared" si="96"/>
        <v>Wind</v>
      </c>
      <c r="U604" s="1" t="str">
        <f t="shared" si="97"/>
        <v>Putnam County</v>
      </c>
      <c r="V604" s="1" t="str">
        <f t="shared" si="98"/>
        <v>MO</v>
      </c>
      <c r="AB604" s="1"/>
      <c r="AC604" s="1"/>
      <c r="AJ604" s="5"/>
      <c r="AK604" s="5"/>
      <c r="AL604" s="5"/>
      <c r="AM604" s="5"/>
      <c r="AN604" s="5"/>
      <c r="AO604" s="5"/>
      <c r="AP604" s="5"/>
      <c r="AQ604" s="5"/>
      <c r="AR604" s="5"/>
      <c r="AS604" s="5"/>
      <c r="AT604" s="5"/>
      <c r="AU604" s="5"/>
      <c r="BB604" s="1" t="s">
        <v>73</v>
      </c>
      <c r="BC604" s="2">
        <v>39027</v>
      </c>
      <c r="BD604" s="2">
        <v>40263</v>
      </c>
      <c r="BE604" s="2">
        <v>40263</v>
      </c>
      <c r="BG604" s="1" t="s">
        <v>486</v>
      </c>
      <c r="BH604" s="1" t="s">
        <v>224</v>
      </c>
      <c r="BI604" s="1" t="s">
        <v>488</v>
      </c>
      <c r="BJ604" s="1" t="s">
        <v>1058</v>
      </c>
      <c r="BK604" s="1" t="s">
        <v>1357</v>
      </c>
      <c r="BL604" s="1" t="s">
        <v>77</v>
      </c>
      <c r="BM604" s="1" t="s">
        <v>126</v>
      </c>
      <c r="BN604" s="1" t="s">
        <v>1192</v>
      </c>
      <c r="BO604" s="1">
        <v>150</v>
      </c>
      <c r="BP604" s="1">
        <v>150</v>
      </c>
      <c r="BQ604" s="1" t="s">
        <v>97</v>
      </c>
      <c r="BR604" s="1" t="s">
        <v>98</v>
      </c>
      <c r="BS604" s="1" t="s">
        <v>84</v>
      </c>
      <c r="BT604" s="2">
        <v>40816</v>
      </c>
      <c r="BU604" s="1">
        <v>0</v>
      </c>
      <c r="BV604" s="1">
        <v>0</v>
      </c>
      <c r="BW604" s="1">
        <v>0</v>
      </c>
      <c r="BX604" s="1">
        <v>0</v>
      </c>
    </row>
    <row r="605" spans="4:76" hidden="1" x14ac:dyDescent="0.25">
      <c r="D605" s="4"/>
      <c r="E605" s="5">
        <f t="shared" si="90"/>
        <v>0</v>
      </c>
      <c r="F605" s="5">
        <f t="shared" si="91"/>
        <v>0</v>
      </c>
      <c r="H605" s="5" t="str">
        <f t="shared" si="92"/>
        <v>Withdrawn</v>
      </c>
      <c r="I605" s="6" t="str">
        <f t="shared" si="93"/>
        <v>Not Started</v>
      </c>
      <c r="J605" s="1" t="s">
        <v>1358</v>
      </c>
      <c r="P605" s="1" t="str">
        <f t="shared" si="94"/>
        <v>ERIS</v>
      </c>
      <c r="R605" s="1">
        <f t="shared" si="95"/>
        <v>60</v>
      </c>
      <c r="T605" s="1" t="str">
        <f t="shared" si="96"/>
        <v>Wind</v>
      </c>
      <c r="U605" s="1" t="str">
        <f t="shared" si="97"/>
        <v>Hettinger County</v>
      </c>
      <c r="V605" s="1" t="str">
        <f t="shared" si="98"/>
        <v>ND</v>
      </c>
      <c r="AB605" s="1"/>
      <c r="AC605" s="1"/>
      <c r="AJ605" s="5"/>
      <c r="AK605" s="5"/>
      <c r="AL605" s="5"/>
      <c r="AM605" s="5"/>
      <c r="AN605" s="5"/>
      <c r="AO605" s="5"/>
      <c r="AP605" s="5"/>
      <c r="AQ605" s="5"/>
      <c r="AR605" s="5"/>
      <c r="AS605" s="5"/>
      <c r="AT605" s="5"/>
      <c r="AU605" s="5"/>
      <c r="BB605" s="1" t="s">
        <v>73</v>
      </c>
      <c r="BC605" s="2">
        <v>39517</v>
      </c>
      <c r="BD605" s="2">
        <v>40263</v>
      </c>
      <c r="BE605" s="2">
        <v>40263</v>
      </c>
      <c r="BG605" s="1" t="s">
        <v>192</v>
      </c>
      <c r="BH605" s="1" t="s">
        <v>1359</v>
      </c>
      <c r="BI605" s="1" t="s">
        <v>194</v>
      </c>
      <c r="BL605" s="1" t="s">
        <v>143</v>
      </c>
      <c r="BM605" s="1" t="s">
        <v>62</v>
      </c>
      <c r="BN605" s="1" t="s">
        <v>1360</v>
      </c>
      <c r="BO605" s="1">
        <v>60</v>
      </c>
      <c r="BP605" s="1">
        <v>60</v>
      </c>
      <c r="BQ605" s="1" t="s">
        <v>97</v>
      </c>
      <c r="BR605" s="1" t="s">
        <v>98</v>
      </c>
      <c r="BS605" s="1" t="s">
        <v>84</v>
      </c>
      <c r="BT605" s="2">
        <v>40908</v>
      </c>
      <c r="BU605" s="1">
        <v>0</v>
      </c>
      <c r="BV605" s="1">
        <v>0</v>
      </c>
      <c r="BW605" s="1">
        <v>0</v>
      </c>
      <c r="BX605" s="1">
        <v>0</v>
      </c>
    </row>
    <row r="606" spans="4:76" hidden="1" x14ac:dyDescent="0.25">
      <c r="D606" s="4"/>
      <c r="E606" s="5" t="str">
        <f t="shared" si="90"/>
        <v>DPP-2009-JUL</v>
      </c>
      <c r="F606" s="5" t="str">
        <f t="shared" si="91"/>
        <v>Individual</v>
      </c>
      <c r="H606" s="5" t="str">
        <f t="shared" si="92"/>
        <v>Withdrawn</v>
      </c>
      <c r="I606" s="6" t="str">
        <f t="shared" si="93"/>
        <v>Not Started</v>
      </c>
      <c r="J606" s="1" t="s">
        <v>1361</v>
      </c>
      <c r="P606" s="1" t="str">
        <f t="shared" si="94"/>
        <v>NRIS</v>
      </c>
      <c r="R606" s="1">
        <f t="shared" si="95"/>
        <v>50</v>
      </c>
      <c r="T606" s="1" t="str">
        <f t="shared" si="96"/>
        <v>Biomass</v>
      </c>
      <c r="U606" s="1" t="str">
        <f t="shared" si="97"/>
        <v>Delta County</v>
      </c>
      <c r="V606" s="1" t="str">
        <f t="shared" si="98"/>
        <v>MI</v>
      </c>
      <c r="AB606" s="1"/>
      <c r="AC606" s="1"/>
      <c r="AJ606" s="5"/>
      <c r="AK606" s="5"/>
      <c r="AL606" s="5"/>
      <c r="AM606" s="5"/>
      <c r="AN606" s="5"/>
      <c r="AO606" s="5"/>
      <c r="AP606" s="5"/>
      <c r="AQ606" s="5"/>
      <c r="AR606" s="5"/>
      <c r="AS606" s="5"/>
      <c r="AT606" s="5"/>
      <c r="AU606" s="5"/>
      <c r="BB606" s="1" t="s">
        <v>73</v>
      </c>
      <c r="BC606" s="2">
        <v>39889</v>
      </c>
      <c r="BD606" s="2">
        <v>40263</v>
      </c>
      <c r="BE606" s="2">
        <v>40263</v>
      </c>
      <c r="BG606" s="1" t="s">
        <v>74</v>
      </c>
      <c r="BH606" s="1" t="s">
        <v>808</v>
      </c>
      <c r="BI606" s="1" t="s">
        <v>130</v>
      </c>
      <c r="BJ606" s="1" t="s">
        <v>1362</v>
      </c>
      <c r="BK606" s="1" t="s">
        <v>1340</v>
      </c>
      <c r="BL606" s="1" t="s">
        <v>134</v>
      </c>
      <c r="BM606" s="1" t="s">
        <v>126</v>
      </c>
      <c r="BN606" s="1" t="s">
        <v>1363</v>
      </c>
      <c r="BO606" s="1">
        <v>50</v>
      </c>
      <c r="BP606" s="1">
        <v>50</v>
      </c>
      <c r="BQ606" s="1" t="s">
        <v>156</v>
      </c>
      <c r="BS606" s="1" t="s">
        <v>84</v>
      </c>
      <c r="BT606" s="2">
        <v>40543</v>
      </c>
      <c r="BU606" s="1">
        <v>0</v>
      </c>
      <c r="BV606" s="1">
        <v>0</v>
      </c>
      <c r="BW606" s="1">
        <v>0</v>
      </c>
      <c r="BX606" s="1">
        <v>0</v>
      </c>
    </row>
    <row r="607" spans="4:76" hidden="1" x14ac:dyDescent="0.25">
      <c r="D607" s="4"/>
      <c r="E607" s="5">
        <f t="shared" si="90"/>
        <v>0</v>
      </c>
      <c r="F607" s="5">
        <f t="shared" si="91"/>
        <v>0</v>
      </c>
      <c r="H607" s="5" t="str">
        <f t="shared" si="92"/>
        <v>Withdrawn</v>
      </c>
      <c r="I607" s="6" t="str">
        <f t="shared" si="93"/>
        <v>Not Started</v>
      </c>
      <c r="J607" s="1" t="s">
        <v>1364</v>
      </c>
      <c r="P607" s="1" t="str">
        <f t="shared" si="94"/>
        <v>NRIS</v>
      </c>
      <c r="R607" s="1">
        <f t="shared" si="95"/>
        <v>50</v>
      </c>
      <c r="T607" s="1" t="str">
        <f t="shared" si="96"/>
        <v>Wind</v>
      </c>
      <c r="U607" s="1" t="str">
        <f t="shared" si="97"/>
        <v>Martin County</v>
      </c>
      <c r="V607" s="1" t="str">
        <f t="shared" si="98"/>
        <v>MN</v>
      </c>
      <c r="AB607" s="1"/>
      <c r="AC607" s="1"/>
      <c r="AJ607" s="5"/>
      <c r="AK607" s="5"/>
      <c r="AL607" s="5"/>
      <c r="AM607" s="5"/>
      <c r="AN607" s="5"/>
      <c r="AO607" s="5"/>
      <c r="AP607" s="5"/>
      <c r="AQ607" s="5"/>
      <c r="AR607" s="5"/>
      <c r="AS607" s="5"/>
      <c r="AT607" s="5"/>
      <c r="AU607" s="5"/>
      <c r="BB607" s="1" t="s">
        <v>73</v>
      </c>
      <c r="BC607" s="2">
        <v>39611</v>
      </c>
      <c r="BD607" s="2">
        <v>40266</v>
      </c>
      <c r="BE607" s="2">
        <v>40266</v>
      </c>
      <c r="BG607" s="1" t="s">
        <v>87</v>
      </c>
      <c r="BH607" s="1" t="s">
        <v>382</v>
      </c>
      <c r="BI607" s="1" t="s">
        <v>93</v>
      </c>
      <c r="BL607" s="1" t="s">
        <v>143</v>
      </c>
      <c r="BM607" s="1" t="s">
        <v>126</v>
      </c>
      <c r="BN607" s="1" t="s">
        <v>1365</v>
      </c>
      <c r="BO607" s="1">
        <v>50</v>
      </c>
      <c r="BP607" s="1">
        <v>50</v>
      </c>
      <c r="BQ607" s="1" t="s">
        <v>97</v>
      </c>
      <c r="BR607" s="1" t="s">
        <v>98</v>
      </c>
      <c r="BS607" s="1" t="s">
        <v>84</v>
      </c>
      <c r="BT607" s="2">
        <v>41061</v>
      </c>
      <c r="BU607" s="1">
        <v>0</v>
      </c>
      <c r="BV607" s="1">
        <v>0</v>
      </c>
      <c r="BW607" s="1">
        <v>0</v>
      </c>
      <c r="BX607" s="1">
        <v>0</v>
      </c>
    </row>
    <row r="608" spans="4:76" hidden="1" x14ac:dyDescent="0.25">
      <c r="D608" s="4"/>
      <c r="E608" s="5">
        <f t="shared" si="90"/>
        <v>0</v>
      </c>
      <c r="F608" s="5">
        <f t="shared" si="91"/>
        <v>0</v>
      </c>
      <c r="H608" s="5" t="str">
        <f t="shared" si="92"/>
        <v>Withdrawn</v>
      </c>
      <c r="I608" s="6" t="str">
        <f t="shared" si="93"/>
        <v>Not Started</v>
      </c>
      <c r="J608" s="1" t="s">
        <v>1366</v>
      </c>
      <c r="P608" s="1" t="str">
        <f t="shared" si="94"/>
        <v>NRIS</v>
      </c>
      <c r="R608" s="1">
        <f t="shared" si="95"/>
        <v>50</v>
      </c>
      <c r="T608" s="1" t="str">
        <f t="shared" si="96"/>
        <v>Wind</v>
      </c>
      <c r="U608" s="1" t="str">
        <f t="shared" si="97"/>
        <v>Waseca County</v>
      </c>
      <c r="V608" s="1" t="str">
        <f t="shared" si="98"/>
        <v>MN</v>
      </c>
      <c r="AB608" s="1"/>
      <c r="AC608" s="1"/>
      <c r="AJ608" s="5"/>
      <c r="AK608" s="5"/>
      <c r="AL608" s="5"/>
      <c r="AM608" s="5"/>
      <c r="AN608" s="5"/>
      <c r="AO608" s="5"/>
      <c r="AP608" s="5"/>
      <c r="AQ608" s="5"/>
      <c r="AR608" s="5"/>
      <c r="AS608" s="5"/>
      <c r="AT608" s="5"/>
      <c r="AU608" s="5"/>
      <c r="BB608" s="1" t="s">
        <v>73</v>
      </c>
      <c r="BC608" s="2">
        <v>39611</v>
      </c>
      <c r="BD608" s="2">
        <v>40266</v>
      </c>
      <c r="BE608" s="2">
        <v>40266</v>
      </c>
      <c r="BG608" s="1" t="s">
        <v>91</v>
      </c>
      <c r="BH608" s="1" t="s">
        <v>421</v>
      </c>
      <c r="BI608" s="1" t="s">
        <v>93</v>
      </c>
      <c r="BL608" s="1" t="s">
        <v>143</v>
      </c>
      <c r="BM608" s="1" t="s">
        <v>126</v>
      </c>
      <c r="BN608" s="1" t="s">
        <v>1367</v>
      </c>
      <c r="BO608" s="1">
        <v>50</v>
      </c>
      <c r="BP608" s="1">
        <v>50</v>
      </c>
      <c r="BQ608" s="1" t="s">
        <v>97</v>
      </c>
      <c r="BR608" s="1" t="s">
        <v>98</v>
      </c>
      <c r="BS608" s="1" t="s">
        <v>84</v>
      </c>
      <c r="BT608" s="2">
        <v>40908</v>
      </c>
      <c r="BU608" s="1">
        <v>0</v>
      </c>
      <c r="BV608" s="1">
        <v>0</v>
      </c>
      <c r="BW608" s="1">
        <v>0</v>
      </c>
      <c r="BX608" s="1">
        <v>0</v>
      </c>
    </row>
    <row r="609" spans="4:76" hidden="1" x14ac:dyDescent="0.25">
      <c r="D609" s="4"/>
      <c r="E609" s="5">
        <f t="shared" si="90"/>
        <v>0</v>
      </c>
      <c r="F609" s="5">
        <f t="shared" si="91"/>
        <v>0</v>
      </c>
      <c r="H609" s="5" t="str">
        <f t="shared" si="92"/>
        <v>Withdrawn</v>
      </c>
      <c r="I609" s="6" t="str">
        <f t="shared" si="93"/>
        <v>Not Started</v>
      </c>
      <c r="J609" s="1" t="s">
        <v>1368</v>
      </c>
      <c r="P609" s="1" t="str">
        <f t="shared" si="94"/>
        <v>NRIS</v>
      </c>
      <c r="R609" s="1">
        <f t="shared" si="95"/>
        <v>40</v>
      </c>
      <c r="T609" s="1" t="str">
        <f t="shared" si="96"/>
        <v>Wind</v>
      </c>
      <c r="U609" s="1" t="str">
        <f t="shared" si="97"/>
        <v>Redwood County</v>
      </c>
      <c r="V609" s="1" t="str">
        <f t="shared" si="98"/>
        <v>MN</v>
      </c>
      <c r="AB609" s="1"/>
      <c r="AC609" s="1"/>
      <c r="AJ609" s="5"/>
      <c r="AK609" s="5"/>
      <c r="AL609" s="5"/>
      <c r="AM609" s="5"/>
      <c r="AN609" s="5"/>
      <c r="AO609" s="5"/>
      <c r="AP609" s="5"/>
      <c r="AQ609" s="5"/>
      <c r="AR609" s="5"/>
      <c r="AS609" s="5"/>
      <c r="AT609" s="5"/>
      <c r="AU609" s="5"/>
      <c r="BB609" s="1" t="s">
        <v>73</v>
      </c>
      <c r="BC609" s="2">
        <v>39611</v>
      </c>
      <c r="BD609" s="2">
        <v>40266</v>
      </c>
      <c r="BE609" s="2">
        <v>40266</v>
      </c>
      <c r="BG609" s="1" t="s">
        <v>91</v>
      </c>
      <c r="BH609" s="1" t="s">
        <v>661</v>
      </c>
      <c r="BI609" s="1" t="s">
        <v>93</v>
      </c>
      <c r="BL609" s="1" t="s">
        <v>143</v>
      </c>
      <c r="BM609" s="1" t="s">
        <v>126</v>
      </c>
      <c r="BN609" s="1" t="s">
        <v>1369</v>
      </c>
      <c r="BO609" s="1">
        <v>40</v>
      </c>
      <c r="BP609" s="1">
        <v>40</v>
      </c>
      <c r="BQ609" s="1" t="s">
        <v>97</v>
      </c>
      <c r="BR609" s="1" t="s">
        <v>98</v>
      </c>
      <c r="BS609" s="1" t="s">
        <v>84</v>
      </c>
      <c r="BT609" s="2">
        <v>40908</v>
      </c>
      <c r="BU609" s="1">
        <v>0</v>
      </c>
      <c r="BV609" s="1">
        <v>0</v>
      </c>
      <c r="BW609" s="1">
        <v>0</v>
      </c>
      <c r="BX609" s="1">
        <v>0</v>
      </c>
    </row>
    <row r="610" spans="4:76" hidden="1" x14ac:dyDescent="0.25">
      <c r="D610" s="4"/>
      <c r="E610" s="5">
        <f t="shared" si="90"/>
        <v>0</v>
      </c>
      <c r="F610" s="5">
        <f t="shared" si="91"/>
        <v>0</v>
      </c>
      <c r="H610" s="5" t="str">
        <f t="shared" si="92"/>
        <v>Withdrawn</v>
      </c>
      <c r="I610" s="6" t="str">
        <f t="shared" si="93"/>
        <v>Not Started</v>
      </c>
      <c r="J610" s="1" t="s">
        <v>1370</v>
      </c>
      <c r="P610" s="1" t="str">
        <f t="shared" si="94"/>
        <v>NRIS</v>
      </c>
      <c r="R610" s="1">
        <f t="shared" si="95"/>
        <v>150</v>
      </c>
      <c r="T610" s="1" t="str">
        <f t="shared" si="96"/>
        <v>Wind</v>
      </c>
      <c r="U610" s="1" t="str">
        <f t="shared" si="97"/>
        <v>LaPorte County</v>
      </c>
      <c r="V610" s="1" t="str">
        <f t="shared" si="98"/>
        <v>IN</v>
      </c>
      <c r="AB610" s="1"/>
      <c r="AC610" s="1"/>
      <c r="AJ610" s="5"/>
      <c r="AK610" s="5"/>
      <c r="AL610" s="5"/>
      <c r="AM610" s="5"/>
      <c r="AN610" s="5"/>
      <c r="AO610" s="5"/>
      <c r="AP610" s="5"/>
      <c r="AQ610" s="5"/>
      <c r="AR610" s="5"/>
      <c r="AS610" s="5"/>
      <c r="AT610" s="5"/>
      <c r="AU610" s="5"/>
      <c r="BB610" s="1" t="s">
        <v>73</v>
      </c>
      <c r="BC610" s="2">
        <v>39818</v>
      </c>
      <c r="BD610" s="2">
        <v>40267</v>
      </c>
      <c r="BE610" s="2">
        <v>40267</v>
      </c>
      <c r="BG610" s="1" t="s">
        <v>804</v>
      </c>
      <c r="BH610" s="1" t="s">
        <v>1371</v>
      </c>
      <c r="BI610" s="1" t="s">
        <v>103</v>
      </c>
      <c r="BL610" s="1" t="s">
        <v>536</v>
      </c>
      <c r="BM610" s="1" t="s">
        <v>126</v>
      </c>
      <c r="BN610" s="1" t="s">
        <v>1372</v>
      </c>
      <c r="BO610" s="1">
        <v>150</v>
      </c>
      <c r="BP610" s="1">
        <v>150</v>
      </c>
      <c r="BQ610" s="1" t="s">
        <v>97</v>
      </c>
      <c r="BR610" s="1" t="s">
        <v>98</v>
      </c>
      <c r="BS610" s="1" t="s">
        <v>84</v>
      </c>
      <c r="BT610" s="2">
        <v>40543</v>
      </c>
      <c r="BU610" s="1">
        <v>0</v>
      </c>
      <c r="BV610" s="1">
        <v>0</v>
      </c>
      <c r="BW610" s="1">
        <v>0</v>
      </c>
      <c r="BX610" s="1">
        <v>0</v>
      </c>
    </row>
    <row r="611" spans="4:76" hidden="1" x14ac:dyDescent="0.25">
      <c r="D611" s="4"/>
      <c r="E611" s="5">
        <f t="shared" si="90"/>
        <v>0</v>
      </c>
      <c r="F611" s="5">
        <f t="shared" si="91"/>
        <v>0</v>
      </c>
      <c r="H611" s="5" t="str">
        <f t="shared" si="92"/>
        <v>Withdrawn</v>
      </c>
      <c r="I611" s="6" t="str">
        <f t="shared" si="93"/>
        <v>Not Started</v>
      </c>
      <c r="J611" s="1" t="s">
        <v>1373</v>
      </c>
      <c r="P611" s="1" t="str">
        <f t="shared" si="94"/>
        <v>NRIS</v>
      </c>
      <c r="R611" s="1">
        <f t="shared" si="95"/>
        <v>27</v>
      </c>
      <c r="T611" s="1" t="str">
        <f t="shared" si="96"/>
        <v>Wood</v>
      </c>
      <c r="U611" s="1" t="str">
        <f t="shared" si="97"/>
        <v>Crawford County</v>
      </c>
      <c r="V611" s="1" t="str">
        <f t="shared" si="98"/>
        <v>IN</v>
      </c>
      <c r="AB611" s="1"/>
      <c r="AC611" s="1"/>
      <c r="AJ611" s="5"/>
      <c r="AK611" s="5"/>
      <c r="AL611" s="5"/>
      <c r="AM611" s="5"/>
      <c r="AN611" s="5"/>
      <c r="AO611" s="5"/>
      <c r="AP611" s="5"/>
      <c r="AQ611" s="5"/>
      <c r="AR611" s="5"/>
      <c r="AS611" s="5"/>
      <c r="AT611" s="5"/>
      <c r="AU611" s="5"/>
      <c r="BB611" s="1" t="s">
        <v>73</v>
      </c>
      <c r="BC611" s="2">
        <v>39819</v>
      </c>
      <c r="BD611" s="2">
        <v>40267</v>
      </c>
      <c r="BE611" s="2">
        <v>40267</v>
      </c>
      <c r="BG611" s="1" t="s">
        <v>101</v>
      </c>
      <c r="BH611" s="1" t="s">
        <v>1374</v>
      </c>
      <c r="BI611" s="1" t="s">
        <v>103</v>
      </c>
      <c r="BL611" s="1" t="s">
        <v>536</v>
      </c>
      <c r="BM611" s="1" t="s">
        <v>126</v>
      </c>
      <c r="BN611" s="1" t="s">
        <v>1375</v>
      </c>
      <c r="BO611" s="1">
        <v>28</v>
      </c>
      <c r="BP611" s="1">
        <v>27</v>
      </c>
      <c r="BQ611" s="1" t="s">
        <v>1273</v>
      </c>
      <c r="BS611" s="1" t="s">
        <v>84</v>
      </c>
      <c r="BT611" s="2">
        <v>39303</v>
      </c>
      <c r="BU611" s="1">
        <v>0</v>
      </c>
      <c r="BV611" s="1">
        <v>0</v>
      </c>
      <c r="BW611" s="1">
        <v>0</v>
      </c>
      <c r="BX611" s="1">
        <v>0</v>
      </c>
    </row>
    <row r="612" spans="4:76" hidden="1" x14ac:dyDescent="0.25">
      <c r="D612" s="4"/>
      <c r="E612" s="5">
        <f t="shared" si="90"/>
        <v>0</v>
      </c>
      <c r="F612" s="5">
        <f t="shared" si="91"/>
        <v>0</v>
      </c>
      <c r="H612" s="5" t="str">
        <f t="shared" si="92"/>
        <v>Withdrawn</v>
      </c>
      <c r="I612" s="6" t="str">
        <f t="shared" si="93"/>
        <v>Not Started</v>
      </c>
      <c r="J612" s="1" t="s">
        <v>1376</v>
      </c>
      <c r="P612" s="1" t="str">
        <f t="shared" si="94"/>
        <v>NRIS</v>
      </c>
      <c r="R612" s="1">
        <f t="shared" si="95"/>
        <v>62</v>
      </c>
      <c r="T612" s="1" t="str">
        <f t="shared" si="96"/>
        <v>Gas</v>
      </c>
      <c r="U612" s="1" t="str">
        <f t="shared" si="97"/>
        <v>Audrain County</v>
      </c>
      <c r="V612" s="1" t="str">
        <f t="shared" si="98"/>
        <v>MO</v>
      </c>
      <c r="AB612" s="1"/>
      <c r="AC612" s="1"/>
      <c r="AJ612" s="5"/>
      <c r="AK612" s="5"/>
      <c r="AL612" s="5"/>
      <c r="AM612" s="5"/>
      <c r="AN612" s="5"/>
      <c r="AO612" s="5"/>
      <c r="AP612" s="5"/>
      <c r="AQ612" s="5"/>
      <c r="AR612" s="5"/>
      <c r="AS612" s="5"/>
      <c r="AT612" s="5"/>
      <c r="AU612" s="5"/>
      <c r="BB612" s="1" t="s">
        <v>73</v>
      </c>
      <c r="BC612" s="2">
        <v>39321</v>
      </c>
      <c r="BD612" s="2">
        <v>40269</v>
      </c>
      <c r="BE612" s="2">
        <v>40269</v>
      </c>
      <c r="BG612" s="1" t="s">
        <v>486</v>
      </c>
      <c r="BH612" s="1" t="s">
        <v>1377</v>
      </c>
      <c r="BI612" s="1" t="s">
        <v>488</v>
      </c>
      <c r="BL612" s="1" t="s">
        <v>143</v>
      </c>
      <c r="BM612" s="1" t="s">
        <v>126</v>
      </c>
      <c r="BN612" s="1" t="s">
        <v>1378</v>
      </c>
      <c r="BO612" s="1">
        <v>62</v>
      </c>
      <c r="BP612" s="1">
        <v>62</v>
      </c>
      <c r="BQ612" s="1" t="s">
        <v>64</v>
      </c>
      <c r="BR612" s="1" t="s">
        <v>555</v>
      </c>
      <c r="BS612" s="1" t="s">
        <v>84</v>
      </c>
      <c r="BT612" s="2">
        <v>39965</v>
      </c>
      <c r="BU612" s="1">
        <v>0</v>
      </c>
      <c r="BV612" s="1">
        <v>0</v>
      </c>
      <c r="BW612" s="1">
        <v>0</v>
      </c>
      <c r="BX612" s="1">
        <v>0</v>
      </c>
    </row>
    <row r="613" spans="4:76" hidden="1" x14ac:dyDescent="0.25">
      <c r="D613" s="4"/>
      <c r="E613" s="5">
        <f t="shared" si="90"/>
        <v>0</v>
      </c>
      <c r="F613" s="5">
        <f t="shared" si="91"/>
        <v>0</v>
      </c>
      <c r="H613" s="5" t="str">
        <f t="shared" si="92"/>
        <v>Withdrawn</v>
      </c>
      <c r="I613" s="6" t="str">
        <f t="shared" si="93"/>
        <v>Not Started</v>
      </c>
      <c r="J613" s="1" t="s">
        <v>1379</v>
      </c>
      <c r="P613" s="1" t="str">
        <f t="shared" si="94"/>
        <v>NRIS</v>
      </c>
      <c r="R613" s="1">
        <f t="shared" si="95"/>
        <v>900</v>
      </c>
      <c r="T613" s="1" t="str">
        <f t="shared" si="96"/>
        <v>Wind</v>
      </c>
      <c r="U613" s="1" t="str">
        <f t="shared" si="97"/>
        <v>Burleigh County</v>
      </c>
      <c r="V613" s="1" t="str">
        <f t="shared" si="98"/>
        <v>ND</v>
      </c>
      <c r="AB613" s="1"/>
      <c r="AC613" s="1"/>
      <c r="AJ613" s="5"/>
      <c r="AK613" s="5"/>
      <c r="AL613" s="5"/>
      <c r="AM613" s="5"/>
      <c r="AN613" s="5"/>
      <c r="AO613" s="5"/>
      <c r="AP613" s="5"/>
      <c r="AQ613" s="5"/>
      <c r="AR613" s="5"/>
      <c r="AS613" s="5"/>
      <c r="AT613" s="5"/>
      <c r="AU613" s="5"/>
      <c r="BB613" s="1" t="s">
        <v>73</v>
      </c>
      <c r="BC613" s="2">
        <v>39339</v>
      </c>
      <c r="BD613" s="2">
        <v>40269</v>
      </c>
      <c r="BE613" s="2">
        <v>40269</v>
      </c>
      <c r="BG613" s="1" t="s">
        <v>203</v>
      </c>
      <c r="BH613" s="1" t="s">
        <v>1380</v>
      </c>
      <c r="BI613" s="1" t="s">
        <v>194</v>
      </c>
      <c r="BL613" s="1" t="s">
        <v>143</v>
      </c>
      <c r="BM613" s="1" t="s">
        <v>126</v>
      </c>
      <c r="BN613" s="1" t="s">
        <v>1381</v>
      </c>
      <c r="BO613" s="1">
        <v>900</v>
      </c>
      <c r="BP613" s="1">
        <v>900</v>
      </c>
      <c r="BQ613" s="1" t="s">
        <v>97</v>
      </c>
      <c r="BR613" s="1" t="s">
        <v>98</v>
      </c>
      <c r="BS613" s="1" t="s">
        <v>84</v>
      </c>
      <c r="BT613" s="2">
        <v>40483</v>
      </c>
      <c r="BU613" s="1">
        <v>0</v>
      </c>
      <c r="BV613" s="1">
        <v>0</v>
      </c>
      <c r="BW613" s="1">
        <v>0</v>
      </c>
      <c r="BX613" s="1">
        <v>0</v>
      </c>
    </row>
    <row r="614" spans="4:76" hidden="1" x14ac:dyDescent="0.25">
      <c r="D614" s="4"/>
      <c r="E614" s="5">
        <f t="shared" si="90"/>
        <v>0</v>
      </c>
      <c r="F614" s="5">
        <f t="shared" si="91"/>
        <v>0</v>
      </c>
      <c r="H614" s="5" t="str">
        <f t="shared" si="92"/>
        <v>Done</v>
      </c>
      <c r="I614" s="6" t="str">
        <f t="shared" si="93"/>
        <v>In Service</v>
      </c>
      <c r="J614" s="1" t="s">
        <v>1382</v>
      </c>
      <c r="P614" s="1" t="str">
        <f t="shared" si="94"/>
        <v>NRIS</v>
      </c>
      <c r="R614" s="1">
        <f t="shared" si="95"/>
        <v>99</v>
      </c>
      <c r="T614" s="1" t="str">
        <f t="shared" si="96"/>
        <v>Wind</v>
      </c>
      <c r="U614" s="1" t="str">
        <f t="shared" si="97"/>
        <v>Columbia County</v>
      </c>
      <c r="V614" s="1" t="str">
        <f t="shared" si="98"/>
        <v>WI</v>
      </c>
      <c r="AB614" s="1"/>
      <c r="AC614" s="1"/>
      <c r="AJ614" s="5"/>
      <c r="AK614" s="5"/>
      <c r="AL614" s="5"/>
      <c r="AM614" s="5"/>
      <c r="AN614" s="5"/>
      <c r="AO614" s="5"/>
      <c r="AP614" s="5"/>
      <c r="AQ614" s="5"/>
      <c r="AR614" s="5"/>
      <c r="AS614" s="5"/>
      <c r="AT614" s="5"/>
      <c r="AU614" s="5"/>
      <c r="BB614" s="1" t="s">
        <v>58</v>
      </c>
      <c r="BC614" s="2">
        <v>39041</v>
      </c>
      <c r="BE614" s="2">
        <v>39709</v>
      </c>
      <c r="BF614" s="2">
        <v>40908</v>
      </c>
      <c r="BG614" s="1" t="s">
        <v>74</v>
      </c>
      <c r="BH614" s="1" t="s">
        <v>295</v>
      </c>
      <c r="BI614" s="1" t="s">
        <v>76</v>
      </c>
      <c r="BL614" s="1" t="s">
        <v>77</v>
      </c>
      <c r="BM614" s="1" t="s">
        <v>126</v>
      </c>
      <c r="BN614" s="1" t="s">
        <v>1383</v>
      </c>
      <c r="BO614" s="1">
        <v>99</v>
      </c>
      <c r="BP614" s="1">
        <v>99</v>
      </c>
      <c r="BQ614" s="1" t="s">
        <v>97</v>
      </c>
      <c r="BR614" s="1" t="s">
        <v>98</v>
      </c>
      <c r="BS614" s="1" t="s">
        <v>65</v>
      </c>
      <c r="BT614" s="2">
        <v>39753</v>
      </c>
      <c r="BU614" s="1">
        <v>0</v>
      </c>
      <c r="BV614" s="1">
        <v>0</v>
      </c>
      <c r="BW614" s="1">
        <v>0</v>
      </c>
      <c r="BX614" s="1">
        <v>0</v>
      </c>
    </row>
    <row r="615" spans="4:76" hidden="1" x14ac:dyDescent="0.25">
      <c r="D615" s="4"/>
      <c r="E615" s="5">
        <f t="shared" si="90"/>
        <v>0</v>
      </c>
      <c r="F615" s="5">
        <f t="shared" si="91"/>
        <v>0</v>
      </c>
      <c r="H615" s="5" t="str">
        <f t="shared" si="92"/>
        <v>Withdrawn</v>
      </c>
      <c r="I615" s="6" t="str">
        <f t="shared" si="93"/>
        <v>Not Started</v>
      </c>
      <c r="J615" s="1" t="s">
        <v>1384</v>
      </c>
      <c r="P615" s="1" t="str">
        <f t="shared" si="94"/>
        <v>NRIS</v>
      </c>
      <c r="R615" s="1">
        <f t="shared" si="95"/>
        <v>50</v>
      </c>
      <c r="T615" s="1" t="str">
        <f t="shared" si="96"/>
        <v>Wind</v>
      </c>
      <c r="U615" s="1" t="str">
        <f t="shared" si="97"/>
        <v>Emmet County</v>
      </c>
      <c r="V615" s="1" t="str">
        <f t="shared" si="98"/>
        <v>IA</v>
      </c>
      <c r="AB615" s="1"/>
      <c r="AC615" s="1"/>
      <c r="AJ615" s="5"/>
      <c r="AK615" s="5"/>
      <c r="AL615" s="5"/>
      <c r="AM615" s="5"/>
      <c r="AN615" s="5"/>
      <c r="AO615" s="5"/>
      <c r="AP615" s="5"/>
      <c r="AQ615" s="5"/>
      <c r="AR615" s="5"/>
      <c r="AS615" s="5"/>
      <c r="AT615" s="5"/>
      <c r="AU615" s="5"/>
      <c r="BB615" s="1" t="s">
        <v>73</v>
      </c>
      <c r="BC615" s="2">
        <v>38623</v>
      </c>
      <c r="BD615" s="2">
        <v>40274</v>
      </c>
      <c r="BE615" s="2">
        <v>40274</v>
      </c>
      <c r="BG615" s="1" t="s">
        <v>87</v>
      </c>
      <c r="BH615" s="1" t="s">
        <v>845</v>
      </c>
      <c r="BI615" s="1" t="s">
        <v>89</v>
      </c>
      <c r="BL615" s="1" t="s">
        <v>143</v>
      </c>
      <c r="BM615" s="1" t="s">
        <v>126</v>
      </c>
      <c r="BN615" s="1" t="s">
        <v>1385</v>
      </c>
      <c r="BO615" s="1">
        <v>50</v>
      </c>
      <c r="BP615" s="1">
        <v>50</v>
      </c>
      <c r="BQ615" s="1" t="s">
        <v>97</v>
      </c>
      <c r="BR615" s="1" t="s">
        <v>98</v>
      </c>
      <c r="BS615" s="1" t="s">
        <v>84</v>
      </c>
      <c r="BT615" s="2">
        <v>38869</v>
      </c>
      <c r="BU615" s="1">
        <v>0</v>
      </c>
      <c r="BV615" s="1">
        <v>0</v>
      </c>
      <c r="BW615" s="1">
        <v>0</v>
      </c>
      <c r="BX615" s="1">
        <v>0</v>
      </c>
    </row>
    <row r="616" spans="4:76" hidden="1" x14ac:dyDescent="0.25">
      <c r="D616" s="4"/>
      <c r="E616" s="5" t="str">
        <f t="shared" si="90"/>
        <v>DPP-2009-MAR</v>
      </c>
      <c r="F616" s="5" t="str">
        <f t="shared" si="91"/>
        <v>MI</v>
      </c>
      <c r="H616" s="5" t="str">
        <f t="shared" si="92"/>
        <v>Withdrawn</v>
      </c>
      <c r="I616" s="6" t="str">
        <f t="shared" si="93"/>
        <v>Not Started</v>
      </c>
      <c r="J616" s="1" t="s">
        <v>1386</v>
      </c>
      <c r="P616" s="1" t="str">
        <f t="shared" si="94"/>
        <v>NRIS</v>
      </c>
      <c r="R616" s="1">
        <f t="shared" si="95"/>
        <v>70</v>
      </c>
      <c r="T616" s="1" t="str">
        <f t="shared" si="96"/>
        <v>Wind</v>
      </c>
      <c r="U616" s="1" t="str">
        <f t="shared" si="97"/>
        <v>Mason County</v>
      </c>
      <c r="V616" s="1" t="str">
        <f t="shared" si="98"/>
        <v>MI</v>
      </c>
      <c r="AB616" s="1"/>
      <c r="AC616" s="1"/>
      <c r="AJ616" s="5"/>
      <c r="AK616" s="5"/>
      <c r="AL616" s="5"/>
      <c r="AM616" s="5"/>
      <c r="AN616" s="5"/>
      <c r="AO616" s="5"/>
      <c r="AP616" s="5"/>
      <c r="AQ616" s="5"/>
      <c r="AR616" s="5"/>
      <c r="AS616" s="5"/>
      <c r="AT616" s="5"/>
      <c r="AU616" s="5"/>
      <c r="BB616" s="1" t="s">
        <v>73</v>
      </c>
      <c r="BC616" s="2">
        <v>39168</v>
      </c>
      <c r="BD616" s="2">
        <v>40277</v>
      </c>
      <c r="BE616" s="2">
        <v>40277</v>
      </c>
      <c r="BG616" s="1" t="s">
        <v>139</v>
      </c>
      <c r="BH616" s="1" t="s">
        <v>1218</v>
      </c>
      <c r="BI616" s="1" t="s">
        <v>130</v>
      </c>
      <c r="BJ616" s="1" t="s">
        <v>1339</v>
      </c>
      <c r="BK616" s="1" t="s">
        <v>130</v>
      </c>
      <c r="BL616" s="1" t="s">
        <v>77</v>
      </c>
      <c r="BM616" s="1" t="s">
        <v>126</v>
      </c>
      <c r="BN616" s="1" t="s">
        <v>1387</v>
      </c>
      <c r="BO616" s="1">
        <v>70</v>
      </c>
      <c r="BP616" s="1">
        <v>70</v>
      </c>
      <c r="BQ616" s="1" t="s">
        <v>97</v>
      </c>
      <c r="BR616" s="1" t="s">
        <v>98</v>
      </c>
      <c r="BS616" s="1" t="s">
        <v>84</v>
      </c>
      <c r="BT616" s="2">
        <v>40179</v>
      </c>
      <c r="BU616" s="1">
        <v>0</v>
      </c>
      <c r="BV616" s="1">
        <v>0</v>
      </c>
      <c r="BW616" s="1">
        <v>0</v>
      </c>
      <c r="BX616" s="1">
        <v>0</v>
      </c>
    </row>
    <row r="617" spans="4:76" hidden="1" x14ac:dyDescent="0.25">
      <c r="D617" s="4"/>
      <c r="E617" s="5">
        <f t="shared" si="90"/>
        <v>0</v>
      </c>
      <c r="F617" s="5">
        <f t="shared" si="91"/>
        <v>0</v>
      </c>
      <c r="H617" s="5" t="str">
        <f t="shared" si="92"/>
        <v>Withdrawn</v>
      </c>
      <c r="I617" s="6" t="str">
        <f t="shared" si="93"/>
        <v>Not Started</v>
      </c>
      <c r="J617" s="1" t="s">
        <v>1388</v>
      </c>
      <c r="P617" s="1" t="str">
        <f t="shared" si="94"/>
        <v>NRIS</v>
      </c>
      <c r="R617" s="1">
        <f t="shared" si="95"/>
        <v>250</v>
      </c>
      <c r="T617" s="1" t="str">
        <f t="shared" si="96"/>
        <v>Wind</v>
      </c>
      <c r="U617" s="1" t="str">
        <f t="shared" si="97"/>
        <v>Stutsman County</v>
      </c>
      <c r="V617" s="1" t="str">
        <f t="shared" si="98"/>
        <v>ND</v>
      </c>
      <c r="AB617" s="1"/>
      <c r="AC617" s="1"/>
      <c r="AJ617" s="5"/>
      <c r="AK617" s="5"/>
      <c r="AL617" s="5"/>
      <c r="AM617" s="5"/>
      <c r="AN617" s="5"/>
      <c r="AO617" s="5"/>
      <c r="AP617" s="5"/>
      <c r="AQ617" s="5"/>
      <c r="AR617" s="5"/>
      <c r="AS617" s="5"/>
      <c r="AT617" s="5"/>
      <c r="AU617" s="5"/>
      <c r="BB617" s="1" t="s">
        <v>73</v>
      </c>
      <c r="BC617" s="2">
        <v>39883</v>
      </c>
      <c r="BD617" s="2">
        <v>40277</v>
      </c>
      <c r="BE617" s="2">
        <v>40277</v>
      </c>
      <c r="BG617" s="1" t="s">
        <v>203</v>
      </c>
      <c r="BH617" s="1" t="s">
        <v>291</v>
      </c>
      <c r="BI617" s="1" t="s">
        <v>194</v>
      </c>
      <c r="BL617" s="1" t="s">
        <v>143</v>
      </c>
      <c r="BM617" s="1" t="s">
        <v>126</v>
      </c>
      <c r="BN617" s="1" t="s">
        <v>1389</v>
      </c>
      <c r="BO617" s="1">
        <v>250</v>
      </c>
      <c r="BP617" s="1">
        <v>250</v>
      </c>
      <c r="BQ617" s="1" t="s">
        <v>97</v>
      </c>
      <c r="BR617" s="1" t="s">
        <v>98</v>
      </c>
      <c r="BS617" s="1" t="s">
        <v>84</v>
      </c>
      <c r="BU617" s="1">
        <v>0</v>
      </c>
      <c r="BV617" s="1">
        <v>0</v>
      </c>
      <c r="BW617" s="1">
        <v>0</v>
      </c>
      <c r="BX617" s="1">
        <v>0</v>
      </c>
    </row>
    <row r="618" spans="4:76" hidden="1" x14ac:dyDescent="0.25">
      <c r="D618" s="4"/>
      <c r="E618" s="5">
        <f t="shared" si="90"/>
        <v>0</v>
      </c>
      <c r="F618" s="5">
        <f t="shared" si="91"/>
        <v>0</v>
      </c>
      <c r="H618" s="5" t="str">
        <f t="shared" si="92"/>
        <v>Withdrawn</v>
      </c>
      <c r="I618" s="6" t="str">
        <f t="shared" si="93"/>
        <v>Not Started</v>
      </c>
      <c r="J618" s="1" t="s">
        <v>1390</v>
      </c>
      <c r="P618" s="1" t="str">
        <f t="shared" si="94"/>
        <v>NRIS</v>
      </c>
      <c r="R618" s="1">
        <f t="shared" si="95"/>
        <v>250</v>
      </c>
      <c r="T618" s="1" t="str">
        <f t="shared" si="96"/>
        <v>Gas</v>
      </c>
      <c r="U618" s="1" t="str">
        <f t="shared" si="97"/>
        <v>Itasca County</v>
      </c>
      <c r="V618" s="1" t="str">
        <f t="shared" si="98"/>
        <v>MN</v>
      </c>
      <c r="AB618" s="1"/>
      <c r="AC618" s="1"/>
      <c r="AJ618" s="5"/>
      <c r="AK618" s="5"/>
      <c r="AL618" s="5"/>
      <c r="AM618" s="5"/>
      <c r="AN618" s="5"/>
      <c r="AO618" s="5"/>
      <c r="AP618" s="5"/>
      <c r="AQ618" s="5"/>
      <c r="AR618" s="5"/>
      <c r="AS618" s="5"/>
      <c r="AT618" s="5"/>
      <c r="AU618" s="5"/>
      <c r="BB618" s="1" t="s">
        <v>73</v>
      </c>
      <c r="BC618" s="2">
        <v>39226</v>
      </c>
      <c r="BD618" s="2">
        <v>40283</v>
      </c>
      <c r="BE618" s="2">
        <v>40283</v>
      </c>
      <c r="BG618" s="1" t="s">
        <v>315</v>
      </c>
      <c r="BH618" s="1" t="s">
        <v>1329</v>
      </c>
      <c r="BI618" s="1" t="s">
        <v>93</v>
      </c>
      <c r="BL618" s="1" t="s">
        <v>536</v>
      </c>
      <c r="BM618" s="1" t="s">
        <v>126</v>
      </c>
      <c r="BN618" s="1" t="s">
        <v>1391</v>
      </c>
      <c r="BO618" s="1">
        <v>250</v>
      </c>
      <c r="BP618" s="1">
        <v>250</v>
      </c>
      <c r="BQ618" s="1" t="s">
        <v>64</v>
      </c>
      <c r="BS618" s="1" t="s">
        <v>84</v>
      </c>
      <c r="BT618" s="2">
        <v>39813</v>
      </c>
      <c r="BU618" s="1">
        <v>0</v>
      </c>
      <c r="BV618" s="1">
        <v>0</v>
      </c>
      <c r="BW618" s="1">
        <v>0</v>
      </c>
      <c r="BX618" s="1">
        <v>0</v>
      </c>
    </row>
    <row r="619" spans="4:76" hidden="1" x14ac:dyDescent="0.25">
      <c r="D619" s="4"/>
      <c r="E619" s="5" t="str">
        <f t="shared" si="90"/>
        <v>Pre-Transition SIS</v>
      </c>
      <c r="F619" s="5" t="str">
        <f t="shared" si="91"/>
        <v>CS5</v>
      </c>
      <c r="H619" s="5" t="str">
        <f t="shared" si="92"/>
        <v>Withdrawn</v>
      </c>
      <c r="I619" s="6" t="str">
        <f t="shared" si="93"/>
        <v>Not Started</v>
      </c>
      <c r="J619" s="1" t="s">
        <v>1392</v>
      </c>
      <c r="P619" s="1" t="str">
        <f t="shared" si="94"/>
        <v>ERIS</v>
      </c>
      <c r="R619" s="1">
        <f t="shared" si="95"/>
        <v>40</v>
      </c>
      <c r="T619" s="1" t="str">
        <f t="shared" si="96"/>
        <v>Wind</v>
      </c>
      <c r="U619" s="1" t="str">
        <f t="shared" si="97"/>
        <v>Rock County</v>
      </c>
      <c r="V619" s="1" t="str">
        <f t="shared" si="98"/>
        <v>MN</v>
      </c>
      <c r="AB619" s="1"/>
      <c r="AC619" s="1"/>
      <c r="AJ619" s="5"/>
      <c r="AK619" s="5"/>
      <c r="AL619" s="5"/>
      <c r="AM619" s="5"/>
      <c r="AN619" s="5"/>
      <c r="AO619" s="5"/>
      <c r="AP619" s="5"/>
      <c r="AQ619" s="5"/>
      <c r="AR619" s="5"/>
      <c r="AS619" s="5"/>
      <c r="AT619" s="5"/>
      <c r="AU619" s="5"/>
      <c r="BB619" s="1" t="s">
        <v>73</v>
      </c>
      <c r="BC619" s="2">
        <v>38698</v>
      </c>
      <c r="BD619" s="2">
        <v>40288</v>
      </c>
      <c r="BE619" s="2">
        <v>40288</v>
      </c>
      <c r="BG619" s="1" t="s">
        <v>153</v>
      </c>
      <c r="BH619" s="1" t="s">
        <v>158</v>
      </c>
      <c r="BI619" s="1" t="s">
        <v>93</v>
      </c>
      <c r="BJ619" s="1" t="s">
        <v>1058</v>
      </c>
      <c r="BK619" s="1" t="s">
        <v>888</v>
      </c>
      <c r="BL619" s="1" t="s">
        <v>77</v>
      </c>
      <c r="BM619" s="1" t="s">
        <v>62</v>
      </c>
      <c r="BN619" s="1" t="s">
        <v>1393</v>
      </c>
      <c r="BO619" s="1">
        <v>40</v>
      </c>
      <c r="BP619" s="1">
        <v>40</v>
      </c>
      <c r="BQ619" s="1" t="s">
        <v>97</v>
      </c>
      <c r="BR619" s="1" t="s">
        <v>98</v>
      </c>
      <c r="BS619" s="1" t="s">
        <v>84</v>
      </c>
      <c r="BT619" s="2">
        <v>39447</v>
      </c>
      <c r="BU619" s="1">
        <v>0</v>
      </c>
      <c r="BV619" s="1">
        <v>0</v>
      </c>
      <c r="BW619" s="1">
        <v>0</v>
      </c>
      <c r="BX619" s="1">
        <v>0</v>
      </c>
    </row>
    <row r="620" spans="4:76" hidden="1" x14ac:dyDescent="0.25">
      <c r="D620" s="4"/>
      <c r="E620" s="5" t="str">
        <f t="shared" si="90"/>
        <v>G654</v>
      </c>
      <c r="F620" s="5" t="str">
        <f t="shared" si="91"/>
        <v>G654</v>
      </c>
      <c r="H620" s="5" t="str">
        <f t="shared" si="92"/>
        <v>Withdrawn</v>
      </c>
      <c r="I620" s="6" t="str">
        <f t="shared" si="93"/>
        <v>Not Started</v>
      </c>
      <c r="J620" s="1" t="s">
        <v>1394</v>
      </c>
      <c r="P620" s="1" t="str">
        <f t="shared" si="94"/>
        <v>NRIS</v>
      </c>
      <c r="R620" s="1">
        <f t="shared" si="95"/>
        <v>250</v>
      </c>
      <c r="T620" s="1" t="str">
        <f t="shared" si="96"/>
        <v>Wind</v>
      </c>
      <c r="U620" s="1" t="str">
        <f t="shared" si="97"/>
        <v>Pike County</v>
      </c>
      <c r="V620" s="1" t="str">
        <f t="shared" si="98"/>
        <v>IL</v>
      </c>
      <c r="AB620" s="1"/>
      <c r="AC620" s="1"/>
      <c r="AJ620" s="5"/>
      <c r="AK620" s="5"/>
      <c r="AL620" s="5"/>
      <c r="AM620" s="5"/>
      <c r="AN620" s="5"/>
      <c r="AO620" s="5"/>
      <c r="AP620" s="5"/>
      <c r="AQ620" s="5"/>
      <c r="AR620" s="5"/>
      <c r="AS620" s="5"/>
      <c r="AT620" s="5"/>
      <c r="AU620" s="5"/>
      <c r="BB620" s="1" t="s">
        <v>73</v>
      </c>
      <c r="BC620" s="2">
        <v>38903</v>
      </c>
      <c r="BD620" s="2">
        <v>40308</v>
      </c>
      <c r="BE620" s="2">
        <v>40308</v>
      </c>
      <c r="BG620" s="1" t="s">
        <v>122</v>
      </c>
      <c r="BH620" s="1" t="s">
        <v>248</v>
      </c>
      <c r="BI620" s="1" t="s">
        <v>124</v>
      </c>
      <c r="BJ620" s="1" t="s">
        <v>1394</v>
      </c>
      <c r="BK620" s="1" t="s">
        <v>1394</v>
      </c>
      <c r="BL620" s="1" t="s">
        <v>134</v>
      </c>
      <c r="BM620" s="1" t="s">
        <v>126</v>
      </c>
      <c r="BN620" s="1" t="s">
        <v>1395</v>
      </c>
      <c r="BO620" s="1">
        <v>250</v>
      </c>
      <c r="BP620" s="1">
        <v>250</v>
      </c>
      <c r="BQ620" s="1" t="s">
        <v>97</v>
      </c>
      <c r="BR620" s="1" t="s">
        <v>98</v>
      </c>
      <c r="BS620" s="1" t="s">
        <v>84</v>
      </c>
      <c r="BT620" s="2">
        <v>39356</v>
      </c>
      <c r="BU620" s="1">
        <v>0</v>
      </c>
      <c r="BV620" s="1">
        <v>0</v>
      </c>
      <c r="BW620" s="1">
        <v>0</v>
      </c>
      <c r="BX620" s="1">
        <v>0</v>
      </c>
    </row>
    <row r="621" spans="4:76" hidden="1" x14ac:dyDescent="0.25">
      <c r="D621" s="4"/>
      <c r="E621" s="5">
        <f t="shared" si="90"/>
        <v>0</v>
      </c>
      <c r="F621" s="5">
        <f t="shared" si="91"/>
        <v>0</v>
      </c>
      <c r="H621" s="5" t="str">
        <f t="shared" si="92"/>
        <v>Withdrawn</v>
      </c>
      <c r="I621" s="6" t="str">
        <f t="shared" si="93"/>
        <v>Not Started</v>
      </c>
      <c r="J621" s="1" t="s">
        <v>1396</v>
      </c>
      <c r="P621" s="1" t="str">
        <f t="shared" si="94"/>
        <v>NRIS</v>
      </c>
      <c r="R621" s="1">
        <f t="shared" si="95"/>
        <v>100</v>
      </c>
      <c r="T621" s="1" t="str">
        <f t="shared" si="96"/>
        <v>Wind</v>
      </c>
      <c r="U621" s="1" t="str">
        <f t="shared" si="97"/>
        <v>Turner County</v>
      </c>
      <c r="V621" s="1" t="str">
        <f t="shared" si="98"/>
        <v>SD</v>
      </c>
      <c r="AB621" s="1"/>
      <c r="AC621" s="1"/>
      <c r="AJ621" s="5"/>
      <c r="AK621" s="5"/>
      <c r="AL621" s="5"/>
      <c r="AM621" s="5"/>
      <c r="AN621" s="5"/>
      <c r="AO621" s="5"/>
      <c r="AP621" s="5"/>
      <c r="AQ621" s="5"/>
      <c r="AR621" s="5"/>
      <c r="AS621" s="5"/>
      <c r="AT621" s="5"/>
      <c r="AU621" s="5"/>
      <c r="BB621" s="1" t="s">
        <v>73</v>
      </c>
      <c r="BC621" s="2">
        <v>39105</v>
      </c>
      <c r="BD621" s="2">
        <v>40310</v>
      </c>
      <c r="BE621" s="2">
        <v>40310</v>
      </c>
      <c r="BG621" s="1" t="s">
        <v>91</v>
      </c>
      <c r="BH621" s="1" t="s">
        <v>1397</v>
      </c>
      <c r="BI621" s="1" t="s">
        <v>205</v>
      </c>
      <c r="BL621" s="1" t="s">
        <v>143</v>
      </c>
      <c r="BM621" s="1" t="s">
        <v>126</v>
      </c>
      <c r="BN621" s="1" t="s">
        <v>1398</v>
      </c>
      <c r="BO621" s="1">
        <v>100</v>
      </c>
      <c r="BP621" s="1">
        <v>100</v>
      </c>
      <c r="BQ621" s="1" t="s">
        <v>97</v>
      </c>
      <c r="BR621" s="1" t="s">
        <v>98</v>
      </c>
      <c r="BS621" s="1" t="s">
        <v>84</v>
      </c>
      <c r="BT621" s="2">
        <v>39965</v>
      </c>
      <c r="BU621" s="1">
        <v>0</v>
      </c>
      <c r="BV621" s="1">
        <v>0</v>
      </c>
      <c r="BW621" s="1">
        <v>0</v>
      </c>
      <c r="BX621" s="1">
        <v>0</v>
      </c>
    </row>
    <row r="622" spans="4:76" hidden="1" x14ac:dyDescent="0.25">
      <c r="D622" s="4"/>
      <c r="E622" s="5">
        <f t="shared" si="90"/>
        <v>0</v>
      </c>
      <c r="F622" s="5">
        <f t="shared" si="91"/>
        <v>0</v>
      </c>
      <c r="H622" s="5" t="str">
        <f t="shared" si="92"/>
        <v>Withdrawn</v>
      </c>
      <c r="I622" s="6" t="str">
        <f t="shared" si="93"/>
        <v>Not Started</v>
      </c>
      <c r="J622" s="1" t="s">
        <v>1399</v>
      </c>
      <c r="P622" s="1" t="str">
        <f t="shared" si="94"/>
        <v>NRIS</v>
      </c>
      <c r="R622" s="1">
        <f t="shared" si="95"/>
        <v>150</v>
      </c>
      <c r="T622" s="1" t="str">
        <f t="shared" si="96"/>
        <v>Wind</v>
      </c>
      <c r="U622" s="1" t="str">
        <f t="shared" si="97"/>
        <v>Turner County</v>
      </c>
      <c r="V622" s="1" t="str">
        <f t="shared" si="98"/>
        <v>SD</v>
      </c>
      <c r="AB622" s="1"/>
      <c r="AC622" s="1"/>
      <c r="AJ622" s="5"/>
      <c r="AK622" s="5"/>
      <c r="AL622" s="5"/>
      <c r="AM622" s="5"/>
      <c r="AN622" s="5"/>
      <c r="AO622" s="5"/>
      <c r="AP622" s="5"/>
      <c r="AQ622" s="5"/>
      <c r="AR622" s="5"/>
      <c r="AS622" s="5"/>
      <c r="AT622" s="5"/>
      <c r="AU622" s="5"/>
      <c r="BB622" s="1" t="s">
        <v>73</v>
      </c>
      <c r="BC622" s="2">
        <v>39364</v>
      </c>
      <c r="BD622" s="2">
        <v>40310</v>
      </c>
      <c r="BE622" s="2">
        <v>40310</v>
      </c>
      <c r="BG622" s="1" t="s">
        <v>91</v>
      </c>
      <c r="BH622" s="1" t="s">
        <v>1397</v>
      </c>
      <c r="BI622" s="1" t="s">
        <v>205</v>
      </c>
      <c r="BL622" s="1" t="s">
        <v>143</v>
      </c>
      <c r="BM622" s="1" t="s">
        <v>126</v>
      </c>
      <c r="BN622" s="1" t="s">
        <v>1400</v>
      </c>
      <c r="BO622" s="1">
        <v>150</v>
      </c>
      <c r="BP622" s="1">
        <v>150</v>
      </c>
      <c r="BQ622" s="1" t="s">
        <v>97</v>
      </c>
      <c r="BR622" s="1" t="s">
        <v>98</v>
      </c>
      <c r="BS622" s="1" t="s">
        <v>84</v>
      </c>
      <c r="BT622" s="2">
        <v>39538</v>
      </c>
      <c r="BU622" s="1">
        <v>0</v>
      </c>
      <c r="BV622" s="1">
        <v>0</v>
      </c>
      <c r="BW622" s="1">
        <v>0</v>
      </c>
      <c r="BX622" s="1">
        <v>0</v>
      </c>
    </row>
    <row r="623" spans="4:76" hidden="1" x14ac:dyDescent="0.25">
      <c r="D623" s="4"/>
      <c r="E623" s="5" t="str">
        <f t="shared" si="90"/>
        <v>DPP-2009-NOV</v>
      </c>
      <c r="F623" s="5" t="str">
        <f t="shared" si="91"/>
        <v>MI</v>
      </c>
      <c r="H623" s="5" t="str">
        <f t="shared" si="92"/>
        <v>Withdrawn</v>
      </c>
      <c r="I623" s="6" t="str">
        <f t="shared" si="93"/>
        <v>Not Started</v>
      </c>
      <c r="J623" s="1" t="s">
        <v>1401</v>
      </c>
      <c r="P623" s="1" t="str">
        <f t="shared" si="94"/>
        <v>NRIS</v>
      </c>
      <c r="R623" s="1">
        <f t="shared" si="95"/>
        <v>875</v>
      </c>
      <c r="T623" s="1" t="str">
        <f t="shared" si="96"/>
        <v>Coal</v>
      </c>
      <c r="U623" s="1" t="str">
        <f t="shared" si="97"/>
        <v>Bay County</v>
      </c>
      <c r="V623" s="1" t="str">
        <f t="shared" si="98"/>
        <v>MI</v>
      </c>
      <c r="AB623" s="1"/>
      <c r="AC623" s="1"/>
      <c r="AJ623" s="5"/>
      <c r="AK623" s="5"/>
      <c r="AL623" s="5"/>
      <c r="AM623" s="5"/>
      <c r="AN623" s="5"/>
      <c r="AO623" s="5"/>
      <c r="AP623" s="5"/>
      <c r="AQ623" s="5"/>
      <c r="AR623" s="5"/>
      <c r="AS623" s="5"/>
      <c r="AT623" s="5"/>
      <c r="AU623" s="5"/>
      <c r="BB623" s="1" t="s">
        <v>73</v>
      </c>
      <c r="BC623" s="2">
        <v>39357</v>
      </c>
      <c r="BD623" s="2">
        <v>40325</v>
      </c>
      <c r="BE623" s="2">
        <v>40325</v>
      </c>
      <c r="BG623" s="1" t="s">
        <v>139</v>
      </c>
      <c r="BH623" s="1" t="s">
        <v>1402</v>
      </c>
      <c r="BI623" s="1" t="s">
        <v>130</v>
      </c>
      <c r="BJ623" s="1" t="s">
        <v>1403</v>
      </c>
      <c r="BK623" s="1" t="s">
        <v>130</v>
      </c>
      <c r="BL623" s="1" t="s">
        <v>134</v>
      </c>
      <c r="BM623" s="1" t="s">
        <v>126</v>
      </c>
      <c r="BN623" s="1" t="s">
        <v>1404</v>
      </c>
      <c r="BO623" s="1">
        <v>863</v>
      </c>
      <c r="BP623" s="1">
        <v>875</v>
      </c>
      <c r="BQ623" s="1" t="s">
        <v>83</v>
      </c>
      <c r="BR623" s="1" t="s">
        <v>355</v>
      </c>
      <c r="BS623" s="1" t="s">
        <v>84</v>
      </c>
      <c r="BT623" s="2">
        <v>40057</v>
      </c>
      <c r="BU623" s="1">
        <v>0</v>
      </c>
      <c r="BV623" s="1">
        <v>0</v>
      </c>
      <c r="BW623" s="1">
        <v>0</v>
      </c>
      <c r="BX623" s="1">
        <v>0</v>
      </c>
    </row>
    <row r="624" spans="4:76" hidden="1" x14ac:dyDescent="0.25">
      <c r="D624" s="4"/>
      <c r="E624" s="5" t="str">
        <f t="shared" si="90"/>
        <v>DPP-2010-APR</v>
      </c>
      <c r="F624" s="5">
        <f t="shared" si="91"/>
        <v>0</v>
      </c>
      <c r="H624" s="5" t="str">
        <f t="shared" si="92"/>
        <v>Withdrawn</v>
      </c>
      <c r="I624" s="6" t="str">
        <f t="shared" si="93"/>
        <v>Not Started</v>
      </c>
      <c r="J624" s="1" t="s">
        <v>1405</v>
      </c>
      <c r="P624" s="1" t="str">
        <f t="shared" si="94"/>
        <v>NRIS</v>
      </c>
      <c r="R624" s="1">
        <f t="shared" si="95"/>
        <v>29</v>
      </c>
      <c r="T624" s="1" t="str">
        <f t="shared" si="96"/>
        <v>Wind</v>
      </c>
      <c r="U624" s="1" t="str">
        <f t="shared" si="97"/>
        <v>Columbia County</v>
      </c>
      <c r="V624" s="1" t="str">
        <f t="shared" si="98"/>
        <v>WI</v>
      </c>
      <c r="AB624" s="1"/>
      <c r="AC624" s="1"/>
      <c r="AJ624" s="5"/>
      <c r="AK624" s="5"/>
      <c r="AL624" s="5"/>
      <c r="AM624" s="5"/>
      <c r="AN624" s="5"/>
      <c r="AO624" s="5"/>
      <c r="AP624" s="5"/>
      <c r="AQ624" s="5"/>
      <c r="AR624" s="5"/>
      <c r="AS624" s="5"/>
      <c r="AT624" s="5"/>
      <c r="AU624" s="5"/>
      <c r="BB624" s="1" t="s">
        <v>73</v>
      </c>
      <c r="BC624" s="2">
        <v>40091</v>
      </c>
      <c r="BD624" s="2">
        <v>40325</v>
      </c>
      <c r="BE624" s="2">
        <v>40325</v>
      </c>
      <c r="BG624" s="1" t="s">
        <v>74</v>
      </c>
      <c r="BH624" s="1" t="s">
        <v>295</v>
      </c>
      <c r="BI624" s="1" t="s">
        <v>76</v>
      </c>
      <c r="BJ624" s="1" t="s">
        <v>1406</v>
      </c>
      <c r="BL624" s="1" t="s">
        <v>134</v>
      </c>
      <c r="BM624" s="1" t="s">
        <v>126</v>
      </c>
      <c r="BN624" s="1" t="s">
        <v>1407</v>
      </c>
      <c r="BO624" s="1">
        <v>29</v>
      </c>
      <c r="BP624" s="1">
        <v>29</v>
      </c>
      <c r="BQ624" s="1" t="s">
        <v>97</v>
      </c>
      <c r="BR624" s="1" t="s">
        <v>98</v>
      </c>
      <c r="BS624" s="1" t="s">
        <v>84</v>
      </c>
      <c r="BT624" s="2">
        <v>41197</v>
      </c>
      <c r="BU624" s="1">
        <v>0</v>
      </c>
      <c r="BV624" s="1">
        <v>0</v>
      </c>
      <c r="BW624" s="1">
        <v>0</v>
      </c>
      <c r="BX624" s="1">
        <v>0</v>
      </c>
    </row>
    <row r="625" spans="4:76" hidden="1" x14ac:dyDescent="0.25">
      <c r="D625" s="4"/>
      <c r="E625" s="5">
        <f t="shared" si="90"/>
        <v>0</v>
      </c>
      <c r="F625" s="5">
        <f t="shared" si="91"/>
        <v>0</v>
      </c>
      <c r="H625" s="5" t="str">
        <f t="shared" si="92"/>
        <v>Done</v>
      </c>
      <c r="I625" s="6" t="str">
        <f t="shared" si="93"/>
        <v>In Service</v>
      </c>
      <c r="J625" s="1" t="s">
        <v>1408</v>
      </c>
      <c r="P625" s="1" t="str">
        <f t="shared" si="94"/>
        <v>ERIS</v>
      </c>
      <c r="R625" s="1">
        <f t="shared" si="95"/>
        <v>10</v>
      </c>
      <c r="T625" s="1" t="str">
        <f t="shared" si="96"/>
        <v>Diesel</v>
      </c>
      <c r="U625" s="1" t="str">
        <f t="shared" si="97"/>
        <v>Morton County</v>
      </c>
      <c r="V625" s="1" t="str">
        <f t="shared" si="98"/>
        <v>ND</v>
      </c>
      <c r="AB625" s="1"/>
      <c r="AC625" s="1"/>
      <c r="AJ625" s="5"/>
      <c r="AK625" s="5"/>
      <c r="AL625" s="5"/>
      <c r="AM625" s="5"/>
      <c r="AN625" s="5"/>
      <c r="AO625" s="5"/>
      <c r="AP625" s="5"/>
      <c r="AQ625" s="5"/>
      <c r="AR625" s="5"/>
      <c r="AS625" s="5"/>
      <c r="AT625" s="5"/>
      <c r="AU625" s="5"/>
      <c r="BB625" s="1" t="s">
        <v>58</v>
      </c>
      <c r="BC625" s="2">
        <v>39078</v>
      </c>
      <c r="BE625" s="2">
        <v>39937</v>
      </c>
      <c r="BF625" s="2">
        <v>39972</v>
      </c>
      <c r="BG625" s="1" t="s">
        <v>192</v>
      </c>
      <c r="BH625" s="1" t="s">
        <v>1409</v>
      </c>
      <c r="BI625" s="1" t="s">
        <v>194</v>
      </c>
      <c r="BL625" s="1" t="s">
        <v>143</v>
      </c>
      <c r="BM625" s="1" t="s">
        <v>62</v>
      </c>
      <c r="BN625" s="1" t="s">
        <v>1410</v>
      </c>
      <c r="BO625" s="1">
        <v>10</v>
      </c>
      <c r="BP625" s="1">
        <v>10</v>
      </c>
      <c r="BQ625" s="1" t="s">
        <v>207</v>
      </c>
      <c r="BR625" s="1" t="s">
        <v>208</v>
      </c>
      <c r="BS625" s="1" t="s">
        <v>65</v>
      </c>
      <c r="BT625" s="2">
        <v>39675</v>
      </c>
      <c r="BU625" s="1">
        <v>0</v>
      </c>
      <c r="BV625" s="1">
        <v>0</v>
      </c>
      <c r="BW625" s="1">
        <v>0</v>
      </c>
      <c r="BX625" s="1">
        <v>0</v>
      </c>
    </row>
    <row r="626" spans="4:76" hidden="1" x14ac:dyDescent="0.25">
      <c r="D626" s="4"/>
      <c r="E626" s="5">
        <f t="shared" si="90"/>
        <v>0</v>
      </c>
      <c r="F626" s="5">
        <f t="shared" si="91"/>
        <v>0</v>
      </c>
      <c r="H626" s="5" t="str">
        <f t="shared" si="92"/>
        <v>Withdrawn</v>
      </c>
      <c r="I626" s="6" t="str">
        <f t="shared" si="93"/>
        <v>Not Started</v>
      </c>
      <c r="J626" s="1" t="s">
        <v>1411</v>
      </c>
      <c r="P626" s="1" t="str">
        <f t="shared" si="94"/>
        <v>NRIS</v>
      </c>
      <c r="R626" s="1">
        <f t="shared" si="95"/>
        <v>726</v>
      </c>
      <c r="T626" s="1" t="str">
        <f t="shared" si="96"/>
        <v>Coal</v>
      </c>
      <c r="U626" s="1" t="str">
        <f t="shared" si="97"/>
        <v>Coles County</v>
      </c>
      <c r="V626" s="1" t="str">
        <f t="shared" si="98"/>
        <v>IL</v>
      </c>
      <c r="AB626" s="1"/>
      <c r="AC626" s="1"/>
      <c r="AJ626" s="5"/>
      <c r="AK626" s="5"/>
      <c r="AL626" s="5"/>
      <c r="AM626" s="5"/>
      <c r="AN626" s="5"/>
      <c r="AO626" s="5"/>
      <c r="AP626" s="5"/>
      <c r="AQ626" s="5"/>
      <c r="AR626" s="5"/>
      <c r="AS626" s="5"/>
      <c r="AT626" s="5"/>
      <c r="AU626" s="5"/>
      <c r="BB626" s="1" t="s">
        <v>73</v>
      </c>
      <c r="BC626" s="2">
        <v>38922</v>
      </c>
      <c r="BD626" s="2">
        <v>40347</v>
      </c>
      <c r="BE626" s="2">
        <v>40347</v>
      </c>
      <c r="BG626" s="1" t="s">
        <v>122</v>
      </c>
      <c r="BH626" s="1" t="s">
        <v>1412</v>
      </c>
      <c r="BI626" s="1" t="s">
        <v>124</v>
      </c>
      <c r="BL626" s="1" t="s">
        <v>536</v>
      </c>
      <c r="BM626" s="1" t="s">
        <v>126</v>
      </c>
      <c r="BN626" s="1" t="s">
        <v>1413</v>
      </c>
      <c r="BO626" s="1">
        <v>726</v>
      </c>
      <c r="BP626" s="1">
        <v>726</v>
      </c>
      <c r="BQ626" s="1" t="s">
        <v>83</v>
      </c>
      <c r="BR626" s="1" t="s">
        <v>355</v>
      </c>
      <c r="BS626" s="1" t="s">
        <v>84</v>
      </c>
      <c r="BT626" s="2">
        <v>39393</v>
      </c>
      <c r="BU626" s="1">
        <v>0</v>
      </c>
      <c r="BV626" s="1">
        <v>0</v>
      </c>
      <c r="BW626" s="1">
        <v>0</v>
      </c>
      <c r="BX626" s="1">
        <v>0</v>
      </c>
    </row>
    <row r="627" spans="4:76" hidden="1" x14ac:dyDescent="0.25">
      <c r="D627" s="4"/>
      <c r="E627" s="5" t="str">
        <f t="shared" si="90"/>
        <v>Pre-Transition SIS</v>
      </c>
      <c r="F627" s="5">
        <f t="shared" si="91"/>
        <v>0</v>
      </c>
      <c r="H627" s="5" t="str">
        <f t="shared" si="92"/>
        <v>Done</v>
      </c>
      <c r="I627" s="6" t="str">
        <f t="shared" si="93"/>
        <v>In Service</v>
      </c>
      <c r="J627" s="1" t="s">
        <v>1414</v>
      </c>
      <c r="P627" s="1" t="str">
        <f t="shared" si="94"/>
        <v>NRIS</v>
      </c>
      <c r="R627" s="1">
        <f t="shared" si="95"/>
        <v>13</v>
      </c>
      <c r="T627" s="1" t="str">
        <f t="shared" si="96"/>
        <v>Nuclear</v>
      </c>
      <c r="U627" s="1" t="str">
        <f t="shared" si="97"/>
        <v>Wright County</v>
      </c>
      <c r="V627" s="1" t="str">
        <f t="shared" si="98"/>
        <v>MN</v>
      </c>
      <c r="AB627" s="1"/>
      <c r="AC627" s="1"/>
      <c r="AJ627" s="5"/>
      <c r="AK627" s="5"/>
      <c r="AL627" s="5"/>
      <c r="AM627" s="5"/>
      <c r="AN627" s="5"/>
      <c r="AO627" s="5"/>
      <c r="AP627" s="5"/>
      <c r="AQ627" s="5"/>
      <c r="AR627" s="5"/>
      <c r="AS627" s="5"/>
      <c r="AT627" s="5"/>
      <c r="AU627" s="5"/>
      <c r="BB627" s="1" t="s">
        <v>58</v>
      </c>
      <c r="BC627" s="2">
        <v>39099</v>
      </c>
      <c r="BE627" s="2">
        <v>40092</v>
      </c>
      <c r="BF627" s="2">
        <v>41609</v>
      </c>
      <c r="BG627" s="1" t="s">
        <v>91</v>
      </c>
      <c r="BH627" s="1" t="s">
        <v>861</v>
      </c>
      <c r="BI627" s="1" t="s">
        <v>93</v>
      </c>
      <c r="BJ627" s="1" t="s">
        <v>1058</v>
      </c>
      <c r="BL627" s="1" t="s">
        <v>143</v>
      </c>
      <c r="BM627" s="1" t="s">
        <v>126</v>
      </c>
      <c r="BN627" s="1" t="s">
        <v>862</v>
      </c>
      <c r="BO627" s="1">
        <v>13</v>
      </c>
      <c r="BP627" s="1">
        <v>13</v>
      </c>
      <c r="BQ627" s="1" t="s">
        <v>387</v>
      </c>
      <c r="BR627" s="1" t="s">
        <v>1049</v>
      </c>
      <c r="BS627" s="1" t="s">
        <v>65</v>
      </c>
      <c r="BT627" s="2">
        <v>39813</v>
      </c>
      <c r="BU627" s="1">
        <v>0</v>
      </c>
      <c r="BV627" s="1">
        <v>0</v>
      </c>
      <c r="BW627" s="1">
        <v>0</v>
      </c>
      <c r="BX627" s="1">
        <v>0</v>
      </c>
    </row>
    <row r="628" spans="4:76" hidden="1" x14ac:dyDescent="0.25">
      <c r="D628" s="4"/>
      <c r="E628" s="5">
        <f t="shared" si="90"/>
        <v>0</v>
      </c>
      <c r="F628" s="5">
        <f t="shared" si="91"/>
        <v>0</v>
      </c>
      <c r="H628" s="5" t="str">
        <f t="shared" si="92"/>
        <v>Done</v>
      </c>
      <c r="I628" s="6" t="str">
        <f t="shared" si="93"/>
        <v>In Service</v>
      </c>
      <c r="J628" s="1" t="s">
        <v>1415</v>
      </c>
      <c r="P628" s="1" t="str">
        <f t="shared" si="94"/>
        <v>NRIS</v>
      </c>
      <c r="R628" s="1">
        <f t="shared" si="95"/>
        <v>30</v>
      </c>
      <c r="T628" s="1" t="str">
        <f t="shared" si="96"/>
        <v>Nuclear</v>
      </c>
      <c r="U628" s="1" t="str">
        <f t="shared" si="97"/>
        <v>Linn County</v>
      </c>
      <c r="V628" s="1" t="str">
        <f t="shared" si="98"/>
        <v>IA</v>
      </c>
      <c r="AB628" s="1"/>
      <c r="AC628" s="1"/>
      <c r="AJ628" s="5"/>
      <c r="AK628" s="5"/>
      <c r="AL628" s="5"/>
      <c r="AM628" s="5"/>
      <c r="AN628" s="5"/>
      <c r="AO628" s="5"/>
      <c r="AP628" s="5"/>
      <c r="AQ628" s="5"/>
      <c r="AR628" s="5"/>
      <c r="AS628" s="5"/>
      <c r="AT628" s="5"/>
      <c r="AU628" s="5"/>
      <c r="BB628" s="1" t="s">
        <v>58</v>
      </c>
      <c r="BC628" s="2">
        <v>39101</v>
      </c>
      <c r="BE628" s="2">
        <v>39896</v>
      </c>
      <c r="BF628" s="2">
        <v>39897</v>
      </c>
      <c r="BG628" s="1" t="s">
        <v>87</v>
      </c>
      <c r="BH628" s="1" t="s">
        <v>463</v>
      </c>
      <c r="BI628" s="1" t="s">
        <v>89</v>
      </c>
      <c r="BL628" s="1" t="s">
        <v>143</v>
      </c>
      <c r="BM628" s="1" t="s">
        <v>126</v>
      </c>
      <c r="BN628" s="1" t="s">
        <v>1416</v>
      </c>
      <c r="BO628" s="1">
        <v>30</v>
      </c>
      <c r="BP628" s="1">
        <v>30</v>
      </c>
      <c r="BQ628" s="1" t="s">
        <v>387</v>
      </c>
      <c r="BR628" s="1" t="s">
        <v>355</v>
      </c>
      <c r="BS628" s="1" t="s">
        <v>65</v>
      </c>
      <c r="BT628" s="2">
        <v>39600</v>
      </c>
      <c r="BU628" s="1">
        <v>0</v>
      </c>
      <c r="BV628" s="1">
        <v>0</v>
      </c>
      <c r="BW628" s="1">
        <v>0</v>
      </c>
      <c r="BX628" s="1">
        <v>0</v>
      </c>
    </row>
    <row r="629" spans="4:76" hidden="1" x14ac:dyDescent="0.25">
      <c r="D629" s="4"/>
      <c r="E629" s="5">
        <f t="shared" si="90"/>
        <v>0</v>
      </c>
      <c r="F629" s="5">
        <f t="shared" si="91"/>
        <v>0</v>
      </c>
      <c r="H629" s="5" t="str">
        <f t="shared" si="92"/>
        <v>Withdrawn</v>
      </c>
      <c r="I629" s="6" t="str">
        <f t="shared" si="93"/>
        <v>Not Started</v>
      </c>
      <c r="J629" s="1" t="s">
        <v>1417</v>
      </c>
      <c r="P629" s="1" t="str">
        <f t="shared" si="94"/>
        <v>NRIS</v>
      </c>
      <c r="R629" s="1">
        <f t="shared" si="95"/>
        <v>24</v>
      </c>
      <c r="T629" s="1" t="str">
        <f t="shared" si="96"/>
        <v>Coal</v>
      </c>
      <c r="U629" s="1" t="str">
        <f t="shared" si="97"/>
        <v>Lorain County</v>
      </c>
      <c r="V629" s="1" t="str">
        <f t="shared" si="98"/>
        <v>OH</v>
      </c>
      <c r="AB629" s="1"/>
      <c r="AC629" s="1"/>
      <c r="AJ629" s="5"/>
      <c r="AK629" s="5"/>
      <c r="AL629" s="5"/>
      <c r="AM629" s="5"/>
      <c r="AN629" s="5"/>
      <c r="AO629" s="5"/>
      <c r="AP629" s="5"/>
      <c r="AQ629" s="5"/>
      <c r="AR629" s="5"/>
      <c r="AS629" s="5"/>
      <c r="AT629" s="5"/>
      <c r="AU629" s="5"/>
      <c r="BB629" s="1" t="s">
        <v>73</v>
      </c>
      <c r="BC629" s="2">
        <v>39442</v>
      </c>
      <c r="BD629" s="2">
        <v>40347</v>
      </c>
      <c r="BE629" s="2">
        <v>40347</v>
      </c>
      <c r="BG629" s="1" t="s">
        <v>619</v>
      </c>
      <c r="BH629" s="1" t="s">
        <v>1418</v>
      </c>
      <c r="BI629" s="1" t="s">
        <v>242</v>
      </c>
      <c r="BL629" s="1" t="s">
        <v>536</v>
      </c>
      <c r="BM629" s="1" t="s">
        <v>126</v>
      </c>
      <c r="BN629" s="1" t="s">
        <v>1419</v>
      </c>
      <c r="BO629" s="1">
        <v>24</v>
      </c>
      <c r="BP629" s="1">
        <v>24</v>
      </c>
      <c r="BQ629" s="1" t="s">
        <v>83</v>
      </c>
      <c r="BS629" s="1" t="s">
        <v>84</v>
      </c>
      <c r="BT629" s="2">
        <v>40878</v>
      </c>
      <c r="BU629" s="1">
        <v>0</v>
      </c>
      <c r="BV629" s="1">
        <v>0</v>
      </c>
      <c r="BW629" s="1">
        <v>0</v>
      </c>
      <c r="BX629" s="1">
        <v>0</v>
      </c>
    </row>
    <row r="630" spans="4:76" hidden="1" x14ac:dyDescent="0.25">
      <c r="D630" s="4"/>
      <c r="E630" s="5">
        <f t="shared" si="90"/>
        <v>0</v>
      </c>
      <c r="F630" s="5">
        <f t="shared" si="91"/>
        <v>0</v>
      </c>
      <c r="H630" s="5" t="str">
        <f t="shared" si="92"/>
        <v>Withdrawn</v>
      </c>
      <c r="I630" s="6" t="str">
        <f t="shared" si="93"/>
        <v>Not Started</v>
      </c>
      <c r="J630" s="1" t="s">
        <v>1420</v>
      </c>
      <c r="P630" s="1" t="str">
        <f t="shared" si="94"/>
        <v>ERIS</v>
      </c>
      <c r="R630" s="1">
        <f t="shared" si="95"/>
        <v>4.9400000000000004</v>
      </c>
      <c r="T630" s="1" t="str">
        <f t="shared" si="96"/>
        <v>Wind</v>
      </c>
      <c r="U630" s="1" t="str">
        <f t="shared" si="97"/>
        <v>Olmsted County</v>
      </c>
      <c r="V630" s="1" t="str">
        <f t="shared" si="98"/>
        <v>MN</v>
      </c>
      <c r="AB630" s="1"/>
      <c r="AC630" s="1"/>
      <c r="AJ630" s="5"/>
      <c r="AK630" s="5"/>
      <c r="AL630" s="5"/>
      <c r="AM630" s="5"/>
      <c r="AN630" s="5"/>
      <c r="AO630" s="5"/>
      <c r="AP630" s="5"/>
      <c r="AQ630" s="5"/>
      <c r="AR630" s="5"/>
      <c r="AS630" s="5"/>
      <c r="AT630" s="5"/>
      <c r="AU630" s="5"/>
      <c r="BB630" s="1" t="s">
        <v>73</v>
      </c>
      <c r="BC630" s="2">
        <v>40357</v>
      </c>
      <c r="BD630" s="2">
        <v>40372</v>
      </c>
      <c r="BE630" s="2">
        <v>40372</v>
      </c>
      <c r="BG630" s="1" t="s">
        <v>236</v>
      </c>
      <c r="BH630" s="1" t="s">
        <v>1194</v>
      </c>
      <c r="BI630" s="1" t="s">
        <v>93</v>
      </c>
      <c r="BM630" s="1" t="s">
        <v>62</v>
      </c>
      <c r="BN630" s="1" t="s">
        <v>1421</v>
      </c>
      <c r="BO630" s="1">
        <v>4.9400000000000004</v>
      </c>
      <c r="BP630" s="1">
        <v>4.9400000000000004</v>
      </c>
      <c r="BQ630" s="1" t="s">
        <v>97</v>
      </c>
      <c r="BR630" s="1" t="s">
        <v>98</v>
      </c>
      <c r="BS630" s="1" t="s">
        <v>84</v>
      </c>
      <c r="BT630" s="2">
        <v>40756</v>
      </c>
      <c r="BU630" s="1">
        <v>0</v>
      </c>
      <c r="BV630" s="1">
        <v>0</v>
      </c>
      <c r="BW630" s="1">
        <v>0</v>
      </c>
      <c r="BX630" s="1">
        <v>0</v>
      </c>
    </row>
    <row r="631" spans="4:76" hidden="1" x14ac:dyDescent="0.25">
      <c r="D631" s="4"/>
      <c r="E631" s="5">
        <f t="shared" si="90"/>
        <v>0</v>
      </c>
      <c r="F631" s="5">
        <f t="shared" si="91"/>
        <v>0</v>
      </c>
      <c r="H631" s="5" t="str">
        <f t="shared" si="92"/>
        <v>Withdrawn</v>
      </c>
      <c r="I631" s="6" t="str">
        <f t="shared" si="93"/>
        <v>Not Started</v>
      </c>
      <c r="J631" s="1" t="s">
        <v>1422</v>
      </c>
      <c r="P631" s="1" t="str">
        <f t="shared" si="94"/>
        <v>NRIS</v>
      </c>
      <c r="R631" s="1">
        <f t="shared" si="95"/>
        <v>501</v>
      </c>
      <c r="T631" s="1" t="str">
        <f t="shared" si="96"/>
        <v>Wind</v>
      </c>
      <c r="U631" s="1" t="str">
        <f t="shared" si="97"/>
        <v>Washington County</v>
      </c>
      <c r="V631" s="1" t="str">
        <f t="shared" si="98"/>
        <v>IA</v>
      </c>
      <c r="AB631" s="1"/>
      <c r="AC631" s="1"/>
      <c r="AJ631" s="5"/>
      <c r="AK631" s="5"/>
      <c r="AL631" s="5"/>
      <c r="AM631" s="5"/>
      <c r="AN631" s="5"/>
      <c r="AO631" s="5"/>
      <c r="AP631" s="5"/>
      <c r="AQ631" s="5"/>
      <c r="AR631" s="5"/>
      <c r="AS631" s="5"/>
      <c r="AT631" s="5"/>
      <c r="AU631" s="5"/>
      <c r="BB631" s="1" t="s">
        <v>73</v>
      </c>
      <c r="BC631" s="2">
        <v>39493</v>
      </c>
      <c r="BD631" s="2">
        <v>40388</v>
      </c>
      <c r="BE631" s="2">
        <v>40388</v>
      </c>
      <c r="BG631" s="1" t="s">
        <v>251</v>
      </c>
      <c r="BH631" s="1" t="s">
        <v>395</v>
      </c>
      <c r="BI631" s="1" t="s">
        <v>89</v>
      </c>
      <c r="BL631" s="1" t="s">
        <v>143</v>
      </c>
      <c r="BM631" s="1" t="s">
        <v>126</v>
      </c>
      <c r="BN631" s="1" t="s">
        <v>1423</v>
      </c>
      <c r="BO631" s="1">
        <v>501</v>
      </c>
      <c r="BP631" s="1">
        <v>501</v>
      </c>
      <c r="BQ631" s="1" t="s">
        <v>97</v>
      </c>
      <c r="BR631" s="1" t="s">
        <v>98</v>
      </c>
      <c r="BS631" s="1" t="s">
        <v>84</v>
      </c>
      <c r="BT631" s="2">
        <v>40544</v>
      </c>
      <c r="BU631" s="1">
        <v>0</v>
      </c>
      <c r="BV631" s="1">
        <v>0</v>
      </c>
      <c r="BW631" s="1">
        <v>0</v>
      </c>
      <c r="BX631" s="1">
        <v>0</v>
      </c>
    </row>
    <row r="632" spans="4:76" hidden="1" x14ac:dyDescent="0.25">
      <c r="D632" s="4"/>
      <c r="E632" s="5">
        <f t="shared" si="90"/>
        <v>0</v>
      </c>
      <c r="F632" s="5">
        <f t="shared" si="91"/>
        <v>0</v>
      </c>
      <c r="H632" s="5" t="str">
        <f t="shared" si="92"/>
        <v>Withdrawn</v>
      </c>
      <c r="I632" s="6" t="str">
        <f t="shared" si="93"/>
        <v>Not Started</v>
      </c>
      <c r="J632" s="1" t="s">
        <v>1424</v>
      </c>
      <c r="P632" s="1" t="str">
        <f t="shared" si="94"/>
        <v>NRIS</v>
      </c>
      <c r="R632" s="1">
        <f t="shared" si="95"/>
        <v>100</v>
      </c>
      <c r="T632" s="1" t="str">
        <f t="shared" si="96"/>
        <v>Wind</v>
      </c>
      <c r="U632" s="1" t="str">
        <f t="shared" si="97"/>
        <v>Martin County</v>
      </c>
      <c r="V632" s="1" t="str">
        <f t="shared" si="98"/>
        <v>MN</v>
      </c>
      <c r="AB632" s="1"/>
      <c r="AC632" s="1"/>
      <c r="AJ632" s="5"/>
      <c r="AK632" s="5"/>
      <c r="AL632" s="5"/>
      <c r="AM632" s="5"/>
      <c r="AN632" s="5"/>
      <c r="AO632" s="5"/>
      <c r="AP632" s="5"/>
      <c r="AQ632" s="5"/>
      <c r="AR632" s="5"/>
      <c r="AS632" s="5"/>
      <c r="AT632" s="5"/>
      <c r="AU632" s="5"/>
      <c r="BB632" s="1" t="s">
        <v>73</v>
      </c>
      <c r="BC632" s="2">
        <v>39164</v>
      </c>
      <c r="BD632" s="2">
        <v>40392</v>
      </c>
      <c r="BE632" s="2">
        <v>40392</v>
      </c>
      <c r="BG632" s="1" t="s">
        <v>91</v>
      </c>
      <c r="BH632" s="1" t="s">
        <v>382</v>
      </c>
      <c r="BI632" s="1" t="s">
        <v>93</v>
      </c>
      <c r="BL632" s="1" t="s">
        <v>143</v>
      </c>
      <c r="BM632" s="1" t="s">
        <v>126</v>
      </c>
      <c r="BN632" s="1" t="s">
        <v>1425</v>
      </c>
      <c r="BO632" s="1">
        <v>100</v>
      </c>
      <c r="BP632" s="1">
        <v>100</v>
      </c>
      <c r="BQ632" s="1" t="s">
        <v>97</v>
      </c>
      <c r="BR632" s="1" t="s">
        <v>98</v>
      </c>
      <c r="BS632" s="1" t="s">
        <v>84</v>
      </c>
      <c r="BT632" s="2">
        <v>39782</v>
      </c>
      <c r="BU632" s="1">
        <v>0</v>
      </c>
      <c r="BV632" s="1">
        <v>0</v>
      </c>
      <c r="BW632" s="1">
        <v>0</v>
      </c>
      <c r="BX632" s="1">
        <v>0</v>
      </c>
    </row>
    <row r="633" spans="4:76" hidden="1" x14ac:dyDescent="0.25">
      <c r="D633" s="4"/>
      <c r="E633" s="5">
        <f t="shared" si="90"/>
        <v>0</v>
      </c>
      <c r="F633" s="5">
        <f t="shared" si="91"/>
        <v>0</v>
      </c>
      <c r="H633" s="5" t="str">
        <f t="shared" si="92"/>
        <v>Withdrawn</v>
      </c>
      <c r="I633" s="6" t="str">
        <f t="shared" si="93"/>
        <v>Not Started</v>
      </c>
      <c r="J633" s="1" t="s">
        <v>1426</v>
      </c>
      <c r="P633" s="1" t="str">
        <f t="shared" si="94"/>
        <v>NRIS</v>
      </c>
      <c r="R633" s="1">
        <f t="shared" si="95"/>
        <v>120</v>
      </c>
      <c r="T633" s="1" t="str">
        <f t="shared" si="96"/>
        <v>Wind</v>
      </c>
      <c r="U633" s="1" t="str">
        <f t="shared" si="97"/>
        <v>Kent County</v>
      </c>
      <c r="V633" s="1" t="str">
        <f t="shared" si="98"/>
        <v>MI</v>
      </c>
      <c r="AB633" s="1"/>
      <c r="AC633" s="1"/>
      <c r="AJ633" s="5"/>
      <c r="AK633" s="5"/>
      <c r="AL633" s="5"/>
      <c r="AM633" s="5"/>
      <c r="AN633" s="5"/>
      <c r="AO633" s="5"/>
      <c r="AP633" s="5"/>
      <c r="AQ633" s="5"/>
      <c r="AR633" s="5"/>
      <c r="AS633" s="5"/>
      <c r="AT633" s="5"/>
      <c r="AU633" s="5"/>
      <c r="BB633" s="1" t="s">
        <v>73</v>
      </c>
      <c r="BC633" s="2">
        <v>39948</v>
      </c>
      <c r="BD633" s="2">
        <v>40394</v>
      </c>
      <c r="BE633" s="2">
        <v>40394</v>
      </c>
      <c r="BG633" s="1" t="s">
        <v>139</v>
      </c>
      <c r="BH633" s="1" t="s">
        <v>184</v>
      </c>
      <c r="BI633" s="1" t="s">
        <v>130</v>
      </c>
      <c r="BL633" s="1" t="s">
        <v>536</v>
      </c>
      <c r="BM633" s="1" t="s">
        <v>126</v>
      </c>
      <c r="BN633" s="1" t="s">
        <v>1306</v>
      </c>
      <c r="BO633" s="1">
        <v>120</v>
      </c>
      <c r="BP633" s="1">
        <v>120</v>
      </c>
      <c r="BQ633" s="1" t="s">
        <v>97</v>
      </c>
      <c r="BR633" s="1" t="s">
        <v>98</v>
      </c>
      <c r="BS633" s="1" t="s">
        <v>84</v>
      </c>
      <c r="BT633" s="2">
        <v>40543</v>
      </c>
      <c r="BU633" s="1">
        <v>0</v>
      </c>
      <c r="BV633" s="1">
        <v>0</v>
      </c>
      <c r="BW633" s="1">
        <v>0</v>
      </c>
      <c r="BX633" s="1">
        <v>0</v>
      </c>
    </row>
    <row r="634" spans="4:76" hidden="1" x14ac:dyDescent="0.25">
      <c r="D634" s="4"/>
      <c r="E634" s="5">
        <f t="shared" si="90"/>
        <v>0</v>
      </c>
      <c r="F634" s="5">
        <f t="shared" si="91"/>
        <v>0</v>
      </c>
      <c r="H634" s="5" t="str">
        <f t="shared" si="92"/>
        <v>Withdrawn</v>
      </c>
      <c r="I634" s="6" t="str">
        <f t="shared" si="93"/>
        <v>Not Started</v>
      </c>
      <c r="J634" s="1" t="s">
        <v>1427</v>
      </c>
      <c r="P634" s="1" t="str">
        <f t="shared" si="94"/>
        <v>ERIS</v>
      </c>
      <c r="R634" s="1">
        <f t="shared" si="95"/>
        <v>100</v>
      </c>
      <c r="T634" s="1" t="str">
        <f t="shared" si="96"/>
        <v>Wind</v>
      </c>
      <c r="U634" s="1" t="str">
        <f t="shared" si="97"/>
        <v>Corson County</v>
      </c>
      <c r="V634" s="1" t="str">
        <f t="shared" si="98"/>
        <v>SD</v>
      </c>
      <c r="AB634" s="1"/>
      <c r="AC634" s="1"/>
      <c r="AJ634" s="5"/>
      <c r="AK634" s="5"/>
      <c r="AL634" s="5"/>
      <c r="AM634" s="5"/>
      <c r="AN634" s="5"/>
      <c r="AO634" s="5"/>
      <c r="AP634" s="5"/>
      <c r="AQ634" s="5"/>
      <c r="AR634" s="5"/>
      <c r="AS634" s="5"/>
      <c r="AT634" s="5"/>
      <c r="AU634" s="5"/>
      <c r="BB634" s="1" t="s">
        <v>73</v>
      </c>
      <c r="BC634" s="2">
        <v>38924</v>
      </c>
      <c r="BD634" s="2">
        <v>40395</v>
      </c>
      <c r="BE634" s="2">
        <v>40395</v>
      </c>
      <c r="BG634" s="1" t="s">
        <v>192</v>
      </c>
      <c r="BH634" s="1" t="s">
        <v>1428</v>
      </c>
      <c r="BI634" s="1" t="s">
        <v>205</v>
      </c>
      <c r="BL634" s="1" t="s">
        <v>143</v>
      </c>
      <c r="BM634" s="1" t="s">
        <v>62</v>
      </c>
      <c r="BN634" s="1" t="s">
        <v>1429</v>
      </c>
      <c r="BO634" s="1">
        <v>100</v>
      </c>
      <c r="BP634" s="1">
        <v>100</v>
      </c>
      <c r="BQ634" s="1" t="s">
        <v>97</v>
      </c>
      <c r="BR634" s="1" t="s">
        <v>98</v>
      </c>
      <c r="BS634" s="1" t="s">
        <v>84</v>
      </c>
      <c r="BT634" s="2">
        <v>39393</v>
      </c>
      <c r="BU634" s="1">
        <v>0</v>
      </c>
      <c r="BV634" s="1">
        <v>0</v>
      </c>
      <c r="BW634" s="1">
        <v>0</v>
      </c>
      <c r="BX634" s="1">
        <v>0</v>
      </c>
    </row>
    <row r="635" spans="4:76" hidden="1" x14ac:dyDescent="0.25">
      <c r="D635" s="4"/>
      <c r="E635" s="5">
        <f t="shared" si="90"/>
        <v>0</v>
      </c>
      <c r="F635" s="5">
        <f t="shared" si="91"/>
        <v>0</v>
      </c>
      <c r="H635" s="5" t="str">
        <f t="shared" si="92"/>
        <v>Withdrawn</v>
      </c>
      <c r="I635" s="6" t="str">
        <f t="shared" si="93"/>
        <v>Not Started</v>
      </c>
      <c r="J635" s="1" t="s">
        <v>1430</v>
      </c>
      <c r="P635" s="1" t="str">
        <f t="shared" si="94"/>
        <v>NRIS</v>
      </c>
      <c r="R635" s="1">
        <f t="shared" si="95"/>
        <v>300</v>
      </c>
      <c r="T635" s="1" t="str">
        <f t="shared" si="96"/>
        <v>Wind</v>
      </c>
      <c r="U635" s="1" t="str">
        <f t="shared" si="97"/>
        <v>Dodge County</v>
      </c>
      <c r="V635" s="1" t="str">
        <f t="shared" si="98"/>
        <v>MN</v>
      </c>
      <c r="AB635" s="1"/>
      <c r="AC635" s="1"/>
      <c r="AJ635" s="5"/>
      <c r="AK635" s="5"/>
      <c r="AL635" s="5"/>
      <c r="AM635" s="5"/>
      <c r="AN635" s="5"/>
      <c r="AO635" s="5"/>
      <c r="AP635" s="5"/>
      <c r="AQ635" s="5"/>
      <c r="AR635" s="5"/>
      <c r="AS635" s="5"/>
      <c r="AT635" s="5"/>
      <c r="AU635" s="5"/>
      <c r="BB635" s="1" t="s">
        <v>73</v>
      </c>
      <c r="BC635" s="2">
        <v>39204</v>
      </c>
      <c r="BD635" s="2">
        <v>40399</v>
      </c>
      <c r="BE635" s="2">
        <v>40399</v>
      </c>
      <c r="BG635" s="1" t="s">
        <v>1242</v>
      </c>
      <c r="BH635" s="1" t="s">
        <v>297</v>
      </c>
      <c r="BI635" s="1" t="s">
        <v>93</v>
      </c>
      <c r="BL635" s="1" t="s">
        <v>143</v>
      </c>
      <c r="BM635" s="1" t="s">
        <v>126</v>
      </c>
      <c r="BN635" s="1" t="s">
        <v>1431</v>
      </c>
      <c r="BO635" s="1">
        <v>300</v>
      </c>
      <c r="BP635" s="1">
        <v>300</v>
      </c>
      <c r="BQ635" s="1" t="s">
        <v>97</v>
      </c>
      <c r="BR635" s="1" t="s">
        <v>98</v>
      </c>
      <c r="BS635" s="1" t="s">
        <v>84</v>
      </c>
      <c r="BT635" s="2">
        <v>39229</v>
      </c>
      <c r="BU635" s="1">
        <v>0</v>
      </c>
      <c r="BV635" s="1">
        <v>0</v>
      </c>
      <c r="BW635" s="1">
        <v>0</v>
      </c>
      <c r="BX635" s="1">
        <v>0</v>
      </c>
    </row>
    <row r="636" spans="4:76" hidden="1" x14ac:dyDescent="0.25">
      <c r="D636" s="4"/>
      <c r="E636" s="5">
        <f t="shared" si="90"/>
        <v>0</v>
      </c>
      <c r="F636" s="5">
        <f t="shared" si="91"/>
        <v>0</v>
      </c>
      <c r="H636" s="5" t="str">
        <f t="shared" si="92"/>
        <v>Withdrawn</v>
      </c>
      <c r="I636" s="6" t="str">
        <f t="shared" si="93"/>
        <v>Not Started</v>
      </c>
      <c r="J636" s="1" t="s">
        <v>1432</v>
      </c>
      <c r="P636" s="1" t="str">
        <f t="shared" si="94"/>
        <v>NRIS</v>
      </c>
      <c r="R636" s="1">
        <f t="shared" si="95"/>
        <v>250</v>
      </c>
      <c r="T636" s="1" t="str">
        <f t="shared" si="96"/>
        <v>Wind</v>
      </c>
      <c r="U636" s="1" t="str">
        <f t="shared" si="97"/>
        <v>Lyon County</v>
      </c>
      <c r="V636" s="1" t="str">
        <f t="shared" si="98"/>
        <v>MN</v>
      </c>
      <c r="AB636" s="1"/>
      <c r="AC636" s="1"/>
      <c r="AJ636" s="5"/>
      <c r="AK636" s="5"/>
      <c r="AL636" s="5"/>
      <c r="AM636" s="5"/>
      <c r="AN636" s="5"/>
      <c r="AO636" s="5"/>
      <c r="AP636" s="5"/>
      <c r="AQ636" s="5"/>
      <c r="AR636" s="5"/>
      <c r="AS636" s="5"/>
      <c r="AT636" s="5"/>
      <c r="AU636" s="5"/>
      <c r="BB636" s="1" t="s">
        <v>73</v>
      </c>
      <c r="BC636" s="2">
        <v>39311</v>
      </c>
      <c r="BD636" s="2">
        <v>40399</v>
      </c>
      <c r="BE636" s="2">
        <v>40399</v>
      </c>
      <c r="BG636" s="1" t="s">
        <v>91</v>
      </c>
      <c r="BH636" s="1" t="s">
        <v>409</v>
      </c>
      <c r="BI636" s="1" t="s">
        <v>93</v>
      </c>
      <c r="BL636" s="1" t="s">
        <v>143</v>
      </c>
      <c r="BM636" s="1" t="s">
        <v>126</v>
      </c>
      <c r="BN636" s="1" t="s">
        <v>1433</v>
      </c>
      <c r="BO636" s="1">
        <v>250</v>
      </c>
      <c r="BP636" s="1">
        <v>250</v>
      </c>
      <c r="BQ636" s="1" t="s">
        <v>97</v>
      </c>
      <c r="BR636" s="1" t="s">
        <v>98</v>
      </c>
      <c r="BS636" s="1" t="s">
        <v>84</v>
      </c>
      <c r="BT636" s="2">
        <v>40436</v>
      </c>
      <c r="BU636" s="1">
        <v>0</v>
      </c>
      <c r="BV636" s="1">
        <v>0</v>
      </c>
      <c r="BW636" s="1">
        <v>0</v>
      </c>
      <c r="BX636" s="1">
        <v>0</v>
      </c>
    </row>
    <row r="637" spans="4:76" hidden="1" x14ac:dyDescent="0.25">
      <c r="D637" s="4"/>
      <c r="E637" s="5" t="str">
        <f t="shared" si="90"/>
        <v>DPP-2012-AUG</v>
      </c>
      <c r="F637" s="5" t="str">
        <f t="shared" si="91"/>
        <v>WEST</v>
      </c>
      <c r="H637" s="5" t="str">
        <f t="shared" si="92"/>
        <v>Done</v>
      </c>
      <c r="I637" s="6" t="str">
        <f t="shared" si="93"/>
        <v>In Service</v>
      </c>
      <c r="J637" s="1" t="s">
        <v>1434</v>
      </c>
      <c r="P637" s="1" t="str">
        <f t="shared" si="94"/>
        <v>NRIS</v>
      </c>
      <c r="R637" s="1">
        <f t="shared" si="95"/>
        <v>200</v>
      </c>
      <c r="T637" s="1" t="str">
        <f t="shared" si="96"/>
        <v>Wind</v>
      </c>
      <c r="U637" s="1" t="str">
        <f t="shared" si="97"/>
        <v>Hancock County</v>
      </c>
      <c r="V637" s="1" t="str">
        <f t="shared" si="98"/>
        <v>IA</v>
      </c>
      <c r="AB637" s="1"/>
      <c r="AC637" s="1"/>
      <c r="AJ637" s="5"/>
      <c r="AK637" s="5"/>
      <c r="AL637" s="5"/>
      <c r="AM637" s="5"/>
      <c r="AN637" s="5"/>
      <c r="AO637" s="5"/>
      <c r="AP637" s="5"/>
      <c r="AQ637" s="5"/>
      <c r="AR637" s="5"/>
      <c r="AS637" s="5"/>
      <c r="AT637" s="5"/>
      <c r="AU637" s="5"/>
      <c r="BB637" s="1" t="s">
        <v>58</v>
      </c>
      <c r="BC637" s="2">
        <v>39115</v>
      </c>
      <c r="BE637" s="2">
        <v>42086</v>
      </c>
      <c r="BF637" s="2">
        <v>39813</v>
      </c>
      <c r="BG637" s="1" t="s">
        <v>87</v>
      </c>
      <c r="BH637" s="1" t="s">
        <v>148</v>
      </c>
      <c r="BI637" s="1" t="s">
        <v>89</v>
      </c>
      <c r="BJ637" s="1" t="s">
        <v>1435</v>
      </c>
      <c r="BK637" s="1" t="s">
        <v>1436</v>
      </c>
      <c r="BL637" s="1" t="s">
        <v>77</v>
      </c>
      <c r="BM637" s="1" t="s">
        <v>126</v>
      </c>
      <c r="BN637" s="1" t="s">
        <v>1285</v>
      </c>
      <c r="BO637" s="1">
        <v>200</v>
      </c>
      <c r="BP637" s="1">
        <v>200</v>
      </c>
      <c r="BQ637" s="1" t="s">
        <v>97</v>
      </c>
      <c r="BR637" s="1" t="s">
        <v>98</v>
      </c>
      <c r="BS637" s="1" t="s">
        <v>65</v>
      </c>
      <c r="BT637" s="2">
        <v>43100</v>
      </c>
      <c r="BU637" s="1">
        <v>0</v>
      </c>
      <c r="BV637" s="1">
        <v>0</v>
      </c>
      <c r="BW637" s="1">
        <v>0</v>
      </c>
      <c r="BX637" s="1">
        <v>0</v>
      </c>
    </row>
    <row r="638" spans="4:76" hidden="1" x14ac:dyDescent="0.25">
      <c r="D638" s="4"/>
      <c r="E638" s="5" t="str">
        <f t="shared" si="90"/>
        <v>DPP-2015-FEB</v>
      </c>
      <c r="F638" s="5" t="str">
        <f t="shared" si="91"/>
        <v>West</v>
      </c>
      <c r="H638" s="5" t="str">
        <f t="shared" si="92"/>
        <v>Done</v>
      </c>
      <c r="I638" s="6" t="str">
        <f t="shared" si="93"/>
        <v>In Service</v>
      </c>
      <c r="J638" s="1" t="s">
        <v>1437</v>
      </c>
      <c r="P638" s="1" t="str">
        <f t="shared" si="94"/>
        <v>NRIS</v>
      </c>
      <c r="R638" s="1">
        <f t="shared" si="95"/>
        <v>200</v>
      </c>
      <c r="T638" s="1" t="str">
        <f t="shared" si="96"/>
        <v>Wind</v>
      </c>
      <c r="U638" s="1" t="str">
        <f t="shared" si="97"/>
        <v>Grant County</v>
      </c>
      <c r="V638" s="1" t="str">
        <f t="shared" si="98"/>
        <v>SD</v>
      </c>
      <c r="AB638" s="1"/>
      <c r="AC638" s="1"/>
      <c r="AJ638" s="5"/>
      <c r="AK638" s="5"/>
      <c r="AL638" s="5"/>
      <c r="AM638" s="5"/>
      <c r="AN638" s="5"/>
      <c r="AO638" s="5"/>
      <c r="AP638" s="5"/>
      <c r="AQ638" s="5"/>
      <c r="AR638" s="5"/>
      <c r="AS638" s="5"/>
      <c r="AT638" s="5"/>
      <c r="AU638" s="5"/>
      <c r="BB638" s="1" t="s">
        <v>58</v>
      </c>
      <c r="BC638" s="2">
        <v>39115</v>
      </c>
      <c r="BE638" s="2">
        <v>42695</v>
      </c>
      <c r="BF638" s="2">
        <v>43008</v>
      </c>
      <c r="BG638" s="1" t="s">
        <v>203</v>
      </c>
      <c r="BH638" s="1" t="s">
        <v>204</v>
      </c>
      <c r="BI638" s="1" t="s">
        <v>205</v>
      </c>
      <c r="BJ638" s="1" t="s">
        <v>1438</v>
      </c>
      <c r="BK638" s="1" t="s">
        <v>725</v>
      </c>
      <c r="BL638" s="1" t="s">
        <v>134</v>
      </c>
      <c r="BM638" s="1" t="s">
        <v>126</v>
      </c>
      <c r="BN638" s="1" t="s">
        <v>1439</v>
      </c>
      <c r="BO638" s="1">
        <v>200</v>
      </c>
      <c r="BP638" s="1">
        <v>200</v>
      </c>
      <c r="BQ638" s="1" t="s">
        <v>97</v>
      </c>
      <c r="BR638" s="1" t="s">
        <v>98</v>
      </c>
      <c r="BS638" s="1" t="s">
        <v>65</v>
      </c>
      <c r="BT638" s="2">
        <v>43800</v>
      </c>
      <c r="BU638" s="1">
        <v>0</v>
      </c>
      <c r="BV638" s="1">
        <v>0</v>
      </c>
      <c r="BW638" s="1">
        <v>0</v>
      </c>
      <c r="BX638" s="1">
        <v>0</v>
      </c>
    </row>
    <row r="639" spans="4:76" hidden="1" x14ac:dyDescent="0.25">
      <c r="D639" s="4"/>
      <c r="E639" s="5">
        <f t="shared" si="90"/>
        <v>0</v>
      </c>
      <c r="F639" s="5">
        <f t="shared" si="91"/>
        <v>0</v>
      </c>
      <c r="H639" s="5" t="str">
        <f t="shared" si="92"/>
        <v>Withdrawn</v>
      </c>
      <c r="I639" s="6" t="str">
        <f t="shared" si="93"/>
        <v>Not Started</v>
      </c>
      <c r="J639" s="1" t="s">
        <v>1440</v>
      </c>
      <c r="P639" s="1" t="str">
        <f t="shared" si="94"/>
        <v>NRIS</v>
      </c>
      <c r="R639" s="1">
        <f t="shared" si="95"/>
        <v>250</v>
      </c>
      <c r="T639" s="1" t="str">
        <f t="shared" si="96"/>
        <v>Wind</v>
      </c>
      <c r="U639" s="1" t="str">
        <f t="shared" si="97"/>
        <v>Lyon County</v>
      </c>
      <c r="V639" s="1" t="str">
        <f t="shared" si="98"/>
        <v>MN</v>
      </c>
      <c r="AB639" s="1"/>
      <c r="AC639" s="1"/>
      <c r="AJ639" s="5"/>
      <c r="AK639" s="5"/>
      <c r="AL639" s="5"/>
      <c r="AM639" s="5"/>
      <c r="AN639" s="5"/>
      <c r="AO639" s="5"/>
      <c r="AP639" s="5"/>
      <c r="AQ639" s="5"/>
      <c r="AR639" s="5"/>
      <c r="AS639" s="5"/>
      <c r="AT639" s="5"/>
      <c r="AU639" s="5"/>
      <c r="BB639" s="1" t="s">
        <v>73</v>
      </c>
      <c r="BC639" s="2">
        <v>39311</v>
      </c>
      <c r="BD639" s="2">
        <v>40399</v>
      </c>
      <c r="BE639" s="2">
        <v>40399</v>
      </c>
      <c r="BG639" s="1" t="s">
        <v>91</v>
      </c>
      <c r="BH639" s="1" t="s">
        <v>409</v>
      </c>
      <c r="BI639" s="1" t="s">
        <v>93</v>
      </c>
      <c r="BL639" s="1" t="s">
        <v>143</v>
      </c>
      <c r="BM639" s="1" t="s">
        <v>126</v>
      </c>
      <c r="BN639" s="1" t="s">
        <v>1441</v>
      </c>
      <c r="BO639" s="1">
        <v>250</v>
      </c>
      <c r="BP639" s="1">
        <v>250</v>
      </c>
      <c r="BQ639" s="1" t="s">
        <v>97</v>
      </c>
      <c r="BR639" s="1" t="s">
        <v>98</v>
      </c>
      <c r="BS639" s="1" t="s">
        <v>84</v>
      </c>
      <c r="BT639" s="2">
        <v>39453</v>
      </c>
      <c r="BU639" s="1">
        <v>0</v>
      </c>
      <c r="BV639" s="1">
        <v>0</v>
      </c>
      <c r="BW639" s="1">
        <v>0</v>
      </c>
      <c r="BX639" s="1">
        <v>0</v>
      </c>
    </row>
    <row r="640" spans="4:76" hidden="1" x14ac:dyDescent="0.25">
      <c r="D640" s="4"/>
      <c r="E640" s="5">
        <f t="shared" si="90"/>
        <v>0</v>
      </c>
      <c r="F640" s="5">
        <f t="shared" si="91"/>
        <v>0</v>
      </c>
      <c r="H640" s="5" t="str">
        <f t="shared" si="92"/>
        <v>Withdrawn</v>
      </c>
      <c r="I640" s="6" t="str">
        <f t="shared" si="93"/>
        <v>Not Started</v>
      </c>
      <c r="J640" s="1" t="s">
        <v>1442</v>
      </c>
      <c r="P640" s="1" t="str">
        <f t="shared" si="94"/>
        <v>NRIS</v>
      </c>
      <c r="R640" s="1">
        <f t="shared" si="95"/>
        <v>150</v>
      </c>
      <c r="T640" s="1" t="str">
        <f t="shared" si="96"/>
        <v>Wind</v>
      </c>
      <c r="U640" s="1" t="str">
        <f t="shared" si="97"/>
        <v>Sargent County</v>
      </c>
      <c r="V640" s="1" t="str">
        <f t="shared" si="98"/>
        <v>ND</v>
      </c>
      <c r="AB640" s="1"/>
      <c r="AC640" s="1"/>
      <c r="AJ640" s="5"/>
      <c r="AK640" s="5"/>
      <c r="AL640" s="5"/>
      <c r="AM640" s="5"/>
      <c r="AN640" s="5"/>
      <c r="AO640" s="5"/>
      <c r="AP640" s="5"/>
      <c r="AQ640" s="5"/>
      <c r="AR640" s="5"/>
      <c r="AS640" s="5"/>
      <c r="AT640" s="5"/>
      <c r="AU640" s="5"/>
      <c r="BB640" s="1" t="s">
        <v>73</v>
      </c>
      <c r="BC640" s="2">
        <v>39644</v>
      </c>
      <c r="BD640" s="2">
        <v>40402</v>
      </c>
      <c r="BE640" s="2">
        <v>40402</v>
      </c>
      <c r="BG640" s="1" t="s">
        <v>203</v>
      </c>
      <c r="BH640" s="1" t="s">
        <v>1443</v>
      </c>
      <c r="BI640" s="1" t="s">
        <v>194</v>
      </c>
      <c r="BL640" s="1" t="s">
        <v>143</v>
      </c>
      <c r="BM640" s="1" t="s">
        <v>126</v>
      </c>
      <c r="BN640" s="1" t="s">
        <v>1444</v>
      </c>
      <c r="BO640" s="1">
        <v>150</v>
      </c>
      <c r="BP640" s="1">
        <v>150</v>
      </c>
      <c r="BQ640" s="1" t="s">
        <v>97</v>
      </c>
      <c r="BR640" s="1" t="s">
        <v>98</v>
      </c>
      <c r="BS640" s="1" t="s">
        <v>84</v>
      </c>
      <c r="BT640" s="2">
        <v>40543</v>
      </c>
      <c r="BU640" s="1">
        <v>0</v>
      </c>
      <c r="BV640" s="1">
        <v>0</v>
      </c>
      <c r="BW640" s="1">
        <v>0</v>
      </c>
      <c r="BX640" s="1">
        <v>0</v>
      </c>
    </row>
    <row r="641" spans="4:76" hidden="1" x14ac:dyDescent="0.25">
      <c r="D641" s="4"/>
      <c r="E641" s="5" t="str">
        <f t="shared" si="90"/>
        <v>DPP-2009-NOV</v>
      </c>
      <c r="F641" s="5" t="str">
        <f t="shared" si="91"/>
        <v>IL</v>
      </c>
      <c r="H641" s="5" t="str">
        <f t="shared" si="92"/>
        <v>Withdrawn</v>
      </c>
      <c r="I641" s="6" t="str">
        <f t="shared" si="93"/>
        <v>Not Started</v>
      </c>
      <c r="J641" s="1" t="s">
        <v>1445</v>
      </c>
      <c r="P641" s="1" t="str">
        <f t="shared" si="94"/>
        <v>NRIS</v>
      </c>
      <c r="R641" s="1">
        <f t="shared" si="95"/>
        <v>275</v>
      </c>
      <c r="T641" s="1" t="str">
        <f t="shared" si="96"/>
        <v>Coal</v>
      </c>
      <c r="U641" s="1" t="str">
        <f t="shared" si="97"/>
        <v>Moultrie County</v>
      </c>
      <c r="V641" s="1" t="str">
        <f t="shared" si="98"/>
        <v>IL</v>
      </c>
      <c r="AB641" s="1"/>
      <c r="AC641" s="1"/>
      <c r="AJ641" s="5"/>
      <c r="AK641" s="5"/>
      <c r="AL641" s="5"/>
      <c r="AM641" s="5"/>
      <c r="AN641" s="5"/>
      <c r="AO641" s="5"/>
      <c r="AP641" s="5"/>
      <c r="AQ641" s="5"/>
      <c r="AR641" s="5"/>
      <c r="AS641" s="5"/>
      <c r="AT641" s="5"/>
      <c r="AU641" s="5"/>
      <c r="BB641" s="1" t="s">
        <v>73</v>
      </c>
      <c r="BC641" s="2">
        <v>39767</v>
      </c>
      <c r="BD641" s="2">
        <v>40415</v>
      </c>
      <c r="BE641" s="2">
        <v>40415</v>
      </c>
      <c r="BG641" s="1" t="s">
        <v>122</v>
      </c>
      <c r="BH641" s="1" t="s">
        <v>1446</v>
      </c>
      <c r="BI641" s="1" t="s">
        <v>124</v>
      </c>
      <c r="BJ641" s="1" t="s">
        <v>1403</v>
      </c>
      <c r="BK641" s="1" t="s">
        <v>124</v>
      </c>
      <c r="BL641" s="1" t="s">
        <v>134</v>
      </c>
      <c r="BM641" s="1" t="s">
        <v>126</v>
      </c>
      <c r="BN641" s="1" t="s">
        <v>1447</v>
      </c>
      <c r="BO641" s="1">
        <v>275</v>
      </c>
      <c r="BP641" s="1">
        <v>275</v>
      </c>
      <c r="BQ641" s="1" t="s">
        <v>83</v>
      </c>
      <c r="BR641" s="1" t="s">
        <v>1260</v>
      </c>
      <c r="BS641" s="1" t="s">
        <v>84</v>
      </c>
      <c r="BT641" s="2">
        <v>40299</v>
      </c>
      <c r="BU641" s="1">
        <v>0</v>
      </c>
      <c r="BV641" s="1">
        <v>0</v>
      </c>
      <c r="BW641" s="1">
        <v>0</v>
      </c>
      <c r="BX641" s="1">
        <v>0</v>
      </c>
    </row>
    <row r="642" spans="4:76" hidden="1" x14ac:dyDescent="0.25">
      <c r="D642" s="4"/>
      <c r="E642" s="5">
        <f t="shared" si="90"/>
        <v>0</v>
      </c>
      <c r="F642" s="5">
        <f t="shared" si="91"/>
        <v>0</v>
      </c>
      <c r="H642" s="5" t="str">
        <f t="shared" si="92"/>
        <v>Withdrawn</v>
      </c>
      <c r="I642" s="6" t="str">
        <f t="shared" si="93"/>
        <v>Not Started</v>
      </c>
      <c r="J642" s="1" t="s">
        <v>1448</v>
      </c>
      <c r="P642" s="1" t="str">
        <f t="shared" si="94"/>
        <v>NRIS</v>
      </c>
      <c r="R642" s="1">
        <f t="shared" si="95"/>
        <v>750</v>
      </c>
      <c r="T642" s="1" t="str">
        <f t="shared" si="96"/>
        <v>Wind</v>
      </c>
      <c r="U642" s="1" t="str">
        <f t="shared" si="97"/>
        <v>Jerauld County</v>
      </c>
      <c r="V642" s="1" t="str">
        <f t="shared" si="98"/>
        <v>SD</v>
      </c>
      <c r="AB642" s="1"/>
      <c r="AC642" s="1"/>
      <c r="AJ642" s="5"/>
      <c r="AK642" s="5"/>
      <c r="AL642" s="5"/>
      <c r="AM642" s="5"/>
      <c r="AN642" s="5"/>
      <c r="AO642" s="5"/>
      <c r="AP642" s="5"/>
      <c r="AQ642" s="5"/>
      <c r="AR642" s="5"/>
      <c r="AS642" s="5"/>
      <c r="AT642" s="5"/>
      <c r="AU642" s="5"/>
      <c r="BB642" s="1" t="s">
        <v>73</v>
      </c>
      <c r="BC642" s="2">
        <v>39111</v>
      </c>
      <c r="BD642" s="2">
        <v>40416</v>
      </c>
      <c r="BE642" s="2">
        <v>40416</v>
      </c>
      <c r="BG642" s="1" t="s">
        <v>91</v>
      </c>
      <c r="BH642" s="1" t="s">
        <v>1449</v>
      </c>
      <c r="BI642" s="1" t="s">
        <v>205</v>
      </c>
      <c r="BL642" s="1" t="s">
        <v>143</v>
      </c>
      <c r="BM642" s="1" t="s">
        <v>126</v>
      </c>
      <c r="BN642" s="1" t="s">
        <v>1450</v>
      </c>
      <c r="BO642" s="1">
        <v>750</v>
      </c>
      <c r="BP642" s="1">
        <v>750</v>
      </c>
      <c r="BQ642" s="1" t="s">
        <v>97</v>
      </c>
      <c r="BR642" s="1" t="s">
        <v>98</v>
      </c>
      <c r="BS642" s="1" t="s">
        <v>84</v>
      </c>
      <c r="BT642" s="2">
        <v>39203</v>
      </c>
      <c r="BU642" s="1">
        <v>0</v>
      </c>
      <c r="BV642" s="1">
        <v>0</v>
      </c>
      <c r="BW642" s="1">
        <v>0</v>
      </c>
      <c r="BX642" s="1">
        <v>0</v>
      </c>
    </row>
    <row r="643" spans="4:76" hidden="1" x14ac:dyDescent="0.25">
      <c r="D643" s="4"/>
      <c r="E643" s="5" t="str">
        <f t="shared" si="90"/>
        <v>DPP-2009-MAR</v>
      </c>
      <c r="F643" s="5" t="str">
        <f t="shared" si="91"/>
        <v>MN</v>
      </c>
      <c r="H643" s="5" t="str">
        <f t="shared" si="92"/>
        <v>Done</v>
      </c>
      <c r="I643" s="6" t="str">
        <f t="shared" si="93"/>
        <v>In Service</v>
      </c>
      <c r="J643" s="1" t="s">
        <v>1451</v>
      </c>
      <c r="P643" s="1" t="str">
        <f t="shared" si="94"/>
        <v>NRIS</v>
      </c>
      <c r="R643" s="1">
        <f t="shared" si="95"/>
        <v>8</v>
      </c>
      <c r="T643" s="1" t="str">
        <f t="shared" si="96"/>
        <v>Waste Heat Recovery</v>
      </c>
      <c r="U643" s="1" t="str">
        <f t="shared" si="97"/>
        <v>Martin County</v>
      </c>
      <c r="V643" s="1" t="str">
        <f t="shared" si="98"/>
        <v>MN</v>
      </c>
      <c r="AB643" s="1"/>
      <c r="AC643" s="1"/>
      <c r="AJ643" s="5"/>
      <c r="AK643" s="5"/>
      <c r="AL643" s="5"/>
      <c r="AM643" s="5"/>
      <c r="AN643" s="5"/>
      <c r="AO643" s="5"/>
      <c r="AP643" s="5"/>
      <c r="AQ643" s="5"/>
      <c r="AR643" s="5"/>
      <c r="AS643" s="5"/>
      <c r="AT643" s="5"/>
      <c r="AU643" s="5"/>
      <c r="BB643" s="1" t="s">
        <v>58</v>
      </c>
      <c r="BC643" s="2">
        <v>39129</v>
      </c>
      <c r="BE643" s="2">
        <v>40245</v>
      </c>
      <c r="BF643" s="2">
        <v>40385</v>
      </c>
      <c r="BG643" s="1" t="s">
        <v>87</v>
      </c>
      <c r="BH643" s="1" t="s">
        <v>382</v>
      </c>
      <c r="BI643" s="1" t="s">
        <v>93</v>
      </c>
      <c r="BJ643" s="1" t="s">
        <v>1339</v>
      </c>
      <c r="BK643" s="1" t="s">
        <v>93</v>
      </c>
      <c r="BL643" s="1" t="s">
        <v>134</v>
      </c>
      <c r="BM643" s="1" t="s">
        <v>126</v>
      </c>
      <c r="BN643" s="1" t="s">
        <v>1452</v>
      </c>
      <c r="BO643" s="1">
        <v>8</v>
      </c>
      <c r="BP643" s="1">
        <v>8</v>
      </c>
      <c r="BQ643" s="1" t="s">
        <v>1132</v>
      </c>
      <c r="BR643" s="1" t="s">
        <v>1453</v>
      </c>
      <c r="BS643" s="1" t="s">
        <v>65</v>
      </c>
      <c r="BT643" s="2">
        <v>40613</v>
      </c>
      <c r="BU643" s="1">
        <v>0</v>
      </c>
      <c r="BV643" s="1">
        <v>0</v>
      </c>
      <c r="BW643" s="1">
        <v>0</v>
      </c>
      <c r="BX643" s="1">
        <v>0</v>
      </c>
    </row>
    <row r="644" spans="4:76" hidden="1" x14ac:dyDescent="0.25">
      <c r="D644" s="4"/>
      <c r="E644" s="5">
        <f t="shared" si="90"/>
        <v>0</v>
      </c>
      <c r="F644" s="5">
        <f t="shared" si="91"/>
        <v>0</v>
      </c>
      <c r="H644" s="5" t="str">
        <f t="shared" si="92"/>
        <v>Withdrawn</v>
      </c>
      <c r="I644" s="6" t="str">
        <f t="shared" si="93"/>
        <v>Not Started</v>
      </c>
      <c r="J644" s="1" t="s">
        <v>1454</v>
      </c>
      <c r="P644" s="1" t="str">
        <f t="shared" si="94"/>
        <v>NRIS</v>
      </c>
      <c r="R644" s="1">
        <f t="shared" si="95"/>
        <v>300</v>
      </c>
      <c r="T644" s="1" t="str">
        <f t="shared" si="96"/>
        <v>Wind</v>
      </c>
      <c r="U644" s="1" t="str">
        <f t="shared" si="97"/>
        <v>Olmsted County</v>
      </c>
      <c r="V644" s="1" t="str">
        <f t="shared" si="98"/>
        <v>MN</v>
      </c>
      <c r="AB644" s="1"/>
      <c r="AC644" s="1"/>
      <c r="AJ644" s="5"/>
      <c r="AK644" s="5"/>
      <c r="AL644" s="5"/>
      <c r="AM644" s="5"/>
      <c r="AN644" s="5"/>
      <c r="AO644" s="5"/>
      <c r="AP644" s="5"/>
      <c r="AQ644" s="5"/>
      <c r="AR644" s="5"/>
      <c r="AS644" s="5"/>
      <c r="AT644" s="5"/>
      <c r="AU644" s="5"/>
      <c r="BB644" s="1" t="s">
        <v>73</v>
      </c>
      <c r="BC644" s="2">
        <v>40058</v>
      </c>
      <c r="BD644" s="2">
        <v>40421</v>
      </c>
      <c r="BE644" s="2">
        <v>40421</v>
      </c>
      <c r="BG644" s="1" t="s">
        <v>153</v>
      </c>
      <c r="BH644" s="1" t="s">
        <v>1194</v>
      </c>
      <c r="BI644" s="1" t="s">
        <v>93</v>
      </c>
      <c r="BL644" s="1" t="s">
        <v>143</v>
      </c>
      <c r="BM644" s="1" t="s">
        <v>126</v>
      </c>
      <c r="BN644" s="1" t="s">
        <v>1455</v>
      </c>
      <c r="BO644" s="1">
        <v>300</v>
      </c>
      <c r="BP644" s="1">
        <v>300</v>
      </c>
      <c r="BQ644" s="1" t="s">
        <v>97</v>
      </c>
      <c r="BR644" s="1" t="s">
        <v>98</v>
      </c>
      <c r="BS644" s="1" t="s">
        <v>84</v>
      </c>
      <c r="BT644" s="2">
        <v>40787</v>
      </c>
      <c r="BU644" s="1">
        <v>0</v>
      </c>
      <c r="BV644" s="1">
        <v>0</v>
      </c>
      <c r="BW644" s="1">
        <v>0</v>
      </c>
      <c r="BX644" s="1">
        <v>0</v>
      </c>
    </row>
    <row r="645" spans="4:76" hidden="1" x14ac:dyDescent="0.25">
      <c r="D645" s="4"/>
      <c r="E645" s="5" t="str">
        <f t="shared" ref="E645:E708" si="99">BJ645</f>
        <v>DPP-2008-NOV</v>
      </c>
      <c r="F645" s="5" t="str">
        <f t="shared" ref="F645:F708" si="100">BK645</f>
        <v>MI</v>
      </c>
      <c r="H645" s="5" t="str">
        <f t="shared" ref="H645:H708" si="101">BB645</f>
        <v>Done</v>
      </c>
      <c r="I645" s="6" t="str">
        <f t="shared" ref="I645:I708" si="102">BS645</f>
        <v>In Service</v>
      </c>
      <c r="J645" s="1" t="s">
        <v>1456</v>
      </c>
      <c r="P645" s="1" t="str">
        <f t="shared" ref="P645:P708" si="103">BM645</f>
        <v>NRIS</v>
      </c>
      <c r="R645" s="1">
        <f t="shared" ref="R645:R708" si="104">BP645</f>
        <v>45</v>
      </c>
      <c r="T645" s="1" t="str">
        <f t="shared" ref="T645:T708" si="105">BQ645</f>
        <v>Wind</v>
      </c>
      <c r="U645" s="1" t="str">
        <f t="shared" ref="U645:U708" si="106">BH645</f>
        <v>Missaukee County</v>
      </c>
      <c r="V645" s="1" t="str">
        <f t="shared" ref="V645:V708" si="107">BI645</f>
        <v>MI</v>
      </c>
      <c r="AB645" s="1"/>
      <c r="AC645" s="1"/>
      <c r="AJ645" s="5"/>
      <c r="AK645" s="5"/>
      <c r="AL645" s="5"/>
      <c r="AM645" s="5"/>
      <c r="AN645" s="5"/>
      <c r="AO645" s="5"/>
      <c r="AP645" s="5"/>
      <c r="AQ645" s="5"/>
      <c r="AR645" s="5"/>
      <c r="AS645" s="5"/>
      <c r="AT645" s="5"/>
      <c r="AU645" s="5"/>
      <c r="BB645" s="1" t="s">
        <v>58</v>
      </c>
      <c r="BC645" s="2">
        <v>39129</v>
      </c>
      <c r="BE645" s="2">
        <v>40263</v>
      </c>
      <c r="BF645" s="2">
        <v>40518</v>
      </c>
      <c r="BG645" s="1" t="s">
        <v>1457</v>
      </c>
      <c r="BH645" s="1" t="s">
        <v>1096</v>
      </c>
      <c r="BI645" s="1" t="s">
        <v>130</v>
      </c>
      <c r="BJ645" s="1" t="s">
        <v>1303</v>
      </c>
      <c r="BK645" s="1" t="s">
        <v>130</v>
      </c>
      <c r="BL645" s="1" t="s">
        <v>77</v>
      </c>
      <c r="BM645" s="1" t="s">
        <v>126</v>
      </c>
      <c r="BN645" s="1" t="s">
        <v>1458</v>
      </c>
      <c r="BO645" s="1">
        <v>45</v>
      </c>
      <c r="BP645" s="1">
        <v>45</v>
      </c>
      <c r="BQ645" s="1" t="s">
        <v>97</v>
      </c>
      <c r="BR645" s="1" t="s">
        <v>98</v>
      </c>
      <c r="BS645" s="1" t="s">
        <v>65</v>
      </c>
      <c r="BT645" s="2">
        <v>40148</v>
      </c>
      <c r="BU645" s="1">
        <v>0</v>
      </c>
      <c r="BV645" s="1">
        <v>0</v>
      </c>
      <c r="BW645" s="1">
        <v>0</v>
      </c>
      <c r="BX645" s="1">
        <v>0</v>
      </c>
    </row>
    <row r="646" spans="4:76" hidden="1" x14ac:dyDescent="0.25">
      <c r="D646" s="4"/>
      <c r="E646" s="5">
        <f t="shared" si="99"/>
        <v>0</v>
      </c>
      <c r="F646" s="5">
        <f t="shared" si="100"/>
        <v>0</v>
      </c>
      <c r="H646" s="5" t="str">
        <f t="shared" si="101"/>
        <v>Withdrawn</v>
      </c>
      <c r="I646" s="6" t="str">
        <f t="shared" si="102"/>
        <v>Not Started</v>
      </c>
      <c r="J646" s="1" t="s">
        <v>1459</v>
      </c>
      <c r="P646" s="1">
        <f t="shared" si="103"/>
        <v>0</v>
      </c>
      <c r="R646" s="1">
        <f t="shared" si="104"/>
        <v>200</v>
      </c>
      <c r="T646" s="1" t="str">
        <f t="shared" si="105"/>
        <v>Wind</v>
      </c>
      <c r="U646" s="1" t="str">
        <f t="shared" si="106"/>
        <v>Buffalo County</v>
      </c>
      <c r="V646" s="1" t="str">
        <f t="shared" si="107"/>
        <v>WI</v>
      </c>
      <c r="AB646" s="1"/>
      <c r="AC646" s="1"/>
      <c r="AJ646" s="5"/>
      <c r="AK646" s="5"/>
      <c r="AL646" s="5"/>
      <c r="AM646" s="5"/>
      <c r="AN646" s="5"/>
      <c r="AO646" s="5"/>
      <c r="AP646" s="5"/>
      <c r="AQ646" s="5"/>
      <c r="AR646" s="5"/>
      <c r="AS646" s="5"/>
      <c r="AT646" s="5"/>
      <c r="AU646" s="5"/>
      <c r="BB646" s="1" t="s">
        <v>73</v>
      </c>
      <c r="BC646" s="2">
        <v>39498</v>
      </c>
      <c r="BD646" s="2">
        <v>40434</v>
      </c>
      <c r="BE646" s="2">
        <v>40434</v>
      </c>
      <c r="BG646" s="1" t="s">
        <v>236</v>
      </c>
      <c r="BH646" s="1" t="s">
        <v>522</v>
      </c>
      <c r="BI646" s="1" t="s">
        <v>76</v>
      </c>
      <c r="BL646" s="1" t="s">
        <v>536</v>
      </c>
      <c r="BN646" s="1" t="s">
        <v>1460</v>
      </c>
      <c r="BO646" s="1">
        <v>200</v>
      </c>
      <c r="BP646" s="1">
        <v>200</v>
      </c>
      <c r="BQ646" s="1" t="s">
        <v>97</v>
      </c>
      <c r="BR646" s="1" t="s">
        <v>98</v>
      </c>
      <c r="BS646" s="1" t="s">
        <v>84</v>
      </c>
      <c r="BT646" s="2">
        <v>40787</v>
      </c>
      <c r="BU646" s="1">
        <v>0</v>
      </c>
      <c r="BV646" s="1">
        <v>0</v>
      </c>
      <c r="BW646" s="1">
        <v>0</v>
      </c>
      <c r="BX646" s="1">
        <v>0</v>
      </c>
    </row>
    <row r="647" spans="4:76" hidden="1" x14ac:dyDescent="0.25">
      <c r="D647" s="4"/>
      <c r="E647" s="5">
        <f t="shared" si="99"/>
        <v>0</v>
      </c>
      <c r="F647" s="5">
        <f t="shared" si="100"/>
        <v>0</v>
      </c>
      <c r="H647" s="5" t="str">
        <f t="shared" si="101"/>
        <v>Withdrawn</v>
      </c>
      <c r="I647" s="6" t="str">
        <f t="shared" si="102"/>
        <v>Not Started</v>
      </c>
      <c r="J647" s="1" t="s">
        <v>1461</v>
      </c>
      <c r="P647" s="1">
        <f t="shared" si="103"/>
        <v>0</v>
      </c>
      <c r="R647" s="1">
        <f t="shared" si="104"/>
        <v>40</v>
      </c>
      <c r="T647" s="1" t="str">
        <f t="shared" si="105"/>
        <v>Wind</v>
      </c>
      <c r="U647" s="1" t="str">
        <f t="shared" si="106"/>
        <v>Fillmore County</v>
      </c>
      <c r="V647" s="1" t="str">
        <f t="shared" si="107"/>
        <v>MN</v>
      </c>
      <c r="AB647" s="1"/>
      <c r="AC647" s="1"/>
      <c r="AJ647" s="5"/>
      <c r="AK647" s="5"/>
      <c r="AL647" s="5"/>
      <c r="AM647" s="5"/>
      <c r="AN647" s="5"/>
      <c r="AO647" s="5"/>
      <c r="AP647" s="5"/>
      <c r="AQ647" s="5"/>
      <c r="AR647" s="5"/>
      <c r="AS647" s="5"/>
      <c r="AT647" s="5"/>
      <c r="AU647" s="5"/>
      <c r="BB647" s="1" t="s">
        <v>73</v>
      </c>
      <c r="BC647" s="2">
        <v>39849</v>
      </c>
      <c r="BD647" s="2">
        <v>40434</v>
      </c>
      <c r="BE647" s="2">
        <v>40434</v>
      </c>
      <c r="BG647" s="1" t="s">
        <v>236</v>
      </c>
      <c r="BH647" s="1" t="s">
        <v>1462</v>
      </c>
      <c r="BI647" s="1" t="s">
        <v>93</v>
      </c>
      <c r="BL647" s="1" t="s">
        <v>536</v>
      </c>
      <c r="BN647" s="1" t="s">
        <v>1463</v>
      </c>
      <c r="BO647" s="1">
        <v>40</v>
      </c>
      <c r="BP647" s="1">
        <v>40</v>
      </c>
      <c r="BQ647" s="1" t="s">
        <v>97</v>
      </c>
      <c r="BR647" s="1" t="s">
        <v>98</v>
      </c>
      <c r="BS647" s="1" t="s">
        <v>84</v>
      </c>
      <c r="BT647" s="2">
        <v>41455</v>
      </c>
      <c r="BU647" s="1">
        <v>0</v>
      </c>
      <c r="BV647" s="1">
        <v>0</v>
      </c>
      <c r="BW647" s="1">
        <v>0</v>
      </c>
      <c r="BX647" s="1">
        <v>0</v>
      </c>
    </row>
    <row r="648" spans="4:76" hidden="1" x14ac:dyDescent="0.25">
      <c r="D648" s="4"/>
      <c r="E648" s="5" t="str">
        <f t="shared" si="99"/>
        <v>DPP-2008-NOV</v>
      </c>
      <c r="F648" s="5" t="str">
        <f t="shared" si="100"/>
        <v>SE MN IA</v>
      </c>
      <c r="H648" s="5" t="str">
        <f t="shared" si="101"/>
        <v>Done</v>
      </c>
      <c r="I648" s="6" t="str">
        <f t="shared" si="102"/>
        <v>Withdrawn</v>
      </c>
      <c r="J648" s="1" t="s">
        <v>1464</v>
      </c>
      <c r="P648" s="1" t="str">
        <f t="shared" si="103"/>
        <v>NRIS Only</v>
      </c>
      <c r="R648" s="1">
        <f t="shared" si="104"/>
        <v>200</v>
      </c>
      <c r="T648" s="1" t="str">
        <f t="shared" si="105"/>
        <v>Wind</v>
      </c>
      <c r="U648" s="1" t="str">
        <f t="shared" si="106"/>
        <v>Fillmore County</v>
      </c>
      <c r="V648" s="1" t="str">
        <f t="shared" si="107"/>
        <v>MN</v>
      </c>
      <c r="AB648" s="1"/>
      <c r="AC648" s="1"/>
      <c r="AJ648" s="5"/>
      <c r="AK648" s="5"/>
      <c r="AL648" s="5"/>
      <c r="AM648" s="5"/>
      <c r="AN648" s="5"/>
      <c r="AO648" s="5"/>
      <c r="AP648" s="5"/>
      <c r="AQ648" s="5"/>
      <c r="AR648" s="5"/>
      <c r="AS648" s="5"/>
      <c r="AT648" s="5"/>
      <c r="AU648" s="5"/>
      <c r="BB648" s="1" t="s">
        <v>58</v>
      </c>
      <c r="BC648" s="2">
        <v>39134</v>
      </c>
      <c r="BE648" s="2">
        <v>40848</v>
      </c>
      <c r="BF648" s="2">
        <v>41244</v>
      </c>
      <c r="BG648" s="1" t="s">
        <v>87</v>
      </c>
      <c r="BH648" s="1" t="s">
        <v>1462</v>
      </c>
      <c r="BI648" s="1" t="s">
        <v>93</v>
      </c>
      <c r="BJ648" s="1" t="s">
        <v>1303</v>
      </c>
      <c r="BK648" s="1" t="s">
        <v>1465</v>
      </c>
      <c r="BL648" s="1" t="s">
        <v>143</v>
      </c>
      <c r="BM648" s="1" t="s">
        <v>1466</v>
      </c>
      <c r="BN648" s="1" t="s">
        <v>1467</v>
      </c>
      <c r="BO648" s="1">
        <v>200</v>
      </c>
      <c r="BP648" s="1">
        <v>200</v>
      </c>
      <c r="BQ648" s="1" t="s">
        <v>97</v>
      </c>
      <c r="BR648" s="1" t="s">
        <v>98</v>
      </c>
      <c r="BS648" s="1" t="s">
        <v>73</v>
      </c>
      <c r="BT648" s="2">
        <v>40269</v>
      </c>
      <c r="BU648" s="1">
        <v>0</v>
      </c>
      <c r="BV648" s="1">
        <v>0</v>
      </c>
      <c r="BW648" s="1">
        <v>0</v>
      </c>
      <c r="BX648" s="1">
        <v>0</v>
      </c>
    </row>
    <row r="649" spans="4:76" hidden="1" x14ac:dyDescent="0.25">
      <c r="D649" s="4"/>
      <c r="E649" s="5">
        <f t="shared" si="99"/>
        <v>0</v>
      </c>
      <c r="F649" s="5">
        <f t="shared" si="100"/>
        <v>0</v>
      </c>
      <c r="H649" s="5" t="str">
        <f t="shared" si="101"/>
        <v>Withdrawn</v>
      </c>
      <c r="I649" s="6" t="str">
        <f t="shared" si="102"/>
        <v>Not Started</v>
      </c>
      <c r="J649" s="1" t="s">
        <v>1468</v>
      </c>
      <c r="P649" s="1">
        <f t="shared" si="103"/>
        <v>0</v>
      </c>
      <c r="R649" s="1">
        <f t="shared" si="104"/>
        <v>100</v>
      </c>
      <c r="T649" s="1" t="str">
        <f t="shared" si="105"/>
        <v>Wind</v>
      </c>
      <c r="U649" s="1" t="str">
        <f t="shared" si="106"/>
        <v>Mower County</v>
      </c>
      <c r="V649" s="1" t="str">
        <f t="shared" si="107"/>
        <v>MN</v>
      </c>
      <c r="AB649" s="1"/>
      <c r="AC649" s="1"/>
      <c r="AJ649" s="5"/>
      <c r="AK649" s="5"/>
      <c r="AL649" s="5"/>
      <c r="AM649" s="5"/>
      <c r="AN649" s="5"/>
      <c r="AO649" s="5"/>
      <c r="AP649" s="5"/>
      <c r="AQ649" s="5"/>
      <c r="AR649" s="5"/>
      <c r="AS649" s="5"/>
      <c r="AT649" s="5"/>
      <c r="AU649" s="5"/>
      <c r="BB649" s="1" t="s">
        <v>73</v>
      </c>
      <c r="BC649" s="2">
        <v>39853</v>
      </c>
      <c r="BD649" s="2">
        <v>40434</v>
      </c>
      <c r="BE649" s="2">
        <v>40434</v>
      </c>
      <c r="BG649" s="1" t="s">
        <v>236</v>
      </c>
      <c r="BH649" s="1" t="s">
        <v>179</v>
      </c>
      <c r="BI649" s="1" t="s">
        <v>93</v>
      </c>
      <c r="BL649" s="1" t="s">
        <v>536</v>
      </c>
      <c r="BN649" s="1" t="s">
        <v>1469</v>
      </c>
      <c r="BO649" s="1">
        <v>100</v>
      </c>
      <c r="BP649" s="1">
        <v>100</v>
      </c>
      <c r="BQ649" s="1" t="s">
        <v>97</v>
      </c>
      <c r="BR649" s="1" t="s">
        <v>98</v>
      </c>
      <c r="BS649" s="1" t="s">
        <v>84</v>
      </c>
      <c r="BT649" s="2">
        <v>40178</v>
      </c>
      <c r="BU649" s="1">
        <v>0</v>
      </c>
      <c r="BV649" s="1">
        <v>0</v>
      </c>
      <c r="BW649" s="1">
        <v>0</v>
      </c>
      <c r="BX649" s="1">
        <v>0</v>
      </c>
    </row>
    <row r="650" spans="4:76" hidden="1" x14ac:dyDescent="0.25">
      <c r="D650" s="4"/>
      <c r="E650" s="5" t="str">
        <f t="shared" si="99"/>
        <v>Pre-Transition SIS</v>
      </c>
      <c r="F650" s="5">
        <f t="shared" si="100"/>
        <v>0</v>
      </c>
      <c r="H650" s="5" t="str">
        <f t="shared" si="101"/>
        <v>Done</v>
      </c>
      <c r="I650" s="6" t="str">
        <f t="shared" si="102"/>
        <v>Withdrawn</v>
      </c>
      <c r="J650" s="1" t="s">
        <v>1470</v>
      </c>
      <c r="P650" s="1" t="str">
        <f t="shared" si="103"/>
        <v>NRIS</v>
      </c>
      <c r="R650" s="1">
        <f t="shared" si="104"/>
        <v>50</v>
      </c>
      <c r="T650" s="1" t="str">
        <f t="shared" si="105"/>
        <v>Wind</v>
      </c>
      <c r="U650" s="1" t="str">
        <f t="shared" si="106"/>
        <v>Lafayette County</v>
      </c>
      <c r="V650" s="1" t="str">
        <f t="shared" si="107"/>
        <v>WI</v>
      </c>
      <c r="AB650" s="1"/>
      <c r="AC650" s="1"/>
      <c r="AJ650" s="5"/>
      <c r="AK650" s="5"/>
      <c r="AL650" s="5"/>
      <c r="AM650" s="5"/>
      <c r="AN650" s="5"/>
      <c r="AO650" s="5"/>
      <c r="AP650" s="5"/>
      <c r="AQ650" s="5"/>
      <c r="AR650" s="5"/>
      <c r="AS650" s="5"/>
      <c r="AT650" s="5"/>
      <c r="AU650" s="5"/>
      <c r="BB650" s="1" t="s">
        <v>58</v>
      </c>
      <c r="BC650" s="2">
        <v>39140</v>
      </c>
      <c r="BE650" s="2">
        <v>40260</v>
      </c>
      <c r="BF650" s="2">
        <v>41243</v>
      </c>
      <c r="BG650" s="1" t="s">
        <v>74</v>
      </c>
      <c r="BH650" s="1" t="s">
        <v>569</v>
      </c>
      <c r="BI650" s="1" t="s">
        <v>76</v>
      </c>
      <c r="BJ650" s="1" t="s">
        <v>1058</v>
      </c>
      <c r="BL650" s="1" t="s">
        <v>77</v>
      </c>
      <c r="BM650" s="1" t="s">
        <v>126</v>
      </c>
      <c r="BN650" s="1" t="s">
        <v>1471</v>
      </c>
      <c r="BO650" s="1">
        <v>50</v>
      </c>
      <c r="BP650" s="1">
        <v>50</v>
      </c>
      <c r="BQ650" s="1" t="s">
        <v>97</v>
      </c>
      <c r="BR650" s="1" t="s">
        <v>98</v>
      </c>
      <c r="BS650" s="1" t="s">
        <v>73</v>
      </c>
      <c r="BT650" s="2">
        <v>40543</v>
      </c>
      <c r="BU650" s="1">
        <v>0</v>
      </c>
      <c r="BV650" s="1">
        <v>0</v>
      </c>
      <c r="BW650" s="1">
        <v>0</v>
      </c>
      <c r="BX650" s="1">
        <v>0</v>
      </c>
    </row>
    <row r="651" spans="4:76" hidden="1" x14ac:dyDescent="0.25">
      <c r="D651" s="4"/>
      <c r="E651" s="5">
        <f t="shared" si="99"/>
        <v>0</v>
      </c>
      <c r="F651" s="5">
        <f t="shared" si="100"/>
        <v>0</v>
      </c>
      <c r="H651" s="5" t="str">
        <f t="shared" si="101"/>
        <v>Withdrawn</v>
      </c>
      <c r="I651" s="6" t="str">
        <f t="shared" si="102"/>
        <v>Not Started</v>
      </c>
      <c r="J651" s="1" t="s">
        <v>1472</v>
      </c>
      <c r="P651" s="1">
        <f t="shared" si="103"/>
        <v>0</v>
      </c>
      <c r="R651" s="1">
        <f t="shared" si="104"/>
        <v>100</v>
      </c>
      <c r="T651" s="1" t="str">
        <f t="shared" si="105"/>
        <v>Wind</v>
      </c>
      <c r="U651" s="1" t="str">
        <f t="shared" si="106"/>
        <v>Fillmore County</v>
      </c>
      <c r="V651" s="1" t="str">
        <f t="shared" si="107"/>
        <v>MN</v>
      </c>
      <c r="AB651" s="1"/>
      <c r="AC651" s="1"/>
      <c r="AJ651" s="5"/>
      <c r="AK651" s="5"/>
      <c r="AL651" s="5"/>
      <c r="AM651" s="5"/>
      <c r="AN651" s="5"/>
      <c r="AO651" s="5"/>
      <c r="AP651" s="5"/>
      <c r="AQ651" s="5"/>
      <c r="AR651" s="5"/>
      <c r="AS651" s="5"/>
      <c r="AT651" s="5"/>
      <c r="AU651" s="5"/>
      <c r="BB651" s="1" t="s">
        <v>73</v>
      </c>
      <c r="BC651" s="2">
        <v>40140</v>
      </c>
      <c r="BD651" s="2">
        <v>40434</v>
      </c>
      <c r="BE651" s="2">
        <v>40434</v>
      </c>
      <c r="BG651" s="1" t="s">
        <v>236</v>
      </c>
      <c r="BH651" s="1" t="s">
        <v>1462</v>
      </c>
      <c r="BI651" s="1" t="s">
        <v>93</v>
      </c>
      <c r="BL651" s="1" t="s">
        <v>536</v>
      </c>
      <c r="BN651" s="1" t="s">
        <v>1473</v>
      </c>
      <c r="BO651" s="1">
        <v>100</v>
      </c>
      <c r="BP651" s="1">
        <v>100</v>
      </c>
      <c r="BQ651" s="1" t="s">
        <v>97</v>
      </c>
      <c r="BR651" s="1" t="s">
        <v>98</v>
      </c>
      <c r="BS651" s="1" t="s">
        <v>84</v>
      </c>
      <c r="BT651" s="2">
        <v>40543</v>
      </c>
      <c r="BU651" s="1">
        <v>0</v>
      </c>
      <c r="BV651" s="1">
        <v>0</v>
      </c>
      <c r="BW651" s="1">
        <v>0</v>
      </c>
      <c r="BX651" s="1">
        <v>0</v>
      </c>
    </row>
    <row r="652" spans="4:76" hidden="1" x14ac:dyDescent="0.25">
      <c r="D652" s="4"/>
      <c r="E652" s="5">
        <f t="shared" si="99"/>
        <v>0</v>
      </c>
      <c r="F652" s="5">
        <f t="shared" si="100"/>
        <v>0</v>
      </c>
      <c r="H652" s="5" t="str">
        <f t="shared" si="101"/>
        <v>Withdrawn</v>
      </c>
      <c r="I652" s="6" t="str">
        <f t="shared" si="102"/>
        <v>Not Started</v>
      </c>
      <c r="J652" s="1" t="s">
        <v>1474</v>
      </c>
      <c r="P652" s="1" t="str">
        <f t="shared" si="103"/>
        <v>NRIS</v>
      </c>
      <c r="R652" s="1">
        <f t="shared" si="104"/>
        <v>9.1199999999999992</v>
      </c>
      <c r="T652" s="1" t="str">
        <f t="shared" si="105"/>
        <v>Diesel</v>
      </c>
      <c r="U652" s="1" t="str">
        <f t="shared" si="106"/>
        <v>Brown County</v>
      </c>
      <c r="V652" s="1" t="str">
        <f t="shared" si="107"/>
        <v>MN</v>
      </c>
      <c r="AB652" s="1"/>
      <c r="AC652" s="1"/>
      <c r="AJ652" s="5"/>
      <c r="AK652" s="5"/>
      <c r="AL652" s="5"/>
      <c r="AM652" s="5"/>
      <c r="AN652" s="5"/>
      <c r="AO652" s="5"/>
      <c r="AP652" s="5"/>
      <c r="AQ652" s="5"/>
      <c r="AR652" s="5"/>
      <c r="AS652" s="5"/>
      <c r="AT652" s="5"/>
      <c r="AU652" s="5"/>
      <c r="BB652" s="1" t="s">
        <v>73</v>
      </c>
      <c r="BC652" s="2">
        <v>40225</v>
      </c>
      <c r="BD652" s="2">
        <v>40441</v>
      </c>
      <c r="BE652" s="2">
        <v>40441</v>
      </c>
      <c r="BG652" s="1" t="s">
        <v>87</v>
      </c>
      <c r="BH652" s="1" t="s">
        <v>302</v>
      </c>
      <c r="BI652" s="1" t="s">
        <v>93</v>
      </c>
      <c r="BL652" s="1" t="s">
        <v>536</v>
      </c>
      <c r="BM652" s="1" t="s">
        <v>126</v>
      </c>
      <c r="BN652" s="1" t="s">
        <v>1475</v>
      </c>
      <c r="BO652" s="1">
        <v>9.1199999999999992</v>
      </c>
      <c r="BP652" s="1">
        <v>9.1199999999999992</v>
      </c>
      <c r="BQ652" s="1" t="s">
        <v>207</v>
      </c>
      <c r="BS652" s="1" t="s">
        <v>84</v>
      </c>
      <c r="BT652" s="2">
        <v>42522</v>
      </c>
      <c r="BU652" s="1">
        <v>0</v>
      </c>
      <c r="BV652" s="1">
        <v>0</v>
      </c>
      <c r="BW652" s="1">
        <v>0</v>
      </c>
      <c r="BX652" s="1">
        <v>0</v>
      </c>
    </row>
    <row r="653" spans="4:76" hidden="1" x14ac:dyDescent="0.25">
      <c r="D653" s="4"/>
      <c r="E653" s="5" t="str">
        <f t="shared" si="99"/>
        <v>DPP-2010-APR</v>
      </c>
      <c r="F653" s="5" t="str">
        <f t="shared" si="100"/>
        <v>MT-ND</v>
      </c>
      <c r="H653" s="5" t="str">
        <f t="shared" si="101"/>
        <v>Done</v>
      </c>
      <c r="I653" s="6" t="str">
        <f t="shared" si="102"/>
        <v>In Service</v>
      </c>
      <c r="J653" s="1" t="s">
        <v>1476</v>
      </c>
      <c r="P653" s="1" t="str">
        <f t="shared" si="103"/>
        <v>NRIS</v>
      </c>
      <c r="R653" s="1">
        <f t="shared" si="104"/>
        <v>150</v>
      </c>
      <c r="T653" s="1" t="str">
        <f t="shared" si="105"/>
        <v>Wind</v>
      </c>
      <c r="U653" s="1" t="str">
        <f t="shared" si="106"/>
        <v>Adams County</v>
      </c>
      <c r="V653" s="1" t="str">
        <f t="shared" si="107"/>
        <v>ND</v>
      </c>
      <c r="AB653" s="1"/>
      <c r="AC653" s="1"/>
      <c r="AJ653" s="5"/>
      <c r="AK653" s="5"/>
      <c r="AL653" s="5"/>
      <c r="AM653" s="5"/>
      <c r="AN653" s="5"/>
      <c r="AO653" s="5"/>
      <c r="AP653" s="5"/>
      <c r="AQ653" s="5"/>
      <c r="AR653" s="5"/>
      <c r="AS653" s="5"/>
      <c r="AT653" s="5"/>
      <c r="AU653" s="5"/>
      <c r="BB653" s="1" t="s">
        <v>58</v>
      </c>
      <c r="BC653" s="2">
        <v>39140</v>
      </c>
      <c r="BE653" s="2">
        <v>40946</v>
      </c>
      <c r="BF653" s="2">
        <v>42216</v>
      </c>
      <c r="BG653" s="1" t="s">
        <v>192</v>
      </c>
      <c r="BH653" s="1" t="s">
        <v>1087</v>
      </c>
      <c r="BI653" s="1" t="s">
        <v>194</v>
      </c>
      <c r="BJ653" s="1" t="s">
        <v>1406</v>
      </c>
      <c r="BK653" s="1" t="s">
        <v>1477</v>
      </c>
      <c r="BL653" s="1" t="s">
        <v>77</v>
      </c>
      <c r="BM653" s="1" t="s">
        <v>126</v>
      </c>
      <c r="BN653" s="1" t="s">
        <v>1478</v>
      </c>
      <c r="BO653" s="1">
        <v>150</v>
      </c>
      <c r="BP653" s="1">
        <v>150</v>
      </c>
      <c r="BQ653" s="1" t="s">
        <v>97</v>
      </c>
      <c r="BR653" s="1" t="s">
        <v>98</v>
      </c>
      <c r="BS653" s="1" t="s">
        <v>65</v>
      </c>
      <c r="BT653" s="2">
        <v>40086</v>
      </c>
      <c r="BU653" s="1">
        <v>0</v>
      </c>
      <c r="BV653" s="1">
        <v>0</v>
      </c>
      <c r="BW653" s="1">
        <v>0</v>
      </c>
      <c r="BX653" s="1">
        <v>0</v>
      </c>
    </row>
    <row r="654" spans="4:76" hidden="1" x14ac:dyDescent="0.25">
      <c r="D654" s="4"/>
      <c r="E654" s="5" t="str">
        <f t="shared" si="99"/>
        <v>DPP-2009-NOV</v>
      </c>
      <c r="F654" s="5" t="str">
        <f t="shared" si="100"/>
        <v>MI</v>
      </c>
      <c r="H654" s="5" t="str">
        <f t="shared" si="101"/>
        <v>Withdrawn</v>
      </c>
      <c r="I654" s="6" t="str">
        <f t="shared" si="102"/>
        <v>Not Started</v>
      </c>
      <c r="J654" s="1" t="s">
        <v>1479</v>
      </c>
      <c r="P654" s="1" t="str">
        <f t="shared" si="103"/>
        <v>NRIS</v>
      </c>
      <c r="R654" s="1">
        <f t="shared" si="104"/>
        <v>36</v>
      </c>
      <c r="T654" s="1" t="str">
        <f t="shared" si="105"/>
        <v>Biomass</v>
      </c>
      <c r="U654" s="1" t="str">
        <f t="shared" si="106"/>
        <v>Antrim County</v>
      </c>
      <c r="V654" s="1" t="str">
        <f t="shared" si="107"/>
        <v>MI</v>
      </c>
      <c r="AB654" s="1"/>
      <c r="AC654" s="1"/>
      <c r="AJ654" s="5"/>
      <c r="AK654" s="5"/>
      <c r="AL654" s="5"/>
      <c r="AM654" s="5"/>
      <c r="AN654" s="5"/>
      <c r="AO654" s="5"/>
      <c r="AP654" s="5"/>
      <c r="AQ654" s="5"/>
      <c r="AR654" s="5"/>
      <c r="AS654" s="5"/>
      <c r="AT654" s="5"/>
      <c r="AU654" s="5"/>
      <c r="BB654" s="1" t="s">
        <v>73</v>
      </c>
      <c r="BC654" s="2">
        <v>39948</v>
      </c>
      <c r="BD654" s="2">
        <v>40463</v>
      </c>
      <c r="BE654" s="2">
        <v>40463</v>
      </c>
      <c r="BG654" s="1" t="s">
        <v>1457</v>
      </c>
      <c r="BH654" s="1" t="s">
        <v>1480</v>
      </c>
      <c r="BI654" s="1" t="s">
        <v>130</v>
      </c>
      <c r="BJ654" s="1" t="s">
        <v>1403</v>
      </c>
      <c r="BK654" s="1" t="s">
        <v>130</v>
      </c>
      <c r="BL654" s="1" t="s">
        <v>134</v>
      </c>
      <c r="BM654" s="1" t="s">
        <v>126</v>
      </c>
      <c r="BN654" s="1" t="s">
        <v>1481</v>
      </c>
      <c r="BO654" s="1">
        <v>36</v>
      </c>
      <c r="BP654" s="1">
        <v>36</v>
      </c>
      <c r="BQ654" s="1" t="s">
        <v>156</v>
      </c>
      <c r="BR654" s="1" t="s">
        <v>355</v>
      </c>
      <c r="BS654" s="1" t="s">
        <v>84</v>
      </c>
      <c r="BT654" s="2">
        <v>40148</v>
      </c>
      <c r="BU654" s="1">
        <v>0</v>
      </c>
      <c r="BV654" s="1">
        <v>0</v>
      </c>
      <c r="BW654" s="1">
        <v>0</v>
      </c>
      <c r="BX654" s="1">
        <v>0</v>
      </c>
    </row>
    <row r="655" spans="4:76" hidden="1" x14ac:dyDescent="0.25">
      <c r="D655" s="4"/>
      <c r="E655" s="5">
        <f t="shared" si="99"/>
        <v>0</v>
      </c>
      <c r="F655" s="5">
        <f t="shared" si="100"/>
        <v>0</v>
      </c>
      <c r="H655" s="5" t="str">
        <f t="shared" si="101"/>
        <v>Withdrawn</v>
      </c>
      <c r="I655" s="6" t="str">
        <f t="shared" si="102"/>
        <v>Not Started</v>
      </c>
      <c r="J655" s="1" t="s">
        <v>1482</v>
      </c>
      <c r="P655" s="1" t="str">
        <f t="shared" si="103"/>
        <v>NRIS</v>
      </c>
      <c r="R655" s="1">
        <f t="shared" si="104"/>
        <v>20</v>
      </c>
      <c r="T655" s="1" t="str">
        <f t="shared" si="105"/>
        <v>Solar</v>
      </c>
      <c r="U655" s="1" t="str">
        <f t="shared" si="106"/>
        <v>Jersey County</v>
      </c>
      <c r="V655" s="1" t="str">
        <f t="shared" si="107"/>
        <v>IL</v>
      </c>
      <c r="AB655" s="1"/>
      <c r="AC655" s="1"/>
      <c r="AJ655" s="5"/>
      <c r="AK655" s="5"/>
      <c r="AL655" s="5"/>
      <c r="AM655" s="5"/>
      <c r="AN655" s="5"/>
      <c r="AO655" s="5"/>
      <c r="AP655" s="5"/>
      <c r="AQ655" s="5"/>
      <c r="AR655" s="5"/>
      <c r="AS655" s="5"/>
      <c r="AT655" s="5"/>
      <c r="AU655" s="5"/>
      <c r="BB655" s="1" t="s">
        <v>73</v>
      </c>
      <c r="BC655" s="2">
        <v>40434</v>
      </c>
      <c r="BD655" s="2">
        <v>40469</v>
      </c>
      <c r="BE655" s="2">
        <v>40469</v>
      </c>
      <c r="BG655" s="1" t="s">
        <v>122</v>
      </c>
      <c r="BH655" s="1" t="s">
        <v>1483</v>
      </c>
      <c r="BI655" s="1" t="s">
        <v>124</v>
      </c>
      <c r="BL655" s="1" t="s">
        <v>536</v>
      </c>
      <c r="BM655" s="1" t="s">
        <v>126</v>
      </c>
      <c r="BN655" s="1" t="s">
        <v>1484</v>
      </c>
      <c r="BO655" s="1">
        <v>20</v>
      </c>
      <c r="BP655" s="1">
        <v>20</v>
      </c>
      <c r="BQ655" s="1" t="s">
        <v>1485</v>
      </c>
      <c r="BR655" s="1" t="s">
        <v>1486</v>
      </c>
      <c r="BS655" s="1" t="s">
        <v>84</v>
      </c>
      <c r="BT655" s="2">
        <v>42369</v>
      </c>
      <c r="BU655" s="1">
        <v>0</v>
      </c>
      <c r="BV655" s="1">
        <v>0</v>
      </c>
      <c r="BW655" s="1">
        <v>0</v>
      </c>
      <c r="BX655" s="1">
        <v>0</v>
      </c>
    </row>
    <row r="656" spans="4:76" hidden="1" x14ac:dyDescent="0.25">
      <c r="D656" s="4"/>
      <c r="E656" s="5">
        <f t="shared" si="99"/>
        <v>0</v>
      </c>
      <c r="F656" s="5">
        <f t="shared" si="100"/>
        <v>0</v>
      </c>
      <c r="H656" s="5" t="str">
        <f t="shared" si="101"/>
        <v>Withdrawn</v>
      </c>
      <c r="I656" s="6" t="str">
        <f t="shared" si="102"/>
        <v>Not Started</v>
      </c>
      <c r="J656" s="1" t="s">
        <v>1487</v>
      </c>
      <c r="P656" s="1" t="str">
        <f t="shared" si="103"/>
        <v>NRIS</v>
      </c>
      <c r="R656" s="1">
        <f t="shared" si="104"/>
        <v>101.2</v>
      </c>
      <c r="T656" s="1" t="str">
        <f t="shared" si="105"/>
        <v>Wind</v>
      </c>
      <c r="U656" s="1" t="str">
        <f t="shared" si="106"/>
        <v>Macon County</v>
      </c>
      <c r="V656" s="1" t="str">
        <f t="shared" si="107"/>
        <v>IL</v>
      </c>
      <c r="AB656" s="1"/>
      <c r="AC656" s="1"/>
      <c r="AJ656" s="5"/>
      <c r="AK656" s="5"/>
      <c r="AL656" s="5"/>
      <c r="AM656" s="5"/>
      <c r="AN656" s="5"/>
      <c r="AO656" s="5"/>
      <c r="AP656" s="5"/>
      <c r="AQ656" s="5"/>
      <c r="AR656" s="5"/>
      <c r="AS656" s="5"/>
      <c r="AT656" s="5"/>
      <c r="AU656" s="5"/>
      <c r="BB656" s="1" t="s">
        <v>73</v>
      </c>
      <c r="BC656" s="2">
        <v>40415</v>
      </c>
      <c r="BD656" s="2">
        <v>40470</v>
      </c>
      <c r="BE656" s="2">
        <v>40470</v>
      </c>
      <c r="BG656" s="1" t="s">
        <v>122</v>
      </c>
      <c r="BH656" s="1" t="s">
        <v>1488</v>
      </c>
      <c r="BI656" s="1" t="s">
        <v>124</v>
      </c>
      <c r="BL656" s="1" t="s">
        <v>536</v>
      </c>
      <c r="BM656" s="1" t="s">
        <v>126</v>
      </c>
      <c r="BN656" s="1" t="s">
        <v>1489</v>
      </c>
      <c r="BO656" s="1">
        <v>101.2</v>
      </c>
      <c r="BP656" s="1">
        <v>101.2</v>
      </c>
      <c r="BQ656" s="1" t="s">
        <v>97</v>
      </c>
      <c r="BR656" s="1" t="s">
        <v>98</v>
      </c>
      <c r="BS656" s="1" t="s">
        <v>84</v>
      </c>
      <c r="BT656" s="2">
        <v>41061</v>
      </c>
      <c r="BU656" s="1">
        <v>0</v>
      </c>
      <c r="BV656" s="1">
        <v>0</v>
      </c>
      <c r="BW656" s="1">
        <v>0</v>
      </c>
      <c r="BX656" s="1">
        <v>0</v>
      </c>
    </row>
    <row r="657" spans="4:76" hidden="1" x14ac:dyDescent="0.25">
      <c r="D657" s="4"/>
      <c r="E657" s="5">
        <f t="shared" si="99"/>
        <v>0</v>
      </c>
      <c r="F657" s="5">
        <f t="shared" si="100"/>
        <v>0</v>
      </c>
      <c r="H657" s="5" t="str">
        <f t="shared" si="101"/>
        <v>Withdrawn</v>
      </c>
      <c r="I657" s="6" t="str">
        <f t="shared" si="102"/>
        <v>Not Started</v>
      </c>
      <c r="J657" s="1" t="s">
        <v>1490</v>
      </c>
      <c r="P657" s="1" t="str">
        <f t="shared" si="103"/>
        <v>ERIS</v>
      </c>
      <c r="R657" s="1">
        <f t="shared" si="104"/>
        <v>99</v>
      </c>
      <c r="T657" s="1" t="str">
        <f t="shared" si="105"/>
        <v>Wind</v>
      </c>
      <c r="U657" s="1" t="str">
        <f t="shared" si="106"/>
        <v>Allegan County</v>
      </c>
      <c r="V657" s="1" t="str">
        <f t="shared" si="107"/>
        <v>MI</v>
      </c>
      <c r="AB657" s="1"/>
      <c r="AC657" s="1"/>
      <c r="AJ657" s="5"/>
      <c r="AK657" s="5"/>
      <c r="AL657" s="5"/>
      <c r="AM657" s="5"/>
      <c r="AN657" s="5"/>
      <c r="AO657" s="5"/>
      <c r="AP657" s="5"/>
      <c r="AQ657" s="5"/>
      <c r="AR657" s="5"/>
      <c r="AS657" s="5"/>
      <c r="AT657" s="5"/>
      <c r="AU657" s="5"/>
      <c r="BB657" s="1" t="s">
        <v>73</v>
      </c>
      <c r="BC657" s="2">
        <v>40021</v>
      </c>
      <c r="BD657" s="2">
        <v>40471</v>
      </c>
      <c r="BE657" s="2">
        <v>40471</v>
      </c>
      <c r="BF657" s="2">
        <v>40756</v>
      </c>
      <c r="BG657" s="1" t="s">
        <v>139</v>
      </c>
      <c r="BH657" s="1" t="s">
        <v>721</v>
      </c>
      <c r="BI657" s="1" t="s">
        <v>130</v>
      </c>
      <c r="BL657" s="1" t="s">
        <v>536</v>
      </c>
      <c r="BM657" s="1" t="s">
        <v>62</v>
      </c>
      <c r="BN657" s="1" t="s">
        <v>1491</v>
      </c>
      <c r="BO657" s="1">
        <v>99</v>
      </c>
      <c r="BP657" s="1">
        <v>99</v>
      </c>
      <c r="BQ657" s="1" t="s">
        <v>97</v>
      </c>
      <c r="BR657" s="1" t="s">
        <v>98</v>
      </c>
      <c r="BS657" s="1" t="s">
        <v>84</v>
      </c>
      <c r="BT657" s="2">
        <v>41274</v>
      </c>
      <c r="BU657" s="1">
        <v>0</v>
      </c>
      <c r="BV657" s="1">
        <v>0</v>
      </c>
      <c r="BW657" s="1">
        <v>0</v>
      </c>
      <c r="BX657" s="1">
        <v>0</v>
      </c>
    </row>
    <row r="658" spans="4:76" hidden="1" x14ac:dyDescent="0.25">
      <c r="D658" s="4"/>
      <c r="E658" s="5">
        <f t="shared" si="99"/>
        <v>0</v>
      </c>
      <c r="F658" s="5">
        <f t="shared" si="100"/>
        <v>0</v>
      </c>
      <c r="H658" s="5" t="str">
        <f t="shared" si="101"/>
        <v>Withdrawn</v>
      </c>
      <c r="I658" s="6" t="str">
        <f t="shared" si="102"/>
        <v>Not Started</v>
      </c>
      <c r="J658" s="1" t="s">
        <v>1492</v>
      </c>
      <c r="P658" s="1" t="str">
        <f t="shared" si="103"/>
        <v>NRIS</v>
      </c>
      <c r="R658" s="1">
        <f t="shared" si="104"/>
        <v>101.2</v>
      </c>
      <c r="T658" s="1" t="str">
        <f t="shared" si="105"/>
        <v>Wind</v>
      </c>
      <c r="U658" s="1" t="str">
        <f t="shared" si="106"/>
        <v>Macon County</v>
      </c>
      <c r="V658" s="1" t="str">
        <f t="shared" si="107"/>
        <v>IL</v>
      </c>
      <c r="AB658" s="1"/>
      <c r="AC658" s="1"/>
      <c r="AJ658" s="5"/>
      <c r="AK658" s="5"/>
      <c r="AL658" s="5"/>
      <c r="AM658" s="5"/>
      <c r="AN658" s="5"/>
      <c r="AO658" s="5"/>
      <c r="AP658" s="5"/>
      <c r="AQ658" s="5"/>
      <c r="AR658" s="5"/>
      <c r="AS658" s="5"/>
      <c r="AT658" s="5"/>
      <c r="AU658" s="5"/>
      <c r="BB658" s="1" t="s">
        <v>73</v>
      </c>
      <c r="BC658" s="2">
        <v>40415</v>
      </c>
      <c r="BD658" s="2">
        <v>40485</v>
      </c>
      <c r="BE658" s="2">
        <v>40485</v>
      </c>
      <c r="BG658" s="1" t="s">
        <v>122</v>
      </c>
      <c r="BH658" s="1" t="s">
        <v>1488</v>
      </c>
      <c r="BI658" s="1" t="s">
        <v>124</v>
      </c>
      <c r="BL658" s="1" t="s">
        <v>536</v>
      </c>
      <c r="BM658" s="1" t="s">
        <v>126</v>
      </c>
      <c r="BN658" s="1" t="s">
        <v>1489</v>
      </c>
      <c r="BO658" s="1">
        <v>101.2</v>
      </c>
      <c r="BP658" s="1">
        <v>101.2</v>
      </c>
      <c r="BQ658" s="1" t="s">
        <v>97</v>
      </c>
      <c r="BR658" s="1" t="s">
        <v>98</v>
      </c>
      <c r="BS658" s="1" t="s">
        <v>84</v>
      </c>
      <c r="BT658" s="2">
        <v>41091</v>
      </c>
      <c r="BU658" s="1">
        <v>0</v>
      </c>
      <c r="BV658" s="1">
        <v>0</v>
      </c>
      <c r="BW658" s="1">
        <v>0</v>
      </c>
      <c r="BX658" s="1">
        <v>0</v>
      </c>
    </row>
    <row r="659" spans="4:76" hidden="1" x14ac:dyDescent="0.25">
      <c r="D659" s="4"/>
      <c r="E659" s="5">
        <f t="shared" si="99"/>
        <v>0</v>
      </c>
      <c r="F659" s="5">
        <f t="shared" si="100"/>
        <v>0</v>
      </c>
      <c r="H659" s="5" t="str">
        <f t="shared" si="101"/>
        <v>Withdrawn</v>
      </c>
      <c r="I659" s="6" t="str">
        <f t="shared" si="102"/>
        <v>Not Started</v>
      </c>
      <c r="J659" s="1" t="s">
        <v>1493</v>
      </c>
      <c r="P659" s="1" t="str">
        <f t="shared" si="103"/>
        <v>ERIS</v>
      </c>
      <c r="R659" s="1">
        <f t="shared" si="104"/>
        <v>450</v>
      </c>
      <c r="T659" s="1" t="str">
        <f t="shared" si="105"/>
        <v>Wind</v>
      </c>
      <c r="U659" s="1" t="str">
        <f t="shared" si="106"/>
        <v>Mower County</v>
      </c>
      <c r="V659" s="1" t="str">
        <f t="shared" si="107"/>
        <v>MN</v>
      </c>
      <c r="AB659" s="1"/>
      <c r="AC659" s="1"/>
      <c r="AJ659" s="5"/>
      <c r="AK659" s="5"/>
      <c r="AL659" s="5"/>
      <c r="AM659" s="5"/>
      <c r="AN659" s="5"/>
      <c r="AO659" s="5"/>
      <c r="AP659" s="5"/>
      <c r="AQ659" s="5"/>
      <c r="AR659" s="5"/>
      <c r="AS659" s="5"/>
      <c r="AT659" s="5"/>
      <c r="AU659" s="5"/>
      <c r="BB659" s="1" t="s">
        <v>73</v>
      </c>
      <c r="BC659" s="2">
        <v>39395</v>
      </c>
      <c r="BD659" s="2">
        <v>40490</v>
      </c>
      <c r="BE659" s="2">
        <v>40490</v>
      </c>
      <c r="BG659" s="1" t="s">
        <v>153</v>
      </c>
      <c r="BH659" s="1" t="s">
        <v>179</v>
      </c>
      <c r="BI659" s="1" t="s">
        <v>93</v>
      </c>
      <c r="BL659" s="1" t="s">
        <v>143</v>
      </c>
      <c r="BM659" s="1" t="s">
        <v>62</v>
      </c>
      <c r="BN659" s="1" t="s">
        <v>1494</v>
      </c>
      <c r="BO659" s="1">
        <v>450</v>
      </c>
      <c r="BP659" s="1">
        <v>450</v>
      </c>
      <c r="BQ659" s="1" t="s">
        <v>97</v>
      </c>
      <c r="BR659" s="1" t="s">
        <v>98</v>
      </c>
      <c r="BS659" s="1" t="s">
        <v>84</v>
      </c>
      <c r="BT659" s="2">
        <v>40359</v>
      </c>
      <c r="BU659" s="1">
        <v>0</v>
      </c>
      <c r="BV659" s="1">
        <v>0</v>
      </c>
      <c r="BW659" s="1">
        <v>0</v>
      </c>
      <c r="BX659" s="1">
        <v>0</v>
      </c>
    </row>
    <row r="660" spans="4:76" hidden="1" x14ac:dyDescent="0.25">
      <c r="D660" s="4"/>
      <c r="E660" s="5" t="str">
        <f t="shared" si="99"/>
        <v>DPP-2008-NOV</v>
      </c>
      <c r="F660" s="5" t="str">
        <f t="shared" si="100"/>
        <v>Individual</v>
      </c>
      <c r="H660" s="5" t="str">
        <f t="shared" si="101"/>
        <v>Withdrawn</v>
      </c>
      <c r="I660" s="6" t="str">
        <f t="shared" si="102"/>
        <v>Withdrawn</v>
      </c>
      <c r="J660" s="1" t="s">
        <v>1495</v>
      </c>
      <c r="P660" s="1" t="str">
        <f t="shared" si="103"/>
        <v>NRIS</v>
      </c>
      <c r="R660" s="1">
        <f t="shared" si="104"/>
        <v>120</v>
      </c>
      <c r="T660" s="1" t="str">
        <f t="shared" si="105"/>
        <v>Biomass</v>
      </c>
      <c r="U660" s="1" t="str">
        <f t="shared" si="106"/>
        <v>Carroll County</v>
      </c>
      <c r="V660" s="1" t="str">
        <f t="shared" si="107"/>
        <v>IL</v>
      </c>
      <c r="AB660" s="1"/>
      <c r="AC660" s="1"/>
      <c r="AJ660" s="5"/>
      <c r="AK660" s="5"/>
      <c r="AL660" s="5"/>
      <c r="AM660" s="5"/>
      <c r="AN660" s="5"/>
      <c r="AO660" s="5"/>
      <c r="AP660" s="5"/>
      <c r="AQ660" s="5"/>
      <c r="AR660" s="5"/>
      <c r="AS660" s="5"/>
      <c r="AT660" s="5"/>
      <c r="AU660" s="5"/>
      <c r="BB660" s="1" t="s">
        <v>73</v>
      </c>
      <c r="BC660" s="2">
        <v>39419</v>
      </c>
      <c r="BD660" s="2">
        <v>40497</v>
      </c>
      <c r="BE660" s="2">
        <v>40497</v>
      </c>
      <c r="BF660" s="2">
        <v>41640</v>
      </c>
      <c r="BG660" s="1" t="s">
        <v>87</v>
      </c>
      <c r="BH660" s="1" t="s">
        <v>979</v>
      </c>
      <c r="BI660" s="1" t="s">
        <v>124</v>
      </c>
      <c r="BJ660" s="1" t="s">
        <v>1303</v>
      </c>
      <c r="BK660" s="1" t="s">
        <v>1340</v>
      </c>
      <c r="BL660" s="1" t="s">
        <v>77</v>
      </c>
      <c r="BM660" s="1" t="s">
        <v>126</v>
      </c>
      <c r="BN660" s="1" t="s">
        <v>1496</v>
      </c>
      <c r="BO660" s="1">
        <v>120</v>
      </c>
      <c r="BP660" s="1">
        <v>120</v>
      </c>
      <c r="BQ660" s="1" t="s">
        <v>156</v>
      </c>
      <c r="BR660" s="1" t="s">
        <v>105</v>
      </c>
      <c r="BS660" s="1" t="s">
        <v>73</v>
      </c>
      <c r="BT660" s="2">
        <v>42825</v>
      </c>
      <c r="BU660" s="1">
        <v>0</v>
      </c>
      <c r="BV660" s="1">
        <v>0</v>
      </c>
      <c r="BW660" s="1">
        <v>0</v>
      </c>
      <c r="BX660" s="1">
        <v>0</v>
      </c>
    </row>
    <row r="661" spans="4:76" hidden="1" x14ac:dyDescent="0.25">
      <c r="D661" s="4"/>
      <c r="E661" s="5">
        <f t="shared" si="99"/>
        <v>0</v>
      </c>
      <c r="F661" s="5">
        <f t="shared" si="100"/>
        <v>0</v>
      </c>
      <c r="H661" s="5" t="str">
        <f t="shared" si="101"/>
        <v>Withdrawn</v>
      </c>
      <c r="I661" s="6" t="str">
        <f t="shared" si="102"/>
        <v>Not Started</v>
      </c>
      <c r="J661" s="1" t="s">
        <v>1497</v>
      </c>
      <c r="P661" s="1" t="str">
        <f t="shared" si="103"/>
        <v>NRIS</v>
      </c>
      <c r="R661" s="1">
        <f t="shared" si="104"/>
        <v>102</v>
      </c>
      <c r="T661" s="1" t="str">
        <f t="shared" si="105"/>
        <v>Wind</v>
      </c>
      <c r="U661" s="1" t="str">
        <f t="shared" si="106"/>
        <v>Howard County</v>
      </c>
      <c r="V661" s="1" t="str">
        <f t="shared" si="107"/>
        <v>IA</v>
      </c>
      <c r="AB661" s="1"/>
      <c r="AC661" s="1"/>
      <c r="AJ661" s="5"/>
      <c r="AK661" s="5"/>
      <c r="AL661" s="5"/>
      <c r="AM661" s="5"/>
      <c r="AN661" s="5"/>
      <c r="AO661" s="5"/>
      <c r="AP661" s="5"/>
      <c r="AQ661" s="5"/>
      <c r="AR661" s="5"/>
      <c r="AS661" s="5"/>
      <c r="AT661" s="5"/>
      <c r="AU661" s="5"/>
      <c r="BB661" s="1" t="s">
        <v>73</v>
      </c>
      <c r="BC661" s="2">
        <v>39883</v>
      </c>
      <c r="BD661" s="2">
        <v>40511</v>
      </c>
      <c r="BE661" s="2">
        <v>40511</v>
      </c>
      <c r="BG661" s="1" t="s">
        <v>87</v>
      </c>
      <c r="BH661" s="1" t="s">
        <v>538</v>
      </c>
      <c r="BI661" s="1" t="s">
        <v>89</v>
      </c>
      <c r="BL661" s="1" t="s">
        <v>536</v>
      </c>
      <c r="BM661" s="1" t="s">
        <v>126</v>
      </c>
      <c r="BN661" s="1" t="s">
        <v>306</v>
      </c>
      <c r="BO661" s="1">
        <v>102</v>
      </c>
      <c r="BP661" s="1">
        <v>102</v>
      </c>
      <c r="BQ661" s="1" t="s">
        <v>97</v>
      </c>
      <c r="BR661" s="1" t="s">
        <v>98</v>
      </c>
      <c r="BS661" s="1" t="s">
        <v>84</v>
      </c>
      <c r="BT661" s="2">
        <v>41167</v>
      </c>
      <c r="BU661" s="1">
        <v>0</v>
      </c>
      <c r="BV661" s="1">
        <v>0</v>
      </c>
      <c r="BW661" s="1">
        <v>0</v>
      </c>
      <c r="BX661" s="1">
        <v>0</v>
      </c>
    </row>
    <row r="662" spans="4:76" hidden="1" x14ac:dyDescent="0.25">
      <c r="D662" s="4"/>
      <c r="E662" s="5" t="str">
        <f t="shared" si="99"/>
        <v>DPP-2009-MAR</v>
      </c>
      <c r="F662" s="5" t="str">
        <f t="shared" si="100"/>
        <v>Individual</v>
      </c>
      <c r="H662" s="5" t="str">
        <f t="shared" si="101"/>
        <v>Done</v>
      </c>
      <c r="I662" s="6" t="str">
        <f t="shared" si="102"/>
        <v>In Service</v>
      </c>
      <c r="J662" s="1" t="s">
        <v>1498</v>
      </c>
      <c r="P662" s="1" t="str">
        <f t="shared" si="103"/>
        <v>NRIS</v>
      </c>
      <c r="R662" s="1">
        <f t="shared" si="104"/>
        <v>28</v>
      </c>
      <c r="T662" s="1" t="str">
        <f t="shared" si="105"/>
        <v>Coal</v>
      </c>
      <c r="U662" s="1" t="str">
        <f t="shared" si="106"/>
        <v>Lee County</v>
      </c>
      <c r="V662" s="1" t="str">
        <f t="shared" si="107"/>
        <v>IA</v>
      </c>
      <c r="AB662" s="1"/>
      <c r="AC662" s="1"/>
      <c r="AJ662" s="5"/>
      <c r="AK662" s="5"/>
      <c r="AL662" s="5"/>
      <c r="AM662" s="5"/>
      <c r="AN662" s="5"/>
      <c r="AO662" s="5"/>
      <c r="AP662" s="5"/>
      <c r="AQ662" s="5"/>
      <c r="AR662" s="5"/>
      <c r="AS662" s="5"/>
      <c r="AT662" s="5"/>
      <c r="AU662" s="5"/>
      <c r="BB662" s="1" t="s">
        <v>58</v>
      </c>
      <c r="BC662" s="2">
        <v>39150</v>
      </c>
      <c r="BE662" s="2">
        <v>39912</v>
      </c>
      <c r="BF662" s="2">
        <v>39968</v>
      </c>
      <c r="BG662" s="1" t="s">
        <v>87</v>
      </c>
      <c r="BH662" s="1" t="s">
        <v>518</v>
      </c>
      <c r="BI662" s="1" t="s">
        <v>89</v>
      </c>
      <c r="BJ662" s="1" t="s">
        <v>1339</v>
      </c>
      <c r="BK662" s="1" t="s">
        <v>1340</v>
      </c>
      <c r="BL662" s="1" t="s">
        <v>134</v>
      </c>
      <c r="BM662" s="1" t="s">
        <v>126</v>
      </c>
      <c r="BN662" s="1" t="s">
        <v>1499</v>
      </c>
      <c r="BO662" s="1">
        <v>28</v>
      </c>
      <c r="BP662" s="1">
        <v>28</v>
      </c>
      <c r="BQ662" s="1" t="s">
        <v>83</v>
      </c>
      <c r="BR662" s="1" t="s">
        <v>355</v>
      </c>
      <c r="BS662" s="1" t="s">
        <v>65</v>
      </c>
      <c r="BT662" s="2">
        <v>42003</v>
      </c>
      <c r="BU662" s="1">
        <v>0</v>
      </c>
      <c r="BV662" s="1">
        <v>0</v>
      </c>
      <c r="BW662" s="1">
        <v>0</v>
      </c>
      <c r="BX662" s="1">
        <v>0</v>
      </c>
    </row>
    <row r="663" spans="4:76" hidden="1" x14ac:dyDescent="0.25">
      <c r="D663" s="4"/>
      <c r="E663" s="5">
        <f t="shared" si="99"/>
        <v>0</v>
      </c>
      <c r="F663" s="5">
        <f t="shared" si="100"/>
        <v>0</v>
      </c>
      <c r="H663" s="5" t="str">
        <f t="shared" si="101"/>
        <v>Withdrawn</v>
      </c>
      <c r="I663" s="6" t="str">
        <f t="shared" si="102"/>
        <v>Not Started</v>
      </c>
      <c r="J663" s="1" t="s">
        <v>1500</v>
      </c>
      <c r="P663" s="1" t="str">
        <f t="shared" si="103"/>
        <v>NRIS</v>
      </c>
      <c r="R663" s="1">
        <f t="shared" si="104"/>
        <v>20</v>
      </c>
      <c r="T663" s="1" t="str">
        <f t="shared" si="105"/>
        <v>Wind</v>
      </c>
      <c r="U663" s="1" t="str">
        <f t="shared" si="106"/>
        <v>Mitchell County</v>
      </c>
      <c r="V663" s="1" t="str">
        <f t="shared" si="107"/>
        <v>IA</v>
      </c>
      <c r="AB663" s="1"/>
      <c r="AC663" s="1"/>
      <c r="AJ663" s="5"/>
      <c r="AK663" s="5"/>
      <c r="AL663" s="5"/>
      <c r="AM663" s="5"/>
      <c r="AN663" s="5"/>
      <c r="AO663" s="5"/>
      <c r="AP663" s="5"/>
      <c r="AQ663" s="5"/>
      <c r="AR663" s="5"/>
      <c r="AS663" s="5"/>
      <c r="AT663" s="5"/>
      <c r="AU663" s="5"/>
      <c r="BB663" s="1" t="s">
        <v>73</v>
      </c>
      <c r="BC663" s="2">
        <v>38862</v>
      </c>
      <c r="BD663" s="2">
        <v>40512</v>
      </c>
      <c r="BE663" s="2">
        <v>40512</v>
      </c>
      <c r="BG663" s="1" t="s">
        <v>87</v>
      </c>
      <c r="BH663" s="1" t="s">
        <v>1501</v>
      </c>
      <c r="BI663" s="1" t="s">
        <v>89</v>
      </c>
      <c r="BL663" s="1" t="s">
        <v>143</v>
      </c>
      <c r="BM663" s="1" t="s">
        <v>126</v>
      </c>
      <c r="BN663" s="1" t="s">
        <v>1502</v>
      </c>
      <c r="BO663" s="1">
        <v>20</v>
      </c>
      <c r="BP663" s="1">
        <v>20</v>
      </c>
      <c r="BQ663" s="1" t="s">
        <v>97</v>
      </c>
      <c r="BR663" s="1" t="s">
        <v>98</v>
      </c>
      <c r="BS663" s="1" t="s">
        <v>84</v>
      </c>
      <c r="BT663" s="2">
        <v>39447</v>
      </c>
      <c r="BU663" s="1">
        <v>0</v>
      </c>
      <c r="BV663" s="1">
        <v>0</v>
      </c>
      <c r="BW663" s="1">
        <v>0</v>
      </c>
      <c r="BX663" s="1">
        <v>0</v>
      </c>
    </row>
    <row r="664" spans="4:76" hidden="1" x14ac:dyDescent="0.25">
      <c r="D664" s="4"/>
      <c r="E664" s="5">
        <f t="shared" si="99"/>
        <v>0</v>
      </c>
      <c r="F664" s="5">
        <f t="shared" si="100"/>
        <v>0</v>
      </c>
      <c r="H664" s="5" t="str">
        <f t="shared" si="101"/>
        <v>Withdrawn</v>
      </c>
      <c r="I664" s="6" t="str">
        <f t="shared" si="102"/>
        <v>Not Started</v>
      </c>
      <c r="J664" s="1" t="s">
        <v>1503</v>
      </c>
      <c r="P664" s="1" t="str">
        <f t="shared" si="103"/>
        <v>NRIS</v>
      </c>
      <c r="R664" s="1">
        <f t="shared" si="104"/>
        <v>200</v>
      </c>
      <c r="T664" s="1" t="str">
        <f t="shared" si="105"/>
        <v>Wind</v>
      </c>
      <c r="U664" s="1" t="str">
        <f t="shared" si="106"/>
        <v>Tuscola County</v>
      </c>
      <c r="V664" s="1" t="str">
        <f t="shared" si="107"/>
        <v>MI</v>
      </c>
      <c r="AB664" s="1"/>
      <c r="AC664" s="1"/>
      <c r="AJ664" s="5"/>
      <c r="AK664" s="5"/>
      <c r="AL664" s="5"/>
      <c r="AM664" s="5"/>
      <c r="AN664" s="5"/>
      <c r="AO664" s="5"/>
      <c r="AP664" s="5"/>
      <c r="AQ664" s="5"/>
      <c r="AR664" s="5"/>
      <c r="AS664" s="5"/>
      <c r="AT664" s="5"/>
      <c r="AU664" s="5"/>
      <c r="BB664" s="1" t="s">
        <v>73</v>
      </c>
      <c r="BC664" s="2">
        <v>40077</v>
      </c>
      <c r="BD664" s="2">
        <v>40513</v>
      </c>
      <c r="BE664" s="2">
        <v>40513</v>
      </c>
      <c r="BG664" s="1" t="s">
        <v>128</v>
      </c>
      <c r="BH664" s="1" t="s">
        <v>1504</v>
      </c>
      <c r="BI664" s="1" t="s">
        <v>130</v>
      </c>
      <c r="BL664" s="1" t="s">
        <v>536</v>
      </c>
      <c r="BM664" s="1" t="s">
        <v>126</v>
      </c>
      <c r="BN664" s="1" t="s">
        <v>1505</v>
      </c>
      <c r="BO664" s="1">
        <v>200</v>
      </c>
      <c r="BP664" s="1">
        <v>200</v>
      </c>
      <c r="BQ664" s="1" t="s">
        <v>97</v>
      </c>
      <c r="BR664" s="1" t="s">
        <v>98</v>
      </c>
      <c r="BS664" s="1" t="s">
        <v>84</v>
      </c>
      <c r="BT664" s="2">
        <v>41913</v>
      </c>
      <c r="BU664" s="1">
        <v>0</v>
      </c>
      <c r="BV664" s="1">
        <v>0</v>
      </c>
      <c r="BW664" s="1">
        <v>0</v>
      </c>
      <c r="BX664" s="1">
        <v>0</v>
      </c>
    </row>
    <row r="665" spans="4:76" hidden="1" x14ac:dyDescent="0.25">
      <c r="D665" s="4"/>
      <c r="E665" s="5" t="str">
        <f t="shared" si="99"/>
        <v>G418</v>
      </c>
      <c r="F665" s="5" t="str">
        <f t="shared" si="100"/>
        <v>G418</v>
      </c>
      <c r="H665" s="5" t="str">
        <f t="shared" si="101"/>
        <v>Withdrawn</v>
      </c>
      <c r="I665" s="6" t="str">
        <f t="shared" si="102"/>
        <v>Withdrawn</v>
      </c>
      <c r="J665" s="1" t="s">
        <v>1506</v>
      </c>
      <c r="P665" s="1" t="str">
        <f t="shared" si="103"/>
        <v>NRIS</v>
      </c>
      <c r="R665" s="1">
        <f t="shared" si="104"/>
        <v>140</v>
      </c>
      <c r="T665" s="1" t="str">
        <f t="shared" si="105"/>
        <v>Wind</v>
      </c>
      <c r="U665" s="1" t="str">
        <f t="shared" si="106"/>
        <v>Oceana County</v>
      </c>
      <c r="V665" s="1" t="str">
        <f t="shared" si="107"/>
        <v>MI</v>
      </c>
      <c r="AB665" s="1"/>
      <c r="AC665" s="1"/>
      <c r="AJ665" s="5"/>
      <c r="AK665" s="5"/>
      <c r="AL665" s="5"/>
      <c r="AM665" s="5"/>
      <c r="AN665" s="5"/>
      <c r="AO665" s="5"/>
      <c r="AP665" s="5"/>
      <c r="AQ665" s="5"/>
      <c r="AR665" s="5"/>
      <c r="AS665" s="5"/>
      <c r="AT665" s="5"/>
      <c r="AU665" s="5"/>
      <c r="BB665" s="1" t="s">
        <v>73</v>
      </c>
      <c r="BC665" s="2">
        <v>38068</v>
      </c>
      <c r="BD665" s="2">
        <v>40519</v>
      </c>
      <c r="BE665" s="2">
        <v>40519</v>
      </c>
      <c r="BF665" s="2">
        <v>41090</v>
      </c>
      <c r="BG665" s="1" t="s">
        <v>139</v>
      </c>
      <c r="BH665" s="1" t="s">
        <v>140</v>
      </c>
      <c r="BI665" s="1" t="s">
        <v>130</v>
      </c>
      <c r="BJ665" s="1" t="s">
        <v>1506</v>
      </c>
      <c r="BK665" s="1" t="s">
        <v>1506</v>
      </c>
      <c r="BL665" s="1" t="s">
        <v>77</v>
      </c>
      <c r="BM665" s="1" t="s">
        <v>126</v>
      </c>
      <c r="BN665" s="1" t="s">
        <v>1507</v>
      </c>
      <c r="BO665" s="1">
        <v>140</v>
      </c>
      <c r="BP665" s="1">
        <v>140</v>
      </c>
      <c r="BQ665" s="1" t="s">
        <v>97</v>
      </c>
      <c r="BR665" s="1" t="s">
        <v>98</v>
      </c>
      <c r="BS665" s="1" t="s">
        <v>73</v>
      </c>
      <c r="BT665" s="2">
        <v>39934</v>
      </c>
      <c r="BU665" s="1">
        <v>0</v>
      </c>
      <c r="BV665" s="1">
        <v>0</v>
      </c>
      <c r="BW665" s="1">
        <v>0</v>
      </c>
      <c r="BX665" s="1">
        <v>0</v>
      </c>
    </row>
    <row r="666" spans="4:76" hidden="1" x14ac:dyDescent="0.25">
      <c r="D666" s="4"/>
      <c r="E666" s="5">
        <f t="shared" si="99"/>
        <v>0</v>
      </c>
      <c r="F666" s="5">
        <f t="shared" si="100"/>
        <v>0</v>
      </c>
      <c r="H666" s="5" t="str">
        <f t="shared" si="101"/>
        <v>Withdrawn</v>
      </c>
      <c r="I666" s="6" t="str">
        <f t="shared" si="102"/>
        <v>Not Started</v>
      </c>
      <c r="J666" s="1" t="s">
        <v>1508</v>
      </c>
      <c r="P666" s="1" t="str">
        <f t="shared" si="103"/>
        <v>ERIS</v>
      </c>
      <c r="R666" s="1">
        <f t="shared" si="104"/>
        <v>30</v>
      </c>
      <c r="T666" s="1" t="str">
        <f t="shared" si="105"/>
        <v>Wind</v>
      </c>
      <c r="U666" s="1" t="str">
        <f t="shared" si="106"/>
        <v>Martin County</v>
      </c>
      <c r="V666" s="1" t="str">
        <f t="shared" si="107"/>
        <v>MN</v>
      </c>
      <c r="AB666" s="1"/>
      <c r="AC666" s="1"/>
      <c r="AJ666" s="5"/>
      <c r="AK666" s="5"/>
      <c r="AL666" s="5"/>
      <c r="AM666" s="5"/>
      <c r="AN666" s="5"/>
      <c r="AO666" s="5"/>
      <c r="AP666" s="5"/>
      <c r="AQ666" s="5"/>
      <c r="AR666" s="5"/>
      <c r="AS666" s="5"/>
      <c r="AT666" s="5"/>
      <c r="AU666" s="5"/>
      <c r="BB666" s="1" t="s">
        <v>73</v>
      </c>
      <c r="BC666" s="2">
        <v>39209</v>
      </c>
      <c r="BD666" s="2">
        <v>40528</v>
      </c>
      <c r="BE666" s="2">
        <v>40528</v>
      </c>
      <c r="BG666" s="1" t="s">
        <v>153</v>
      </c>
      <c r="BH666" s="1" t="s">
        <v>382</v>
      </c>
      <c r="BI666" s="1" t="s">
        <v>93</v>
      </c>
      <c r="BL666" s="1" t="s">
        <v>143</v>
      </c>
      <c r="BM666" s="1" t="s">
        <v>62</v>
      </c>
      <c r="BN666" s="1" t="s">
        <v>1509</v>
      </c>
      <c r="BO666" s="1">
        <v>30</v>
      </c>
      <c r="BP666" s="1">
        <v>30</v>
      </c>
      <c r="BQ666" s="1" t="s">
        <v>97</v>
      </c>
      <c r="BR666" s="1" t="s">
        <v>98</v>
      </c>
      <c r="BS666" s="1" t="s">
        <v>84</v>
      </c>
      <c r="BT666" s="2">
        <v>39229</v>
      </c>
      <c r="BU666" s="1">
        <v>0</v>
      </c>
      <c r="BV666" s="1">
        <v>0</v>
      </c>
      <c r="BW666" s="1">
        <v>0</v>
      </c>
      <c r="BX666" s="1">
        <v>0</v>
      </c>
    </row>
    <row r="667" spans="4:76" hidden="1" x14ac:dyDescent="0.25">
      <c r="D667" s="4"/>
      <c r="E667" s="5">
        <f t="shared" si="99"/>
        <v>0</v>
      </c>
      <c r="F667" s="5">
        <f t="shared" si="100"/>
        <v>0</v>
      </c>
      <c r="H667" s="5" t="str">
        <f t="shared" si="101"/>
        <v>Withdrawn</v>
      </c>
      <c r="I667" s="6" t="str">
        <f t="shared" si="102"/>
        <v>Not Started</v>
      </c>
      <c r="J667" s="1" t="s">
        <v>1510</v>
      </c>
      <c r="P667" s="1" t="str">
        <f t="shared" si="103"/>
        <v>NRIS</v>
      </c>
      <c r="R667" s="1">
        <f t="shared" si="104"/>
        <v>268</v>
      </c>
      <c r="T667" s="1" t="str">
        <f t="shared" si="105"/>
        <v>Gas</v>
      </c>
      <c r="U667" s="1" t="str">
        <f t="shared" si="106"/>
        <v>Summit County</v>
      </c>
      <c r="V667" s="1" t="str">
        <f t="shared" si="107"/>
        <v>OH</v>
      </c>
      <c r="AB667" s="1"/>
      <c r="AC667" s="1"/>
      <c r="AJ667" s="5"/>
      <c r="AK667" s="5"/>
      <c r="AL667" s="5"/>
      <c r="AM667" s="5"/>
      <c r="AN667" s="5"/>
      <c r="AO667" s="5"/>
      <c r="AP667" s="5"/>
      <c r="AQ667" s="5"/>
      <c r="AR667" s="5"/>
      <c r="AS667" s="5"/>
      <c r="AT667" s="5"/>
      <c r="AU667" s="5"/>
      <c r="BB667" s="1" t="s">
        <v>73</v>
      </c>
      <c r="BC667" s="2">
        <v>40087</v>
      </c>
      <c r="BD667" s="2">
        <v>40534</v>
      </c>
      <c r="BE667" s="2">
        <v>40534</v>
      </c>
      <c r="BG667" s="1" t="s">
        <v>619</v>
      </c>
      <c r="BH667" s="1" t="s">
        <v>1511</v>
      </c>
      <c r="BI667" s="1" t="s">
        <v>242</v>
      </c>
      <c r="BL667" s="1" t="s">
        <v>536</v>
      </c>
      <c r="BM667" s="1" t="s">
        <v>126</v>
      </c>
      <c r="BN667" s="1" t="s">
        <v>1512</v>
      </c>
      <c r="BO667" s="1">
        <v>268</v>
      </c>
      <c r="BP667" s="1">
        <v>268</v>
      </c>
      <c r="BQ667" s="1" t="s">
        <v>64</v>
      </c>
      <c r="BS667" s="1" t="s">
        <v>84</v>
      </c>
      <c r="BT667" s="2">
        <v>41609</v>
      </c>
      <c r="BU667" s="1">
        <v>0</v>
      </c>
      <c r="BV667" s="1">
        <v>0</v>
      </c>
      <c r="BW667" s="1">
        <v>0</v>
      </c>
      <c r="BX667" s="1">
        <v>0</v>
      </c>
    </row>
    <row r="668" spans="4:76" hidden="1" x14ac:dyDescent="0.25">
      <c r="D668" s="4"/>
      <c r="E668" s="5" t="str">
        <f t="shared" si="99"/>
        <v>DPP-2009-MAR</v>
      </c>
      <c r="F668" s="5">
        <f t="shared" si="100"/>
        <v>0</v>
      </c>
      <c r="H668" s="5" t="str">
        <f t="shared" si="101"/>
        <v>Done</v>
      </c>
      <c r="I668" s="6" t="str">
        <f t="shared" si="102"/>
        <v>In Service</v>
      </c>
      <c r="J668" s="1" t="s">
        <v>1513</v>
      </c>
      <c r="P668" s="1" t="str">
        <f t="shared" si="103"/>
        <v>NRIS</v>
      </c>
      <c r="R668" s="1">
        <f t="shared" si="104"/>
        <v>30</v>
      </c>
      <c r="T668" s="1" t="str">
        <f t="shared" si="105"/>
        <v>Wind</v>
      </c>
      <c r="U668" s="1" t="str">
        <f t="shared" si="106"/>
        <v>Fallon County</v>
      </c>
      <c r="V668" s="1" t="str">
        <f t="shared" si="107"/>
        <v>MT</v>
      </c>
      <c r="AB668" s="1"/>
      <c r="AC668" s="1"/>
      <c r="AJ668" s="5"/>
      <c r="AK668" s="5"/>
      <c r="AL668" s="5"/>
      <c r="AM668" s="5"/>
      <c r="AN668" s="5"/>
      <c r="AO668" s="5"/>
      <c r="AP668" s="5"/>
      <c r="AQ668" s="5"/>
      <c r="AR668" s="5"/>
      <c r="AS668" s="5"/>
      <c r="AT668" s="5"/>
      <c r="AU668" s="5"/>
      <c r="BB668" s="1" t="s">
        <v>58</v>
      </c>
      <c r="BC668" s="2">
        <v>39161</v>
      </c>
      <c r="BE668" s="2">
        <v>39437</v>
      </c>
      <c r="BG668" s="1" t="s">
        <v>192</v>
      </c>
      <c r="BH668" s="1" t="s">
        <v>1010</v>
      </c>
      <c r="BI668" s="1" t="s">
        <v>513</v>
      </c>
      <c r="BJ668" s="1" t="s">
        <v>1339</v>
      </c>
      <c r="BL668" s="1" t="s">
        <v>134</v>
      </c>
      <c r="BM668" s="1" t="s">
        <v>126</v>
      </c>
      <c r="BN668" s="1" t="s">
        <v>1514</v>
      </c>
      <c r="BO668" s="1">
        <v>30</v>
      </c>
      <c r="BP668" s="1">
        <v>30</v>
      </c>
      <c r="BQ668" s="1" t="s">
        <v>97</v>
      </c>
      <c r="BR668" s="1" t="s">
        <v>98</v>
      </c>
      <c r="BS668" s="1" t="s">
        <v>65</v>
      </c>
      <c r="BT668" s="2">
        <v>40148</v>
      </c>
      <c r="BU668" s="1">
        <v>0</v>
      </c>
      <c r="BV668" s="1">
        <v>0</v>
      </c>
      <c r="BW668" s="1">
        <v>0</v>
      </c>
      <c r="BX668" s="1">
        <v>0</v>
      </c>
    </row>
    <row r="669" spans="4:76" hidden="1" x14ac:dyDescent="0.25">
      <c r="D669" s="4"/>
      <c r="E669" s="5" t="str">
        <f t="shared" si="99"/>
        <v>DPP-2008-NOV</v>
      </c>
      <c r="F669" s="5" t="str">
        <f t="shared" si="100"/>
        <v>IL</v>
      </c>
      <c r="H669" s="5" t="str">
        <f t="shared" si="101"/>
        <v>Withdrawn</v>
      </c>
      <c r="I669" s="6" t="str">
        <f t="shared" si="102"/>
        <v>Not Started</v>
      </c>
      <c r="J669" s="1" t="s">
        <v>1515</v>
      </c>
      <c r="P669" s="1" t="str">
        <f t="shared" si="103"/>
        <v>NRIS</v>
      </c>
      <c r="R669" s="1">
        <f t="shared" si="104"/>
        <v>100</v>
      </c>
      <c r="T669" s="1" t="str">
        <f t="shared" si="105"/>
        <v>Wind</v>
      </c>
      <c r="U669" s="1" t="str">
        <f t="shared" si="106"/>
        <v>Ford County</v>
      </c>
      <c r="V669" s="1" t="str">
        <f t="shared" si="107"/>
        <v>IL</v>
      </c>
      <c r="AB669" s="1"/>
      <c r="AC669" s="1"/>
      <c r="AJ669" s="5"/>
      <c r="AK669" s="5"/>
      <c r="AL669" s="5"/>
      <c r="AM669" s="5"/>
      <c r="AN669" s="5"/>
      <c r="AO669" s="5"/>
      <c r="AP669" s="5"/>
      <c r="AQ669" s="5"/>
      <c r="AR669" s="5"/>
      <c r="AS669" s="5"/>
      <c r="AT669" s="5"/>
      <c r="AU669" s="5"/>
      <c r="BB669" s="1" t="s">
        <v>73</v>
      </c>
      <c r="BC669" s="2">
        <v>39743</v>
      </c>
      <c r="BD669" s="2">
        <v>40534</v>
      </c>
      <c r="BE669" s="2">
        <v>40534</v>
      </c>
      <c r="BG669" s="1" t="s">
        <v>122</v>
      </c>
      <c r="BH669" s="1" t="s">
        <v>736</v>
      </c>
      <c r="BI669" s="1" t="s">
        <v>124</v>
      </c>
      <c r="BJ669" s="1" t="s">
        <v>1303</v>
      </c>
      <c r="BK669" s="1" t="s">
        <v>124</v>
      </c>
      <c r="BL669" s="1" t="s">
        <v>599</v>
      </c>
      <c r="BM669" s="1" t="s">
        <v>126</v>
      </c>
      <c r="BN669" s="1" t="s">
        <v>1516</v>
      </c>
      <c r="BO669" s="1">
        <v>100</v>
      </c>
      <c r="BP669" s="1">
        <v>100</v>
      </c>
      <c r="BQ669" s="1" t="s">
        <v>97</v>
      </c>
      <c r="BR669" s="1" t="s">
        <v>98</v>
      </c>
      <c r="BS669" s="1" t="s">
        <v>84</v>
      </c>
      <c r="BT669" s="2">
        <v>38991</v>
      </c>
      <c r="BU669" s="1">
        <v>0</v>
      </c>
      <c r="BV669" s="1">
        <v>0</v>
      </c>
      <c r="BW669" s="1">
        <v>0</v>
      </c>
      <c r="BX669" s="1">
        <v>0</v>
      </c>
    </row>
    <row r="670" spans="4:76" hidden="1" x14ac:dyDescent="0.25">
      <c r="D670" s="4"/>
      <c r="E670" s="5">
        <f t="shared" si="99"/>
        <v>0</v>
      </c>
      <c r="F670" s="5">
        <f t="shared" si="100"/>
        <v>0</v>
      </c>
      <c r="H670" s="5" t="str">
        <f t="shared" si="101"/>
        <v>Withdrawn</v>
      </c>
      <c r="I670" s="6" t="str">
        <f t="shared" si="102"/>
        <v>Not Started</v>
      </c>
      <c r="J670" s="1" t="s">
        <v>1517</v>
      </c>
      <c r="P670" s="1" t="str">
        <f t="shared" si="103"/>
        <v>NRIS</v>
      </c>
      <c r="R670" s="1">
        <f t="shared" si="104"/>
        <v>300</v>
      </c>
      <c r="T670" s="1" t="str">
        <f t="shared" si="105"/>
        <v>Wind</v>
      </c>
      <c r="U670" s="1" t="str">
        <f t="shared" si="106"/>
        <v>Fallon County</v>
      </c>
      <c r="V670" s="1" t="str">
        <f t="shared" si="107"/>
        <v>MT</v>
      </c>
      <c r="AB670" s="1"/>
      <c r="AC670" s="1"/>
      <c r="AJ670" s="5"/>
      <c r="AK670" s="5"/>
      <c r="AL670" s="5"/>
      <c r="AM670" s="5"/>
      <c r="AN670" s="5"/>
      <c r="AO670" s="5"/>
      <c r="AP670" s="5"/>
      <c r="AQ670" s="5"/>
      <c r="AR670" s="5"/>
      <c r="AS670" s="5"/>
      <c r="AT670" s="5"/>
      <c r="AU670" s="5"/>
      <c r="BB670" s="1" t="s">
        <v>73</v>
      </c>
      <c r="BC670" s="2">
        <v>39140</v>
      </c>
      <c r="BD670" s="2">
        <v>40535</v>
      </c>
      <c r="BE670" s="2">
        <v>40535</v>
      </c>
      <c r="BG670" s="1" t="s">
        <v>192</v>
      </c>
      <c r="BH670" s="1" t="s">
        <v>1010</v>
      </c>
      <c r="BI670" s="1" t="s">
        <v>513</v>
      </c>
      <c r="BL670" s="1" t="s">
        <v>143</v>
      </c>
      <c r="BM670" s="1" t="s">
        <v>126</v>
      </c>
      <c r="BN670" s="1" t="s">
        <v>1518</v>
      </c>
      <c r="BO670" s="1">
        <v>300</v>
      </c>
      <c r="BP670" s="1">
        <v>300</v>
      </c>
      <c r="BQ670" s="1" t="s">
        <v>97</v>
      </c>
      <c r="BR670" s="1" t="s">
        <v>98</v>
      </c>
      <c r="BS670" s="1" t="s">
        <v>84</v>
      </c>
      <c r="BT670" s="2">
        <v>40452</v>
      </c>
      <c r="BU670" s="1">
        <v>0</v>
      </c>
      <c r="BV670" s="1">
        <v>0</v>
      </c>
      <c r="BW670" s="1">
        <v>0</v>
      </c>
      <c r="BX670" s="1">
        <v>0</v>
      </c>
    </row>
    <row r="671" spans="4:76" hidden="1" x14ac:dyDescent="0.25">
      <c r="D671" s="4"/>
      <c r="E671" s="5">
        <f t="shared" si="99"/>
        <v>0</v>
      </c>
      <c r="F671" s="5">
        <f t="shared" si="100"/>
        <v>0</v>
      </c>
      <c r="H671" s="5" t="str">
        <f t="shared" si="101"/>
        <v>Withdrawn</v>
      </c>
      <c r="I671" s="6" t="str">
        <f t="shared" si="102"/>
        <v>Not Started</v>
      </c>
      <c r="J671" s="1" t="s">
        <v>1519</v>
      </c>
      <c r="P671" s="1" t="str">
        <f t="shared" si="103"/>
        <v>NRIS</v>
      </c>
      <c r="R671" s="1">
        <f t="shared" si="104"/>
        <v>1650</v>
      </c>
      <c r="T671" s="1" t="str">
        <f t="shared" si="105"/>
        <v>Nuclear</v>
      </c>
      <c r="U671" s="1" t="str">
        <f t="shared" si="106"/>
        <v>Callaway County</v>
      </c>
      <c r="V671" s="1" t="str">
        <f t="shared" si="107"/>
        <v>MO</v>
      </c>
      <c r="AB671" s="1"/>
      <c r="AC671" s="1"/>
      <c r="AJ671" s="5"/>
      <c r="AK671" s="5"/>
      <c r="AL671" s="5"/>
      <c r="AM671" s="5"/>
      <c r="AN671" s="5"/>
      <c r="AO671" s="5"/>
      <c r="AP671" s="5"/>
      <c r="AQ671" s="5"/>
      <c r="AR671" s="5"/>
      <c r="AS671" s="5"/>
      <c r="AT671" s="5"/>
      <c r="AU671" s="5"/>
      <c r="BB671" s="1" t="s">
        <v>73</v>
      </c>
      <c r="BC671" s="2">
        <v>39114</v>
      </c>
      <c r="BD671" s="2">
        <v>40540</v>
      </c>
      <c r="BE671" s="2">
        <v>40540</v>
      </c>
      <c r="BG671" s="1" t="s">
        <v>486</v>
      </c>
      <c r="BH671" s="1" t="s">
        <v>914</v>
      </c>
      <c r="BI671" s="1" t="s">
        <v>488</v>
      </c>
      <c r="BL671" s="1" t="s">
        <v>143</v>
      </c>
      <c r="BM671" s="1" t="s">
        <v>126</v>
      </c>
      <c r="BN671" s="1" t="s">
        <v>1520</v>
      </c>
      <c r="BO671" s="1">
        <v>1650</v>
      </c>
      <c r="BP671" s="1">
        <v>1650</v>
      </c>
      <c r="BQ671" s="1" t="s">
        <v>387</v>
      </c>
      <c r="BR671" s="1" t="s">
        <v>355</v>
      </c>
      <c r="BS671" s="1" t="s">
        <v>84</v>
      </c>
      <c r="BT671" s="2">
        <v>39995</v>
      </c>
      <c r="BU671" s="1">
        <v>0</v>
      </c>
      <c r="BV671" s="1">
        <v>0</v>
      </c>
      <c r="BW671" s="1">
        <v>0</v>
      </c>
      <c r="BX671" s="1">
        <v>0</v>
      </c>
    </row>
    <row r="672" spans="4:76" hidden="1" x14ac:dyDescent="0.25">
      <c r="D672" s="4"/>
      <c r="E672" s="5">
        <f t="shared" si="99"/>
        <v>0</v>
      </c>
      <c r="F672" s="5">
        <f t="shared" si="100"/>
        <v>0</v>
      </c>
      <c r="H672" s="5" t="str">
        <f t="shared" si="101"/>
        <v>Withdrawn</v>
      </c>
      <c r="I672" s="6" t="str">
        <f t="shared" si="102"/>
        <v>Not Started</v>
      </c>
      <c r="J672" s="1" t="s">
        <v>1521</v>
      </c>
      <c r="P672" s="1" t="str">
        <f t="shared" si="103"/>
        <v>ERIS</v>
      </c>
      <c r="R672" s="1">
        <f t="shared" si="104"/>
        <v>150</v>
      </c>
      <c r="T672" s="1" t="str">
        <f t="shared" si="105"/>
        <v>Wind</v>
      </c>
      <c r="U672" s="1" t="str">
        <f t="shared" si="106"/>
        <v>Franklin County</v>
      </c>
      <c r="V672" s="1" t="str">
        <f t="shared" si="107"/>
        <v>IA</v>
      </c>
      <c r="AB672" s="1"/>
      <c r="AC672" s="1"/>
      <c r="AJ672" s="5"/>
      <c r="AK672" s="5"/>
      <c r="AL672" s="5"/>
      <c r="AM672" s="5"/>
      <c r="AN672" s="5"/>
      <c r="AO672" s="5"/>
      <c r="AP672" s="5"/>
      <c r="AQ672" s="5"/>
      <c r="AR672" s="5"/>
      <c r="AS672" s="5"/>
      <c r="AT672" s="5"/>
      <c r="AU672" s="5"/>
      <c r="BB672" s="1" t="s">
        <v>73</v>
      </c>
      <c r="BC672" s="2">
        <v>39198</v>
      </c>
      <c r="BD672" s="2">
        <v>40540</v>
      </c>
      <c r="BE672" s="2">
        <v>40540</v>
      </c>
      <c r="BG672" s="1" t="s">
        <v>87</v>
      </c>
      <c r="BH672" s="1" t="s">
        <v>1112</v>
      </c>
      <c r="BI672" s="1" t="s">
        <v>89</v>
      </c>
      <c r="BL672" s="1" t="s">
        <v>143</v>
      </c>
      <c r="BM672" s="1" t="s">
        <v>62</v>
      </c>
      <c r="BN672" s="1" t="s">
        <v>1522</v>
      </c>
      <c r="BO672" s="1">
        <v>150</v>
      </c>
      <c r="BP672" s="1">
        <v>150</v>
      </c>
      <c r="BQ672" s="1" t="s">
        <v>97</v>
      </c>
      <c r="BR672" s="1" t="s">
        <v>98</v>
      </c>
      <c r="BS672" s="1" t="s">
        <v>84</v>
      </c>
      <c r="BT672" s="2">
        <v>39753</v>
      </c>
      <c r="BU672" s="1">
        <v>0</v>
      </c>
      <c r="BV672" s="1">
        <v>0</v>
      </c>
      <c r="BW672" s="1">
        <v>0</v>
      </c>
      <c r="BX672" s="1">
        <v>0</v>
      </c>
    </row>
    <row r="673" spans="4:76" hidden="1" x14ac:dyDescent="0.25">
      <c r="D673" s="4"/>
      <c r="E673" s="5">
        <f t="shared" si="99"/>
        <v>0</v>
      </c>
      <c r="F673" s="5">
        <f t="shared" si="100"/>
        <v>0</v>
      </c>
      <c r="H673" s="5" t="str">
        <f t="shared" si="101"/>
        <v>Withdrawn</v>
      </c>
      <c r="I673" s="6" t="str">
        <f t="shared" si="102"/>
        <v>Not Started</v>
      </c>
      <c r="J673" s="1" t="s">
        <v>1523</v>
      </c>
      <c r="P673" s="1" t="str">
        <f t="shared" si="103"/>
        <v>NRIS</v>
      </c>
      <c r="R673" s="1">
        <f t="shared" si="104"/>
        <v>50</v>
      </c>
      <c r="T673" s="1" t="str">
        <f t="shared" si="105"/>
        <v>Wind</v>
      </c>
      <c r="U673" s="1" t="str">
        <f t="shared" si="106"/>
        <v>Mower County</v>
      </c>
      <c r="V673" s="1" t="str">
        <f t="shared" si="107"/>
        <v>MN</v>
      </c>
      <c r="AB673" s="1"/>
      <c r="AC673" s="1"/>
      <c r="AJ673" s="5"/>
      <c r="AK673" s="5"/>
      <c r="AL673" s="5"/>
      <c r="AM673" s="5"/>
      <c r="AN673" s="5"/>
      <c r="AO673" s="5"/>
      <c r="AP673" s="5"/>
      <c r="AQ673" s="5"/>
      <c r="AR673" s="5"/>
      <c r="AS673" s="5"/>
      <c r="AT673" s="5"/>
      <c r="AU673" s="5"/>
      <c r="BB673" s="1" t="s">
        <v>73</v>
      </c>
      <c r="BC673" s="2">
        <v>39226</v>
      </c>
      <c r="BD673" s="2">
        <v>40540</v>
      </c>
      <c r="BE673" s="2">
        <v>40540</v>
      </c>
      <c r="BG673" s="1" t="s">
        <v>153</v>
      </c>
      <c r="BH673" s="1" t="s">
        <v>179</v>
      </c>
      <c r="BI673" s="1" t="s">
        <v>93</v>
      </c>
      <c r="BL673" s="1" t="s">
        <v>143</v>
      </c>
      <c r="BM673" s="1" t="s">
        <v>126</v>
      </c>
      <c r="BN673" s="1" t="s">
        <v>1524</v>
      </c>
      <c r="BO673" s="1">
        <v>50</v>
      </c>
      <c r="BP673" s="1">
        <v>50</v>
      </c>
      <c r="BQ673" s="1" t="s">
        <v>97</v>
      </c>
      <c r="BR673" s="1" t="s">
        <v>98</v>
      </c>
      <c r="BS673" s="1" t="s">
        <v>84</v>
      </c>
      <c r="BT673" s="2">
        <v>40147</v>
      </c>
      <c r="BU673" s="1">
        <v>0</v>
      </c>
      <c r="BV673" s="1">
        <v>0</v>
      </c>
      <c r="BW673" s="1">
        <v>0</v>
      </c>
      <c r="BX673" s="1">
        <v>0</v>
      </c>
    </row>
    <row r="674" spans="4:76" hidden="1" x14ac:dyDescent="0.25">
      <c r="D674" s="4"/>
      <c r="E674" s="5">
        <f t="shared" si="99"/>
        <v>0</v>
      </c>
      <c r="F674" s="5">
        <f t="shared" si="100"/>
        <v>0</v>
      </c>
      <c r="H674" s="5" t="str">
        <f t="shared" si="101"/>
        <v>Done</v>
      </c>
      <c r="I674" s="6" t="str">
        <f t="shared" si="102"/>
        <v>Withdrawn</v>
      </c>
      <c r="J674" s="1" t="s">
        <v>1525</v>
      </c>
      <c r="P674" s="1" t="str">
        <f t="shared" si="103"/>
        <v>NRIS</v>
      </c>
      <c r="R674" s="1">
        <f t="shared" si="104"/>
        <v>150</v>
      </c>
      <c r="T674" s="1" t="str">
        <f t="shared" si="105"/>
        <v>Wind</v>
      </c>
      <c r="U674" s="1" t="str">
        <f t="shared" si="106"/>
        <v>Brown County</v>
      </c>
      <c r="V674" s="1" t="str">
        <f t="shared" si="107"/>
        <v>WI</v>
      </c>
      <c r="AB674" s="1"/>
      <c r="AC674" s="1"/>
      <c r="AJ674" s="5"/>
      <c r="AK674" s="5"/>
      <c r="AL674" s="5"/>
      <c r="AM674" s="5"/>
      <c r="AN674" s="5"/>
      <c r="AO674" s="5"/>
      <c r="AP674" s="5"/>
      <c r="AQ674" s="5"/>
      <c r="AR674" s="5"/>
      <c r="AS674" s="5"/>
      <c r="AT674" s="5"/>
      <c r="AU674" s="5"/>
      <c r="BB674" s="1" t="s">
        <v>58</v>
      </c>
      <c r="BC674" s="2">
        <v>39168</v>
      </c>
      <c r="BE674" s="2">
        <v>39940</v>
      </c>
      <c r="BG674" s="1" t="s">
        <v>301</v>
      </c>
      <c r="BH674" s="1" t="s">
        <v>302</v>
      </c>
      <c r="BI674" s="1" t="s">
        <v>76</v>
      </c>
      <c r="BL674" s="1" t="s">
        <v>77</v>
      </c>
      <c r="BM674" s="1" t="s">
        <v>126</v>
      </c>
      <c r="BN674" s="1" t="s">
        <v>1526</v>
      </c>
      <c r="BO674" s="1">
        <v>150</v>
      </c>
      <c r="BP674" s="1">
        <v>150</v>
      </c>
      <c r="BQ674" s="1" t="s">
        <v>97</v>
      </c>
      <c r="BR674" s="1" t="s">
        <v>98</v>
      </c>
      <c r="BS674" s="1" t="s">
        <v>73</v>
      </c>
      <c r="BT674" s="2">
        <v>40391</v>
      </c>
      <c r="BU674" s="1">
        <v>0</v>
      </c>
      <c r="BV674" s="1">
        <v>0</v>
      </c>
      <c r="BW674" s="1">
        <v>0</v>
      </c>
      <c r="BX674" s="1">
        <v>0</v>
      </c>
    </row>
    <row r="675" spans="4:76" hidden="1" x14ac:dyDescent="0.25">
      <c r="D675" s="4"/>
      <c r="E675" s="5">
        <f t="shared" si="99"/>
        <v>0</v>
      </c>
      <c r="F675" s="5">
        <f t="shared" si="100"/>
        <v>0</v>
      </c>
      <c r="H675" s="5" t="str">
        <f t="shared" si="101"/>
        <v>Withdrawn</v>
      </c>
      <c r="I675" s="6" t="str">
        <f t="shared" si="102"/>
        <v>Not Started</v>
      </c>
      <c r="J675" s="1" t="s">
        <v>1527</v>
      </c>
      <c r="P675" s="1" t="str">
        <f t="shared" si="103"/>
        <v>NRIS</v>
      </c>
      <c r="R675" s="1">
        <f t="shared" si="104"/>
        <v>50</v>
      </c>
      <c r="T675" s="1" t="str">
        <f t="shared" si="105"/>
        <v>Wind</v>
      </c>
      <c r="U675" s="1" t="str">
        <f t="shared" si="106"/>
        <v>Benton County</v>
      </c>
      <c r="V675" s="1" t="str">
        <f t="shared" si="107"/>
        <v>IN</v>
      </c>
      <c r="AB675" s="1"/>
      <c r="AC675" s="1"/>
      <c r="AJ675" s="5"/>
      <c r="AK675" s="5"/>
      <c r="AL675" s="5"/>
      <c r="AM675" s="5"/>
      <c r="AN675" s="5"/>
      <c r="AO675" s="5"/>
      <c r="AP675" s="5"/>
      <c r="AQ675" s="5"/>
      <c r="AR675" s="5"/>
      <c r="AS675" s="5"/>
      <c r="AT675" s="5"/>
      <c r="AU675" s="5"/>
      <c r="BB675" s="1" t="s">
        <v>73</v>
      </c>
      <c r="BC675" s="2">
        <v>39371</v>
      </c>
      <c r="BD675" s="2">
        <v>40540</v>
      </c>
      <c r="BE675" s="2">
        <v>40540</v>
      </c>
      <c r="BG675" s="1" t="s">
        <v>804</v>
      </c>
      <c r="BH675" s="1" t="s">
        <v>872</v>
      </c>
      <c r="BI675" s="1" t="s">
        <v>103</v>
      </c>
      <c r="BL675" s="1" t="s">
        <v>143</v>
      </c>
      <c r="BM675" s="1" t="s">
        <v>126</v>
      </c>
      <c r="BN675" s="1" t="s">
        <v>755</v>
      </c>
      <c r="BO675" s="1">
        <v>50</v>
      </c>
      <c r="BP675" s="1">
        <v>50</v>
      </c>
      <c r="BQ675" s="1" t="s">
        <v>97</v>
      </c>
      <c r="BR675" s="1" t="s">
        <v>98</v>
      </c>
      <c r="BS675" s="1" t="s">
        <v>84</v>
      </c>
      <c r="BT675" s="2">
        <v>40513</v>
      </c>
      <c r="BU675" s="1">
        <v>0</v>
      </c>
      <c r="BV675" s="1">
        <v>0</v>
      </c>
      <c r="BW675" s="1">
        <v>0</v>
      </c>
      <c r="BX675" s="1">
        <v>0</v>
      </c>
    </row>
    <row r="676" spans="4:76" hidden="1" x14ac:dyDescent="0.25">
      <c r="D676" s="4"/>
      <c r="E676" s="5">
        <f t="shared" si="99"/>
        <v>0</v>
      </c>
      <c r="F676" s="5">
        <f t="shared" si="100"/>
        <v>0</v>
      </c>
      <c r="H676" s="5" t="str">
        <f t="shared" si="101"/>
        <v>Withdrawn</v>
      </c>
      <c r="I676" s="6" t="str">
        <f t="shared" si="102"/>
        <v>Not Started</v>
      </c>
      <c r="J676" s="1" t="s">
        <v>1528</v>
      </c>
      <c r="P676" s="1" t="str">
        <f t="shared" si="103"/>
        <v>ERIS</v>
      </c>
      <c r="R676" s="1">
        <f t="shared" si="104"/>
        <v>80</v>
      </c>
      <c r="T676" s="1" t="str">
        <f t="shared" si="105"/>
        <v>Wind</v>
      </c>
      <c r="U676" s="1" t="str">
        <f t="shared" si="106"/>
        <v>Rock County</v>
      </c>
      <c r="V676" s="1" t="str">
        <f t="shared" si="107"/>
        <v>MN</v>
      </c>
      <c r="AB676" s="1"/>
      <c r="AC676" s="1"/>
      <c r="AJ676" s="5"/>
      <c r="AK676" s="5"/>
      <c r="AL676" s="5"/>
      <c r="AM676" s="5"/>
      <c r="AN676" s="5"/>
      <c r="AO676" s="5"/>
      <c r="AP676" s="5"/>
      <c r="AQ676" s="5"/>
      <c r="AR676" s="5"/>
      <c r="AS676" s="5"/>
      <c r="AT676" s="5"/>
      <c r="AU676" s="5"/>
      <c r="BB676" s="1" t="s">
        <v>73</v>
      </c>
      <c r="BC676" s="2">
        <v>39373</v>
      </c>
      <c r="BD676" s="2">
        <v>40540</v>
      </c>
      <c r="BE676" s="2">
        <v>40540</v>
      </c>
      <c r="BG676" s="1" t="s">
        <v>91</v>
      </c>
      <c r="BH676" s="1" t="s">
        <v>158</v>
      </c>
      <c r="BI676" s="1" t="s">
        <v>93</v>
      </c>
      <c r="BL676" s="1" t="s">
        <v>143</v>
      </c>
      <c r="BM676" s="1" t="s">
        <v>62</v>
      </c>
      <c r="BN676" s="1" t="s">
        <v>1529</v>
      </c>
      <c r="BO676" s="1">
        <v>80</v>
      </c>
      <c r="BP676" s="1">
        <v>80</v>
      </c>
      <c r="BQ676" s="1" t="s">
        <v>97</v>
      </c>
      <c r="BR676" s="1" t="s">
        <v>98</v>
      </c>
      <c r="BS676" s="1" t="s">
        <v>84</v>
      </c>
      <c r="BT676" s="2">
        <v>40344</v>
      </c>
      <c r="BU676" s="1">
        <v>0</v>
      </c>
      <c r="BV676" s="1">
        <v>0</v>
      </c>
      <c r="BW676" s="1">
        <v>0</v>
      </c>
      <c r="BX676" s="1">
        <v>0</v>
      </c>
    </row>
    <row r="677" spans="4:76" hidden="1" x14ac:dyDescent="0.25">
      <c r="D677" s="4"/>
      <c r="E677" s="5">
        <f t="shared" si="99"/>
        <v>0</v>
      </c>
      <c r="F677" s="5">
        <f t="shared" si="100"/>
        <v>0</v>
      </c>
      <c r="H677" s="5" t="str">
        <f t="shared" si="101"/>
        <v>Withdrawn</v>
      </c>
      <c r="I677" s="6" t="str">
        <f t="shared" si="102"/>
        <v>Not Started</v>
      </c>
      <c r="J677" s="1" t="s">
        <v>1530</v>
      </c>
      <c r="P677" s="1" t="str">
        <f t="shared" si="103"/>
        <v>NRIS</v>
      </c>
      <c r="R677" s="1">
        <f t="shared" si="104"/>
        <v>100</v>
      </c>
      <c r="T677" s="1" t="str">
        <f t="shared" si="105"/>
        <v>Wind</v>
      </c>
      <c r="U677" s="1" t="str">
        <f t="shared" si="106"/>
        <v>Tipton County</v>
      </c>
      <c r="V677" s="1" t="str">
        <f t="shared" si="107"/>
        <v>IN</v>
      </c>
      <c r="AB677" s="1"/>
      <c r="AC677" s="1"/>
      <c r="AJ677" s="5"/>
      <c r="AK677" s="5"/>
      <c r="AL677" s="5"/>
      <c r="AM677" s="5"/>
      <c r="AN677" s="5"/>
      <c r="AO677" s="5"/>
      <c r="AP677" s="5"/>
      <c r="AQ677" s="5"/>
      <c r="AR677" s="5"/>
      <c r="AS677" s="5"/>
      <c r="AT677" s="5"/>
      <c r="AU677" s="5"/>
      <c r="BB677" s="1" t="s">
        <v>73</v>
      </c>
      <c r="BC677" s="2">
        <v>39462</v>
      </c>
      <c r="BD677" s="2">
        <v>40540</v>
      </c>
      <c r="BE677" s="2">
        <v>40540</v>
      </c>
      <c r="BG677" s="1" t="s">
        <v>101</v>
      </c>
      <c r="BH677" s="1" t="s">
        <v>1221</v>
      </c>
      <c r="BI677" s="1" t="s">
        <v>103</v>
      </c>
      <c r="BL677" s="1" t="s">
        <v>143</v>
      </c>
      <c r="BM677" s="1" t="s">
        <v>126</v>
      </c>
      <c r="BN677" s="1" t="s">
        <v>1531</v>
      </c>
      <c r="BO677" s="1">
        <v>100</v>
      </c>
      <c r="BP677" s="1">
        <v>100</v>
      </c>
      <c r="BQ677" s="1" t="s">
        <v>97</v>
      </c>
      <c r="BR677" s="1" t="s">
        <v>98</v>
      </c>
      <c r="BS677" s="1" t="s">
        <v>84</v>
      </c>
      <c r="BT677" s="2">
        <v>40575</v>
      </c>
      <c r="BU677" s="1">
        <v>0</v>
      </c>
      <c r="BV677" s="1">
        <v>0</v>
      </c>
      <c r="BW677" s="1">
        <v>0</v>
      </c>
      <c r="BX677" s="1">
        <v>0</v>
      </c>
    </row>
    <row r="678" spans="4:76" hidden="1" x14ac:dyDescent="0.25">
      <c r="D678" s="4"/>
      <c r="E678" s="5">
        <f t="shared" si="99"/>
        <v>0</v>
      </c>
      <c r="F678" s="5">
        <f t="shared" si="100"/>
        <v>0</v>
      </c>
      <c r="H678" s="5" t="str">
        <f t="shared" si="101"/>
        <v>Withdrawn</v>
      </c>
      <c r="I678" s="6" t="str">
        <f t="shared" si="102"/>
        <v>Not Started</v>
      </c>
      <c r="J678" s="1" t="s">
        <v>1532</v>
      </c>
      <c r="P678" s="1" t="str">
        <f t="shared" si="103"/>
        <v>NRIS</v>
      </c>
      <c r="R678" s="1">
        <f t="shared" si="104"/>
        <v>200</v>
      </c>
      <c r="T678" s="1" t="str">
        <f t="shared" si="105"/>
        <v>Wind</v>
      </c>
      <c r="U678" s="1" t="str">
        <f t="shared" si="106"/>
        <v>Fayette County</v>
      </c>
      <c r="V678" s="1" t="str">
        <f t="shared" si="107"/>
        <v>IA</v>
      </c>
      <c r="AB678" s="1"/>
      <c r="AC678" s="1"/>
      <c r="AJ678" s="5"/>
      <c r="AK678" s="5"/>
      <c r="AL678" s="5"/>
      <c r="AM678" s="5"/>
      <c r="AN678" s="5"/>
      <c r="AO678" s="5"/>
      <c r="AP678" s="5"/>
      <c r="AQ678" s="5"/>
      <c r="AR678" s="5"/>
      <c r="AS678" s="5"/>
      <c r="AT678" s="5"/>
      <c r="AU678" s="5"/>
      <c r="BB678" s="1" t="s">
        <v>73</v>
      </c>
      <c r="BC678" s="2">
        <v>39525</v>
      </c>
      <c r="BD678" s="2">
        <v>40540</v>
      </c>
      <c r="BE678" s="2">
        <v>40540</v>
      </c>
      <c r="BG678" s="1" t="s">
        <v>87</v>
      </c>
      <c r="BH678" s="1" t="s">
        <v>1533</v>
      </c>
      <c r="BI678" s="1" t="s">
        <v>89</v>
      </c>
      <c r="BL678" s="1" t="s">
        <v>143</v>
      </c>
      <c r="BM678" s="1" t="s">
        <v>126</v>
      </c>
      <c r="BN678" s="1" t="s">
        <v>1534</v>
      </c>
      <c r="BO678" s="1">
        <v>200</v>
      </c>
      <c r="BP678" s="1">
        <v>200</v>
      </c>
      <c r="BQ678" s="1" t="s">
        <v>97</v>
      </c>
      <c r="BR678" s="1" t="s">
        <v>98</v>
      </c>
      <c r="BS678" s="1" t="s">
        <v>84</v>
      </c>
      <c r="BT678" s="2">
        <v>39753</v>
      </c>
      <c r="BU678" s="1">
        <v>0</v>
      </c>
      <c r="BV678" s="1">
        <v>0</v>
      </c>
      <c r="BW678" s="1">
        <v>0</v>
      </c>
      <c r="BX678" s="1">
        <v>0</v>
      </c>
    </row>
    <row r="679" spans="4:76" hidden="1" x14ac:dyDescent="0.25">
      <c r="D679" s="4"/>
      <c r="E679" s="5">
        <f t="shared" si="99"/>
        <v>0</v>
      </c>
      <c r="F679" s="5">
        <f t="shared" si="100"/>
        <v>0</v>
      </c>
      <c r="H679" s="5" t="str">
        <f t="shared" si="101"/>
        <v>Withdrawn</v>
      </c>
      <c r="I679" s="6" t="str">
        <f t="shared" si="102"/>
        <v>Not Started</v>
      </c>
      <c r="J679" s="1" t="s">
        <v>1535</v>
      </c>
      <c r="P679" s="1" t="str">
        <f t="shared" si="103"/>
        <v>NRIS</v>
      </c>
      <c r="R679" s="1">
        <f t="shared" si="104"/>
        <v>48</v>
      </c>
      <c r="T679" s="1" t="str">
        <f t="shared" si="105"/>
        <v>Wind</v>
      </c>
      <c r="U679" s="1" t="str">
        <f t="shared" si="106"/>
        <v>Olmsted County</v>
      </c>
      <c r="V679" s="1" t="str">
        <f t="shared" si="107"/>
        <v>MN</v>
      </c>
      <c r="AB679" s="1"/>
      <c r="AC679" s="1"/>
      <c r="AJ679" s="5"/>
      <c r="AK679" s="5"/>
      <c r="AL679" s="5"/>
      <c r="AM679" s="5"/>
      <c r="AN679" s="5"/>
      <c r="AO679" s="5"/>
      <c r="AP679" s="5"/>
      <c r="AQ679" s="5"/>
      <c r="AR679" s="5"/>
      <c r="AS679" s="5"/>
      <c r="AT679" s="5"/>
      <c r="AU679" s="5"/>
      <c r="BB679" s="1" t="s">
        <v>73</v>
      </c>
      <c r="BC679" s="2">
        <v>40078</v>
      </c>
      <c r="BD679" s="2">
        <v>40546</v>
      </c>
      <c r="BE679" s="2">
        <v>40546</v>
      </c>
      <c r="BG679" s="1" t="s">
        <v>236</v>
      </c>
      <c r="BH679" s="1" t="s">
        <v>1194</v>
      </c>
      <c r="BI679" s="1" t="s">
        <v>93</v>
      </c>
      <c r="BL679" s="1" t="s">
        <v>536</v>
      </c>
      <c r="BM679" s="1" t="s">
        <v>126</v>
      </c>
      <c r="BN679" s="1" t="s">
        <v>1536</v>
      </c>
      <c r="BO679" s="1">
        <v>48</v>
      </c>
      <c r="BP679" s="1">
        <v>48</v>
      </c>
      <c r="BQ679" s="1" t="s">
        <v>97</v>
      </c>
      <c r="BR679" s="1" t="s">
        <v>98</v>
      </c>
      <c r="BS679" s="1" t="s">
        <v>84</v>
      </c>
      <c r="BU679" s="1">
        <v>0</v>
      </c>
      <c r="BV679" s="1">
        <v>0</v>
      </c>
      <c r="BW679" s="1">
        <v>0</v>
      </c>
      <c r="BX679" s="1">
        <v>0</v>
      </c>
    </row>
    <row r="680" spans="4:76" hidden="1" x14ac:dyDescent="0.25">
      <c r="D680" s="4"/>
      <c r="E680" s="5">
        <f t="shared" si="99"/>
        <v>0</v>
      </c>
      <c r="F680" s="5">
        <f t="shared" si="100"/>
        <v>0</v>
      </c>
      <c r="H680" s="5" t="str">
        <f t="shared" si="101"/>
        <v>Withdrawn</v>
      </c>
      <c r="I680" s="6" t="str">
        <f t="shared" si="102"/>
        <v>Not Started</v>
      </c>
      <c r="J680" s="1" t="s">
        <v>1537</v>
      </c>
      <c r="P680" s="1" t="str">
        <f t="shared" si="103"/>
        <v>NRIS</v>
      </c>
      <c r="R680" s="1">
        <f t="shared" si="104"/>
        <v>200</v>
      </c>
      <c r="T680" s="1" t="str">
        <f t="shared" si="105"/>
        <v>Wind</v>
      </c>
      <c r="U680" s="1" t="str">
        <f t="shared" si="106"/>
        <v>Mower County</v>
      </c>
      <c r="V680" s="1" t="str">
        <f t="shared" si="107"/>
        <v>MN</v>
      </c>
      <c r="AB680" s="1"/>
      <c r="AC680" s="1"/>
      <c r="AJ680" s="5"/>
      <c r="AK680" s="5"/>
      <c r="AL680" s="5"/>
      <c r="AM680" s="5"/>
      <c r="AN680" s="5"/>
      <c r="AO680" s="5"/>
      <c r="AP680" s="5"/>
      <c r="AQ680" s="5"/>
      <c r="AR680" s="5"/>
      <c r="AS680" s="5"/>
      <c r="AT680" s="5"/>
      <c r="AU680" s="5"/>
      <c r="BB680" s="1" t="s">
        <v>73</v>
      </c>
      <c r="BC680" s="2">
        <v>39279</v>
      </c>
      <c r="BD680" s="2">
        <v>40548</v>
      </c>
      <c r="BE680" s="2">
        <v>40548</v>
      </c>
      <c r="BG680" s="1" t="s">
        <v>91</v>
      </c>
      <c r="BH680" s="1" t="s">
        <v>179</v>
      </c>
      <c r="BI680" s="1" t="s">
        <v>93</v>
      </c>
      <c r="BL680" s="1" t="s">
        <v>143</v>
      </c>
      <c r="BM680" s="1" t="s">
        <v>126</v>
      </c>
      <c r="BN680" s="1" t="s">
        <v>1538</v>
      </c>
      <c r="BO680" s="1">
        <v>200</v>
      </c>
      <c r="BP680" s="1">
        <v>200</v>
      </c>
      <c r="BQ680" s="1" t="s">
        <v>97</v>
      </c>
      <c r="BR680" s="1" t="s">
        <v>98</v>
      </c>
      <c r="BS680" s="1" t="s">
        <v>84</v>
      </c>
      <c r="BT680" s="2">
        <v>40359</v>
      </c>
      <c r="BU680" s="1">
        <v>0</v>
      </c>
      <c r="BV680" s="1">
        <v>0</v>
      </c>
      <c r="BW680" s="1">
        <v>0</v>
      </c>
      <c r="BX680" s="1">
        <v>0</v>
      </c>
    </row>
    <row r="681" spans="4:76" hidden="1" x14ac:dyDescent="0.25">
      <c r="D681" s="4"/>
      <c r="E681" s="5">
        <f t="shared" si="99"/>
        <v>0</v>
      </c>
      <c r="F681" s="5">
        <f t="shared" si="100"/>
        <v>0</v>
      </c>
      <c r="H681" s="5" t="str">
        <f t="shared" si="101"/>
        <v>Done</v>
      </c>
      <c r="I681" s="6" t="str">
        <f t="shared" si="102"/>
        <v>In Service</v>
      </c>
      <c r="J681" s="1" t="s">
        <v>1539</v>
      </c>
      <c r="P681" s="1" t="str">
        <f t="shared" si="103"/>
        <v>NRIS</v>
      </c>
      <c r="R681" s="1">
        <f t="shared" si="104"/>
        <v>578</v>
      </c>
      <c r="T681" s="1" t="str">
        <f t="shared" si="105"/>
        <v>Gas</v>
      </c>
      <c r="U681" s="1" t="str">
        <f t="shared" si="106"/>
        <v>Vigo County</v>
      </c>
      <c r="V681" s="1" t="str">
        <f t="shared" si="107"/>
        <v>IN</v>
      </c>
      <c r="AB681" s="1"/>
      <c r="AC681" s="1"/>
      <c r="AJ681" s="5"/>
      <c r="AK681" s="5"/>
      <c r="AL681" s="5"/>
      <c r="AM681" s="5"/>
      <c r="AN681" s="5"/>
      <c r="AO681" s="5"/>
      <c r="AP681" s="5"/>
      <c r="AQ681" s="5"/>
      <c r="AR681" s="5"/>
      <c r="AS681" s="5"/>
      <c r="AT681" s="5"/>
      <c r="AU681" s="5"/>
      <c r="BB681" s="1" t="s">
        <v>58</v>
      </c>
      <c r="BC681" s="2">
        <v>39181</v>
      </c>
      <c r="BE681" s="2">
        <v>39380</v>
      </c>
      <c r="BG681" s="1" t="s">
        <v>101</v>
      </c>
      <c r="BH681" s="1" t="s">
        <v>102</v>
      </c>
      <c r="BI681" s="1" t="s">
        <v>103</v>
      </c>
      <c r="BL681" s="1" t="s">
        <v>143</v>
      </c>
      <c r="BM681" s="1" t="s">
        <v>126</v>
      </c>
      <c r="BN681" s="1" t="s">
        <v>1540</v>
      </c>
      <c r="BO681" s="1">
        <v>578</v>
      </c>
      <c r="BP681" s="1">
        <v>578</v>
      </c>
      <c r="BQ681" s="1" t="s">
        <v>64</v>
      </c>
      <c r="BR681" s="1" t="s">
        <v>94</v>
      </c>
      <c r="BS681" s="1" t="s">
        <v>65</v>
      </c>
      <c r="BT681" s="2">
        <v>39814</v>
      </c>
      <c r="BU681" s="1">
        <v>0</v>
      </c>
      <c r="BV681" s="1">
        <v>0</v>
      </c>
      <c r="BW681" s="1">
        <v>0</v>
      </c>
      <c r="BX681" s="1">
        <v>0</v>
      </c>
    </row>
    <row r="682" spans="4:76" hidden="1" x14ac:dyDescent="0.25">
      <c r="D682" s="4"/>
      <c r="E682" s="5">
        <f t="shared" si="99"/>
        <v>0</v>
      </c>
      <c r="F682" s="5">
        <f t="shared" si="100"/>
        <v>0</v>
      </c>
      <c r="H682" s="5" t="str">
        <f t="shared" si="101"/>
        <v>Withdrawn</v>
      </c>
      <c r="I682" s="6" t="str">
        <f t="shared" si="102"/>
        <v>Not Started</v>
      </c>
      <c r="J682" s="1" t="s">
        <v>1541</v>
      </c>
      <c r="P682" s="1" t="str">
        <f t="shared" si="103"/>
        <v>NRIS</v>
      </c>
      <c r="R682" s="1">
        <f t="shared" si="104"/>
        <v>76</v>
      </c>
      <c r="T682" s="1" t="str">
        <f t="shared" si="105"/>
        <v>Wind</v>
      </c>
      <c r="U682" s="1" t="str">
        <f t="shared" si="106"/>
        <v>Blue Earth County</v>
      </c>
      <c r="V682" s="1" t="str">
        <f t="shared" si="107"/>
        <v>MN</v>
      </c>
      <c r="AB682" s="1"/>
      <c r="AC682" s="1"/>
      <c r="AJ682" s="5"/>
      <c r="AK682" s="5"/>
      <c r="AL682" s="5"/>
      <c r="AM682" s="5"/>
      <c r="AN682" s="5"/>
      <c r="AO682" s="5"/>
      <c r="AP682" s="5"/>
      <c r="AQ682" s="5"/>
      <c r="AR682" s="5"/>
      <c r="AS682" s="5"/>
      <c r="AT682" s="5"/>
      <c r="AU682" s="5"/>
      <c r="BB682" s="1" t="s">
        <v>73</v>
      </c>
      <c r="BC682" s="2">
        <v>39279</v>
      </c>
      <c r="BD682" s="2">
        <v>40548</v>
      </c>
      <c r="BE682" s="2">
        <v>40548</v>
      </c>
      <c r="BG682" s="1" t="s">
        <v>91</v>
      </c>
      <c r="BH682" s="1" t="s">
        <v>524</v>
      </c>
      <c r="BI682" s="1" t="s">
        <v>93</v>
      </c>
      <c r="BL682" s="1" t="s">
        <v>143</v>
      </c>
      <c r="BM682" s="1" t="s">
        <v>126</v>
      </c>
      <c r="BN682" s="1" t="s">
        <v>1542</v>
      </c>
      <c r="BO682" s="1">
        <v>76</v>
      </c>
      <c r="BP682" s="1">
        <v>76</v>
      </c>
      <c r="BQ682" s="1" t="s">
        <v>97</v>
      </c>
      <c r="BR682" s="1" t="s">
        <v>98</v>
      </c>
      <c r="BS682" s="1" t="s">
        <v>84</v>
      </c>
      <c r="BT682" s="2">
        <v>40405</v>
      </c>
      <c r="BU682" s="1">
        <v>0</v>
      </c>
      <c r="BV682" s="1">
        <v>0</v>
      </c>
      <c r="BW682" s="1">
        <v>0</v>
      </c>
      <c r="BX682" s="1">
        <v>0</v>
      </c>
    </row>
    <row r="683" spans="4:76" hidden="1" x14ac:dyDescent="0.25">
      <c r="D683" s="4"/>
      <c r="E683" s="5">
        <f t="shared" si="99"/>
        <v>0</v>
      </c>
      <c r="F683" s="5">
        <f t="shared" si="100"/>
        <v>0</v>
      </c>
      <c r="H683" s="5" t="str">
        <f t="shared" si="101"/>
        <v>Withdrawn</v>
      </c>
      <c r="I683" s="6" t="str">
        <f t="shared" si="102"/>
        <v>Not Started</v>
      </c>
      <c r="J683" s="1" t="s">
        <v>1543</v>
      </c>
      <c r="P683" s="1" t="str">
        <f t="shared" si="103"/>
        <v>NRIS</v>
      </c>
      <c r="R683" s="1">
        <f t="shared" si="104"/>
        <v>150</v>
      </c>
      <c r="T683" s="1" t="str">
        <f t="shared" si="105"/>
        <v>Wind</v>
      </c>
      <c r="U683" s="1" t="str">
        <f t="shared" si="106"/>
        <v>Watonwan County</v>
      </c>
      <c r="V683" s="1" t="str">
        <f t="shared" si="107"/>
        <v>MN</v>
      </c>
      <c r="AB683" s="1"/>
      <c r="AC683" s="1"/>
      <c r="AJ683" s="5"/>
      <c r="AK683" s="5"/>
      <c r="AL683" s="5"/>
      <c r="AM683" s="5"/>
      <c r="AN683" s="5"/>
      <c r="AO683" s="5"/>
      <c r="AP683" s="5"/>
      <c r="AQ683" s="5"/>
      <c r="AR683" s="5"/>
      <c r="AS683" s="5"/>
      <c r="AT683" s="5"/>
      <c r="AU683" s="5"/>
      <c r="BB683" s="1" t="s">
        <v>73</v>
      </c>
      <c r="BC683" s="2">
        <v>39568</v>
      </c>
      <c r="BD683" s="2">
        <v>40548</v>
      </c>
      <c r="BE683" s="2">
        <v>40548</v>
      </c>
      <c r="BG683" s="1" t="s">
        <v>91</v>
      </c>
      <c r="BH683" s="1" t="s">
        <v>452</v>
      </c>
      <c r="BI683" s="1" t="s">
        <v>93</v>
      </c>
      <c r="BL683" s="1" t="s">
        <v>143</v>
      </c>
      <c r="BM683" s="1" t="s">
        <v>126</v>
      </c>
      <c r="BN683" s="1" t="s">
        <v>1544</v>
      </c>
      <c r="BO683" s="1">
        <v>150</v>
      </c>
      <c r="BP683" s="1">
        <v>150</v>
      </c>
      <c r="BQ683" s="1" t="s">
        <v>97</v>
      </c>
      <c r="BR683" s="1" t="s">
        <v>98</v>
      </c>
      <c r="BS683" s="1" t="s">
        <v>84</v>
      </c>
      <c r="BT683" s="2">
        <v>40543</v>
      </c>
      <c r="BU683" s="1">
        <v>0</v>
      </c>
      <c r="BV683" s="1">
        <v>0</v>
      </c>
      <c r="BW683" s="1">
        <v>0</v>
      </c>
      <c r="BX683" s="1">
        <v>0</v>
      </c>
    </row>
    <row r="684" spans="4:76" hidden="1" x14ac:dyDescent="0.25">
      <c r="D684" s="4"/>
      <c r="E684" s="5">
        <f t="shared" si="99"/>
        <v>0</v>
      </c>
      <c r="F684" s="5">
        <f t="shared" si="100"/>
        <v>0</v>
      </c>
      <c r="H684" s="5" t="str">
        <f t="shared" si="101"/>
        <v>Withdrawn</v>
      </c>
      <c r="I684" s="6" t="str">
        <f t="shared" si="102"/>
        <v>Not Started</v>
      </c>
      <c r="J684" s="1" t="s">
        <v>1545</v>
      </c>
      <c r="P684" s="1" t="str">
        <f t="shared" si="103"/>
        <v>NRIS</v>
      </c>
      <c r="R684" s="1">
        <f t="shared" si="104"/>
        <v>75</v>
      </c>
      <c r="T684" s="1" t="str">
        <f t="shared" si="105"/>
        <v>Wind</v>
      </c>
      <c r="U684" s="1" t="str">
        <f t="shared" si="106"/>
        <v>Watonwan County</v>
      </c>
      <c r="V684" s="1" t="str">
        <f t="shared" si="107"/>
        <v>MN</v>
      </c>
      <c r="AB684" s="1"/>
      <c r="AC684" s="1"/>
      <c r="AJ684" s="5"/>
      <c r="AK684" s="5"/>
      <c r="AL684" s="5"/>
      <c r="AM684" s="5"/>
      <c r="AN684" s="5"/>
      <c r="AO684" s="5"/>
      <c r="AP684" s="5"/>
      <c r="AQ684" s="5"/>
      <c r="AR684" s="5"/>
      <c r="AS684" s="5"/>
      <c r="AT684" s="5"/>
      <c r="AU684" s="5"/>
      <c r="BB684" s="1" t="s">
        <v>73</v>
      </c>
      <c r="BC684" s="2">
        <v>39611</v>
      </c>
      <c r="BD684" s="2">
        <v>40548</v>
      </c>
      <c r="BE684" s="2">
        <v>40548</v>
      </c>
      <c r="BG684" s="1" t="s">
        <v>87</v>
      </c>
      <c r="BH684" s="1" t="s">
        <v>452</v>
      </c>
      <c r="BI684" s="1" t="s">
        <v>93</v>
      </c>
      <c r="BL684" s="1" t="s">
        <v>143</v>
      </c>
      <c r="BM684" s="1" t="s">
        <v>126</v>
      </c>
      <c r="BN684" s="1" t="s">
        <v>1546</v>
      </c>
      <c r="BO684" s="1">
        <v>75</v>
      </c>
      <c r="BP684" s="1">
        <v>75</v>
      </c>
      <c r="BQ684" s="1" t="s">
        <v>97</v>
      </c>
      <c r="BR684" s="1" t="s">
        <v>98</v>
      </c>
      <c r="BS684" s="1" t="s">
        <v>84</v>
      </c>
      <c r="BT684" s="2">
        <v>40908</v>
      </c>
      <c r="BU684" s="1">
        <v>0</v>
      </c>
      <c r="BV684" s="1">
        <v>0</v>
      </c>
      <c r="BW684" s="1">
        <v>0</v>
      </c>
      <c r="BX684" s="1">
        <v>0</v>
      </c>
    </row>
    <row r="685" spans="4:76" hidden="1" x14ac:dyDescent="0.25">
      <c r="D685" s="4"/>
      <c r="E685" s="5">
        <f t="shared" si="99"/>
        <v>0</v>
      </c>
      <c r="F685" s="5">
        <f t="shared" si="100"/>
        <v>0</v>
      </c>
      <c r="H685" s="5" t="str">
        <f t="shared" si="101"/>
        <v>Withdrawn</v>
      </c>
      <c r="I685" s="6" t="str">
        <f t="shared" si="102"/>
        <v>Not Started</v>
      </c>
      <c r="J685" s="1" t="s">
        <v>1547</v>
      </c>
      <c r="P685" s="1" t="str">
        <f t="shared" si="103"/>
        <v>NRIS</v>
      </c>
      <c r="R685" s="1">
        <f t="shared" si="104"/>
        <v>100</v>
      </c>
      <c r="T685" s="1" t="str">
        <f t="shared" si="105"/>
        <v>Wind</v>
      </c>
      <c r="U685" s="1" t="str">
        <f t="shared" si="106"/>
        <v>Jackson County</v>
      </c>
      <c r="V685" s="1" t="str">
        <f t="shared" si="107"/>
        <v>MN</v>
      </c>
      <c r="AB685" s="1"/>
      <c r="AC685" s="1"/>
      <c r="AJ685" s="5"/>
      <c r="AK685" s="5"/>
      <c r="AL685" s="5"/>
      <c r="AM685" s="5"/>
      <c r="AN685" s="5"/>
      <c r="AO685" s="5"/>
      <c r="AP685" s="5"/>
      <c r="AQ685" s="5"/>
      <c r="AR685" s="5"/>
      <c r="AS685" s="5"/>
      <c r="AT685" s="5"/>
      <c r="AU685" s="5"/>
      <c r="BB685" s="1" t="s">
        <v>73</v>
      </c>
      <c r="BC685" s="2">
        <v>39611</v>
      </c>
      <c r="BD685" s="2">
        <v>40548</v>
      </c>
      <c r="BE685" s="2">
        <v>40548</v>
      </c>
      <c r="BG685" s="1" t="s">
        <v>87</v>
      </c>
      <c r="BH685" s="1" t="s">
        <v>259</v>
      </c>
      <c r="BI685" s="1" t="s">
        <v>93</v>
      </c>
      <c r="BL685" s="1" t="s">
        <v>143</v>
      </c>
      <c r="BM685" s="1" t="s">
        <v>126</v>
      </c>
      <c r="BN685" s="1" t="s">
        <v>1548</v>
      </c>
      <c r="BO685" s="1">
        <v>100</v>
      </c>
      <c r="BP685" s="1">
        <v>100</v>
      </c>
      <c r="BQ685" s="1" t="s">
        <v>97</v>
      </c>
      <c r="BR685" s="1" t="s">
        <v>98</v>
      </c>
      <c r="BS685" s="1" t="s">
        <v>84</v>
      </c>
      <c r="BT685" s="2">
        <v>40908</v>
      </c>
      <c r="BU685" s="1">
        <v>0</v>
      </c>
      <c r="BV685" s="1">
        <v>0</v>
      </c>
      <c r="BW685" s="1">
        <v>0</v>
      </c>
      <c r="BX685" s="1">
        <v>0</v>
      </c>
    </row>
    <row r="686" spans="4:76" hidden="1" x14ac:dyDescent="0.25">
      <c r="D686" s="4"/>
      <c r="E686" s="5" t="str">
        <f t="shared" si="99"/>
        <v>DPP-2010-AUG</v>
      </c>
      <c r="F686" s="5" t="str">
        <f t="shared" si="100"/>
        <v>ND</v>
      </c>
      <c r="H686" s="5" t="str">
        <f t="shared" si="101"/>
        <v>Done</v>
      </c>
      <c r="I686" s="6" t="str">
        <f t="shared" si="102"/>
        <v>In Service</v>
      </c>
      <c r="J686" s="1" t="s">
        <v>1549</v>
      </c>
      <c r="P686" s="1" t="str">
        <f t="shared" si="103"/>
        <v>NRIS</v>
      </c>
      <c r="R686" s="1">
        <f t="shared" si="104"/>
        <v>49</v>
      </c>
      <c r="T686" s="1" t="str">
        <f t="shared" si="105"/>
        <v>Coal</v>
      </c>
      <c r="U686" s="1" t="str">
        <f t="shared" si="106"/>
        <v>Stutsman County</v>
      </c>
      <c r="V686" s="1" t="str">
        <f t="shared" si="107"/>
        <v>ND</v>
      </c>
      <c r="AB686" s="1"/>
      <c r="AC686" s="1"/>
      <c r="AJ686" s="5"/>
      <c r="AK686" s="5"/>
      <c r="AL686" s="5"/>
      <c r="AM686" s="5"/>
      <c r="AN686" s="5"/>
      <c r="AO686" s="5"/>
      <c r="AP686" s="5"/>
      <c r="AQ686" s="5"/>
      <c r="AR686" s="5"/>
      <c r="AS686" s="5"/>
      <c r="AT686" s="5"/>
      <c r="AU686" s="5"/>
      <c r="BB686" s="1" t="s">
        <v>58</v>
      </c>
      <c r="BC686" s="2">
        <v>39196</v>
      </c>
      <c r="BE686" s="2">
        <v>41075</v>
      </c>
      <c r="BF686" s="2">
        <v>40848</v>
      </c>
      <c r="BG686" s="1" t="s">
        <v>203</v>
      </c>
      <c r="BH686" s="1" t="s">
        <v>291</v>
      </c>
      <c r="BI686" s="1" t="s">
        <v>194</v>
      </c>
      <c r="BJ686" s="1" t="s">
        <v>1550</v>
      </c>
      <c r="BK686" s="1" t="s">
        <v>194</v>
      </c>
      <c r="BL686" s="1" t="s">
        <v>599</v>
      </c>
      <c r="BM686" s="1" t="s">
        <v>126</v>
      </c>
      <c r="BN686" s="1" t="s">
        <v>1551</v>
      </c>
      <c r="BO686" s="1">
        <v>49</v>
      </c>
      <c r="BP686" s="1">
        <v>49</v>
      </c>
      <c r="BQ686" s="1" t="s">
        <v>83</v>
      </c>
      <c r="BR686" s="1" t="s">
        <v>94</v>
      </c>
      <c r="BS686" s="1" t="s">
        <v>65</v>
      </c>
      <c r="BT686" s="2">
        <v>40756</v>
      </c>
      <c r="BU686" s="1">
        <v>0</v>
      </c>
      <c r="BV686" s="1">
        <v>0</v>
      </c>
      <c r="BW686" s="1">
        <v>0</v>
      </c>
      <c r="BX686" s="1">
        <v>0</v>
      </c>
    </row>
    <row r="687" spans="4:76" hidden="1" x14ac:dyDescent="0.25">
      <c r="D687" s="4"/>
      <c r="E687" s="5">
        <f t="shared" si="99"/>
        <v>0</v>
      </c>
      <c r="F687" s="5">
        <f t="shared" si="100"/>
        <v>0</v>
      </c>
      <c r="H687" s="5" t="str">
        <f t="shared" si="101"/>
        <v>Withdrawn</v>
      </c>
      <c r="I687" s="6" t="str">
        <f t="shared" si="102"/>
        <v>Not Started</v>
      </c>
      <c r="J687" s="1" t="s">
        <v>1552</v>
      </c>
      <c r="P687" s="1" t="str">
        <f t="shared" si="103"/>
        <v>NRIS</v>
      </c>
      <c r="R687" s="1">
        <f t="shared" si="104"/>
        <v>40</v>
      </c>
      <c r="T687" s="1" t="str">
        <f t="shared" si="105"/>
        <v>Wind</v>
      </c>
      <c r="U687" s="1" t="str">
        <f t="shared" si="106"/>
        <v>Redwood County</v>
      </c>
      <c r="V687" s="1" t="str">
        <f t="shared" si="107"/>
        <v>MN</v>
      </c>
      <c r="AB687" s="1"/>
      <c r="AC687" s="1"/>
      <c r="AJ687" s="5"/>
      <c r="AK687" s="5"/>
      <c r="AL687" s="5"/>
      <c r="AM687" s="5"/>
      <c r="AN687" s="5"/>
      <c r="AO687" s="5"/>
      <c r="AP687" s="5"/>
      <c r="AQ687" s="5"/>
      <c r="AR687" s="5"/>
      <c r="AS687" s="5"/>
      <c r="AT687" s="5"/>
      <c r="AU687" s="5"/>
      <c r="BB687" s="1" t="s">
        <v>73</v>
      </c>
      <c r="BC687" s="2">
        <v>39611</v>
      </c>
      <c r="BD687" s="2">
        <v>40548</v>
      </c>
      <c r="BE687" s="2">
        <v>40548</v>
      </c>
      <c r="BG687" s="1" t="s">
        <v>87</v>
      </c>
      <c r="BH687" s="1" t="s">
        <v>661</v>
      </c>
      <c r="BI687" s="1" t="s">
        <v>93</v>
      </c>
      <c r="BL687" s="1" t="s">
        <v>143</v>
      </c>
      <c r="BM687" s="1" t="s">
        <v>126</v>
      </c>
      <c r="BN687" s="1" t="s">
        <v>1553</v>
      </c>
      <c r="BO687" s="1">
        <v>40</v>
      </c>
      <c r="BP687" s="1">
        <v>40</v>
      </c>
      <c r="BQ687" s="1" t="s">
        <v>97</v>
      </c>
      <c r="BR687" s="1" t="s">
        <v>98</v>
      </c>
      <c r="BS687" s="1" t="s">
        <v>84</v>
      </c>
      <c r="BT687" s="2">
        <v>40544</v>
      </c>
      <c r="BU687" s="1">
        <v>0</v>
      </c>
      <c r="BV687" s="1">
        <v>0</v>
      </c>
      <c r="BW687" s="1">
        <v>0</v>
      </c>
      <c r="BX687" s="1">
        <v>0</v>
      </c>
    </row>
    <row r="688" spans="4:76" hidden="1" x14ac:dyDescent="0.25">
      <c r="D688" s="4"/>
      <c r="E688" s="5">
        <f t="shared" si="99"/>
        <v>0</v>
      </c>
      <c r="F688" s="5">
        <f t="shared" si="100"/>
        <v>0</v>
      </c>
      <c r="H688" s="5" t="str">
        <f t="shared" si="101"/>
        <v>Withdrawn</v>
      </c>
      <c r="I688" s="6" t="str">
        <f t="shared" si="102"/>
        <v>Not Started</v>
      </c>
      <c r="J688" s="1" t="s">
        <v>1554</v>
      </c>
      <c r="P688" s="1" t="str">
        <f t="shared" si="103"/>
        <v>NRIS</v>
      </c>
      <c r="R688" s="1">
        <f t="shared" si="104"/>
        <v>40</v>
      </c>
      <c r="T688" s="1" t="str">
        <f t="shared" si="105"/>
        <v>Wind</v>
      </c>
      <c r="U688" s="1" t="str">
        <f t="shared" si="106"/>
        <v>Rice County</v>
      </c>
      <c r="V688" s="1" t="str">
        <f t="shared" si="107"/>
        <v>MN</v>
      </c>
      <c r="AB688" s="1"/>
      <c r="AC688" s="1"/>
      <c r="AJ688" s="5"/>
      <c r="AK688" s="5"/>
      <c r="AL688" s="5"/>
      <c r="AM688" s="5"/>
      <c r="AN688" s="5"/>
      <c r="AO688" s="5"/>
      <c r="AP688" s="5"/>
      <c r="AQ688" s="5"/>
      <c r="AR688" s="5"/>
      <c r="AS688" s="5"/>
      <c r="AT688" s="5"/>
      <c r="AU688" s="5"/>
      <c r="BB688" s="1" t="s">
        <v>73</v>
      </c>
      <c r="BC688" s="2">
        <v>39611</v>
      </c>
      <c r="BD688" s="2">
        <v>40548</v>
      </c>
      <c r="BE688" s="2">
        <v>40548</v>
      </c>
      <c r="BG688" s="1" t="s">
        <v>91</v>
      </c>
      <c r="BH688" s="1" t="s">
        <v>361</v>
      </c>
      <c r="BI688" s="1" t="s">
        <v>93</v>
      </c>
      <c r="BL688" s="1" t="s">
        <v>143</v>
      </c>
      <c r="BM688" s="1" t="s">
        <v>126</v>
      </c>
      <c r="BN688" s="1" t="s">
        <v>1555</v>
      </c>
      <c r="BO688" s="1">
        <v>40</v>
      </c>
      <c r="BP688" s="1">
        <v>40</v>
      </c>
      <c r="BQ688" s="1" t="s">
        <v>97</v>
      </c>
      <c r="BR688" s="1" t="s">
        <v>98</v>
      </c>
      <c r="BS688" s="1" t="s">
        <v>84</v>
      </c>
      <c r="BT688" s="2">
        <v>40908</v>
      </c>
      <c r="BU688" s="1">
        <v>0</v>
      </c>
      <c r="BV688" s="1">
        <v>0</v>
      </c>
      <c r="BW688" s="1">
        <v>0</v>
      </c>
      <c r="BX688" s="1">
        <v>0</v>
      </c>
    </row>
    <row r="689" spans="4:76" hidden="1" x14ac:dyDescent="0.25">
      <c r="D689" s="4"/>
      <c r="E689" s="5">
        <f t="shared" si="99"/>
        <v>0</v>
      </c>
      <c r="F689" s="5">
        <f t="shared" si="100"/>
        <v>0</v>
      </c>
      <c r="H689" s="5" t="str">
        <f t="shared" si="101"/>
        <v>Withdrawn</v>
      </c>
      <c r="I689" s="6" t="str">
        <f t="shared" si="102"/>
        <v>Not Started</v>
      </c>
      <c r="J689" s="1" t="s">
        <v>1556</v>
      </c>
      <c r="P689" s="1" t="str">
        <f t="shared" si="103"/>
        <v>NRIS</v>
      </c>
      <c r="R689" s="1">
        <f t="shared" si="104"/>
        <v>85</v>
      </c>
      <c r="T689" s="1" t="str">
        <f t="shared" si="105"/>
        <v>Wind</v>
      </c>
      <c r="U689" s="1" t="str">
        <f t="shared" si="106"/>
        <v>Renville County</v>
      </c>
      <c r="V689" s="1" t="str">
        <f t="shared" si="107"/>
        <v>MN</v>
      </c>
      <c r="AB689" s="1"/>
      <c r="AC689" s="1"/>
      <c r="AJ689" s="5"/>
      <c r="AK689" s="5"/>
      <c r="AL689" s="5"/>
      <c r="AM689" s="5"/>
      <c r="AN689" s="5"/>
      <c r="AO689" s="5"/>
      <c r="AP689" s="5"/>
      <c r="AQ689" s="5"/>
      <c r="AR689" s="5"/>
      <c r="AS689" s="5"/>
      <c r="AT689" s="5"/>
      <c r="AU689" s="5"/>
      <c r="BB689" s="1" t="s">
        <v>73</v>
      </c>
      <c r="BC689" s="2">
        <v>39616</v>
      </c>
      <c r="BD689" s="2">
        <v>40548</v>
      </c>
      <c r="BE689" s="2">
        <v>40548</v>
      </c>
      <c r="BG689" s="1" t="s">
        <v>91</v>
      </c>
      <c r="BH689" s="1" t="s">
        <v>1557</v>
      </c>
      <c r="BI689" s="1" t="s">
        <v>93</v>
      </c>
      <c r="BL689" s="1" t="s">
        <v>143</v>
      </c>
      <c r="BM689" s="1" t="s">
        <v>126</v>
      </c>
      <c r="BN689" s="1" t="s">
        <v>1558</v>
      </c>
      <c r="BO689" s="1">
        <v>85</v>
      </c>
      <c r="BP689" s="1">
        <v>85</v>
      </c>
      <c r="BQ689" s="1" t="s">
        <v>97</v>
      </c>
      <c r="BR689" s="1" t="s">
        <v>98</v>
      </c>
      <c r="BS689" s="1" t="s">
        <v>84</v>
      </c>
      <c r="BT689" s="2">
        <v>40344</v>
      </c>
      <c r="BU689" s="1">
        <v>0</v>
      </c>
      <c r="BV689" s="1">
        <v>0</v>
      </c>
      <c r="BW689" s="1">
        <v>0</v>
      </c>
      <c r="BX689" s="1">
        <v>0</v>
      </c>
    </row>
    <row r="690" spans="4:76" hidden="1" x14ac:dyDescent="0.25">
      <c r="D690" s="4"/>
      <c r="E690" s="5">
        <f t="shared" si="99"/>
        <v>0</v>
      </c>
      <c r="F690" s="5">
        <f t="shared" si="100"/>
        <v>0</v>
      </c>
      <c r="H690" s="5" t="str">
        <f t="shared" si="101"/>
        <v>Withdrawn</v>
      </c>
      <c r="I690" s="6" t="str">
        <f t="shared" si="102"/>
        <v>Not Started</v>
      </c>
      <c r="J690" s="1" t="s">
        <v>1559</v>
      </c>
      <c r="P690" s="1" t="str">
        <f t="shared" si="103"/>
        <v>NRIS</v>
      </c>
      <c r="R690" s="1">
        <f t="shared" si="104"/>
        <v>100</v>
      </c>
      <c r="T690" s="1" t="str">
        <f t="shared" si="105"/>
        <v>Wind</v>
      </c>
      <c r="U690" s="1" t="str">
        <f t="shared" si="106"/>
        <v>Stearns County</v>
      </c>
      <c r="V690" s="1" t="str">
        <f t="shared" si="107"/>
        <v>MN</v>
      </c>
      <c r="AB690" s="1"/>
      <c r="AC690" s="1"/>
      <c r="AJ690" s="5"/>
      <c r="AK690" s="5"/>
      <c r="AL690" s="5"/>
      <c r="AM690" s="5"/>
      <c r="AN690" s="5"/>
      <c r="AO690" s="5"/>
      <c r="AP690" s="5"/>
      <c r="AQ690" s="5"/>
      <c r="AR690" s="5"/>
      <c r="AS690" s="5"/>
      <c r="AT690" s="5"/>
      <c r="AU690" s="5"/>
      <c r="BB690" s="1" t="s">
        <v>73</v>
      </c>
      <c r="BC690" s="2">
        <v>39819</v>
      </c>
      <c r="BD690" s="2">
        <v>40548</v>
      </c>
      <c r="BE690" s="2">
        <v>40548</v>
      </c>
      <c r="BG690" s="1" t="s">
        <v>91</v>
      </c>
      <c r="BH690" s="1" t="s">
        <v>1245</v>
      </c>
      <c r="BI690" s="1" t="s">
        <v>93</v>
      </c>
      <c r="BL690" s="1" t="s">
        <v>143</v>
      </c>
      <c r="BM690" s="1" t="s">
        <v>126</v>
      </c>
      <c r="BN690" s="1" t="s">
        <v>1560</v>
      </c>
      <c r="BO690" s="1">
        <v>100</v>
      </c>
      <c r="BP690" s="1">
        <v>100</v>
      </c>
      <c r="BQ690" s="1" t="s">
        <v>97</v>
      </c>
      <c r="BR690" s="1" t="s">
        <v>98</v>
      </c>
      <c r="BS690" s="1" t="s">
        <v>84</v>
      </c>
      <c r="BT690" s="2">
        <v>40360</v>
      </c>
      <c r="BU690" s="1">
        <v>0</v>
      </c>
      <c r="BV690" s="1">
        <v>0</v>
      </c>
      <c r="BW690" s="1">
        <v>0</v>
      </c>
      <c r="BX690" s="1">
        <v>0</v>
      </c>
    </row>
    <row r="691" spans="4:76" hidden="1" x14ac:dyDescent="0.25">
      <c r="D691" s="4"/>
      <c r="E691" s="5">
        <f t="shared" si="99"/>
        <v>0</v>
      </c>
      <c r="F691" s="5">
        <f t="shared" si="100"/>
        <v>0</v>
      </c>
      <c r="H691" s="5" t="str">
        <f t="shared" si="101"/>
        <v>Done</v>
      </c>
      <c r="I691" s="6" t="str">
        <f t="shared" si="102"/>
        <v>Retired</v>
      </c>
      <c r="J691" s="1" t="s">
        <v>1561</v>
      </c>
      <c r="P691" s="1" t="str">
        <f t="shared" si="103"/>
        <v>NRIS</v>
      </c>
      <c r="R691" s="1">
        <f t="shared" si="104"/>
        <v>0</v>
      </c>
      <c r="T691" s="1" t="str">
        <f t="shared" si="105"/>
        <v>Coal</v>
      </c>
      <c r="U691" s="1" t="str">
        <f t="shared" si="106"/>
        <v>Jasper County</v>
      </c>
      <c r="V691" s="1" t="str">
        <f t="shared" si="107"/>
        <v>IL</v>
      </c>
      <c r="AB691" s="1"/>
      <c r="AC691" s="1"/>
      <c r="AJ691" s="5"/>
      <c r="AK691" s="5"/>
      <c r="AL691" s="5"/>
      <c r="AM691" s="5"/>
      <c r="AN691" s="5"/>
      <c r="AO691" s="5"/>
      <c r="AP691" s="5"/>
      <c r="AQ691" s="5"/>
      <c r="AR691" s="5"/>
      <c r="AS691" s="5"/>
      <c r="AT691" s="5"/>
      <c r="AU691" s="5"/>
      <c r="BB691" s="1" t="s">
        <v>58</v>
      </c>
      <c r="BC691" s="2">
        <v>39202</v>
      </c>
      <c r="BE691" s="2">
        <v>39227</v>
      </c>
      <c r="BF691" s="2">
        <v>39229</v>
      </c>
      <c r="BG691" s="1" t="s">
        <v>122</v>
      </c>
      <c r="BH691" s="1" t="s">
        <v>848</v>
      </c>
      <c r="BI691" s="1" t="s">
        <v>124</v>
      </c>
      <c r="BL691" s="1" t="s">
        <v>143</v>
      </c>
      <c r="BM691" s="1" t="s">
        <v>126</v>
      </c>
      <c r="BN691" s="1" t="s">
        <v>1126</v>
      </c>
      <c r="BO691" s="1">
        <v>0</v>
      </c>
      <c r="BP691" s="1">
        <v>0</v>
      </c>
      <c r="BQ691" s="1" t="s">
        <v>83</v>
      </c>
      <c r="BR691" s="1" t="s">
        <v>355</v>
      </c>
      <c r="BS691" s="1" t="s">
        <v>650</v>
      </c>
      <c r="BT691" s="2">
        <v>40057</v>
      </c>
      <c r="BU691" s="1">
        <v>0</v>
      </c>
      <c r="BV691" s="1">
        <v>0</v>
      </c>
      <c r="BW691" s="1">
        <v>0</v>
      </c>
      <c r="BX691" s="1">
        <v>0</v>
      </c>
    </row>
    <row r="692" spans="4:76" hidden="1" x14ac:dyDescent="0.25">
      <c r="D692" s="4"/>
      <c r="E692" s="5">
        <f t="shared" si="99"/>
        <v>0</v>
      </c>
      <c r="F692" s="5">
        <f t="shared" si="100"/>
        <v>0</v>
      </c>
      <c r="H692" s="5" t="str">
        <f t="shared" si="101"/>
        <v>Withdrawn</v>
      </c>
      <c r="I692" s="6" t="str">
        <f t="shared" si="102"/>
        <v>Not Started</v>
      </c>
      <c r="J692" s="1" t="s">
        <v>1562</v>
      </c>
      <c r="P692" s="1" t="str">
        <f t="shared" si="103"/>
        <v>NRIS</v>
      </c>
      <c r="R692" s="1">
        <f t="shared" si="104"/>
        <v>25.62</v>
      </c>
      <c r="T692" s="1" t="str">
        <f t="shared" si="105"/>
        <v>Biomass</v>
      </c>
      <c r="U692" s="1" t="str">
        <f t="shared" si="106"/>
        <v>Alger County</v>
      </c>
      <c r="V692" s="1" t="str">
        <f t="shared" si="107"/>
        <v>MI</v>
      </c>
      <c r="AB692" s="1"/>
      <c r="AC692" s="1"/>
      <c r="AJ692" s="5"/>
      <c r="AK692" s="5"/>
      <c r="AL692" s="5"/>
      <c r="AM692" s="5"/>
      <c r="AN692" s="5"/>
      <c r="AO692" s="5"/>
      <c r="AP692" s="5"/>
      <c r="AQ692" s="5"/>
      <c r="AR692" s="5"/>
      <c r="AS692" s="5"/>
      <c r="AT692" s="5"/>
      <c r="AU692" s="5"/>
      <c r="BB692" s="1" t="s">
        <v>73</v>
      </c>
      <c r="BC692" s="2">
        <v>40354</v>
      </c>
      <c r="BD692" s="2">
        <v>40549</v>
      </c>
      <c r="BE692" s="2">
        <v>40549</v>
      </c>
      <c r="BG692" s="1" t="s">
        <v>74</v>
      </c>
      <c r="BH692" s="1" t="s">
        <v>1348</v>
      </c>
      <c r="BI692" s="1" t="s">
        <v>130</v>
      </c>
      <c r="BL692" s="1" t="s">
        <v>536</v>
      </c>
      <c r="BM692" s="1" t="s">
        <v>126</v>
      </c>
      <c r="BN692" s="1" t="s">
        <v>1563</v>
      </c>
      <c r="BO692" s="1">
        <v>25.62</v>
      </c>
      <c r="BP692" s="1">
        <v>25.62</v>
      </c>
      <c r="BQ692" s="1" t="s">
        <v>156</v>
      </c>
      <c r="BS692" s="1" t="s">
        <v>84</v>
      </c>
      <c r="BT692" s="2">
        <v>40422</v>
      </c>
      <c r="BU692" s="1">
        <v>0</v>
      </c>
      <c r="BV692" s="1">
        <v>0</v>
      </c>
      <c r="BW692" s="1">
        <v>0</v>
      </c>
      <c r="BX692" s="1">
        <v>0</v>
      </c>
    </row>
    <row r="693" spans="4:76" hidden="1" x14ac:dyDescent="0.25">
      <c r="D693" s="4"/>
      <c r="E693" s="5">
        <f t="shared" si="99"/>
        <v>0</v>
      </c>
      <c r="F693" s="5">
        <f t="shared" si="100"/>
        <v>0</v>
      </c>
      <c r="H693" s="5" t="str">
        <f t="shared" si="101"/>
        <v>Withdrawn</v>
      </c>
      <c r="I693" s="6" t="str">
        <f t="shared" si="102"/>
        <v>Not Started</v>
      </c>
      <c r="J693" s="1" t="s">
        <v>1564</v>
      </c>
      <c r="P693" s="1" t="str">
        <f t="shared" si="103"/>
        <v>NRIS</v>
      </c>
      <c r="R693" s="1">
        <f t="shared" si="104"/>
        <v>150</v>
      </c>
      <c r="T693" s="1" t="str">
        <f t="shared" si="105"/>
        <v>Wind</v>
      </c>
      <c r="U693" s="1" t="str">
        <f t="shared" si="106"/>
        <v>Adams County</v>
      </c>
      <c r="V693" s="1" t="str">
        <f t="shared" si="107"/>
        <v>IA</v>
      </c>
      <c r="AB693" s="1"/>
      <c r="AC693" s="1"/>
      <c r="AJ693" s="5"/>
      <c r="AK693" s="5"/>
      <c r="AL693" s="5"/>
      <c r="AM693" s="5"/>
      <c r="AN693" s="5"/>
      <c r="AO693" s="5"/>
      <c r="AP693" s="5"/>
      <c r="AQ693" s="5"/>
      <c r="AR693" s="5"/>
      <c r="AS693" s="5"/>
      <c r="AT693" s="5"/>
      <c r="AU693" s="5"/>
      <c r="BB693" s="1" t="s">
        <v>73</v>
      </c>
      <c r="BC693" s="2">
        <v>39933</v>
      </c>
      <c r="BD693" s="2">
        <v>40557</v>
      </c>
      <c r="BE693" s="2">
        <v>40557</v>
      </c>
      <c r="BG693" s="1" t="s">
        <v>251</v>
      </c>
      <c r="BH693" s="1" t="s">
        <v>1087</v>
      </c>
      <c r="BI693" s="1" t="s">
        <v>89</v>
      </c>
      <c r="BL693" s="1" t="s">
        <v>536</v>
      </c>
      <c r="BM693" s="1" t="s">
        <v>126</v>
      </c>
      <c r="BN693" s="1" t="s">
        <v>1565</v>
      </c>
      <c r="BO693" s="1">
        <v>150</v>
      </c>
      <c r="BP693" s="1">
        <v>150</v>
      </c>
      <c r="BQ693" s="1" t="s">
        <v>97</v>
      </c>
      <c r="BR693" s="1" t="s">
        <v>98</v>
      </c>
      <c r="BS693" s="1" t="s">
        <v>84</v>
      </c>
      <c r="BT693" s="2">
        <v>40543</v>
      </c>
      <c r="BU693" s="1">
        <v>0</v>
      </c>
      <c r="BV693" s="1">
        <v>0</v>
      </c>
      <c r="BW693" s="1">
        <v>0</v>
      </c>
      <c r="BX693" s="1">
        <v>0</v>
      </c>
    </row>
    <row r="694" spans="4:76" hidden="1" x14ac:dyDescent="0.25">
      <c r="D694" s="4"/>
      <c r="E694" s="5" t="str">
        <f t="shared" si="99"/>
        <v>DPP-2010-APR</v>
      </c>
      <c r="F694" s="5" t="str">
        <f t="shared" si="100"/>
        <v>G975</v>
      </c>
      <c r="H694" s="5" t="str">
        <f t="shared" si="101"/>
        <v>Withdrawn</v>
      </c>
      <c r="I694" s="6" t="str">
        <f t="shared" si="102"/>
        <v>Not Started</v>
      </c>
      <c r="J694" s="1" t="s">
        <v>1566</v>
      </c>
      <c r="P694" s="1" t="str">
        <f t="shared" si="103"/>
        <v>NRIS</v>
      </c>
      <c r="R694" s="1">
        <f t="shared" si="104"/>
        <v>855</v>
      </c>
      <c r="T694" s="1" t="str">
        <f t="shared" si="105"/>
        <v>Gas</v>
      </c>
      <c r="U694" s="1" t="str">
        <f t="shared" si="106"/>
        <v>Chisago County</v>
      </c>
      <c r="V694" s="1" t="str">
        <f t="shared" si="107"/>
        <v>MN</v>
      </c>
      <c r="AB694" s="1"/>
      <c r="AC694" s="1"/>
      <c r="AJ694" s="5"/>
      <c r="AK694" s="5"/>
      <c r="AL694" s="5"/>
      <c r="AM694" s="5"/>
      <c r="AN694" s="5"/>
      <c r="AO694" s="5"/>
      <c r="AP694" s="5"/>
      <c r="AQ694" s="5"/>
      <c r="AR694" s="5"/>
      <c r="AS694" s="5"/>
      <c r="AT694" s="5"/>
      <c r="AU694" s="5"/>
      <c r="BB694" s="1" t="s">
        <v>73</v>
      </c>
      <c r="BC694" s="2">
        <v>39498</v>
      </c>
      <c r="BD694" s="2">
        <v>40561</v>
      </c>
      <c r="BE694" s="2">
        <v>40561</v>
      </c>
      <c r="BG694" s="1" t="s">
        <v>91</v>
      </c>
      <c r="BH694" s="1" t="s">
        <v>142</v>
      </c>
      <c r="BI694" s="1" t="s">
        <v>93</v>
      </c>
      <c r="BJ694" s="1" t="s">
        <v>1406</v>
      </c>
      <c r="BK694" s="1" t="s">
        <v>1566</v>
      </c>
      <c r="BL694" s="1" t="s">
        <v>134</v>
      </c>
      <c r="BM694" s="1" t="s">
        <v>126</v>
      </c>
      <c r="BN694" s="1" t="s">
        <v>1567</v>
      </c>
      <c r="BO694" s="1">
        <v>855</v>
      </c>
      <c r="BP694" s="1">
        <v>855</v>
      </c>
      <c r="BQ694" s="1" t="s">
        <v>64</v>
      </c>
      <c r="BS694" s="1" t="s">
        <v>84</v>
      </c>
      <c r="BT694" s="2">
        <v>40148</v>
      </c>
      <c r="BU694" s="1">
        <v>0</v>
      </c>
      <c r="BV694" s="1">
        <v>0</v>
      </c>
      <c r="BW694" s="1">
        <v>0</v>
      </c>
      <c r="BX694" s="1">
        <v>0</v>
      </c>
    </row>
    <row r="695" spans="4:76" hidden="1" x14ac:dyDescent="0.25">
      <c r="D695" s="4"/>
      <c r="E695" s="5" t="str">
        <f t="shared" si="99"/>
        <v>DPP-2012-AUG</v>
      </c>
      <c r="F695" s="5" t="str">
        <f t="shared" si="100"/>
        <v>WEST</v>
      </c>
      <c r="H695" s="5" t="str">
        <f t="shared" si="101"/>
        <v>Done</v>
      </c>
      <c r="I695" s="6" t="str">
        <f t="shared" si="102"/>
        <v>In Service</v>
      </c>
      <c r="J695" s="1" t="s">
        <v>1568</v>
      </c>
      <c r="P695" s="1" t="str">
        <f t="shared" si="103"/>
        <v>NRIS</v>
      </c>
      <c r="R695" s="1">
        <f t="shared" si="104"/>
        <v>150</v>
      </c>
      <c r="T695" s="1" t="str">
        <f t="shared" si="105"/>
        <v>Wind</v>
      </c>
      <c r="U695" s="1" t="str">
        <f t="shared" si="106"/>
        <v>Story County</v>
      </c>
      <c r="V695" s="1" t="str">
        <f t="shared" si="107"/>
        <v>IA</v>
      </c>
      <c r="AB695" s="1"/>
      <c r="AC695" s="1"/>
      <c r="AJ695" s="5"/>
      <c r="AK695" s="5"/>
      <c r="AL695" s="5"/>
      <c r="AM695" s="5"/>
      <c r="AN695" s="5"/>
      <c r="AO695" s="5"/>
      <c r="AP695" s="5"/>
      <c r="AQ695" s="5"/>
      <c r="AR695" s="5"/>
      <c r="AS695" s="5"/>
      <c r="AT695" s="5"/>
      <c r="AU695" s="5"/>
      <c r="BB695" s="1" t="s">
        <v>58</v>
      </c>
      <c r="BC695" s="2">
        <v>39216</v>
      </c>
      <c r="BE695" s="2">
        <v>42086</v>
      </c>
      <c r="BF695" s="2">
        <v>40161</v>
      </c>
      <c r="BG695" s="1" t="s">
        <v>87</v>
      </c>
      <c r="BH695" s="1" t="s">
        <v>550</v>
      </c>
      <c r="BI695" s="1" t="s">
        <v>89</v>
      </c>
      <c r="BJ695" s="1" t="s">
        <v>1435</v>
      </c>
      <c r="BK695" s="1" t="s">
        <v>1436</v>
      </c>
      <c r="BL695" s="1" t="s">
        <v>77</v>
      </c>
      <c r="BM695" s="1" t="s">
        <v>126</v>
      </c>
      <c r="BN695" s="1" t="s">
        <v>1569</v>
      </c>
      <c r="BO695" s="1">
        <v>150</v>
      </c>
      <c r="BP695" s="1">
        <v>150</v>
      </c>
      <c r="BQ695" s="1" t="s">
        <v>97</v>
      </c>
      <c r="BR695" s="1" t="s">
        <v>98</v>
      </c>
      <c r="BS695" s="1" t="s">
        <v>65</v>
      </c>
      <c r="BT695" s="2">
        <v>39783</v>
      </c>
      <c r="BU695" s="1">
        <v>0</v>
      </c>
      <c r="BV695" s="1">
        <v>0</v>
      </c>
      <c r="BW695" s="1">
        <v>0</v>
      </c>
      <c r="BX695" s="1">
        <v>0</v>
      </c>
    </row>
    <row r="696" spans="4:76" hidden="1" x14ac:dyDescent="0.25">
      <c r="D696" s="4"/>
      <c r="E696" s="5" t="str">
        <f t="shared" si="99"/>
        <v>DPP-2010-AUG</v>
      </c>
      <c r="F696" s="5">
        <f t="shared" si="100"/>
        <v>0</v>
      </c>
      <c r="H696" s="5" t="str">
        <f t="shared" si="101"/>
        <v>Withdrawn</v>
      </c>
      <c r="I696" s="6" t="str">
        <f t="shared" si="102"/>
        <v>Not Started</v>
      </c>
      <c r="J696" s="1" t="s">
        <v>1570</v>
      </c>
      <c r="P696" s="1" t="str">
        <f t="shared" si="103"/>
        <v>ERIS</v>
      </c>
      <c r="R696" s="1">
        <f t="shared" si="104"/>
        <v>100</v>
      </c>
      <c r="T696" s="1" t="str">
        <f t="shared" si="105"/>
        <v>Wind</v>
      </c>
      <c r="U696" s="1" t="str">
        <f t="shared" si="106"/>
        <v>Ford County</v>
      </c>
      <c r="V696" s="1" t="str">
        <f t="shared" si="107"/>
        <v>IL</v>
      </c>
      <c r="AB696" s="1"/>
      <c r="AC696" s="1"/>
      <c r="AJ696" s="5"/>
      <c r="AK696" s="5"/>
      <c r="AL696" s="5"/>
      <c r="AM696" s="5"/>
      <c r="AN696" s="5"/>
      <c r="AO696" s="5"/>
      <c r="AP696" s="5"/>
      <c r="AQ696" s="5"/>
      <c r="AR696" s="5"/>
      <c r="AS696" s="5"/>
      <c r="AT696" s="5"/>
      <c r="AU696" s="5"/>
      <c r="BB696" s="1" t="s">
        <v>73</v>
      </c>
      <c r="BC696" s="2">
        <v>40273</v>
      </c>
      <c r="BD696" s="2">
        <v>40570</v>
      </c>
      <c r="BE696" s="2">
        <v>40570</v>
      </c>
      <c r="BG696" s="1" t="s">
        <v>122</v>
      </c>
      <c r="BH696" s="1" t="s">
        <v>736</v>
      </c>
      <c r="BI696" s="1" t="s">
        <v>124</v>
      </c>
      <c r="BJ696" s="1" t="s">
        <v>1550</v>
      </c>
      <c r="BL696" s="1" t="s">
        <v>134</v>
      </c>
      <c r="BM696" s="1" t="s">
        <v>62</v>
      </c>
      <c r="BN696" s="1" t="s">
        <v>1571</v>
      </c>
      <c r="BO696" s="1">
        <v>100</v>
      </c>
      <c r="BP696" s="1">
        <v>100</v>
      </c>
      <c r="BQ696" s="1" t="s">
        <v>97</v>
      </c>
      <c r="BR696" s="1" t="s">
        <v>98</v>
      </c>
      <c r="BS696" s="1" t="s">
        <v>84</v>
      </c>
      <c r="BT696" s="2">
        <v>41121</v>
      </c>
      <c r="BU696" s="1">
        <v>0</v>
      </c>
      <c r="BV696" s="1">
        <v>0</v>
      </c>
      <c r="BW696" s="1">
        <v>0</v>
      </c>
      <c r="BX696" s="1">
        <v>0</v>
      </c>
    </row>
    <row r="697" spans="4:76" hidden="1" x14ac:dyDescent="0.25">
      <c r="D697" s="4"/>
      <c r="E697" s="5" t="str">
        <f t="shared" si="99"/>
        <v>DPP-2009-NOV</v>
      </c>
      <c r="F697" s="5" t="str">
        <f t="shared" si="100"/>
        <v>Indiana</v>
      </c>
      <c r="H697" s="5" t="str">
        <f t="shared" si="101"/>
        <v>Withdrawn</v>
      </c>
      <c r="I697" s="6" t="str">
        <f t="shared" si="102"/>
        <v>Not Started</v>
      </c>
      <c r="J697" s="1" t="s">
        <v>1572</v>
      </c>
      <c r="P697" s="1" t="str">
        <f t="shared" si="103"/>
        <v>NRIS</v>
      </c>
      <c r="R697" s="1">
        <f t="shared" si="104"/>
        <v>20</v>
      </c>
      <c r="T697" s="1" t="str">
        <f t="shared" si="105"/>
        <v>Wind</v>
      </c>
      <c r="U697" s="1" t="str">
        <f t="shared" si="106"/>
        <v>Benton County</v>
      </c>
      <c r="V697" s="1" t="str">
        <f t="shared" si="107"/>
        <v>IN</v>
      </c>
      <c r="AB697" s="1"/>
      <c r="AC697" s="1"/>
      <c r="AJ697" s="5"/>
      <c r="AK697" s="5"/>
      <c r="AL697" s="5"/>
      <c r="AM697" s="5"/>
      <c r="AN697" s="5"/>
      <c r="AO697" s="5"/>
      <c r="AP697" s="5"/>
      <c r="AQ697" s="5"/>
      <c r="AR697" s="5"/>
      <c r="AS697" s="5"/>
      <c r="AT697" s="5"/>
      <c r="AU697" s="5"/>
      <c r="BB697" s="1" t="s">
        <v>73</v>
      </c>
      <c r="BC697" s="2">
        <v>39371</v>
      </c>
      <c r="BD697" s="2">
        <v>40581</v>
      </c>
      <c r="BE697" s="2">
        <v>40581</v>
      </c>
      <c r="BG697" s="1" t="s">
        <v>804</v>
      </c>
      <c r="BH697" s="1" t="s">
        <v>872</v>
      </c>
      <c r="BI697" s="1" t="s">
        <v>103</v>
      </c>
      <c r="BJ697" s="1" t="s">
        <v>1403</v>
      </c>
      <c r="BK697" s="1" t="s">
        <v>1573</v>
      </c>
      <c r="BL697" s="1" t="s">
        <v>134</v>
      </c>
      <c r="BM697" s="1" t="s">
        <v>126</v>
      </c>
      <c r="BN697" s="1" t="s">
        <v>755</v>
      </c>
      <c r="BO697" s="1">
        <v>20</v>
      </c>
      <c r="BP697" s="1">
        <v>20</v>
      </c>
      <c r="BQ697" s="1" t="s">
        <v>97</v>
      </c>
      <c r="BR697" s="1" t="s">
        <v>98</v>
      </c>
      <c r="BS697" s="1" t="s">
        <v>84</v>
      </c>
      <c r="BT697" s="2">
        <v>41183</v>
      </c>
      <c r="BU697" s="1">
        <v>0</v>
      </c>
      <c r="BV697" s="1">
        <v>0</v>
      </c>
      <c r="BW697" s="1">
        <v>0</v>
      </c>
      <c r="BX697" s="1">
        <v>0</v>
      </c>
    </row>
    <row r="698" spans="4:76" hidden="1" x14ac:dyDescent="0.25">
      <c r="D698" s="4"/>
      <c r="E698" s="5" t="str">
        <f t="shared" si="99"/>
        <v>DPP-2009-NOV</v>
      </c>
      <c r="F698" s="5">
        <f t="shared" si="100"/>
        <v>0</v>
      </c>
      <c r="H698" s="5" t="str">
        <f t="shared" si="101"/>
        <v>Withdrawn</v>
      </c>
      <c r="I698" s="6" t="str">
        <f t="shared" si="102"/>
        <v>Not Started</v>
      </c>
      <c r="J698" s="1" t="s">
        <v>1574</v>
      </c>
      <c r="P698" s="1" t="str">
        <f t="shared" si="103"/>
        <v>NRIS</v>
      </c>
      <c r="R698" s="1">
        <f t="shared" si="104"/>
        <v>200</v>
      </c>
      <c r="T698" s="1" t="str">
        <f t="shared" si="105"/>
        <v>Wind</v>
      </c>
      <c r="U698" s="1" t="str">
        <f t="shared" si="106"/>
        <v>Warren County</v>
      </c>
      <c r="V698" s="1" t="str">
        <f t="shared" si="107"/>
        <v>IN</v>
      </c>
      <c r="AB698" s="1"/>
      <c r="AC698" s="1"/>
      <c r="AJ698" s="5"/>
      <c r="AK698" s="5"/>
      <c r="AL698" s="5"/>
      <c r="AM698" s="5"/>
      <c r="AN698" s="5"/>
      <c r="AO698" s="5"/>
      <c r="AP698" s="5"/>
      <c r="AQ698" s="5"/>
      <c r="AR698" s="5"/>
      <c r="AS698" s="5"/>
      <c r="AT698" s="5"/>
      <c r="AU698" s="5"/>
      <c r="BB698" s="1" t="s">
        <v>73</v>
      </c>
      <c r="BC698" s="2">
        <v>40091</v>
      </c>
      <c r="BD698" s="2">
        <v>40581</v>
      </c>
      <c r="BE698" s="2">
        <v>40581</v>
      </c>
      <c r="BG698" s="1" t="s">
        <v>804</v>
      </c>
      <c r="BH698" s="1" t="s">
        <v>1575</v>
      </c>
      <c r="BI698" s="1" t="s">
        <v>103</v>
      </c>
      <c r="BJ698" s="1" t="s">
        <v>1403</v>
      </c>
      <c r="BL698" s="1" t="s">
        <v>134</v>
      </c>
      <c r="BM698" s="1" t="s">
        <v>126</v>
      </c>
      <c r="BN698" s="1" t="s">
        <v>1576</v>
      </c>
      <c r="BO698" s="1">
        <v>200</v>
      </c>
      <c r="BP698" s="1">
        <v>200</v>
      </c>
      <c r="BQ698" s="1" t="s">
        <v>97</v>
      </c>
      <c r="BR698" s="1" t="s">
        <v>98</v>
      </c>
      <c r="BS698" s="1" t="s">
        <v>84</v>
      </c>
      <c r="BT698" s="2">
        <v>41244</v>
      </c>
      <c r="BU698" s="1">
        <v>0</v>
      </c>
      <c r="BV698" s="1">
        <v>0</v>
      </c>
      <c r="BW698" s="1">
        <v>0</v>
      </c>
      <c r="BX698" s="1">
        <v>0</v>
      </c>
    </row>
    <row r="699" spans="4:76" hidden="1" x14ac:dyDescent="0.25">
      <c r="D699" s="4"/>
      <c r="E699" s="5" t="str">
        <f t="shared" si="99"/>
        <v>DPP-2009-MAR</v>
      </c>
      <c r="F699" s="5" t="str">
        <f t="shared" si="100"/>
        <v>MN</v>
      </c>
      <c r="H699" s="5" t="str">
        <f t="shared" si="101"/>
        <v>Withdrawn</v>
      </c>
      <c r="I699" s="6" t="str">
        <f t="shared" si="102"/>
        <v>Not Started</v>
      </c>
      <c r="J699" s="1" t="s">
        <v>1577</v>
      </c>
      <c r="P699" s="1" t="str">
        <f t="shared" si="103"/>
        <v>ERIS</v>
      </c>
      <c r="R699" s="1">
        <f t="shared" si="104"/>
        <v>4</v>
      </c>
      <c r="T699" s="1" t="str">
        <f t="shared" si="105"/>
        <v>Wind</v>
      </c>
      <c r="U699" s="1" t="str">
        <f t="shared" si="106"/>
        <v>Clay County</v>
      </c>
      <c r="V699" s="1" t="str">
        <f t="shared" si="107"/>
        <v>MN</v>
      </c>
      <c r="AB699" s="1"/>
      <c r="AC699" s="1"/>
      <c r="AJ699" s="5"/>
      <c r="AK699" s="5"/>
      <c r="AL699" s="5"/>
      <c r="AM699" s="5"/>
      <c r="AN699" s="5"/>
      <c r="AO699" s="5"/>
      <c r="AP699" s="5"/>
      <c r="AQ699" s="5"/>
      <c r="AR699" s="5"/>
      <c r="AS699" s="5"/>
      <c r="AT699" s="5"/>
      <c r="AU699" s="5"/>
      <c r="BB699" s="1" t="s">
        <v>73</v>
      </c>
      <c r="BC699" s="2">
        <v>39322</v>
      </c>
      <c r="BD699" s="2">
        <v>40591</v>
      </c>
      <c r="BE699" s="2">
        <v>40591</v>
      </c>
      <c r="BG699" s="1" t="s">
        <v>203</v>
      </c>
      <c r="BH699" s="1" t="s">
        <v>96</v>
      </c>
      <c r="BI699" s="1" t="s">
        <v>93</v>
      </c>
      <c r="BJ699" s="1" t="s">
        <v>1339</v>
      </c>
      <c r="BK699" s="1" t="s">
        <v>93</v>
      </c>
      <c r="BL699" s="1" t="s">
        <v>77</v>
      </c>
      <c r="BM699" s="1" t="s">
        <v>62</v>
      </c>
      <c r="BN699" s="1" t="s">
        <v>1578</v>
      </c>
      <c r="BO699" s="1">
        <v>4</v>
      </c>
      <c r="BP699" s="1">
        <v>4</v>
      </c>
      <c r="BQ699" s="1" t="s">
        <v>97</v>
      </c>
      <c r="BR699" s="1" t="s">
        <v>98</v>
      </c>
      <c r="BS699" s="1" t="s">
        <v>84</v>
      </c>
      <c r="BT699" s="2">
        <v>40694</v>
      </c>
      <c r="BU699" s="1">
        <v>0</v>
      </c>
      <c r="BV699" s="1">
        <v>0</v>
      </c>
      <c r="BW699" s="1">
        <v>0</v>
      </c>
      <c r="BX699" s="1">
        <v>0</v>
      </c>
    </row>
    <row r="700" spans="4:76" hidden="1" x14ac:dyDescent="0.25">
      <c r="D700" s="4"/>
      <c r="E700" s="5" t="str">
        <f t="shared" si="99"/>
        <v>DPP-2009-NOV</v>
      </c>
      <c r="F700" s="5" t="str">
        <f t="shared" si="100"/>
        <v>IN</v>
      </c>
      <c r="H700" s="5" t="str">
        <f t="shared" si="101"/>
        <v>Withdrawn</v>
      </c>
      <c r="I700" s="6" t="str">
        <f t="shared" si="102"/>
        <v>Not Started</v>
      </c>
      <c r="J700" s="1" t="s">
        <v>1579</v>
      </c>
      <c r="P700" s="1" t="str">
        <f t="shared" si="103"/>
        <v>NRIS</v>
      </c>
      <c r="R700" s="1">
        <f t="shared" si="104"/>
        <v>29</v>
      </c>
      <c r="T700" s="1" t="str">
        <f t="shared" si="105"/>
        <v>Wood</v>
      </c>
      <c r="U700" s="1" t="str">
        <f t="shared" si="106"/>
        <v>Scott County</v>
      </c>
      <c r="V700" s="1" t="str">
        <f t="shared" si="107"/>
        <v>IN</v>
      </c>
      <c r="AB700" s="1"/>
      <c r="AC700" s="1"/>
      <c r="AJ700" s="5"/>
      <c r="AK700" s="5"/>
      <c r="AL700" s="5"/>
      <c r="AM700" s="5"/>
      <c r="AN700" s="5"/>
      <c r="AO700" s="5"/>
      <c r="AP700" s="5"/>
      <c r="AQ700" s="5"/>
      <c r="AR700" s="5"/>
      <c r="AS700" s="5"/>
      <c r="AT700" s="5"/>
      <c r="AU700" s="5"/>
      <c r="BB700" s="1" t="s">
        <v>73</v>
      </c>
      <c r="BC700" s="2">
        <v>40046</v>
      </c>
      <c r="BD700" s="2">
        <v>40603</v>
      </c>
      <c r="BE700" s="2">
        <v>40603</v>
      </c>
      <c r="BG700" s="1" t="s">
        <v>101</v>
      </c>
      <c r="BH700" s="1" t="s">
        <v>265</v>
      </c>
      <c r="BI700" s="1" t="s">
        <v>103</v>
      </c>
      <c r="BJ700" s="1" t="s">
        <v>1403</v>
      </c>
      <c r="BK700" s="1" t="s">
        <v>103</v>
      </c>
      <c r="BL700" s="1" t="s">
        <v>77</v>
      </c>
      <c r="BM700" s="1" t="s">
        <v>126</v>
      </c>
      <c r="BN700" s="1" t="s">
        <v>1580</v>
      </c>
      <c r="BO700" s="1">
        <v>28</v>
      </c>
      <c r="BP700" s="1">
        <v>29</v>
      </c>
      <c r="BQ700" s="1" t="s">
        <v>1273</v>
      </c>
      <c r="BS700" s="1" t="s">
        <v>84</v>
      </c>
      <c r="BT700" s="2">
        <v>40787</v>
      </c>
      <c r="BU700" s="1">
        <v>0</v>
      </c>
      <c r="BV700" s="1">
        <v>0</v>
      </c>
      <c r="BW700" s="1">
        <v>0</v>
      </c>
      <c r="BX700" s="1">
        <v>0</v>
      </c>
    </row>
    <row r="701" spans="4:76" hidden="1" x14ac:dyDescent="0.25">
      <c r="D701" s="4"/>
      <c r="E701" s="5" t="str">
        <f t="shared" si="99"/>
        <v>DPP-2010-APR</v>
      </c>
      <c r="F701" s="5" t="str">
        <f t="shared" si="100"/>
        <v>Indiana</v>
      </c>
      <c r="H701" s="5" t="str">
        <f t="shared" si="101"/>
        <v>Withdrawn</v>
      </c>
      <c r="I701" s="6" t="str">
        <f t="shared" si="102"/>
        <v>Not Started</v>
      </c>
      <c r="J701" s="1" t="s">
        <v>1581</v>
      </c>
      <c r="P701" s="1" t="str">
        <f t="shared" si="103"/>
        <v>NRIS</v>
      </c>
      <c r="R701" s="1">
        <f t="shared" si="104"/>
        <v>151.19999999999999</v>
      </c>
      <c r="T701" s="1" t="str">
        <f t="shared" si="105"/>
        <v>Wind</v>
      </c>
      <c r="U701" s="1" t="str">
        <f t="shared" si="106"/>
        <v>Howard County</v>
      </c>
      <c r="V701" s="1" t="str">
        <f t="shared" si="107"/>
        <v>IN</v>
      </c>
      <c r="AB701" s="1"/>
      <c r="AC701" s="1"/>
      <c r="AJ701" s="5"/>
      <c r="AK701" s="5"/>
      <c r="AL701" s="5"/>
      <c r="AM701" s="5"/>
      <c r="AN701" s="5"/>
      <c r="AO701" s="5"/>
      <c r="AP701" s="5"/>
      <c r="AQ701" s="5"/>
      <c r="AR701" s="5"/>
      <c r="AS701" s="5"/>
      <c r="AT701" s="5"/>
      <c r="AU701" s="5"/>
      <c r="BB701" s="1" t="s">
        <v>73</v>
      </c>
      <c r="BC701" s="2">
        <v>40091</v>
      </c>
      <c r="BD701" s="2">
        <v>40605</v>
      </c>
      <c r="BE701" s="2">
        <v>40605</v>
      </c>
      <c r="BG701" s="1" t="s">
        <v>101</v>
      </c>
      <c r="BH701" s="1" t="s">
        <v>538</v>
      </c>
      <c r="BI701" s="1" t="s">
        <v>103</v>
      </c>
      <c r="BJ701" s="1" t="s">
        <v>1406</v>
      </c>
      <c r="BK701" s="1" t="s">
        <v>1573</v>
      </c>
      <c r="BL701" s="1" t="s">
        <v>134</v>
      </c>
      <c r="BM701" s="1" t="s">
        <v>126</v>
      </c>
      <c r="BN701" s="1" t="s">
        <v>1582</v>
      </c>
      <c r="BO701" s="1">
        <v>151.19999999999999</v>
      </c>
      <c r="BP701" s="1">
        <v>151.19999999999999</v>
      </c>
      <c r="BQ701" s="1" t="s">
        <v>97</v>
      </c>
      <c r="BR701" s="1" t="s">
        <v>98</v>
      </c>
      <c r="BS701" s="1" t="s">
        <v>84</v>
      </c>
      <c r="BT701" s="2">
        <v>41044</v>
      </c>
      <c r="BU701" s="1">
        <v>0</v>
      </c>
      <c r="BV701" s="1">
        <v>0</v>
      </c>
      <c r="BW701" s="1">
        <v>0</v>
      </c>
      <c r="BX701" s="1">
        <v>0</v>
      </c>
    </row>
    <row r="702" spans="4:76" hidden="1" x14ac:dyDescent="0.25">
      <c r="D702" s="4"/>
      <c r="E702" s="5">
        <f t="shared" si="99"/>
        <v>0</v>
      </c>
      <c r="F702" s="5">
        <f t="shared" si="100"/>
        <v>0</v>
      </c>
      <c r="H702" s="5" t="str">
        <f t="shared" si="101"/>
        <v>Withdrawn</v>
      </c>
      <c r="I702" s="6" t="str">
        <f t="shared" si="102"/>
        <v>Not Started</v>
      </c>
      <c r="J702" s="1" t="s">
        <v>1583</v>
      </c>
      <c r="P702" s="1" t="str">
        <f t="shared" si="103"/>
        <v>NRIS</v>
      </c>
      <c r="R702" s="1">
        <f t="shared" si="104"/>
        <v>25</v>
      </c>
      <c r="T702" s="1" t="str">
        <f t="shared" si="105"/>
        <v>Wind</v>
      </c>
      <c r="U702" s="1" t="str">
        <f t="shared" si="106"/>
        <v>Nicollet County</v>
      </c>
      <c r="V702" s="1" t="str">
        <f t="shared" si="107"/>
        <v>MN</v>
      </c>
      <c r="AB702" s="1"/>
      <c r="AC702" s="1"/>
      <c r="AJ702" s="5"/>
      <c r="AK702" s="5"/>
      <c r="AL702" s="5"/>
      <c r="AM702" s="5"/>
      <c r="AN702" s="5"/>
      <c r="AO702" s="5"/>
      <c r="AP702" s="5"/>
      <c r="AQ702" s="5"/>
      <c r="AR702" s="5"/>
      <c r="AS702" s="5"/>
      <c r="AT702" s="5"/>
      <c r="AU702" s="5"/>
      <c r="BB702" s="1" t="s">
        <v>73</v>
      </c>
      <c r="BC702" s="2">
        <v>39750</v>
      </c>
      <c r="BD702" s="2">
        <v>40609</v>
      </c>
      <c r="BE702" s="2">
        <v>40609</v>
      </c>
      <c r="BG702" s="1" t="s">
        <v>91</v>
      </c>
      <c r="BH702" s="1" t="s">
        <v>1584</v>
      </c>
      <c r="BI702" s="1" t="s">
        <v>93</v>
      </c>
      <c r="BL702" s="1" t="s">
        <v>143</v>
      </c>
      <c r="BM702" s="1" t="s">
        <v>126</v>
      </c>
      <c r="BN702" s="1" t="s">
        <v>1585</v>
      </c>
      <c r="BO702" s="1">
        <v>25</v>
      </c>
      <c r="BP702" s="1">
        <v>25</v>
      </c>
      <c r="BQ702" s="1" t="s">
        <v>97</v>
      </c>
      <c r="BR702" s="1" t="s">
        <v>98</v>
      </c>
      <c r="BS702" s="1" t="s">
        <v>84</v>
      </c>
      <c r="BT702" s="2">
        <v>41214</v>
      </c>
      <c r="BU702" s="1">
        <v>0</v>
      </c>
      <c r="BV702" s="1">
        <v>0</v>
      </c>
      <c r="BW702" s="1">
        <v>0</v>
      </c>
      <c r="BX702" s="1">
        <v>0</v>
      </c>
    </row>
    <row r="703" spans="4:76" hidden="1" x14ac:dyDescent="0.25">
      <c r="D703" s="4"/>
      <c r="E703" s="5">
        <f t="shared" si="99"/>
        <v>0</v>
      </c>
      <c r="F703" s="5">
        <f t="shared" si="100"/>
        <v>0</v>
      </c>
      <c r="H703" s="5" t="str">
        <f t="shared" si="101"/>
        <v>Done</v>
      </c>
      <c r="I703" s="6" t="str">
        <f t="shared" si="102"/>
        <v>In Service</v>
      </c>
      <c r="J703" s="1" t="s">
        <v>1586</v>
      </c>
      <c r="P703" s="1" t="str">
        <f t="shared" si="103"/>
        <v>NRIS</v>
      </c>
      <c r="R703" s="1">
        <f t="shared" si="104"/>
        <v>19</v>
      </c>
      <c r="T703" s="1" t="str">
        <f t="shared" si="105"/>
        <v>Coal</v>
      </c>
      <c r="U703" s="1" t="str">
        <f t="shared" si="106"/>
        <v>Montgomery County</v>
      </c>
      <c r="V703" s="1" t="str">
        <f t="shared" si="107"/>
        <v>IL</v>
      </c>
      <c r="AB703" s="1"/>
      <c r="AC703" s="1"/>
      <c r="AJ703" s="5"/>
      <c r="AK703" s="5"/>
      <c r="AL703" s="5"/>
      <c r="AM703" s="5"/>
      <c r="AN703" s="5"/>
      <c r="AO703" s="5"/>
      <c r="AP703" s="5"/>
      <c r="AQ703" s="5"/>
      <c r="AR703" s="5"/>
      <c r="AS703" s="5"/>
      <c r="AT703" s="5"/>
      <c r="AU703" s="5"/>
      <c r="BB703" s="1" t="s">
        <v>58</v>
      </c>
      <c r="BC703" s="2">
        <v>39239</v>
      </c>
      <c r="BE703" s="2">
        <v>39632</v>
      </c>
      <c r="BG703" s="1" t="s">
        <v>122</v>
      </c>
      <c r="BH703" s="1" t="s">
        <v>763</v>
      </c>
      <c r="BI703" s="1" t="s">
        <v>124</v>
      </c>
      <c r="BL703" s="1" t="s">
        <v>143</v>
      </c>
      <c r="BM703" s="1" t="s">
        <v>126</v>
      </c>
      <c r="BN703" s="1" t="s">
        <v>1587</v>
      </c>
      <c r="BO703" s="1">
        <v>19</v>
      </c>
      <c r="BP703" s="1">
        <v>19</v>
      </c>
      <c r="BQ703" s="1" t="s">
        <v>83</v>
      </c>
      <c r="BR703" s="1" t="s">
        <v>355</v>
      </c>
      <c r="BS703" s="1" t="s">
        <v>65</v>
      </c>
      <c r="BT703" s="2">
        <v>42614</v>
      </c>
      <c r="BU703" s="1">
        <v>0</v>
      </c>
      <c r="BV703" s="1">
        <v>0</v>
      </c>
      <c r="BW703" s="1">
        <v>0</v>
      </c>
      <c r="BX703" s="1">
        <v>0</v>
      </c>
    </row>
    <row r="704" spans="4:76" hidden="1" x14ac:dyDescent="0.25">
      <c r="D704" s="4"/>
      <c r="E704" s="5">
        <f t="shared" si="99"/>
        <v>0</v>
      </c>
      <c r="F704" s="5">
        <f t="shared" si="100"/>
        <v>0</v>
      </c>
      <c r="H704" s="5" t="str">
        <f t="shared" si="101"/>
        <v>Done</v>
      </c>
      <c r="I704" s="6" t="str">
        <f t="shared" si="102"/>
        <v>Withdrawn</v>
      </c>
      <c r="J704" s="1" t="s">
        <v>1588</v>
      </c>
      <c r="P704" s="1" t="str">
        <f t="shared" si="103"/>
        <v>NRIS</v>
      </c>
      <c r="R704" s="1">
        <f t="shared" si="104"/>
        <v>20</v>
      </c>
      <c r="T704" s="1" t="str">
        <f t="shared" si="105"/>
        <v>Coal</v>
      </c>
      <c r="U704" s="1" t="str">
        <f t="shared" si="106"/>
        <v>Franklin County</v>
      </c>
      <c r="V704" s="1" t="str">
        <f t="shared" si="107"/>
        <v>MO</v>
      </c>
      <c r="AB704" s="1"/>
      <c r="AC704" s="1"/>
      <c r="AJ704" s="5"/>
      <c r="AK704" s="5"/>
      <c r="AL704" s="5"/>
      <c r="AM704" s="5"/>
      <c r="AN704" s="5"/>
      <c r="AO704" s="5"/>
      <c r="AP704" s="5"/>
      <c r="AQ704" s="5"/>
      <c r="AR704" s="5"/>
      <c r="AS704" s="5"/>
      <c r="AT704" s="5"/>
      <c r="AU704" s="5"/>
      <c r="BB704" s="1" t="s">
        <v>58</v>
      </c>
      <c r="BC704" s="2">
        <v>39239</v>
      </c>
      <c r="BE704" s="2">
        <v>39658</v>
      </c>
      <c r="BG704" s="1" t="s">
        <v>486</v>
      </c>
      <c r="BH704" s="1" t="s">
        <v>1112</v>
      </c>
      <c r="BI704" s="1" t="s">
        <v>488</v>
      </c>
      <c r="BL704" s="1" t="s">
        <v>143</v>
      </c>
      <c r="BM704" s="1" t="s">
        <v>126</v>
      </c>
      <c r="BN704" s="1" t="s">
        <v>1589</v>
      </c>
      <c r="BO704" s="1">
        <v>20</v>
      </c>
      <c r="BP704" s="1">
        <v>20</v>
      </c>
      <c r="BQ704" s="1" t="s">
        <v>83</v>
      </c>
      <c r="BR704" s="1" t="s">
        <v>355</v>
      </c>
      <c r="BS704" s="1" t="s">
        <v>73</v>
      </c>
      <c r="BT704" s="2">
        <v>40483</v>
      </c>
      <c r="BU704" s="1">
        <v>0</v>
      </c>
      <c r="BV704" s="1">
        <v>0</v>
      </c>
      <c r="BW704" s="1">
        <v>0</v>
      </c>
      <c r="BX704" s="1">
        <v>0</v>
      </c>
    </row>
    <row r="705" spans="4:76" hidden="1" x14ac:dyDescent="0.25">
      <c r="D705" s="4"/>
      <c r="E705" s="5" t="str">
        <f t="shared" si="99"/>
        <v>DPP-2008-NOV</v>
      </c>
      <c r="F705" s="5" t="str">
        <f t="shared" si="100"/>
        <v>MI</v>
      </c>
      <c r="H705" s="5" t="str">
        <f t="shared" si="101"/>
        <v>Done</v>
      </c>
      <c r="I705" s="6" t="str">
        <f t="shared" si="102"/>
        <v>In Service</v>
      </c>
      <c r="J705" s="1" t="s">
        <v>1590</v>
      </c>
      <c r="P705" s="1" t="str">
        <f t="shared" si="103"/>
        <v>NRIS</v>
      </c>
      <c r="R705" s="1">
        <f t="shared" si="104"/>
        <v>193</v>
      </c>
      <c r="T705" s="1" t="str">
        <f t="shared" si="105"/>
        <v>Gas</v>
      </c>
      <c r="U705" s="1" t="str">
        <f t="shared" si="106"/>
        <v>Midland County</v>
      </c>
      <c r="V705" s="1" t="str">
        <f t="shared" si="107"/>
        <v>MI</v>
      </c>
      <c r="AB705" s="1"/>
      <c r="AC705" s="1"/>
      <c r="AJ705" s="5"/>
      <c r="AK705" s="5"/>
      <c r="AL705" s="5"/>
      <c r="AM705" s="5"/>
      <c r="AN705" s="5"/>
      <c r="AO705" s="5"/>
      <c r="AP705" s="5"/>
      <c r="AQ705" s="5"/>
      <c r="AR705" s="5"/>
      <c r="AS705" s="5"/>
      <c r="AT705" s="5"/>
      <c r="AU705" s="5"/>
      <c r="BB705" s="1" t="s">
        <v>58</v>
      </c>
      <c r="BC705" s="2">
        <v>39245</v>
      </c>
      <c r="BE705" s="2">
        <v>40367</v>
      </c>
      <c r="BF705" s="2">
        <v>40330</v>
      </c>
      <c r="BG705" s="1" t="s">
        <v>139</v>
      </c>
      <c r="BH705" s="1" t="s">
        <v>1210</v>
      </c>
      <c r="BI705" s="1" t="s">
        <v>130</v>
      </c>
      <c r="BJ705" s="1" t="s">
        <v>1303</v>
      </c>
      <c r="BK705" s="1" t="s">
        <v>130</v>
      </c>
      <c r="BL705" s="1" t="s">
        <v>77</v>
      </c>
      <c r="BM705" s="1" t="s">
        <v>126</v>
      </c>
      <c r="BN705" s="1" t="s">
        <v>1591</v>
      </c>
      <c r="BO705" s="1">
        <v>193</v>
      </c>
      <c r="BP705" s="1">
        <v>193</v>
      </c>
      <c r="BQ705" s="1" t="s">
        <v>64</v>
      </c>
      <c r="BR705" s="1" t="s">
        <v>1592</v>
      </c>
      <c r="BS705" s="1" t="s">
        <v>65</v>
      </c>
      <c r="BT705" s="2">
        <v>40148</v>
      </c>
      <c r="BU705" s="1">
        <v>0</v>
      </c>
      <c r="BV705" s="1">
        <v>0</v>
      </c>
      <c r="BW705" s="1">
        <v>0</v>
      </c>
      <c r="BX705" s="1">
        <v>0</v>
      </c>
    </row>
    <row r="706" spans="4:76" hidden="1" x14ac:dyDescent="0.25">
      <c r="D706" s="4"/>
      <c r="E706" s="5" t="str">
        <f t="shared" si="99"/>
        <v>DPP-2010-APR</v>
      </c>
      <c r="F706" s="5" t="str">
        <f t="shared" si="100"/>
        <v>MT-ND</v>
      </c>
      <c r="H706" s="5" t="str">
        <f t="shared" si="101"/>
        <v>Withdrawn</v>
      </c>
      <c r="I706" s="6" t="str">
        <f t="shared" si="102"/>
        <v>Not Started</v>
      </c>
      <c r="J706" s="1" t="s">
        <v>1593</v>
      </c>
      <c r="P706" s="1" t="str">
        <f t="shared" si="103"/>
        <v>NRIS</v>
      </c>
      <c r="R706" s="1">
        <f t="shared" si="104"/>
        <v>199.5</v>
      </c>
      <c r="T706" s="1" t="str">
        <f t="shared" si="105"/>
        <v>Wind</v>
      </c>
      <c r="U706" s="1" t="str">
        <f t="shared" si="106"/>
        <v>Barnes County</v>
      </c>
      <c r="V706" s="1" t="str">
        <f t="shared" si="107"/>
        <v>ND</v>
      </c>
      <c r="AB706" s="1"/>
      <c r="AC706" s="1"/>
      <c r="AJ706" s="5"/>
      <c r="AK706" s="5"/>
      <c r="AL706" s="5"/>
      <c r="AM706" s="5"/>
      <c r="AN706" s="5"/>
      <c r="AO706" s="5"/>
      <c r="AP706" s="5"/>
      <c r="AQ706" s="5"/>
      <c r="AR706" s="5"/>
      <c r="AS706" s="5"/>
      <c r="AT706" s="5"/>
      <c r="AU706" s="5"/>
      <c r="BB706" s="1" t="s">
        <v>73</v>
      </c>
      <c r="BC706" s="2">
        <v>39371</v>
      </c>
      <c r="BD706" s="2">
        <v>40620</v>
      </c>
      <c r="BE706" s="2">
        <v>40620</v>
      </c>
      <c r="BG706" s="1" t="s">
        <v>203</v>
      </c>
      <c r="BH706" s="1" t="s">
        <v>1594</v>
      </c>
      <c r="BI706" s="1" t="s">
        <v>194</v>
      </c>
      <c r="BJ706" s="1" t="s">
        <v>1406</v>
      </c>
      <c r="BK706" s="1" t="s">
        <v>1477</v>
      </c>
      <c r="BL706" s="1" t="s">
        <v>134</v>
      </c>
      <c r="BM706" s="1" t="s">
        <v>126</v>
      </c>
      <c r="BN706" s="1" t="s">
        <v>1595</v>
      </c>
      <c r="BO706" s="1">
        <v>199.5</v>
      </c>
      <c r="BP706" s="1">
        <v>199.5</v>
      </c>
      <c r="BQ706" s="1" t="s">
        <v>97</v>
      </c>
      <c r="BR706" s="1" t="s">
        <v>98</v>
      </c>
      <c r="BS706" s="1" t="s">
        <v>84</v>
      </c>
      <c r="BT706" s="2">
        <v>40848</v>
      </c>
      <c r="BU706" s="1">
        <v>0</v>
      </c>
      <c r="BV706" s="1">
        <v>0</v>
      </c>
      <c r="BW706" s="1">
        <v>0</v>
      </c>
      <c r="BX706" s="1">
        <v>0</v>
      </c>
    </row>
    <row r="707" spans="4:76" hidden="1" x14ac:dyDescent="0.25">
      <c r="D707" s="4"/>
      <c r="E707" s="5">
        <f t="shared" si="99"/>
        <v>0</v>
      </c>
      <c r="F707" s="5">
        <f t="shared" si="100"/>
        <v>0</v>
      </c>
      <c r="H707" s="5" t="str">
        <f t="shared" si="101"/>
        <v>Withdrawn</v>
      </c>
      <c r="I707" s="6" t="str">
        <f t="shared" si="102"/>
        <v>Not Started</v>
      </c>
      <c r="J707" s="1" t="s">
        <v>1596</v>
      </c>
      <c r="P707" s="1" t="str">
        <f t="shared" si="103"/>
        <v>NRIS</v>
      </c>
      <c r="R707" s="1">
        <f t="shared" si="104"/>
        <v>200</v>
      </c>
      <c r="T707" s="1" t="str">
        <f t="shared" si="105"/>
        <v>Wind</v>
      </c>
      <c r="U707" s="1" t="str">
        <f t="shared" si="106"/>
        <v>Fillmore County</v>
      </c>
      <c r="V707" s="1" t="str">
        <f t="shared" si="107"/>
        <v>MN</v>
      </c>
      <c r="AB707" s="1"/>
      <c r="AC707" s="1"/>
      <c r="AJ707" s="5"/>
      <c r="AK707" s="5"/>
      <c r="AL707" s="5"/>
      <c r="AM707" s="5"/>
      <c r="AN707" s="5"/>
      <c r="AO707" s="5"/>
      <c r="AP707" s="5"/>
      <c r="AQ707" s="5"/>
      <c r="AR707" s="5"/>
      <c r="AS707" s="5"/>
      <c r="AT707" s="5"/>
      <c r="AU707" s="5"/>
      <c r="BB707" s="1" t="s">
        <v>73</v>
      </c>
      <c r="BC707" s="2">
        <v>40140</v>
      </c>
      <c r="BD707" s="2">
        <v>40620</v>
      </c>
      <c r="BE707" s="2">
        <v>40620</v>
      </c>
      <c r="BG707" s="1" t="s">
        <v>236</v>
      </c>
      <c r="BH707" s="1" t="s">
        <v>1462</v>
      </c>
      <c r="BI707" s="1" t="s">
        <v>93</v>
      </c>
      <c r="BL707" s="1" t="s">
        <v>143</v>
      </c>
      <c r="BM707" s="1" t="s">
        <v>126</v>
      </c>
      <c r="BN707" s="1" t="s">
        <v>1473</v>
      </c>
      <c r="BO707" s="1">
        <v>200</v>
      </c>
      <c r="BP707" s="1">
        <v>200</v>
      </c>
      <c r="BQ707" s="1" t="s">
        <v>97</v>
      </c>
      <c r="BR707" s="1" t="s">
        <v>98</v>
      </c>
      <c r="BS707" s="1" t="s">
        <v>84</v>
      </c>
      <c r="BT707" s="2">
        <v>41274</v>
      </c>
      <c r="BU707" s="1">
        <v>0</v>
      </c>
      <c r="BV707" s="1">
        <v>0</v>
      </c>
      <c r="BW707" s="1">
        <v>0</v>
      </c>
      <c r="BX707" s="1">
        <v>0</v>
      </c>
    </row>
    <row r="708" spans="4:76" hidden="1" x14ac:dyDescent="0.25">
      <c r="D708" s="4"/>
      <c r="E708" s="5">
        <f t="shared" si="99"/>
        <v>0</v>
      </c>
      <c r="F708" s="5">
        <f t="shared" si="100"/>
        <v>0</v>
      </c>
      <c r="H708" s="5" t="str">
        <f t="shared" si="101"/>
        <v>Withdrawn</v>
      </c>
      <c r="I708" s="6" t="str">
        <f t="shared" si="102"/>
        <v>Not Started</v>
      </c>
      <c r="J708" s="1" t="s">
        <v>1597</v>
      </c>
      <c r="P708" s="1" t="str">
        <f t="shared" si="103"/>
        <v>ERIS</v>
      </c>
      <c r="R708" s="1">
        <f t="shared" si="104"/>
        <v>48.6</v>
      </c>
      <c r="T708" s="1" t="str">
        <f t="shared" si="105"/>
        <v>Wind</v>
      </c>
      <c r="U708" s="1" t="str">
        <f t="shared" si="106"/>
        <v>Hillsdale County</v>
      </c>
      <c r="V708" s="1" t="str">
        <f t="shared" si="107"/>
        <v>MI</v>
      </c>
      <c r="AB708" s="1"/>
      <c r="AC708" s="1"/>
      <c r="AJ708" s="5"/>
      <c r="AK708" s="5"/>
      <c r="AL708" s="5"/>
      <c r="AM708" s="5"/>
      <c r="AN708" s="5"/>
      <c r="AO708" s="5"/>
      <c r="AP708" s="5"/>
      <c r="AQ708" s="5"/>
      <c r="AR708" s="5"/>
      <c r="AS708" s="5"/>
      <c r="AT708" s="5"/>
      <c r="AU708" s="5"/>
      <c r="BB708" s="1" t="s">
        <v>73</v>
      </c>
      <c r="BC708" s="2">
        <v>40150</v>
      </c>
      <c r="BD708" s="2">
        <v>40639</v>
      </c>
      <c r="BE708" s="2">
        <v>40639</v>
      </c>
      <c r="BG708" s="1" t="s">
        <v>139</v>
      </c>
      <c r="BH708" s="1" t="s">
        <v>1163</v>
      </c>
      <c r="BI708" s="1" t="s">
        <v>130</v>
      </c>
      <c r="BL708" s="1" t="s">
        <v>536</v>
      </c>
      <c r="BM708" s="1" t="s">
        <v>62</v>
      </c>
      <c r="BN708" s="1" t="s">
        <v>1598</v>
      </c>
      <c r="BO708" s="1">
        <v>48.6</v>
      </c>
      <c r="BP708" s="1">
        <v>48.6</v>
      </c>
      <c r="BQ708" s="1" t="s">
        <v>97</v>
      </c>
      <c r="BR708" s="1" t="s">
        <v>98</v>
      </c>
      <c r="BS708" s="1" t="s">
        <v>84</v>
      </c>
      <c r="BT708" s="2">
        <v>41153</v>
      </c>
      <c r="BU708" s="1">
        <v>0</v>
      </c>
      <c r="BV708" s="1">
        <v>0</v>
      </c>
      <c r="BW708" s="1">
        <v>0</v>
      </c>
      <c r="BX708" s="1">
        <v>0</v>
      </c>
    </row>
    <row r="709" spans="4:76" hidden="1" x14ac:dyDescent="0.25">
      <c r="D709" s="4"/>
      <c r="E709" s="5" t="str">
        <f t="shared" ref="E709:E772" si="108">BJ709</f>
        <v>DPP-2009-NOV</v>
      </c>
      <c r="F709" s="5">
        <f t="shared" ref="F709:F772" si="109">BK709</f>
        <v>0</v>
      </c>
      <c r="H709" s="5" t="str">
        <f t="shared" ref="H709:H772" si="110">BB709</f>
        <v>Withdrawn</v>
      </c>
      <c r="I709" s="6" t="str">
        <f t="shared" ref="I709:I772" si="111">BS709</f>
        <v>Not Started</v>
      </c>
      <c r="J709" s="1" t="s">
        <v>1599</v>
      </c>
      <c r="P709" s="1" t="str">
        <f t="shared" ref="P709:P772" si="112">BM709</f>
        <v>NRIS</v>
      </c>
      <c r="R709" s="1">
        <f t="shared" ref="R709:R772" si="113">BP709</f>
        <v>498</v>
      </c>
      <c r="T709" s="1" t="str">
        <f t="shared" ref="T709:T772" si="114">BQ709</f>
        <v>Wind</v>
      </c>
      <c r="U709" s="1" t="str">
        <f t="shared" ref="U709:U772" si="115">BH709</f>
        <v>Sangamon County</v>
      </c>
      <c r="V709" s="1" t="str">
        <f t="shared" ref="V709:V772" si="116">BI709</f>
        <v>IL</v>
      </c>
      <c r="AB709" s="1"/>
      <c r="AC709" s="1"/>
      <c r="AJ709" s="5"/>
      <c r="AK709" s="5"/>
      <c r="AL709" s="5"/>
      <c r="AM709" s="5"/>
      <c r="AN709" s="5"/>
      <c r="AO709" s="5"/>
      <c r="AP709" s="5"/>
      <c r="AQ709" s="5"/>
      <c r="AR709" s="5"/>
      <c r="AS709" s="5"/>
      <c r="AT709" s="5"/>
      <c r="AU709" s="5"/>
      <c r="BB709" s="1" t="s">
        <v>73</v>
      </c>
      <c r="BC709" s="2">
        <v>39888</v>
      </c>
      <c r="BD709" s="2">
        <v>40641</v>
      </c>
      <c r="BE709" s="2">
        <v>40641</v>
      </c>
      <c r="BG709" s="1" t="s">
        <v>122</v>
      </c>
      <c r="BH709" s="1" t="s">
        <v>825</v>
      </c>
      <c r="BI709" s="1" t="s">
        <v>124</v>
      </c>
      <c r="BJ709" s="1" t="s">
        <v>1403</v>
      </c>
      <c r="BL709" s="1" t="s">
        <v>134</v>
      </c>
      <c r="BM709" s="1" t="s">
        <v>126</v>
      </c>
      <c r="BN709" s="1" t="s">
        <v>1600</v>
      </c>
      <c r="BO709" s="1">
        <v>498</v>
      </c>
      <c r="BP709" s="1">
        <v>498</v>
      </c>
      <c r="BQ709" s="1" t="s">
        <v>97</v>
      </c>
      <c r="BR709" s="1" t="s">
        <v>98</v>
      </c>
      <c r="BS709" s="1" t="s">
        <v>84</v>
      </c>
      <c r="BT709" s="2">
        <v>40512</v>
      </c>
      <c r="BU709" s="1">
        <v>0</v>
      </c>
      <c r="BV709" s="1">
        <v>0</v>
      </c>
      <c r="BW709" s="1">
        <v>0</v>
      </c>
      <c r="BX709" s="1">
        <v>0</v>
      </c>
    </row>
    <row r="710" spans="4:76" hidden="1" x14ac:dyDescent="0.25">
      <c r="D710" s="4"/>
      <c r="E710" s="5">
        <f t="shared" si="108"/>
        <v>0</v>
      </c>
      <c r="F710" s="5">
        <f t="shared" si="109"/>
        <v>0</v>
      </c>
      <c r="H710" s="5" t="str">
        <f t="shared" si="110"/>
        <v>Withdrawn</v>
      </c>
      <c r="I710" s="6" t="str">
        <f t="shared" si="111"/>
        <v>Not Started</v>
      </c>
      <c r="J710" s="1" t="s">
        <v>1601</v>
      </c>
      <c r="P710" s="1" t="str">
        <f t="shared" si="112"/>
        <v>NRIS</v>
      </c>
      <c r="R710" s="1">
        <f t="shared" si="113"/>
        <v>300</v>
      </c>
      <c r="T710" s="1" t="str">
        <f t="shared" si="114"/>
        <v>Wind</v>
      </c>
      <c r="U710" s="1" t="str">
        <f t="shared" si="115"/>
        <v>Stevens County</v>
      </c>
      <c r="V710" s="1" t="str">
        <f t="shared" si="116"/>
        <v>MN</v>
      </c>
      <c r="AB710" s="1"/>
      <c r="AC710" s="1"/>
      <c r="AJ710" s="5"/>
      <c r="AK710" s="5"/>
      <c r="AL710" s="5"/>
      <c r="AM710" s="5"/>
      <c r="AN710" s="5"/>
      <c r="AO710" s="5"/>
      <c r="AP710" s="5"/>
      <c r="AQ710" s="5"/>
      <c r="AR710" s="5"/>
      <c r="AS710" s="5"/>
      <c r="AT710" s="5"/>
      <c r="AU710" s="5"/>
      <c r="BB710" s="1" t="s">
        <v>73</v>
      </c>
      <c r="BC710" s="2">
        <v>39238</v>
      </c>
      <c r="BD710" s="2">
        <v>40645</v>
      </c>
      <c r="BE710" s="2">
        <v>40645</v>
      </c>
      <c r="BG710" s="1" t="s">
        <v>203</v>
      </c>
      <c r="BH710" s="1" t="s">
        <v>1602</v>
      </c>
      <c r="BI710" s="1" t="s">
        <v>93</v>
      </c>
      <c r="BL710" s="1" t="s">
        <v>143</v>
      </c>
      <c r="BM710" s="1" t="s">
        <v>126</v>
      </c>
      <c r="BN710" s="1" t="s">
        <v>1603</v>
      </c>
      <c r="BO710" s="1">
        <v>300</v>
      </c>
      <c r="BP710" s="1">
        <v>300</v>
      </c>
      <c r="BQ710" s="1" t="s">
        <v>97</v>
      </c>
      <c r="BR710" s="1" t="s">
        <v>98</v>
      </c>
      <c r="BS710" s="1" t="s">
        <v>84</v>
      </c>
      <c r="BT710" s="2">
        <v>41153</v>
      </c>
      <c r="BU710" s="1">
        <v>0</v>
      </c>
      <c r="BV710" s="1">
        <v>0</v>
      </c>
      <c r="BW710" s="1">
        <v>0</v>
      </c>
      <c r="BX710" s="1">
        <v>0</v>
      </c>
    </row>
    <row r="711" spans="4:76" hidden="1" x14ac:dyDescent="0.25">
      <c r="D711" s="4"/>
      <c r="E711" s="5">
        <f t="shared" si="108"/>
        <v>0</v>
      </c>
      <c r="F711" s="5">
        <f t="shared" si="109"/>
        <v>0</v>
      </c>
      <c r="H711" s="5" t="str">
        <f t="shared" si="110"/>
        <v>Withdrawn</v>
      </c>
      <c r="I711" s="6" t="str">
        <f t="shared" si="111"/>
        <v>Not Started</v>
      </c>
      <c r="J711" s="1" t="s">
        <v>1604</v>
      </c>
      <c r="P711" s="1" t="str">
        <f t="shared" si="112"/>
        <v>NRIS</v>
      </c>
      <c r="R711" s="1">
        <f t="shared" si="113"/>
        <v>200</v>
      </c>
      <c r="T711" s="1" t="str">
        <f t="shared" si="114"/>
        <v>Wind</v>
      </c>
      <c r="U711" s="1" t="str">
        <f t="shared" si="115"/>
        <v>DeKalb County</v>
      </c>
      <c r="V711" s="1" t="str">
        <f t="shared" si="116"/>
        <v>MO</v>
      </c>
      <c r="AB711" s="1"/>
      <c r="AC711" s="1"/>
      <c r="AJ711" s="5"/>
      <c r="AK711" s="5"/>
      <c r="AL711" s="5"/>
      <c r="AM711" s="5"/>
      <c r="AN711" s="5"/>
      <c r="AO711" s="5"/>
      <c r="AP711" s="5"/>
      <c r="AQ711" s="5"/>
      <c r="AR711" s="5"/>
      <c r="AS711" s="5"/>
      <c r="AT711" s="5"/>
      <c r="AU711" s="5"/>
      <c r="BB711" s="1" t="s">
        <v>73</v>
      </c>
      <c r="BC711" s="2">
        <v>40434</v>
      </c>
      <c r="BD711" s="2">
        <v>40654</v>
      </c>
      <c r="BE711" s="2">
        <v>40654</v>
      </c>
      <c r="BG711" s="1" t="s">
        <v>486</v>
      </c>
      <c r="BH711" s="1" t="s">
        <v>1605</v>
      </c>
      <c r="BI711" s="1" t="s">
        <v>488</v>
      </c>
      <c r="BL711" s="1" t="s">
        <v>536</v>
      </c>
      <c r="BM711" s="1" t="s">
        <v>126</v>
      </c>
      <c r="BN711" s="1" t="s">
        <v>1606</v>
      </c>
      <c r="BO711" s="1">
        <v>200</v>
      </c>
      <c r="BP711" s="1">
        <v>200</v>
      </c>
      <c r="BQ711" s="1" t="s">
        <v>97</v>
      </c>
      <c r="BR711" s="1" t="s">
        <v>98</v>
      </c>
      <c r="BS711" s="1" t="s">
        <v>84</v>
      </c>
      <c r="BT711" s="2">
        <v>40543</v>
      </c>
      <c r="BU711" s="1">
        <v>0</v>
      </c>
      <c r="BV711" s="1">
        <v>0</v>
      </c>
      <c r="BW711" s="1">
        <v>0</v>
      </c>
      <c r="BX711" s="1">
        <v>0</v>
      </c>
    </row>
    <row r="712" spans="4:76" hidden="1" x14ac:dyDescent="0.25">
      <c r="D712" s="4"/>
      <c r="E712" s="5">
        <f t="shared" si="108"/>
        <v>0</v>
      </c>
      <c r="F712" s="5">
        <f t="shared" si="109"/>
        <v>0</v>
      </c>
      <c r="H712" s="5" t="str">
        <f t="shared" si="110"/>
        <v>Withdrawn</v>
      </c>
      <c r="I712" s="6" t="str">
        <f t="shared" si="111"/>
        <v>Not Started</v>
      </c>
      <c r="J712" s="1" t="s">
        <v>1607</v>
      </c>
      <c r="P712" s="1" t="str">
        <f t="shared" si="112"/>
        <v>NRIS</v>
      </c>
      <c r="R712" s="1">
        <f t="shared" si="113"/>
        <v>100</v>
      </c>
      <c r="T712" s="1" t="str">
        <f t="shared" si="114"/>
        <v>Wind</v>
      </c>
      <c r="U712" s="1" t="str">
        <f t="shared" si="115"/>
        <v>Minnehaha County</v>
      </c>
      <c r="V712" s="1" t="str">
        <f t="shared" si="116"/>
        <v>SD</v>
      </c>
      <c r="AB712" s="1"/>
      <c r="AC712" s="1"/>
      <c r="AJ712" s="5"/>
      <c r="AK712" s="5"/>
      <c r="AL712" s="5"/>
      <c r="AM712" s="5"/>
      <c r="AN712" s="5"/>
      <c r="AO712" s="5"/>
      <c r="AP712" s="5"/>
      <c r="AQ712" s="5"/>
      <c r="AR712" s="5"/>
      <c r="AS712" s="5"/>
      <c r="AT712" s="5"/>
      <c r="AU712" s="5"/>
      <c r="BB712" s="1" t="s">
        <v>73</v>
      </c>
      <c r="BC712" s="2">
        <v>39279</v>
      </c>
      <c r="BD712" s="2">
        <v>40655</v>
      </c>
      <c r="BE712" s="2">
        <v>40655</v>
      </c>
      <c r="BG712" s="1" t="s">
        <v>91</v>
      </c>
      <c r="BH712" s="1" t="s">
        <v>747</v>
      </c>
      <c r="BI712" s="1" t="s">
        <v>205</v>
      </c>
      <c r="BL712" s="1" t="s">
        <v>143</v>
      </c>
      <c r="BM712" s="1" t="s">
        <v>126</v>
      </c>
      <c r="BN712" s="1" t="s">
        <v>1608</v>
      </c>
      <c r="BO712" s="1">
        <v>100</v>
      </c>
      <c r="BP712" s="1">
        <v>100</v>
      </c>
      <c r="BQ712" s="1" t="s">
        <v>97</v>
      </c>
      <c r="BR712" s="1" t="s">
        <v>98</v>
      </c>
      <c r="BS712" s="1" t="s">
        <v>84</v>
      </c>
      <c r="BT712" s="2">
        <v>40405</v>
      </c>
      <c r="BU712" s="1">
        <v>0</v>
      </c>
      <c r="BV712" s="1">
        <v>0</v>
      </c>
      <c r="BW712" s="1">
        <v>0</v>
      </c>
      <c r="BX712" s="1">
        <v>0</v>
      </c>
    </row>
    <row r="713" spans="4:76" hidden="1" x14ac:dyDescent="0.25">
      <c r="D713" s="4"/>
      <c r="E713" s="5">
        <f t="shared" si="108"/>
        <v>0</v>
      </c>
      <c r="F713" s="5">
        <f t="shared" si="109"/>
        <v>0</v>
      </c>
      <c r="H713" s="5" t="str">
        <f t="shared" si="110"/>
        <v>Withdrawn</v>
      </c>
      <c r="I713" s="6" t="str">
        <f t="shared" si="111"/>
        <v>Not Started</v>
      </c>
      <c r="J713" s="1" t="s">
        <v>1609</v>
      </c>
      <c r="P713" s="1" t="str">
        <f t="shared" si="112"/>
        <v>NRIS</v>
      </c>
      <c r="R713" s="1">
        <f t="shared" si="113"/>
        <v>300</v>
      </c>
      <c r="T713" s="1" t="str">
        <f t="shared" si="114"/>
        <v>Gas</v>
      </c>
      <c r="U713" s="1" t="str">
        <f t="shared" si="115"/>
        <v>Polk County</v>
      </c>
      <c r="V713" s="1" t="str">
        <f t="shared" si="116"/>
        <v>WI</v>
      </c>
      <c r="AB713" s="1"/>
      <c r="AC713" s="1"/>
      <c r="AJ713" s="5"/>
      <c r="AK713" s="5"/>
      <c r="AL713" s="5"/>
      <c r="AM713" s="5"/>
      <c r="AN713" s="5"/>
      <c r="AO713" s="5"/>
      <c r="AP713" s="5"/>
      <c r="AQ713" s="5"/>
      <c r="AR713" s="5"/>
      <c r="AS713" s="5"/>
      <c r="AT713" s="5"/>
      <c r="AU713" s="5"/>
      <c r="BB713" s="1" t="s">
        <v>73</v>
      </c>
      <c r="BC713" s="2">
        <v>40296</v>
      </c>
      <c r="BD713" s="2">
        <v>40655</v>
      </c>
      <c r="BE713" s="2">
        <v>40655</v>
      </c>
      <c r="BG713" s="1" t="s">
        <v>236</v>
      </c>
      <c r="BH713" s="1" t="s">
        <v>958</v>
      </c>
      <c r="BI713" s="1" t="s">
        <v>76</v>
      </c>
      <c r="BL713" s="1" t="s">
        <v>536</v>
      </c>
      <c r="BM713" s="1" t="s">
        <v>126</v>
      </c>
      <c r="BN713" s="1" t="s">
        <v>1610</v>
      </c>
      <c r="BO713" s="1">
        <v>300</v>
      </c>
      <c r="BP713" s="1">
        <v>300</v>
      </c>
      <c r="BQ713" s="1" t="s">
        <v>64</v>
      </c>
      <c r="BS713" s="1" t="s">
        <v>84</v>
      </c>
      <c r="BT713" s="2">
        <v>40695</v>
      </c>
      <c r="BU713" s="1">
        <v>0</v>
      </c>
      <c r="BV713" s="1">
        <v>0</v>
      </c>
      <c r="BW713" s="1">
        <v>0</v>
      </c>
      <c r="BX713" s="1">
        <v>0</v>
      </c>
    </row>
    <row r="714" spans="4:76" hidden="1" x14ac:dyDescent="0.25">
      <c r="D714" s="4"/>
      <c r="E714" s="5">
        <f t="shared" si="108"/>
        <v>0</v>
      </c>
      <c r="F714" s="5">
        <f t="shared" si="109"/>
        <v>0</v>
      </c>
      <c r="H714" s="5" t="str">
        <f t="shared" si="110"/>
        <v>Withdrawn</v>
      </c>
      <c r="I714" s="6" t="str">
        <f t="shared" si="111"/>
        <v>Not Started</v>
      </c>
      <c r="J714" s="1" t="s">
        <v>1611</v>
      </c>
      <c r="P714" s="1" t="str">
        <f t="shared" si="112"/>
        <v>NRIS</v>
      </c>
      <c r="R714" s="1">
        <f t="shared" si="113"/>
        <v>300</v>
      </c>
      <c r="T714" s="1" t="str">
        <f t="shared" si="114"/>
        <v>Gas</v>
      </c>
      <c r="U714" s="1" t="str">
        <f t="shared" si="115"/>
        <v>Hancock County</v>
      </c>
      <c r="V714" s="1" t="str">
        <f t="shared" si="116"/>
        <v>IA</v>
      </c>
      <c r="AB714" s="1"/>
      <c r="AC714" s="1"/>
      <c r="AJ714" s="5"/>
      <c r="AK714" s="5"/>
      <c r="AL714" s="5"/>
      <c r="AM714" s="5"/>
      <c r="AN714" s="5"/>
      <c r="AO714" s="5"/>
      <c r="AP714" s="5"/>
      <c r="AQ714" s="5"/>
      <c r="AR714" s="5"/>
      <c r="AS714" s="5"/>
      <c r="AT714" s="5"/>
      <c r="AU714" s="5"/>
      <c r="BB714" s="1" t="s">
        <v>73</v>
      </c>
      <c r="BC714" s="2">
        <v>40294</v>
      </c>
      <c r="BD714" s="2">
        <v>40655</v>
      </c>
      <c r="BE714" s="2">
        <v>40655</v>
      </c>
      <c r="BG714" s="1" t="s">
        <v>236</v>
      </c>
      <c r="BH714" s="1" t="s">
        <v>148</v>
      </c>
      <c r="BI714" s="1" t="s">
        <v>89</v>
      </c>
      <c r="BL714" s="1" t="s">
        <v>536</v>
      </c>
      <c r="BM714" s="1" t="s">
        <v>126</v>
      </c>
      <c r="BN714" s="1" t="s">
        <v>1612</v>
      </c>
      <c r="BO714" s="1">
        <v>300</v>
      </c>
      <c r="BP714" s="1">
        <v>300</v>
      </c>
      <c r="BQ714" s="1" t="s">
        <v>64</v>
      </c>
      <c r="BS714" s="1" t="s">
        <v>84</v>
      </c>
      <c r="BT714" s="2">
        <v>40756</v>
      </c>
      <c r="BU714" s="1">
        <v>0</v>
      </c>
      <c r="BV714" s="1">
        <v>0</v>
      </c>
      <c r="BW714" s="1">
        <v>0</v>
      </c>
      <c r="BX714" s="1">
        <v>0</v>
      </c>
    </row>
    <row r="715" spans="4:76" hidden="1" x14ac:dyDescent="0.25">
      <c r="D715" s="4"/>
      <c r="E715" s="5">
        <f t="shared" si="108"/>
        <v>0</v>
      </c>
      <c r="F715" s="5">
        <f t="shared" si="109"/>
        <v>0</v>
      </c>
      <c r="H715" s="5" t="str">
        <f t="shared" si="110"/>
        <v>Withdrawn</v>
      </c>
      <c r="I715" s="6" t="str">
        <f t="shared" si="111"/>
        <v>Not Started</v>
      </c>
      <c r="J715" s="1" t="s">
        <v>1613</v>
      </c>
      <c r="P715" s="1" t="str">
        <f t="shared" si="112"/>
        <v>NRIS</v>
      </c>
      <c r="R715" s="1">
        <f t="shared" si="113"/>
        <v>300</v>
      </c>
      <c r="T715" s="1" t="str">
        <f t="shared" si="114"/>
        <v>Wind</v>
      </c>
      <c r="U715" s="1" t="str">
        <f t="shared" si="115"/>
        <v>Mitchell County</v>
      </c>
      <c r="V715" s="1" t="str">
        <f t="shared" si="116"/>
        <v>IA</v>
      </c>
      <c r="AB715" s="1"/>
      <c r="AC715" s="1"/>
      <c r="AJ715" s="5"/>
      <c r="AK715" s="5"/>
      <c r="AL715" s="5"/>
      <c r="AM715" s="5"/>
      <c r="AN715" s="5"/>
      <c r="AO715" s="5"/>
      <c r="AP715" s="5"/>
      <c r="AQ715" s="5"/>
      <c r="AR715" s="5"/>
      <c r="AS715" s="5"/>
      <c r="AT715" s="5"/>
      <c r="AU715" s="5"/>
      <c r="BB715" s="1" t="s">
        <v>73</v>
      </c>
      <c r="BC715" s="2">
        <v>39476</v>
      </c>
      <c r="BD715" s="2">
        <v>40660</v>
      </c>
      <c r="BE715" s="2">
        <v>40660</v>
      </c>
      <c r="BG715" s="1" t="s">
        <v>87</v>
      </c>
      <c r="BH715" s="1" t="s">
        <v>1501</v>
      </c>
      <c r="BI715" s="1" t="s">
        <v>89</v>
      </c>
      <c r="BL715" s="1" t="s">
        <v>143</v>
      </c>
      <c r="BM715" s="1" t="s">
        <v>126</v>
      </c>
      <c r="BN715" s="1" t="s">
        <v>1614</v>
      </c>
      <c r="BO715" s="1">
        <v>300</v>
      </c>
      <c r="BP715" s="1">
        <v>300</v>
      </c>
      <c r="BQ715" s="1" t="s">
        <v>97</v>
      </c>
      <c r="BR715" s="1" t="s">
        <v>98</v>
      </c>
      <c r="BS715" s="1" t="s">
        <v>84</v>
      </c>
      <c r="BT715" s="2">
        <v>40543</v>
      </c>
      <c r="BU715" s="1">
        <v>0</v>
      </c>
      <c r="BV715" s="1">
        <v>0</v>
      </c>
      <c r="BW715" s="1">
        <v>0</v>
      </c>
      <c r="BX715" s="1">
        <v>0</v>
      </c>
    </row>
    <row r="716" spans="4:76" hidden="1" x14ac:dyDescent="0.25">
      <c r="D716" s="4"/>
      <c r="E716" s="5">
        <f t="shared" si="108"/>
        <v>0</v>
      </c>
      <c r="F716" s="5">
        <f t="shared" si="109"/>
        <v>0</v>
      </c>
      <c r="H716" s="5" t="str">
        <f t="shared" si="110"/>
        <v>Withdrawn</v>
      </c>
      <c r="I716" s="6" t="str">
        <f t="shared" si="111"/>
        <v>Not Started</v>
      </c>
      <c r="J716" s="1" t="s">
        <v>1615</v>
      </c>
      <c r="P716" s="1" t="str">
        <f t="shared" si="112"/>
        <v>NRIS</v>
      </c>
      <c r="R716" s="1">
        <f t="shared" si="113"/>
        <v>400</v>
      </c>
      <c r="T716" s="1" t="str">
        <f t="shared" si="114"/>
        <v>Wind</v>
      </c>
      <c r="U716" s="1" t="str">
        <f t="shared" si="115"/>
        <v>Mower County</v>
      </c>
      <c r="V716" s="1" t="str">
        <f t="shared" si="116"/>
        <v>MN</v>
      </c>
      <c r="AB716" s="1"/>
      <c r="AC716" s="1"/>
      <c r="AJ716" s="5"/>
      <c r="AK716" s="5"/>
      <c r="AL716" s="5"/>
      <c r="AM716" s="5"/>
      <c r="AN716" s="5"/>
      <c r="AO716" s="5"/>
      <c r="AP716" s="5"/>
      <c r="AQ716" s="5"/>
      <c r="AR716" s="5"/>
      <c r="AS716" s="5"/>
      <c r="AT716" s="5"/>
      <c r="AU716" s="5"/>
      <c r="BB716" s="1" t="s">
        <v>73</v>
      </c>
      <c r="BC716" s="2">
        <v>39336</v>
      </c>
      <c r="BD716" s="2">
        <v>40665</v>
      </c>
      <c r="BE716" s="2">
        <v>40665</v>
      </c>
      <c r="BG716" s="1" t="s">
        <v>91</v>
      </c>
      <c r="BH716" s="1" t="s">
        <v>179</v>
      </c>
      <c r="BI716" s="1" t="s">
        <v>93</v>
      </c>
      <c r="BL716" s="1" t="s">
        <v>143</v>
      </c>
      <c r="BM716" s="1" t="s">
        <v>126</v>
      </c>
      <c r="BN716" s="1" t="s">
        <v>1616</v>
      </c>
      <c r="BO716" s="1">
        <v>400</v>
      </c>
      <c r="BP716" s="1">
        <v>400</v>
      </c>
      <c r="BQ716" s="1" t="s">
        <v>97</v>
      </c>
      <c r="BR716" s="1" t="s">
        <v>98</v>
      </c>
      <c r="BS716" s="1" t="s">
        <v>84</v>
      </c>
      <c r="BT716" s="2">
        <v>40908</v>
      </c>
      <c r="BU716" s="1">
        <v>0</v>
      </c>
      <c r="BV716" s="1">
        <v>0</v>
      </c>
      <c r="BW716" s="1">
        <v>0</v>
      </c>
      <c r="BX716" s="1">
        <v>0</v>
      </c>
    </row>
    <row r="717" spans="4:76" hidden="1" x14ac:dyDescent="0.25">
      <c r="D717" s="4"/>
      <c r="E717" s="5" t="str">
        <f t="shared" si="108"/>
        <v>DPP-2012-AUG</v>
      </c>
      <c r="F717" s="5" t="str">
        <f t="shared" si="109"/>
        <v>West</v>
      </c>
      <c r="H717" s="5" t="str">
        <f t="shared" si="110"/>
        <v>Done</v>
      </c>
      <c r="I717" s="6" t="str">
        <f t="shared" si="111"/>
        <v>In Service</v>
      </c>
      <c r="J717" s="1" t="s">
        <v>1617</v>
      </c>
      <c r="P717" s="1" t="str">
        <f t="shared" si="112"/>
        <v>NRIS</v>
      </c>
      <c r="R717" s="1">
        <f t="shared" si="113"/>
        <v>200</v>
      </c>
      <c r="T717" s="1" t="str">
        <f t="shared" si="114"/>
        <v>Wind</v>
      </c>
      <c r="U717" s="1" t="str">
        <f t="shared" si="115"/>
        <v>Jackson County</v>
      </c>
      <c r="V717" s="1" t="str">
        <f t="shared" si="116"/>
        <v>MN</v>
      </c>
      <c r="AB717" s="1"/>
      <c r="AC717" s="1"/>
      <c r="AJ717" s="5"/>
      <c r="AK717" s="5"/>
      <c r="AL717" s="5"/>
      <c r="AM717" s="5"/>
      <c r="AN717" s="5"/>
      <c r="AO717" s="5"/>
      <c r="AP717" s="5"/>
      <c r="AQ717" s="5"/>
      <c r="AR717" s="5"/>
      <c r="AS717" s="5"/>
      <c r="AT717" s="5"/>
      <c r="AU717" s="5"/>
      <c r="BB717" s="1" t="s">
        <v>58</v>
      </c>
      <c r="BC717" s="2">
        <v>39279</v>
      </c>
      <c r="BE717" s="2">
        <v>41990</v>
      </c>
      <c r="BF717" s="2">
        <v>42286</v>
      </c>
      <c r="BG717" s="1" t="s">
        <v>91</v>
      </c>
      <c r="BH717" s="1" t="s">
        <v>259</v>
      </c>
      <c r="BI717" s="1" t="s">
        <v>93</v>
      </c>
      <c r="BJ717" s="1" t="s">
        <v>1435</v>
      </c>
      <c r="BK717" s="1" t="s">
        <v>725</v>
      </c>
      <c r="BL717" s="1" t="s">
        <v>134</v>
      </c>
      <c r="BM717" s="1" t="s">
        <v>126</v>
      </c>
      <c r="BN717" s="1" t="s">
        <v>1618</v>
      </c>
      <c r="BO717" s="1">
        <v>200</v>
      </c>
      <c r="BP717" s="1">
        <v>200</v>
      </c>
      <c r="BQ717" s="1" t="s">
        <v>97</v>
      </c>
      <c r="BR717" s="1" t="s">
        <v>98</v>
      </c>
      <c r="BS717" s="1" t="s">
        <v>65</v>
      </c>
      <c r="BT717" s="2">
        <v>40405</v>
      </c>
      <c r="BU717" s="1">
        <v>0</v>
      </c>
      <c r="BV717" s="1">
        <v>0</v>
      </c>
      <c r="BW717" s="1">
        <v>0</v>
      </c>
      <c r="BX717" s="1">
        <v>0</v>
      </c>
    </row>
    <row r="718" spans="4:76" hidden="1" x14ac:dyDescent="0.25">
      <c r="D718" s="4"/>
      <c r="E718" s="5" t="str">
        <f t="shared" si="108"/>
        <v>DPP-2010-APR</v>
      </c>
      <c r="F718" s="5" t="str">
        <f t="shared" si="109"/>
        <v>UP Michigan</v>
      </c>
      <c r="H718" s="5" t="str">
        <f t="shared" si="110"/>
        <v>Withdrawn</v>
      </c>
      <c r="I718" s="6" t="str">
        <f t="shared" si="111"/>
        <v>Not Started</v>
      </c>
      <c r="J718" s="1" t="s">
        <v>1619</v>
      </c>
      <c r="P718" s="1" t="str">
        <f t="shared" si="112"/>
        <v>NRIS</v>
      </c>
      <c r="R718" s="1">
        <f t="shared" si="113"/>
        <v>26</v>
      </c>
      <c r="T718" s="1" t="str">
        <f t="shared" si="114"/>
        <v>Biomass</v>
      </c>
      <c r="U718" s="1" t="str">
        <f t="shared" si="115"/>
        <v>Marquette County</v>
      </c>
      <c r="V718" s="1" t="str">
        <f t="shared" si="116"/>
        <v>MI</v>
      </c>
      <c r="AB718" s="1"/>
      <c r="AC718" s="1"/>
      <c r="AJ718" s="5"/>
      <c r="AK718" s="5"/>
      <c r="AL718" s="5"/>
      <c r="AM718" s="5"/>
      <c r="AN718" s="5"/>
      <c r="AO718" s="5"/>
      <c r="AP718" s="5"/>
      <c r="AQ718" s="5"/>
      <c r="AR718" s="5"/>
      <c r="AS718" s="5"/>
      <c r="AT718" s="5"/>
      <c r="AU718" s="5"/>
      <c r="BB718" s="1" t="s">
        <v>73</v>
      </c>
      <c r="BC718" s="2">
        <v>40091</v>
      </c>
      <c r="BD718" s="2">
        <v>40666</v>
      </c>
      <c r="BE718" s="2">
        <v>40666</v>
      </c>
      <c r="BG718" s="1" t="s">
        <v>687</v>
      </c>
      <c r="BH718" s="1" t="s">
        <v>1166</v>
      </c>
      <c r="BI718" s="1" t="s">
        <v>130</v>
      </c>
      <c r="BJ718" s="1" t="s">
        <v>1406</v>
      </c>
      <c r="BK718" s="1" t="s">
        <v>1620</v>
      </c>
      <c r="BL718" s="1" t="s">
        <v>134</v>
      </c>
      <c r="BM718" s="1" t="s">
        <v>126</v>
      </c>
      <c r="BN718" s="1" t="s">
        <v>1621</v>
      </c>
      <c r="BO718" s="1">
        <v>26</v>
      </c>
      <c r="BP718" s="1">
        <v>26</v>
      </c>
      <c r="BQ718" s="1" t="s">
        <v>156</v>
      </c>
      <c r="BS718" s="1" t="s">
        <v>84</v>
      </c>
      <c r="BU718" s="1">
        <v>0</v>
      </c>
      <c r="BV718" s="1">
        <v>0</v>
      </c>
      <c r="BW718" s="1">
        <v>0</v>
      </c>
      <c r="BX718" s="1">
        <v>0</v>
      </c>
    </row>
    <row r="719" spans="4:76" hidden="1" x14ac:dyDescent="0.25">
      <c r="D719" s="4"/>
      <c r="E719" s="5">
        <f t="shared" si="108"/>
        <v>0</v>
      </c>
      <c r="F719" s="5">
        <f t="shared" si="109"/>
        <v>0</v>
      </c>
      <c r="H719" s="5" t="str">
        <f t="shared" si="110"/>
        <v>Withdrawn</v>
      </c>
      <c r="I719" s="6" t="str">
        <f t="shared" si="111"/>
        <v>Not Started</v>
      </c>
      <c r="J719" s="1" t="s">
        <v>1622</v>
      </c>
      <c r="P719" s="1" t="str">
        <f t="shared" si="112"/>
        <v>ERIS</v>
      </c>
      <c r="R719" s="1">
        <f t="shared" si="113"/>
        <v>99</v>
      </c>
      <c r="T719" s="1" t="str">
        <f t="shared" si="114"/>
        <v>Wind</v>
      </c>
      <c r="U719" s="1" t="str">
        <f t="shared" si="115"/>
        <v>Mountrail County</v>
      </c>
      <c r="V719" s="1" t="str">
        <f t="shared" si="116"/>
        <v>ND</v>
      </c>
      <c r="AB719" s="1"/>
      <c r="AC719" s="1"/>
      <c r="AJ719" s="5"/>
      <c r="AK719" s="5"/>
      <c r="AL719" s="5"/>
      <c r="AM719" s="5"/>
      <c r="AN719" s="5"/>
      <c r="AO719" s="5"/>
      <c r="AP719" s="5"/>
      <c r="AQ719" s="5"/>
      <c r="AR719" s="5"/>
      <c r="AS719" s="5"/>
      <c r="AT719" s="5"/>
      <c r="AU719" s="5"/>
      <c r="BB719" s="1" t="s">
        <v>73</v>
      </c>
      <c r="BC719" s="2">
        <v>38890</v>
      </c>
      <c r="BD719" s="2">
        <v>40667</v>
      </c>
      <c r="BE719" s="2">
        <v>40667</v>
      </c>
      <c r="BG719" s="1" t="s">
        <v>192</v>
      </c>
      <c r="BH719" s="1" t="s">
        <v>1623</v>
      </c>
      <c r="BI719" s="1" t="s">
        <v>194</v>
      </c>
      <c r="BL719" s="1" t="s">
        <v>143</v>
      </c>
      <c r="BM719" s="1" t="s">
        <v>62</v>
      </c>
      <c r="BN719" s="1" t="s">
        <v>1624</v>
      </c>
      <c r="BO719" s="1">
        <v>99</v>
      </c>
      <c r="BP719" s="1">
        <v>99</v>
      </c>
      <c r="BQ719" s="1" t="s">
        <v>97</v>
      </c>
      <c r="BR719" s="1" t="s">
        <v>98</v>
      </c>
      <c r="BS719" s="1" t="s">
        <v>84</v>
      </c>
      <c r="BT719" s="2">
        <v>39721</v>
      </c>
      <c r="BU719" s="1">
        <v>0</v>
      </c>
      <c r="BV719" s="1">
        <v>0</v>
      </c>
      <c r="BW719" s="1">
        <v>0</v>
      </c>
      <c r="BX719" s="1">
        <v>0</v>
      </c>
    </row>
    <row r="720" spans="4:76" hidden="1" x14ac:dyDescent="0.25">
      <c r="D720" s="4"/>
      <c r="E720" s="5">
        <f t="shared" si="108"/>
        <v>0</v>
      </c>
      <c r="F720" s="5">
        <f t="shared" si="109"/>
        <v>0</v>
      </c>
      <c r="H720" s="5" t="str">
        <f t="shared" si="110"/>
        <v>Withdrawn</v>
      </c>
      <c r="I720" s="6" t="str">
        <f t="shared" si="111"/>
        <v>Not Started</v>
      </c>
      <c r="J720" s="1" t="s">
        <v>1625</v>
      </c>
      <c r="P720" s="1" t="str">
        <f t="shared" si="112"/>
        <v>NRIS</v>
      </c>
      <c r="R720" s="1">
        <f t="shared" si="113"/>
        <v>200</v>
      </c>
      <c r="T720" s="1" t="str">
        <f t="shared" si="114"/>
        <v>Wind</v>
      </c>
      <c r="U720" s="1" t="str">
        <f t="shared" si="115"/>
        <v>Dickey County</v>
      </c>
      <c r="V720" s="1" t="str">
        <f t="shared" si="116"/>
        <v>ND</v>
      </c>
      <c r="AB720" s="1"/>
      <c r="AC720" s="1"/>
      <c r="AJ720" s="5"/>
      <c r="AK720" s="5"/>
      <c r="AL720" s="5"/>
      <c r="AM720" s="5"/>
      <c r="AN720" s="5"/>
      <c r="AO720" s="5"/>
      <c r="AP720" s="5"/>
      <c r="AQ720" s="5"/>
      <c r="AR720" s="5"/>
      <c r="AS720" s="5"/>
      <c r="AT720" s="5"/>
      <c r="AU720" s="5"/>
      <c r="BB720" s="1" t="s">
        <v>73</v>
      </c>
      <c r="BC720" s="2">
        <v>39062</v>
      </c>
      <c r="BD720" s="2">
        <v>40667</v>
      </c>
      <c r="BE720" s="2">
        <v>40667</v>
      </c>
      <c r="BG720" s="1" t="s">
        <v>192</v>
      </c>
      <c r="BH720" s="1" t="s">
        <v>193</v>
      </c>
      <c r="BI720" s="1" t="s">
        <v>194</v>
      </c>
      <c r="BL720" s="1" t="s">
        <v>143</v>
      </c>
      <c r="BM720" s="1" t="s">
        <v>126</v>
      </c>
      <c r="BN720" s="1" t="s">
        <v>1626</v>
      </c>
      <c r="BO720" s="1">
        <v>200</v>
      </c>
      <c r="BP720" s="1">
        <v>200</v>
      </c>
      <c r="BQ720" s="1" t="s">
        <v>97</v>
      </c>
      <c r="BR720" s="1" t="s">
        <v>98</v>
      </c>
      <c r="BS720" s="1" t="s">
        <v>84</v>
      </c>
      <c r="BT720" s="2">
        <v>39448</v>
      </c>
      <c r="BU720" s="1">
        <v>0</v>
      </c>
      <c r="BV720" s="1">
        <v>0</v>
      </c>
      <c r="BW720" s="1">
        <v>0</v>
      </c>
      <c r="BX720" s="1">
        <v>0</v>
      </c>
    </row>
    <row r="721" spans="4:76" hidden="1" x14ac:dyDescent="0.25">
      <c r="D721" s="4"/>
      <c r="E721" s="5" t="str">
        <f t="shared" si="108"/>
        <v>DPP-2012-AUG</v>
      </c>
      <c r="F721" s="5" t="str">
        <f t="shared" si="109"/>
        <v>West</v>
      </c>
      <c r="H721" s="5" t="str">
        <f t="shared" si="110"/>
        <v>Done</v>
      </c>
      <c r="I721" s="6" t="str">
        <f t="shared" si="111"/>
        <v>In Service</v>
      </c>
      <c r="J721" s="1" t="s">
        <v>1627</v>
      </c>
      <c r="P721" s="1" t="str">
        <f t="shared" si="112"/>
        <v>NRIS</v>
      </c>
      <c r="R721" s="1">
        <f t="shared" si="113"/>
        <v>99</v>
      </c>
      <c r="T721" s="1" t="str">
        <f t="shared" si="114"/>
        <v>Wind</v>
      </c>
      <c r="U721" s="1" t="str">
        <f t="shared" si="115"/>
        <v>McHenry County</v>
      </c>
      <c r="V721" s="1" t="str">
        <f t="shared" si="116"/>
        <v>ND</v>
      </c>
      <c r="AB721" s="1"/>
      <c r="AC721" s="1"/>
      <c r="AJ721" s="5"/>
      <c r="AK721" s="5"/>
      <c r="AL721" s="5"/>
      <c r="AM721" s="5"/>
      <c r="AN721" s="5"/>
      <c r="AO721" s="5"/>
      <c r="AP721" s="5"/>
      <c r="AQ721" s="5"/>
      <c r="AR721" s="5"/>
      <c r="AS721" s="5"/>
      <c r="AT721" s="5"/>
      <c r="AU721" s="5"/>
      <c r="BB721" s="1" t="s">
        <v>58</v>
      </c>
      <c r="BC721" s="2">
        <v>39293</v>
      </c>
      <c r="BE721" s="2">
        <v>41172</v>
      </c>
      <c r="BF721" s="2">
        <v>43456</v>
      </c>
      <c r="BG721" s="1" t="s">
        <v>153</v>
      </c>
      <c r="BH721" s="1" t="s">
        <v>371</v>
      </c>
      <c r="BI721" s="1" t="s">
        <v>194</v>
      </c>
      <c r="BJ721" s="1" t="s">
        <v>1435</v>
      </c>
      <c r="BK721" s="1" t="s">
        <v>725</v>
      </c>
      <c r="BL721" s="1" t="s">
        <v>134</v>
      </c>
      <c r="BM721" s="1" t="s">
        <v>126</v>
      </c>
      <c r="BN721" s="1" t="s">
        <v>1628</v>
      </c>
      <c r="BO721" s="1">
        <v>99</v>
      </c>
      <c r="BP721" s="1">
        <v>99</v>
      </c>
      <c r="BQ721" s="1" t="s">
        <v>97</v>
      </c>
      <c r="BR721" s="1" t="s">
        <v>98</v>
      </c>
      <c r="BS721" s="1" t="s">
        <v>65</v>
      </c>
      <c r="BT721" s="2">
        <v>40405</v>
      </c>
      <c r="BU721" s="1">
        <v>0</v>
      </c>
      <c r="BV721" s="1">
        <v>0</v>
      </c>
      <c r="BW721" s="1">
        <v>0</v>
      </c>
      <c r="BX721" s="1">
        <v>0</v>
      </c>
    </row>
    <row r="722" spans="4:76" hidden="1" x14ac:dyDescent="0.25">
      <c r="D722" s="4"/>
      <c r="E722" s="5">
        <f t="shared" si="108"/>
        <v>0</v>
      </c>
      <c r="F722" s="5">
        <f t="shared" si="109"/>
        <v>0</v>
      </c>
      <c r="H722" s="5" t="str">
        <f t="shared" si="110"/>
        <v>Withdrawn</v>
      </c>
      <c r="I722" s="6" t="str">
        <f t="shared" si="111"/>
        <v>Not Started</v>
      </c>
      <c r="J722" s="1" t="s">
        <v>1629</v>
      </c>
      <c r="P722" s="1" t="str">
        <f t="shared" si="112"/>
        <v>NRIS</v>
      </c>
      <c r="R722" s="1">
        <f t="shared" si="113"/>
        <v>101</v>
      </c>
      <c r="T722" s="1" t="str">
        <f t="shared" si="114"/>
        <v>Wind</v>
      </c>
      <c r="U722" s="1" t="str">
        <f t="shared" si="115"/>
        <v>Brookings County</v>
      </c>
      <c r="V722" s="1" t="str">
        <f t="shared" si="116"/>
        <v>SD</v>
      </c>
      <c r="AB722" s="1"/>
      <c r="AC722" s="1"/>
      <c r="AJ722" s="5"/>
      <c r="AK722" s="5"/>
      <c r="AL722" s="5"/>
      <c r="AM722" s="5"/>
      <c r="AN722" s="5"/>
      <c r="AO722" s="5"/>
      <c r="AP722" s="5"/>
      <c r="AQ722" s="5"/>
      <c r="AR722" s="5"/>
      <c r="AS722" s="5"/>
      <c r="AT722" s="5"/>
      <c r="AU722" s="5"/>
      <c r="BB722" s="1" t="s">
        <v>73</v>
      </c>
      <c r="BC722" s="2">
        <v>39115</v>
      </c>
      <c r="BD722" s="2">
        <v>40667</v>
      </c>
      <c r="BE722" s="2">
        <v>40667</v>
      </c>
      <c r="BG722" s="1" t="s">
        <v>91</v>
      </c>
      <c r="BH722" s="1" t="s">
        <v>510</v>
      </c>
      <c r="BI722" s="1" t="s">
        <v>205</v>
      </c>
      <c r="BL722" s="1" t="s">
        <v>143</v>
      </c>
      <c r="BM722" s="1" t="s">
        <v>126</v>
      </c>
      <c r="BN722" s="1" t="s">
        <v>1630</v>
      </c>
      <c r="BO722" s="1">
        <v>101</v>
      </c>
      <c r="BP722" s="1">
        <v>101</v>
      </c>
      <c r="BQ722" s="1" t="s">
        <v>97</v>
      </c>
      <c r="BR722" s="1" t="s">
        <v>98</v>
      </c>
      <c r="BS722" s="1" t="s">
        <v>84</v>
      </c>
      <c r="BT722" s="2">
        <v>39706</v>
      </c>
      <c r="BU722" s="1">
        <v>0</v>
      </c>
      <c r="BV722" s="1">
        <v>0</v>
      </c>
      <c r="BW722" s="1">
        <v>0</v>
      </c>
      <c r="BX722" s="1">
        <v>0</v>
      </c>
    </row>
    <row r="723" spans="4:76" hidden="1" x14ac:dyDescent="0.25">
      <c r="D723" s="4"/>
      <c r="E723" s="5">
        <f t="shared" si="108"/>
        <v>0</v>
      </c>
      <c r="F723" s="5">
        <f t="shared" si="109"/>
        <v>0</v>
      </c>
      <c r="H723" s="5" t="str">
        <f t="shared" si="110"/>
        <v>Withdrawn</v>
      </c>
      <c r="I723" s="6" t="str">
        <f t="shared" si="111"/>
        <v>Not Started</v>
      </c>
      <c r="J723" s="1" t="s">
        <v>1631</v>
      </c>
      <c r="P723" s="1" t="str">
        <f t="shared" si="112"/>
        <v>NRIS</v>
      </c>
      <c r="R723" s="1">
        <f t="shared" si="113"/>
        <v>100</v>
      </c>
      <c r="T723" s="1" t="str">
        <f t="shared" si="114"/>
        <v>Wind</v>
      </c>
      <c r="U723" s="1" t="str">
        <f t="shared" si="115"/>
        <v>Stevens County</v>
      </c>
      <c r="V723" s="1" t="str">
        <f t="shared" si="116"/>
        <v>MN</v>
      </c>
      <c r="AB723" s="1"/>
      <c r="AC723" s="1"/>
      <c r="AJ723" s="5"/>
      <c r="AK723" s="5"/>
      <c r="AL723" s="5"/>
      <c r="AM723" s="5"/>
      <c r="AN723" s="5"/>
      <c r="AO723" s="5"/>
      <c r="AP723" s="5"/>
      <c r="AQ723" s="5"/>
      <c r="AR723" s="5"/>
      <c r="AS723" s="5"/>
      <c r="AT723" s="5"/>
      <c r="AU723" s="5"/>
      <c r="BB723" s="1" t="s">
        <v>73</v>
      </c>
      <c r="BC723" s="2">
        <v>39118</v>
      </c>
      <c r="BD723" s="2">
        <v>40667</v>
      </c>
      <c r="BE723" s="2">
        <v>40667</v>
      </c>
      <c r="BG723" s="1" t="s">
        <v>153</v>
      </c>
      <c r="BH723" s="1" t="s">
        <v>1602</v>
      </c>
      <c r="BI723" s="1" t="s">
        <v>93</v>
      </c>
      <c r="BL723" s="1" t="s">
        <v>143</v>
      </c>
      <c r="BM723" s="1" t="s">
        <v>126</v>
      </c>
      <c r="BN723" s="1" t="s">
        <v>1632</v>
      </c>
      <c r="BO723" s="1">
        <v>100</v>
      </c>
      <c r="BP723" s="1">
        <v>100</v>
      </c>
      <c r="BQ723" s="1" t="s">
        <v>97</v>
      </c>
      <c r="BR723" s="1" t="s">
        <v>98</v>
      </c>
      <c r="BS723" s="1" t="s">
        <v>84</v>
      </c>
      <c r="BT723" s="2">
        <v>39692</v>
      </c>
      <c r="BU723" s="1">
        <v>0</v>
      </c>
      <c r="BV723" s="1">
        <v>0</v>
      </c>
      <c r="BW723" s="1">
        <v>0</v>
      </c>
      <c r="BX723" s="1">
        <v>0</v>
      </c>
    </row>
    <row r="724" spans="4:76" hidden="1" x14ac:dyDescent="0.25">
      <c r="D724" s="4"/>
      <c r="E724" s="5" t="str">
        <f t="shared" si="108"/>
        <v>Pre-Transition SIS</v>
      </c>
      <c r="F724" s="5">
        <f t="shared" si="109"/>
        <v>0</v>
      </c>
      <c r="H724" s="5" t="str">
        <f t="shared" si="110"/>
        <v>Done</v>
      </c>
      <c r="I724" s="6" t="str">
        <f t="shared" si="111"/>
        <v>In Service</v>
      </c>
      <c r="J724" s="1" t="s">
        <v>1633</v>
      </c>
      <c r="P724" s="1" t="str">
        <f t="shared" si="112"/>
        <v>NRIS</v>
      </c>
      <c r="R724" s="1">
        <f t="shared" si="113"/>
        <v>53</v>
      </c>
      <c r="T724" s="1" t="str">
        <f t="shared" si="114"/>
        <v>Nuclear</v>
      </c>
      <c r="U724" s="1" t="str">
        <f t="shared" si="115"/>
        <v>Manitowoc County</v>
      </c>
      <c r="V724" s="1" t="str">
        <f t="shared" si="116"/>
        <v>WI</v>
      </c>
      <c r="AB724" s="1"/>
      <c r="AC724" s="1"/>
      <c r="AJ724" s="5"/>
      <c r="AK724" s="5"/>
      <c r="AL724" s="5"/>
      <c r="AM724" s="5"/>
      <c r="AN724" s="5"/>
      <c r="AO724" s="5"/>
      <c r="AP724" s="5"/>
      <c r="AQ724" s="5"/>
      <c r="AR724" s="5"/>
      <c r="AS724" s="5"/>
      <c r="AT724" s="5"/>
      <c r="AU724" s="5"/>
      <c r="BB724" s="1" t="s">
        <v>58</v>
      </c>
      <c r="BC724" s="2">
        <v>39297</v>
      </c>
      <c r="BE724" s="2">
        <v>40371</v>
      </c>
      <c r="BF724" s="2">
        <v>40694</v>
      </c>
      <c r="BG724" s="1" t="s">
        <v>176</v>
      </c>
      <c r="BH724" s="1" t="s">
        <v>75</v>
      </c>
      <c r="BI724" s="1" t="s">
        <v>76</v>
      </c>
      <c r="BJ724" s="1" t="s">
        <v>1058</v>
      </c>
      <c r="BL724" s="1" t="s">
        <v>77</v>
      </c>
      <c r="BM724" s="1" t="s">
        <v>126</v>
      </c>
      <c r="BN724" s="1" t="s">
        <v>1634</v>
      </c>
      <c r="BO724" s="1">
        <v>53</v>
      </c>
      <c r="BP724" s="1">
        <v>53</v>
      </c>
      <c r="BQ724" s="1" t="s">
        <v>387</v>
      </c>
      <c r="BR724" s="1" t="s">
        <v>355</v>
      </c>
      <c r="BS724" s="1" t="s">
        <v>65</v>
      </c>
      <c r="BT724" s="2">
        <v>40026</v>
      </c>
      <c r="BU724" s="1">
        <v>0</v>
      </c>
      <c r="BV724" s="1">
        <v>0</v>
      </c>
      <c r="BW724" s="1">
        <v>0</v>
      </c>
      <c r="BX724" s="1">
        <v>0</v>
      </c>
    </row>
    <row r="725" spans="4:76" hidden="1" x14ac:dyDescent="0.25">
      <c r="D725" s="4"/>
      <c r="E725" s="5" t="str">
        <f t="shared" si="108"/>
        <v>Pre-Transition SIS</v>
      </c>
      <c r="F725" s="5">
        <f t="shared" si="109"/>
        <v>0</v>
      </c>
      <c r="H725" s="5" t="str">
        <f t="shared" si="110"/>
        <v>Done</v>
      </c>
      <c r="I725" s="6" t="str">
        <f t="shared" si="111"/>
        <v>In Service</v>
      </c>
      <c r="J725" s="1" t="s">
        <v>1635</v>
      </c>
      <c r="P725" s="1" t="str">
        <f t="shared" si="112"/>
        <v>NRIS</v>
      </c>
      <c r="R725" s="1">
        <f t="shared" si="113"/>
        <v>53</v>
      </c>
      <c r="T725" s="1" t="str">
        <f t="shared" si="114"/>
        <v>Nuclear</v>
      </c>
      <c r="U725" s="1" t="str">
        <f t="shared" si="115"/>
        <v>Manitowoc County</v>
      </c>
      <c r="V725" s="1" t="str">
        <f t="shared" si="116"/>
        <v>WI</v>
      </c>
      <c r="AB725" s="1"/>
      <c r="AC725" s="1"/>
      <c r="AJ725" s="5"/>
      <c r="AK725" s="5"/>
      <c r="AL725" s="5"/>
      <c r="AM725" s="5"/>
      <c r="AN725" s="5"/>
      <c r="AO725" s="5"/>
      <c r="AP725" s="5"/>
      <c r="AQ725" s="5"/>
      <c r="AR725" s="5"/>
      <c r="AS725" s="5"/>
      <c r="AT725" s="5"/>
      <c r="AU725" s="5"/>
      <c r="BB725" s="1" t="s">
        <v>58</v>
      </c>
      <c r="BC725" s="2">
        <v>39297</v>
      </c>
      <c r="BE725" s="2">
        <v>40371</v>
      </c>
      <c r="BF725" s="2">
        <v>40877</v>
      </c>
      <c r="BG725" s="1" t="s">
        <v>176</v>
      </c>
      <c r="BH725" s="1" t="s">
        <v>75</v>
      </c>
      <c r="BI725" s="1" t="s">
        <v>76</v>
      </c>
      <c r="BJ725" s="1" t="s">
        <v>1058</v>
      </c>
      <c r="BL725" s="1" t="s">
        <v>77</v>
      </c>
      <c r="BM725" s="1" t="s">
        <v>126</v>
      </c>
      <c r="BN725" s="1" t="s">
        <v>1636</v>
      </c>
      <c r="BO725" s="1">
        <v>53</v>
      </c>
      <c r="BP725" s="1">
        <v>53</v>
      </c>
      <c r="BQ725" s="1" t="s">
        <v>387</v>
      </c>
      <c r="BR725" s="1" t="s">
        <v>355</v>
      </c>
      <c r="BS725" s="1" t="s">
        <v>65</v>
      </c>
      <c r="BT725" s="2">
        <v>39813</v>
      </c>
      <c r="BU725" s="1">
        <v>0</v>
      </c>
      <c r="BV725" s="1">
        <v>0</v>
      </c>
      <c r="BW725" s="1">
        <v>0</v>
      </c>
      <c r="BX725" s="1">
        <v>0</v>
      </c>
    </row>
    <row r="726" spans="4:76" hidden="1" x14ac:dyDescent="0.25">
      <c r="D726" s="4"/>
      <c r="E726" s="5">
        <f t="shared" si="108"/>
        <v>0</v>
      </c>
      <c r="F726" s="5">
        <f t="shared" si="109"/>
        <v>0</v>
      </c>
      <c r="H726" s="5" t="str">
        <f t="shared" si="110"/>
        <v>Withdrawn</v>
      </c>
      <c r="I726" s="6" t="str">
        <f t="shared" si="111"/>
        <v>Not Started</v>
      </c>
      <c r="J726" s="1" t="s">
        <v>1637</v>
      </c>
      <c r="P726" s="1" t="str">
        <f t="shared" si="112"/>
        <v>NRIS</v>
      </c>
      <c r="R726" s="1">
        <f t="shared" si="113"/>
        <v>200</v>
      </c>
      <c r="T726" s="1" t="str">
        <f t="shared" si="114"/>
        <v>Wind</v>
      </c>
      <c r="U726" s="1" t="str">
        <f t="shared" si="115"/>
        <v>Adams County</v>
      </c>
      <c r="V726" s="1" t="str">
        <f t="shared" si="116"/>
        <v>ND</v>
      </c>
      <c r="AB726" s="1"/>
      <c r="AC726" s="1"/>
      <c r="AJ726" s="5"/>
      <c r="AK726" s="5"/>
      <c r="AL726" s="5"/>
      <c r="AM726" s="5"/>
      <c r="AN726" s="5"/>
      <c r="AO726" s="5"/>
      <c r="AP726" s="5"/>
      <c r="AQ726" s="5"/>
      <c r="AR726" s="5"/>
      <c r="AS726" s="5"/>
      <c r="AT726" s="5"/>
      <c r="AU726" s="5"/>
      <c r="BB726" s="1" t="s">
        <v>73</v>
      </c>
      <c r="BC726" s="2">
        <v>39140</v>
      </c>
      <c r="BD726" s="2">
        <v>40667</v>
      </c>
      <c r="BE726" s="2">
        <v>40667</v>
      </c>
      <c r="BG726" s="1" t="s">
        <v>192</v>
      </c>
      <c r="BH726" s="1" t="s">
        <v>1087</v>
      </c>
      <c r="BI726" s="1" t="s">
        <v>194</v>
      </c>
      <c r="BL726" s="1" t="s">
        <v>143</v>
      </c>
      <c r="BM726" s="1" t="s">
        <v>126</v>
      </c>
      <c r="BN726" s="1" t="s">
        <v>1478</v>
      </c>
      <c r="BO726" s="1">
        <v>200</v>
      </c>
      <c r="BP726" s="1">
        <v>200</v>
      </c>
      <c r="BQ726" s="1" t="s">
        <v>97</v>
      </c>
      <c r="BR726" s="1" t="s">
        <v>98</v>
      </c>
      <c r="BS726" s="1" t="s">
        <v>84</v>
      </c>
      <c r="BT726" s="2">
        <v>39979</v>
      </c>
      <c r="BU726" s="1">
        <v>0</v>
      </c>
      <c r="BV726" s="1">
        <v>0</v>
      </c>
      <c r="BW726" s="1">
        <v>0</v>
      </c>
      <c r="BX726" s="1">
        <v>0</v>
      </c>
    </row>
    <row r="727" spans="4:76" hidden="1" x14ac:dyDescent="0.25">
      <c r="D727" s="4"/>
      <c r="E727" s="5">
        <f t="shared" si="108"/>
        <v>0</v>
      </c>
      <c r="F727" s="5">
        <f t="shared" si="109"/>
        <v>0</v>
      </c>
      <c r="H727" s="5" t="str">
        <f t="shared" si="110"/>
        <v>Withdrawn</v>
      </c>
      <c r="I727" s="6" t="str">
        <f t="shared" si="111"/>
        <v>Not Started</v>
      </c>
      <c r="J727" s="1" t="s">
        <v>1638</v>
      </c>
      <c r="P727" s="1" t="str">
        <f t="shared" si="112"/>
        <v>NRIS</v>
      </c>
      <c r="R727" s="1">
        <f t="shared" si="113"/>
        <v>200</v>
      </c>
      <c r="T727" s="1" t="str">
        <f t="shared" si="114"/>
        <v>Wind</v>
      </c>
      <c r="U727" s="1" t="str">
        <f t="shared" si="115"/>
        <v>Nobles County</v>
      </c>
      <c r="V727" s="1" t="str">
        <f t="shared" si="116"/>
        <v>MN</v>
      </c>
      <c r="AB727" s="1"/>
      <c r="AC727" s="1"/>
      <c r="AJ727" s="5"/>
      <c r="AK727" s="5"/>
      <c r="AL727" s="5"/>
      <c r="AM727" s="5"/>
      <c r="AN727" s="5"/>
      <c r="AO727" s="5"/>
      <c r="AP727" s="5"/>
      <c r="AQ727" s="5"/>
      <c r="AR727" s="5"/>
      <c r="AS727" s="5"/>
      <c r="AT727" s="5"/>
      <c r="AU727" s="5"/>
      <c r="BB727" s="1" t="s">
        <v>73</v>
      </c>
      <c r="BC727" s="2">
        <v>39164</v>
      </c>
      <c r="BD727" s="2">
        <v>40667</v>
      </c>
      <c r="BE727" s="2">
        <v>40667</v>
      </c>
      <c r="BG727" s="1" t="s">
        <v>91</v>
      </c>
      <c r="BH727" s="1" t="s">
        <v>347</v>
      </c>
      <c r="BI727" s="1" t="s">
        <v>93</v>
      </c>
      <c r="BL727" s="1" t="s">
        <v>143</v>
      </c>
      <c r="BM727" s="1" t="s">
        <v>126</v>
      </c>
      <c r="BN727" s="1" t="s">
        <v>1639</v>
      </c>
      <c r="BO727" s="1">
        <v>200</v>
      </c>
      <c r="BP727" s="1">
        <v>200</v>
      </c>
      <c r="BQ727" s="1" t="s">
        <v>97</v>
      </c>
      <c r="BR727" s="1" t="s">
        <v>98</v>
      </c>
      <c r="BS727" s="1" t="s">
        <v>84</v>
      </c>
      <c r="BT727" s="2">
        <v>40179</v>
      </c>
      <c r="BU727" s="1">
        <v>0</v>
      </c>
      <c r="BV727" s="1">
        <v>0</v>
      </c>
      <c r="BW727" s="1">
        <v>0</v>
      </c>
      <c r="BX727" s="1">
        <v>0</v>
      </c>
    </row>
    <row r="728" spans="4:76" hidden="1" x14ac:dyDescent="0.25">
      <c r="D728" s="4"/>
      <c r="E728" s="5" t="str">
        <f t="shared" si="108"/>
        <v>G837</v>
      </c>
      <c r="F728" s="5" t="str">
        <f t="shared" si="109"/>
        <v>G837</v>
      </c>
      <c r="H728" s="5" t="str">
        <f t="shared" si="110"/>
        <v>Done</v>
      </c>
      <c r="I728" s="6" t="str">
        <f t="shared" si="111"/>
        <v>In Service</v>
      </c>
      <c r="J728" s="1" t="s">
        <v>1640</v>
      </c>
      <c r="P728" s="1" t="str">
        <f t="shared" si="112"/>
        <v>NRIS</v>
      </c>
      <c r="R728" s="1">
        <f t="shared" si="113"/>
        <v>25</v>
      </c>
      <c r="T728" s="1" t="str">
        <f t="shared" si="114"/>
        <v>Coal</v>
      </c>
      <c r="U728" s="1" t="str">
        <f t="shared" si="115"/>
        <v>Butler County</v>
      </c>
      <c r="V728" s="1" t="str">
        <f t="shared" si="116"/>
        <v>OH</v>
      </c>
      <c r="AB728" s="1"/>
      <c r="AC728" s="1"/>
      <c r="AJ728" s="5"/>
      <c r="AK728" s="5"/>
      <c r="AL728" s="5"/>
      <c r="AM728" s="5"/>
      <c r="AN728" s="5"/>
      <c r="AO728" s="5"/>
      <c r="AP728" s="5"/>
      <c r="AQ728" s="5"/>
      <c r="AR728" s="5"/>
      <c r="AS728" s="5"/>
      <c r="AT728" s="5"/>
      <c r="AU728" s="5"/>
      <c r="BB728" s="1" t="s">
        <v>58</v>
      </c>
      <c r="BC728" s="2">
        <v>39304</v>
      </c>
      <c r="BE728" s="2">
        <v>39595</v>
      </c>
      <c r="BG728" s="1" t="s">
        <v>240</v>
      </c>
      <c r="BH728" s="1" t="s">
        <v>282</v>
      </c>
      <c r="BI728" s="1" t="s">
        <v>242</v>
      </c>
      <c r="BJ728" s="1" t="s">
        <v>1640</v>
      </c>
      <c r="BK728" s="1" t="s">
        <v>1640</v>
      </c>
      <c r="BL728" s="1" t="s">
        <v>77</v>
      </c>
      <c r="BM728" s="1" t="s">
        <v>126</v>
      </c>
      <c r="BN728" s="1" t="s">
        <v>1641</v>
      </c>
      <c r="BO728" s="1">
        <v>25</v>
      </c>
      <c r="BP728" s="1">
        <v>25</v>
      </c>
      <c r="BQ728" s="1" t="s">
        <v>83</v>
      </c>
      <c r="BR728" s="1" t="s">
        <v>94</v>
      </c>
      <c r="BS728" s="1" t="s">
        <v>65</v>
      </c>
      <c r="BT728" s="2">
        <v>40436</v>
      </c>
      <c r="BU728" s="1">
        <v>0</v>
      </c>
      <c r="BV728" s="1">
        <v>0</v>
      </c>
      <c r="BW728" s="1">
        <v>0</v>
      </c>
      <c r="BX728" s="1">
        <v>0</v>
      </c>
    </row>
    <row r="729" spans="4:76" hidden="1" x14ac:dyDescent="0.25">
      <c r="D729" s="4"/>
      <c r="E729" s="5">
        <f t="shared" si="108"/>
        <v>0</v>
      </c>
      <c r="F729" s="5">
        <f t="shared" si="109"/>
        <v>0</v>
      </c>
      <c r="H729" s="5" t="str">
        <f t="shared" si="110"/>
        <v>Withdrawn</v>
      </c>
      <c r="I729" s="6" t="str">
        <f t="shared" si="111"/>
        <v>Not Started</v>
      </c>
      <c r="J729" s="1" t="s">
        <v>1642</v>
      </c>
      <c r="P729" s="1" t="str">
        <f t="shared" si="112"/>
        <v>NRIS</v>
      </c>
      <c r="R729" s="1">
        <f t="shared" si="113"/>
        <v>200</v>
      </c>
      <c r="T729" s="1" t="str">
        <f t="shared" si="114"/>
        <v>Wind</v>
      </c>
      <c r="U729" s="1" t="str">
        <f t="shared" si="115"/>
        <v>Brookings County</v>
      </c>
      <c r="V729" s="1" t="str">
        <f t="shared" si="116"/>
        <v>SD</v>
      </c>
      <c r="AB729" s="1"/>
      <c r="AC729" s="1"/>
      <c r="AJ729" s="5"/>
      <c r="AK729" s="5"/>
      <c r="AL729" s="5"/>
      <c r="AM729" s="5"/>
      <c r="AN729" s="5"/>
      <c r="AO729" s="5"/>
      <c r="AP729" s="5"/>
      <c r="AQ729" s="5"/>
      <c r="AR729" s="5"/>
      <c r="AS729" s="5"/>
      <c r="AT729" s="5"/>
      <c r="AU729" s="5"/>
      <c r="BB729" s="1" t="s">
        <v>73</v>
      </c>
      <c r="BC729" s="2">
        <v>39168</v>
      </c>
      <c r="BD729" s="2">
        <v>40667</v>
      </c>
      <c r="BE729" s="2">
        <v>40667</v>
      </c>
      <c r="BG729" s="1" t="s">
        <v>91</v>
      </c>
      <c r="BH729" s="1" t="s">
        <v>510</v>
      </c>
      <c r="BI729" s="1" t="s">
        <v>205</v>
      </c>
      <c r="BL729" s="1" t="s">
        <v>143</v>
      </c>
      <c r="BM729" s="1" t="s">
        <v>126</v>
      </c>
      <c r="BN729" s="1" t="s">
        <v>1643</v>
      </c>
      <c r="BO729" s="1">
        <v>200</v>
      </c>
      <c r="BP729" s="1">
        <v>200</v>
      </c>
      <c r="BQ729" s="1" t="s">
        <v>97</v>
      </c>
      <c r="BR729" s="1" t="s">
        <v>98</v>
      </c>
      <c r="BS729" s="1" t="s">
        <v>84</v>
      </c>
      <c r="BT729" s="2">
        <v>40330</v>
      </c>
      <c r="BU729" s="1">
        <v>0</v>
      </c>
      <c r="BV729" s="1">
        <v>0</v>
      </c>
      <c r="BW729" s="1">
        <v>0</v>
      </c>
      <c r="BX729" s="1">
        <v>0</v>
      </c>
    </row>
    <row r="730" spans="4:76" hidden="1" x14ac:dyDescent="0.25">
      <c r="D730" s="4"/>
      <c r="E730" s="5">
        <f t="shared" si="108"/>
        <v>0</v>
      </c>
      <c r="F730" s="5">
        <f t="shared" si="109"/>
        <v>0</v>
      </c>
      <c r="H730" s="5" t="str">
        <f t="shared" si="110"/>
        <v>Withdrawn</v>
      </c>
      <c r="I730" s="6" t="str">
        <f t="shared" si="111"/>
        <v>Not Started</v>
      </c>
      <c r="J730" s="1" t="s">
        <v>1644</v>
      </c>
      <c r="P730" s="1" t="str">
        <f t="shared" si="112"/>
        <v>ERIS</v>
      </c>
      <c r="R730" s="1">
        <f t="shared" si="113"/>
        <v>20</v>
      </c>
      <c r="T730" s="1" t="str">
        <f t="shared" si="114"/>
        <v>Wind</v>
      </c>
      <c r="U730" s="1" t="str">
        <f t="shared" si="115"/>
        <v>Stevens County</v>
      </c>
      <c r="V730" s="1" t="str">
        <f t="shared" si="116"/>
        <v>MN</v>
      </c>
      <c r="AB730" s="1"/>
      <c r="AC730" s="1"/>
      <c r="AJ730" s="5"/>
      <c r="AK730" s="5"/>
      <c r="AL730" s="5"/>
      <c r="AM730" s="5"/>
      <c r="AN730" s="5"/>
      <c r="AO730" s="5"/>
      <c r="AP730" s="5"/>
      <c r="AQ730" s="5"/>
      <c r="AR730" s="5"/>
      <c r="AS730" s="5"/>
      <c r="AT730" s="5"/>
      <c r="AU730" s="5"/>
      <c r="BB730" s="1" t="s">
        <v>73</v>
      </c>
      <c r="BC730" s="2">
        <v>39170</v>
      </c>
      <c r="BD730" s="2">
        <v>40667</v>
      </c>
      <c r="BE730" s="2">
        <v>40667</v>
      </c>
      <c r="BG730" s="1" t="s">
        <v>153</v>
      </c>
      <c r="BH730" s="1" t="s">
        <v>1602</v>
      </c>
      <c r="BI730" s="1" t="s">
        <v>93</v>
      </c>
      <c r="BL730" s="1" t="s">
        <v>143</v>
      </c>
      <c r="BM730" s="1" t="s">
        <v>62</v>
      </c>
      <c r="BN730" s="1" t="s">
        <v>1645</v>
      </c>
      <c r="BO730" s="1">
        <v>20</v>
      </c>
      <c r="BP730" s="1">
        <v>20</v>
      </c>
      <c r="BQ730" s="1" t="s">
        <v>97</v>
      </c>
      <c r="BR730" s="1" t="s">
        <v>98</v>
      </c>
      <c r="BS730" s="1" t="s">
        <v>84</v>
      </c>
      <c r="BT730" s="2">
        <v>40026</v>
      </c>
      <c r="BU730" s="1">
        <v>0</v>
      </c>
      <c r="BV730" s="1">
        <v>0</v>
      </c>
      <c r="BW730" s="1">
        <v>0</v>
      </c>
      <c r="BX730" s="1">
        <v>0</v>
      </c>
    </row>
    <row r="731" spans="4:76" hidden="1" x14ac:dyDescent="0.25">
      <c r="D731" s="4"/>
      <c r="E731" s="5">
        <f t="shared" si="108"/>
        <v>0</v>
      </c>
      <c r="F731" s="5">
        <f t="shared" si="109"/>
        <v>0</v>
      </c>
      <c r="H731" s="5" t="str">
        <f t="shared" si="110"/>
        <v>Withdrawn</v>
      </c>
      <c r="I731" s="6" t="str">
        <f t="shared" si="111"/>
        <v>Not Started</v>
      </c>
      <c r="J731" s="1" t="s">
        <v>1646</v>
      </c>
      <c r="P731" s="1" t="str">
        <f t="shared" si="112"/>
        <v>ERIS</v>
      </c>
      <c r="R731" s="1">
        <f t="shared" si="113"/>
        <v>150</v>
      </c>
      <c r="T731" s="1" t="str">
        <f t="shared" si="114"/>
        <v>Wind</v>
      </c>
      <c r="U731" s="1" t="str">
        <f t="shared" si="115"/>
        <v>Adams County</v>
      </c>
      <c r="V731" s="1" t="str">
        <f t="shared" si="116"/>
        <v>ND</v>
      </c>
      <c r="AB731" s="1"/>
      <c r="AC731" s="1"/>
      <c r="AJ731" s="5"/>
      <c r="AK731" s="5"/>
      <c r="AL731" s="5"/>
      <c r="AM731" s="5"/>
      <c r="AN731" s="5"/>
      <c r="AO731" s="5"/>
      <c r="AP731" s="5"/>
      <c r="AQ731" s="5"/>
      <c r="AR731" s="5"/>
      <c r="AS731" s="5"/>
      <c r="AT731" s="5"/>
      <c r="AU731" s="5"/>
      <c r="BB731" s="1" t="s">
        <v>73</v>
      </c>
      <c r="BC731" s="2">
        <v>39182</v>
      </c>
      <c r="BD731" s="2">
        <v>40667</v>
      </c>
      <c r="BE731" s="2">
        <v>40667</v>
      </c>
      <c r="BG731" s="1" t="s">
        <v>192</v>
      </c>
      <c r="BH731" s="1" t="s">
        <v>1087</v>
      </c>
      <c r="BI731" s="1" t="s">
        <v>194</v>
      </c>
      <c r="BL731" s="1" t="s">
        <v>143</v>
      </c>
      <c r="BM731" s="1" t="s">
        <v>62</v>
      </c>
      <c r="BN731" s="1" t="s">
        <v>1647</v>
      </c>
      <c r="BO731" s="1">
        <v>150</v>
      </c>
      <c r="BP731" s="1">
        <v>150</v>
      </c>
      <c r="BQ731" s="1" t="s">
        <v>97</v>
      </c>
      <c r="BR731" s="1" t="s">
        <v>98</v>
      </c>
      <c r="BS731" s="1" t="s">
        <v>84</v>
      </c>
      <c r="BT731" s="2">
        <v>39782</v>
      </c>
      <c r="BU731" s="1">
        <v>0</v>
      </c>
      <c r="BV731" s="1">
        <v>0</v>
      </c>
      <c r="BW731" s="1">
        <v>0</v>
      </c>
      <c r="BX731" s="1">
        <v>0</v>
      </c>
    </row>
    <row r="732" spans="4:76" hidden="1" x14ac:dyDescent="0.25">
      <c r="D732" s="4"/>
      <c r="E732" s="5">
        <f t="shared" si="108"/>
        <v>0</v>
      </c>
      <c r="F732" s="5">
        <f t="shared" si="109"/>
        <v>0</v>
      </c>
      <c r="H732" s="5" t="str">
        <f t="shared" si="110"/>
        <v>Withdrawn</v>
      </c>
      <c r="I732" s="6" t="str">
        <f t="shared" si="111"/>
        <v>Not Started</v>
      </c>
      <c r="J732" s="1" t="s">
        <v>1648</v>
      </c>
      <c r="P732" s="1" t="str">
        <f t="shared" si="112"/>
        <v>NRIS</v>
      </c>
      <c r="R732" s="1">
        <f t="shared" si="113"/>
        <v>122</v>
      </c>
      <c r="T732" s="1" t="str">
        <f t="shared" si="114"/>
        <v>Wind</v>
      </c>
      <c r="U732" s="1" t="str">
        <f t="shared" si="115"/>
        <v>Ward County</v>
      </c>
      <c r="V732" s="1" t="str">
        <f t="shared" si="116"/>
        <v>ND</v>
      </c>
      <c r="AB732" s="1"/>
      <c r="AC732" s="1"/>
      <c r="AJ732" s="5"/>
      <c r="AK732" s="5"/>
      <c r="AL732" s="5"/>
      <c r="AM732" s="5"/>
      <c r="AN732" s="5"/>
      <c r="AO732" s="5"/>
      <c r="AP732" s="5"/>
      <c r="AQ732" s="5"/>
      <c r="AR732" s="5"/>
      <c r="AS732" s="5"/>
      <c r="AT732" s="5"/>
      <c r="AU732" s="5"/>
      <c r="BB732" s="1" t="s">
        <v>73</v>
      </c>
      <c r="BC732" s="2">
        <v>39184</v>
      </c>
      <c r="BD732" s="2">
        <v>40667</v>
      </c>
      <c r="BE732" s="2">
        <v>40667</v>
      </c>
      <c r="BG732" s="1" t="s">
        <v>153</v>
      </c>
      <c r="BH732" s="1" t="s">
        <v>1649</v>
      </c>
      <c r="BI732" s="1" t="s">
        <v>194</v>
      </c>
      <c r="BL732" s="1" t="s">
        <v>143</v>
      </c>
      <c r="BM732" s="1" t="s">
        <v>126</v>
      </c>
      <c r="BN732" s="1" t="s">
        <v>1650</v>
      </c>
      <c r="BO732" s="1">
        <v>122</v>
      </c>
      <c r="BP732" s="1">
        <v>122</v>
      </c>
      <c r="BQ732" s="1" t="s">
        <v>97</v>
      </c>
      <c r="BR732" s="1" t="s">
        <v>98</v>
      </c>
      <c r="BS732" s="1" t="s">
        <v>84</v>
      </c>
      <c r="BT732" s="2">
        <v>40178</v>
      </c>
      <c r="BU732" s="1">
        <v>0</v>
      </c>
      <c r="BV732" s="1">
        <v>0</v>
      </c>
      <c r="BW732" s="1">
        <v>0</v>
      </c>
      <c r="BX732" s="1">
        <v>0</v>
      </c>
    </row>
    <row r="733" spans="4:76" hidden="1" x14ac:dyDescent="0.25">
      <c r="D733" s="4"/>
      <c r="E733" s="5">
        <f t="shared" si="108"/>
        <v>0</v>
      </c>
      <c r="F733" s="5">
        <f t="shared" si="109"/>
        <v>0</v>
      </c>
      <c r="H733" s="5" t="str">
        <f t="shared" si="110"/>
        <v>Withdrawn</v>
      </c>
      <c r="I733" s="6" t="str">
        <f t="shared" si="111"/>
        <v>Not Started</v>
      </c>
      <c r="J733" s="1" t="s">
        <v>1651</v>
      </c>
      <c r="P733" s="1" t="str">
        <f t="shared" si="112"/>
        <v>NRIS</v>
      </c>
      <c r="R733" s="1">
        <f t="shared" si="113"/>
        <v>122</v>
      </c>
      <c r="T733" s="1" t="str">
        <f t="shared" si="114"/>
        <v>Wind</v>
      </c>
      <c r="U733" s="1" t="str">
        <f t="shared" si="115"/>
        <v>Ward County</v>
      </c>
      <c r="V733" s="1" t="str">
        <f t="shared" si="116"/>
        <v>ND</v>
      </c>
      <c r="AB733" s="1"/>
      <c r="AC733" s="1"/>
      <c r="AJ733" s="5"/>
      <c r="AK733" s="5"/>
      <c r="AL733" s="5"/>
      <c r="AM733" s="5"/>
      <c r="AN733" s="5"/>
      <c r="AO733" s="5"/>
      <c r="AP733" s="5"/>
      <c r="AQ733" s="5"/>
      <c r="AR733" s="5"/>
      <c r="AS733" s="5"/>
      <c r="AT733" s="5"/>
      <c r="AU733" s="5"/>
      <c r="BB733" s="1" t="s">
        <v>73</v>
      </c>
      <c r="BC733" s="2">
        <v>39184</v>
      </c>
      <c r="BD733" s="2">
        <v>40667</v>
      </c>
      <c r="BE733" s="2">
        <v>40667</v>
      </c>
      <c r="BG733" s="1" t="s">
        <v>153</v>
      </c>
      <c r="BH733" s="1" t="s">
        <v>1649</v>
      </c>
      <c r="BI733" s="1" t="s">
        <v>194</v>
      </c>
      <c r="BL733" s="1" t="s">
        <v>143</v>
      </c>
      <c r="BM733" s="1" t="s">
        <v>126</v>
      </c>
      <c r="BN733" s="1" t="s">
        <v>1650</v>
      </c>
      <c r="BO733" s="1">
        <v>122</v>
      </c>
      <c r="BP733" s="1">
        <v>122</v>
      </c>
      <c r="BQ733" s="1" t="s">
        <v>97</v>
      </c>
      <c r="BR733" s="1" t="s">
        <v>98</v>
      </c>
      <c r="BS733" s="1" t="s">
        <v>84</v>
      </c>
      <c r="BT733" s="2">
        <v>39813</v>
      </c>
      <c r="BU733" s="1">
        <v>0</v>
      </c>
      <c r="BV733" s="1">
        <v>0</v>
      </c>
      <c r="BW733" s="1">
        <v>0</v>
      </c>
      <c r="BX733" s="1">
        <v>0</v>
      </c>
    </row>
    <row r="734" spans="4:76" hidden="1" x14ac:dyDescent="0.25">
      <c r="D734" s="4"/>
      <c r="E734" s="5">
        <f t="shared" si="108"/>
        <v>0</v>
      </c>
      <c r="F734" s="5">
        <f t="shared" si="109"/>
        <v>0</v>
      </c>
      <c r="H734" s="5" t="str">
        <f t="shared" si="110"/>
        <v>Withdrawn</v>
      </c>
      <c r="I734" s="6" t="str">
        <f t="shared" si="111"/>
        <v>Not Started</v>
      </c>
      <c r="J734" s="1" t="s">
        <v>1652</v>
      </c>
      <c r="P734" s="1" t="str">
        <f t="shared" si="112"/>
        <v>NRIS</v>
      </c>
      <c r="R734" s="1">
        <f t="shared" si="113"/>
        <v>125</v>
      </c>
      <c r="T734" s="1" t="str">
        <f t="shared" si="114"/>
        <v>Wind</v>
      </c>
      <c r="U734" s="1" t="str">
        <f t="shared" si="115"/>
        <v>Grant County</v>
      </c>
      <c r="V734" s="1" t="str">
        <f t="shared" si="116"/>
        <v>SD</v>
      </c>
      <c r="AB734" s="1"/>
      <c r="AC734" s="1"/>
      <c r="AJ734" s="5"/>
      <c r="AK734" s="5"/>
      <c r="AL734" s="5"/>
      <c r="AM734" s="5"/>
      <c r="AN734" s="5"/>
      <c r="AO734" s="5"/>
      <c r="AP734" s="5"/>
      <c r="AQ734" s="5"/>
      <c r="AR734" s="5"/>
      <c r="AS734" s="5"/>
      <c r="AT734" s="5"/>
      <c r="AU734" s="5"/>
      <c r="BB734" s="1" t="s">
        <v>73</v>
      </c>
      <c r="BC734" s="2">
        <v>39232</v>
      </c>
      <c r="BD734" s="2">
        <v>40667</v>
      </c>
      <c r="BE734" s="2">
        <v>40667</v>
      </c>
      <c r="BG734" s="1" t="s">
        <v>203</v>
      </c>
      <c r="BH734" s="1" t="s">
        <v>204</v>
      </c>
      <c r="BI734" s="1" t="s">
        <v>205</v>
      </c>
      <c r="BL734" s="1" t="s">
        <v>143</v>
      </c>
      <c r="BM734" s="1" t="s">
        <v>126</v>
      </c>
      <c r="BN734" s="1" t="s">
        <v>1653</v>
      </c>
      <c r="BO734" s="1">
        <v>125</v>
      </c>
      <c r="BP734" s="1">
        <v>125</v>
      </c>
      <c r="BQ734" s="1" t="s">
        <v>97</v>
      </c>
      <c r="BR734" s="1" t="s">
        <v>98</v>
      </c>
      <c r="BS734" s="1" t="s">
        <v>84</v>
      </c>
      <c r="BT734" s="2">
        <v>40422</v>
      </c>
      <c r="BU734" s="1">
        <v>0</v>
      </c>
      <c r="BV734" s="1">
        <v>0</v>
      </c>
      <c r="BW734" s="1">
        <v>0</v>
      </c>
      <c r="BX734" s="1">
        <v>0</v>
      </c>
    </row>
    <row r="735" spans="4:76" hidden="1" x14ac:dyDescent="0.25">
      <c r="D735" s="4"/>
      <c r="E735" s="5">
        <f t="shared" si="108"/>
        <v>0</v>
      </c>
      <c r="F735" s="5">
        <f t="shared" si="109"/>
        <v>0</v>
      </c>
      <c r="H735" s="5" t="str">
        <f t="shared" si="110"/>
        <v>Withdrawn</v>
      </c>
      <c r="I735" s="6" t="str">
        <f t="shared" si="111"/>
        <v>Not Started</v>
      </c>
      <c r="J735" s="1" t="s">
        <v>1654</v>
      </c>
      <c r="P735" s="1" t="str">
        <f t="shared" si="112"/>
        <v>NRIS</v>
      </c>
      <c r="R735" s="1">
        <f t="shared" si="113"/>
        <v>150</v>
      </c>
      <c r="T735" s="1" t="str">
        <f t="shared" si="114"/>
        <v>Wind</v>
      </c>
      <c r="U735" s="1" t="str">
        <f t="shared" si="115"/>
        <v>Deuel County</v>
      </c>
      <c r="V735" s="1" t="str">
        <f t="shared" si="116"/>
        <v>SD</v>
      </c>
      <c r="AB735" s="1"/>
      <c r="AC735" s="1"/>
      <c r="AJ735" s="5"/>
      <c r="AK735" s="5"/>
      <c r="AL735" s="5"/>
      <c r="AM735" s="5"/>
      <c r="AN735" s="5"/>
      <c r="AO735" s="5"/>
      <c r="AP735" s="5"/>
      <c r="AQ735" s="5"/>
      <c r="AR735" s="5"/>
      <c r="AS735" s="5"/>
      <c r="AT735" s="5"/>
      <c r="AU735" s="5"/>
      <c r="BB735" s="1" t="s">
        <v>73</v>
      </c>
      <c r="BC735" s="2">
        <v>39232</v>
      </c>
      <c r="BD735" s="2">
        <v>40667</v>
      </c>
      <c r="BE735" s="2">
        <v>40667</v>
      </c>
      <c r="BG735" s="1" t="s">
        <v>203</v>
      </c>
      <c r="BH735" s="1" t="s">
        <v>263</v>
      </c>
      <c r="BI735" s="1" t="s">
        <v>205</v>
      </c>
      <c r="BL735" s="1" t="s">
        <v>143</v>
      </c>
      <c r="BM735" s="1" t="s">
        <v>126</v>
      </c>
      <c r="BN735" s="1" t="s">
        <v>1655</v>
      </c>
      <c r="BO735" s="1">
        <v>150</v>
      </c>
      <c r="BP735" s="1">
        <v>150</v>
      </c>
      <c r="BQ735" s="1" t="s">
        <v>97</v>
      </c>
      <c r="BR735" s="1" t="s">
        <v>98</v>
      </c>
      <c r="BS735" s="1" t="s">
        <v>84</v>
      </c>
      <c r="BT735" s="2">
        <v>40178</v>
      </c>
      <c r="BU735" s="1">
        <v>0</v>
      </c>
      <c r="BV735" s="1">
        <v>0</v>
      </c>
      <c r="BW735" s="1">
        <v>0</v>
      </c>
      <c r="BX735" s="1">
        <v>0</v>
      </c>
    </row>
    <row r="736" spans="4:76" hidden="1" x14ac:dyDescent="0.25">
      <c r="D736" s="4"/>
      <c r="E736" s="5" t="str">
        <f t="shared" si="108"/>
        <v>DPP-2008-NOV</v>
      </c>
      <c r="F736" s="5" t="str">
        <f t="shared" si="109"/>
        <v>Individual</v>
      </c>
      <c r="H736" s="5" t="str">
        <f t="shared" si="110"/>
        <v>Done</v>
      </c>
      <c r="I736" s="6" t="str">
        <f t="shared" si="111"/>
        <v>In Service</v>
      </c>
      <c r="J736" s="1" t="s">
        <v>1656</v>
      </c>
      <c r="P736" s="1" t="str">
        <f t="shared" si="112"/>
        <v>NRIS</v>
      </c>
      <c r="R736" s="1">
        <f t="shared" si="113"/>
        <v>80</v>
      </c>
      <c r="T736" s="1" t="str">
        <f t="shared" si="114"/>
        <v>Hydro</v>
      </c>
      <c r="U736" s="1" t="str">
        <f t="shared" si="115"/>
        <v>Livingston County</v>
      </c>
      <c r="V736" s="1" t="str">
        <f t="shared" si="116"/>
        <v>KY</v>
      </c>
      <c r="AB736" s="1"/>
      <c r="AC736" s="1"/>
      <c r="AJ736" s="5"/>
      <c r="AK736" s="5"/>
      <c r="AL736" s="5"/>
      <c r="AM736" s="5"/>
      <c r="AN736" s="5"/>
      <c r="AO736" s="5"/>
      <c r="AP736" s="5"/>
      <c r="AQ736" s="5"/>
      <c r="AR736" s="5"/>
      <c r="AS736" s="5"/>
      <c r="AT736" s="5"/>
      <c r="AU736" s="5"/>
      <c r="BB736" s="1" t="s">
        <v>58</v>
      </c>
      <c r="BC736" s="2">
        <v>39331</v>
      </c>
      <c r="BE736" s="2">
        <v>41096</v>
      </c>
      <c r="BF736" s="2">
        <v>41878</v>
      </c>
      <c r="BG736" s="1" t="s">
        <v>1657</v>
      </c>
      <c r="BH736" s="1" t="s">
        <v>1658</v>
      </c>
      <c r="BI736" s="1" t="s">
        <v>82</v>
      </c>
      <c r="BJ736" s="1" t="s">
        <v>1303</v>
      </c>
      <c r="BK736" s="1" t="s">
        <v>1340</v>
      </c>
      <c r="BL736" s="1" t="s">
        <v>134</v>
      </c>
      <c r="BM736" s="1" t="s">
        <v>126</v>
      </c>
      <c r="BN736" s="1" t="s">
        <v>1659</v>
      </c>
      <c r="BO736" s="1">
        <v>80</v>
      </c>
      <c r="BP736" s="1">
        <v>80</v>
      </c>
      <c r="BQ736" s="1" t="s">
        <v>69</v>
      </c>
      <c r="BR736" s="1" t="s">
        <v>70</v>
      </c>
      <c r="BS736" s="1" t="s">
        <v>65</v>
      </c>
      <c r="BT736" s="2">
        <v>39401</v>
      </c>
      <c r="BU736" s="1">
        <v>0</v>
      </c>
      <c r="BV736" s="1">
        <v>0</v>
      </c>
      <c r="BW736" s="1">
        <v>0</v>
      </c>
      <c r="BX736" s="1">
        <v>0</v>
      </c>
    </row>
    <row r="737" spans="4:76" hidden="1" x14ac:dyDescent="0.25">
      <c r="D737" s="4"/>
      <c r="E737" s="5" t="str">
        <f t="shared" si="108"/>
        <v>Pre-Transition SIS</v>
      </c>
      <c r="F737" s="5">
        <f t="shared" si="109"/>
        <v>0</v>
      </c>
      <c r="H737" s="5" t="str">
        <f t="shared" si="110"/>
        <v>Done</v>
      </c>
      <c r="I737" s="6" t="str">
        <f t="shared" si="111"/>
        <v>In Service</v>
      </c>
      <c r="J737" s="1" t="s">
        <v>1660</v>
      </c>
      <c r="P737" s="1" t="str">
        <f t="shared" si="112"/>
        <v>NRIS</v>
      </c>
      <c r="R737" s="1">
        <f t="shared" si="113"/>
        <v>84</v>
      </c>
      <c r="T737" s="1" t="str">
        <f t="shared" si="114"/>
        <v>Hydro</v>
      </c>
      <c r="U737" s="1" t="str">
        <f t="shared" si="115"/>
        <v>Perry County</v>
      </c>
      <c r="V737" s="1" t="str">
        <f t="shared" si="116"/>
        <v>IN</v>
      </c>
      <c r="AB737" s="1"/>
      <c r="AC737" s="1"/>
      <c r="AJ737" s="5"/>
      <c r="AK737" s="5"/>
      <c r="AL737" s="5"/>
      <c r="AM737" s="5"/>
      <c r="AN737" s="5"/>
      <c r="AO737" s="5"/>
      <c r="AP737" s="5"/>
      <c r="AQ737" s="5"/>
      <c r="AR737" s="5"/>
      <c r="AS737" s="5"/>
      <c r="AT737" s="5"/>
      <c r="AU737" s="5"/>
      <c r="BB737" s="1" t="s">
        <v>58</v>
      </c>
      <c r="BC737" s="2">
        <v>39331</v>
      </c>
      <c r="BE737" s="2">
        <v>40164</v>
      </c>
      <c r="BF737" s="2">
        <v>41654</v>
      </c>
      <c r="BG737" s="1" t="s">
        <v>197</v>
      </c>
      <c r="BH737" s="1" t="s">
        <v>1271</v>
      </c>
      <c r="BI737" s="1" t="s">
        <v>103</v>
      </c>
      <c r="BJ737" s="1" t="s">
        <v>1058</v>
      </c>
      <c r="BL737" s="1" t="s">
        <v>134</v>
      </c>
      <c r="BM737" s="1" t="s">
        <v>126</v>
      </c>
      <c r="BN737" s="1" t="s">
        <v>1661</v>
      </c>
      <c r="BO737" s="1">
        <v>84</v>
      </c>
      <c r="BP737" s="1">
        <v>84</v>
      </c>
      <c r="BQ737" s="1" t="s">
        <v>69</v>
      </c>
      <c r="BR737" s="1" t="s">
        <v>150</v>
      </c>
      <c r="BS737" s="1" t="s">
        <v>65</v>
      </c>
      <c r="BU737" s="1">
        <v>0</v>
      </c>
      <c r="BV737" s="1">
        <v>0</v>
      </c>
      <c r="BW737" s="1">
        <v>0</v>
      </c>
      <c r="BX737" s="1">
        <v>0</v>
      </c>
    </row>
    <row r="738" spans="4:76" hidden="1" x14ac:dyDescent="0.25">
      <c r="D738" s="4"/>
      <c r="E738" s="5">
        <f t="shared" si="108"/>
        <v>0</v>
      </c>
      <c r="F738" s="5">
        <f t="shared" si="109"/>
        <v>0</v>
      </c>
      <c r="H738" s="5" t="str">
        <f t="shared" si="110"/>
        <v>Withdrawn</v>
      </c>
      <c r="I738" s="6" t="str">
        <f t="shared" si="111"/>
        <v>Not Started</v>
      </c>
      <c r="J738" s="1" t="s">
        <v>1662</v>
      </c>
      <c r="P738" s="1" t="str">
        <f t="shared" si="112"/>
        <v>NRIS</v>
      </c>
      <c r="R738" s="1">
        <f t="shared" si="113"/>
        <v>250</v>
      </c>
      <c r="T738" s="1" t="str">
        <f t="shared" si="114"/>
        <v>Wind</v>
      </c>
      <c r="U738" s="1" t="str">
        <f t="shared" si="115"/>
        <v>Deuel County</v>
      </c>
      <c r="V738" s="1" t="str">
        <f t="shared" si="116"/>
        <v>SD</v>
      </c>
      <c r="AB738" s="1"/>
      <c r="AC738" s="1"/>
      <c r="AJ738" s="5"/>
      <c r="AK738" s="5"/>
      <c r="AL738" s="5"/>
      <c r="AM738" s="5"/>
      <c r="AN738" s="5"/>
      <c r="AO738" s="5"/>
      <c r="AP738" s="5"/>
      <c r="AQ738" s="5"/>
      <c r="AR738" s="5"/>
      <c r="AS738" s="5"/>
      <c r="AT738" s="5"/>
      <c r="AU738" s="5"/>
      <c r="BB738" s="1" t="s">
        <v>73</v>
      </c>
      <c r="BC738" s="2">
        <v>39232</v>
      </c>
      <c r="BD738" s="2">
        <v>40667</v>
      </c>
      <c r="BE738" s="2">
        <v>40667</v>
      </c>
      <c r="BG738" s="1" t="s">
        <v>203</v>
      </c>
      <c r="BH738" s="1" t="s">
        <v>263</v>
      </c>
      <c r="BI738" s="1" t="s">
        <v>205</v>
      </c>
      <c r="BL738" s="1" t="s">
        <v>143</v>
      </c>
      <c r="BM738" s="1" t="s">
        <v>126</v>
      </c>
      <c r="BN738" s="1" t="s">
        <v>1663</v>
      </c>
      <c r="BO738" s="1">
        <v>250</v>
      </c>
      <c r="BP738" s="1">
        <v>250</v>
      </c>
      <c r="BQ738" s="1" t="s">
        <v>97</v>
      </c>
      <c r="BR738" s="1" t="s">
        <v>98</v>
      </c>
      <c r="BS738" s="1" t="s">
        <v>84</v>
      </c>
      <c r="BT738" s="2">
        <v>40009</v>
      </c>
      <c r="BU738" s="1">
        <v>0</v>
      </c>
      <c r="BV738" s="1">
        <v>0</v>
      </c>
      <c r="BW738" s="1">
        <v>0</v>
      </c>
      <c r="BX738" s="1">
        <v>0</v>
      </c>
    </row>
    <row r="739" spans="4:76" hidden="1" x14ac:dyDescent="0.25">
      <c r="D739" s="4"/>
      <c r="E739" s="5">
        <f t="shared" si="108"/>
        <v>0</v>
      </c>
      <c r="F739" s="5">
        <f t="shared" si="109"/>
        <v>0</v>
      </c>
      <c r="H739" s="5" t="str">
        <f t="shared" si="110"/>
        <v>Withdrawn</v>
      </c>
      <c r="I739" s="6" t="str">
        <f t="shared" si="111"/>
        <v>Not Started</v>
      </c>
      <c r="J739" s="1" t="s">
        <v>1664</v>
      </c>
      <c r="P739" s="1" t="str">
        <f t="shared" si="112"/>
        <v>NRIS</v>
      </c>
      <c r="R739" s="1">
        <f t="shared" si="113"/>
        <v>101</v>
      </c>
      <c r="T739" s="1" t="str">
        <f t="shared" si="114"/>
        <v>Wind</v>
      </c>
      <c r="U739" s="1" t="str">
        <f t="shared" si="115"/>
        <v>Bowman County</v>
      </c>
      <c r="V739" s="1" t="str">
        <f t="shared" si="116"/>
        <v>ND</v>
      </c>
      <c r="AB739" s="1"/>
      <c r="AC739" s="1"/>
      <c r="AJ739" s="5"/>
      <c r="AK739" s="5"/>
      <c r="AL739" s="5"/>
      <c r="AM739" s="5"/>
      <c r="AN739" s="5"/>
      <c r="AO739" s="5"/>
      <c r="AP739" s="5"/>
      <c r="AQ739" s="5"/>
      <c r="AR739" s="5"/>
      <c r="AS739" s="5"/>
      <c r="AT739" s="5"/>
      <c r="AU739" s="5"/>
      <c r="BB739" s="1" t="s">
        <v>73</v>
      </c>
      <c r="BC739" s="2">
        <v>39247</v>
      </c>
      <c r="BD739" s="2">
        <v>40667</v>
      </c>
      <c r="BE739" s="2">
        <v>40667</v>
      </c>
      <c r="BG739" s="1" t="s">
        <v>192</v>
      </c>
      <c r="BH739" s="1" t="s">
        <v>627</v>
      </c>
      <c r="BI739" s="1" t="s">
        <v>194</v>
      </c>
      <c r="BL739" s="1" t="s">
        <v>143</v>
      </c>
      <c r="BM739" s="1" t="s">
        <v>126</v>
      </c>
      <c r="BN739" s="1" t="s">
        <v>1665</v>
      </c>
      <c r="BO739" s="1">
        <v>101</v>
      </c>
      <c r="BP739" s="1">
        <v>101</v>
      </c>
      <c r="BQ739" s="1" t="s">
        <v>97</v>
      </c>
      <c r="BR739" s="1" t="s">
        <v>98</v>
      </c>
      <c r="BS739" s="1" t="s">
        <v>84</v>
      </c>
      <c r="BT739" s="2">
        <v>40173</v>
      </c>
      <c r="BU739" s="1">
        <v>0</v>
      </c>
      <c r="BV739" s="1">
        <v>0</v>
      </c>
      <c r="BW739" s="1">
        <v>0</v>
      </c>
      <c r="BX739" s="1">
        <v>0</v>
      </c>
    </row>
    <row r="740" spans="4:76" hidden="1" x14ac:dyDescent="0.25">
      <c r="D740" s="4"/>
      <c r="E740" s="5">
        <f t="shared" si="108"/>
        <v>0</v>
      </c>
      <c r="F740" s="5">
        <f t="shared" si="109"/>
        <v>0</v>
      </c>
      <c r="H740" s="5" t="str">
        <f t="shared" si="110"/>
        <v>Withdrawn</v>
      </c>
      <c r="I740" s="6" t="str">
        <f t="shared" si="111"/>
        <v>Not Started</v>
      </c>
      <c r="J740" s="1" t="s">
        <v>1666</v>
      </c>
      <c r="P740" s="1" t="str">
        <f t="shared" si="112"/>
        <v>NRIS</v>
      </c>
      <c r="R740" s="1">
        <f t="shared" si="113"/>
        <v>600</v>
      </c>
      <c r="T740" s="1" t="str">
        <f t="shared" si="114"/>
        <v>Wind</v>
      </c>
      <c r="U740" s="1" t="str">
        <f t="shared" si="115"/>
        <v>Dickey County</v>
      </c>
      <c r="V740" s="1" t="str">
        <f t="shared" si="116"/>
        <v>ND</v>
      </c>
      <c r="AB740" s="1"/>
      <c r="AC740" s="1"/>
      <c r="AJ740" s="5"/>
      <c r="AK740" s="5"/>
      <c r="AL740" s="5"/>
      <c r="AM740" s="5"/>
      <c r="AN740" s="5"/>
      <c r="AO740" s="5"/>
      <c r="AP740" s="5"/>
      <c r="AQ740" s="5"/>
      <c r="AR740" s="5"/>
      <c r="AS740" s="5"/>
      <c r="AT740" s="5"/>
      <c r="AU740" s="5"/>
      <c r="BB740" s="1" t="s">
        <v>73</v>
      </c>
      <c r="BC740" s="2">
        <v>39331</v>
      </c>
      <c r="BD740" s="2">
        <v>40667</v>
      </c>
      <c r="BE740" s="2">
        <v>40667</v>
      </c>
      <c r="BG740" s="1" t="s">
        <v>203</v>
      </c>
      <c r="BH740" s="1" t="s">
        <v>193</v>
      </c>
      <c r="BI740" s="1" t="s">
        <v>194</v>
      </c>
      <c r="BL740" s="1" t="s">
        <v>143</v>
      </c>
      <c r="BM740" s="1" t="s">
        <v>126</v>
      </c>
      <c r="BN740" s="1" t="s">
        <v>1667</v>
      </c>
      <c r="BO740" s="1">
        <v>600</v>
      </c>
      <c r="BP740" s="1">
        <v>600</v>
      </c>
      <c r="BQ740" s="1" t="s">
        <v>97</v>
      </c>
      <c r="BR740" s="1" t="s">
        <v>98</v>
      </c>
      <c r="BS740" s="1" t="s">
        <v>84</v>
      </c>
      <c r="BT740" s="2">
        <v>41579</v>
      </c>
      <c r="BU740" s="1">
        <v>0</v>
      </c>
      <c r="BV740" s="1">
        <v>0</v>
      </c>
      <c r="BW740" s="1">
        <v>0</v>
      </c>
      <c r="BX740" s="1">
        <v>0</v>
      </c>
    </row>
    <row r="741" spans="4:76" hidden="1" x14ac:dyDescent="0.25">
      <c r="D741" s="4"/>
      <c r="E741" s="5">
        <f t="shared" si="108"/>
        <v>0</v>
      </c>
      <c r="F741" s="5">
        <f t="shared" si="109"/>
        <v>0</v>
      </c>
      <c r="H741" s="5" t="str">
        <f t="shared" si="110"/>
        <v>Withdrawn</v>
      </c>
      <c r="I741" s="6" t="str">
        <f t="shared" si="111"/>
        <v>Not Started</v>
      </c>
      <c r="J741" s="1" t="s">
        <v>1668</v>
      </c>
      <c r="P741" s="1" t="str">
        <f t="shared" si="112"/>
        <v>NRIS</v>
      </c>
      <c r="R741" s="1">
        <f t="shared" si="113"/>
        <v>960</v>
      </c>
      <c r="T741" s="1" t="str">
        <f t="shared" si="114"/>
        <v>Wind</v>
      </c>
      <c r="U741" s="1" t="str">
        <f t="shared" si="115"/>
        <v>Burleigh County</v>
      </c>
      <c r="V741" s="1" t="str">
        <f t="shared" si="116"/>
        <v>ND</v>
      </c>
      <c r="AB741" s="1"/>
      <c r="AC741" s="1"/>
      <c r="AJ741" s="5"/>
      <c r="AK741" s="5"/>
      <c r="AL741" s="5"/>
      <c r="AM741" s="5"/>
      <c r="AN741" s="5"/>
      <c r="AO741" s="5"/>
      <c r="AP741" s="5"/>
      <c r="AQ741" s="5"/>
      <c r="AR741" s="5"/>
      <c r="AS741" s="5"/>
      <c r="AT741" s="5"/>
      <c r="AU741" s="5"/>
      <c r="BB741" s="1" t="s">
        <v>73</v>
      </c>
      <c r="BC741" s="2">
        <v>39339</v>
      </c>
      <c r="BD741" s="2">
        <v>40667</v>
      </c>
      <c r="BE741" s="2">
        <v>40667</v>
      </c>
      <c r="BG741" s="1" t="s">
        <v>153</v>
      </c>
      <c r="BH741" s="1" t="s">
        <v>1380</v>
      </c>
      <c r="BI741" s="1" t="s">
        <v>194</v>
      </c>
      <c r="BL741" s="1" t="s">
        <v>143</v>
      </c>
      <c r="BM741" s="1" t="s">
        <v>126</v>
      </c>
      <c r="BN741" s="1" t="s">
        <v>1669</v>
      </c>
      <c r="BO741" s="1">
        <v>960</v>
      </c>
      <c r="BP741" s="1">
        <v>960</v>
      </c>
      <c r="BQ741" s="1" t="s">
        <v>97</v>
      </c>
      <c r="BR741" s="1" t="s">
        <v>98</v>
      </c>
      <c r="BS741" s="1" t="s">
        <v>84</v>
      </c>
      <c r="BT741" s="2">
        <v>41883</v>
      </c>
      <c r="BU741" s="1">
        <v>0</v>
      </c>
      <c r="BV741" s="1">
        <v>0</v>
      </c>
      <c r="BW741" s="1">
        <v>0</v>
      </c>
      <c r="BX741" s="1">
        <v>0</v>
      </c>
    </row>
    <row r="742" spans="4:76" hidden="1" x14ac:dyDescent="0.25">
      <c r="D742" s="4"/>
      <c r="E742" s="5">
        <f t="shared" si="108"/>
        <v>0</v>
      </c>
      <c r="F742" s="5">
        <f t="shared" si="109"/>
        <v>0</v>
      </c>
      <c r="H742" s="5" t="str">
        <f t="shared" si="110"/>
        <v>Withdrawn</v>
      </c>
      <c r="I742" s="6" t="str">
        <f t="shared" si="111"/>
        <v>Not Started</v>
      </c>
      <c r="J742" s="1" t="s">
        <v>1670</v>
      </c>
      <c r="P742" s="1" t="str">
        <f t="shared" si="112"/>
        <v>NRIS</v>
      </c>
      <c r="R742" s="1">
        <f t="shared" si="113"/>
        <v>200</v>
      </c>
      <c r="T742" s="1" t="str">
        <f t="shared" si="114"/>
        <v>Wind</v>
      </c>
      <c r="U742" s="1" t="str">
        <f t="shared" si="115"/>
        <v>Fillmore County</v>
      </c>
      <c r="V742" s="1" t="str">
        <f t="shared" si="116"/>
        <v>MN</v>
      </c>
      <c r="AB742" s="1"/>
      <c r="AC742" s="1"/>
      <c r="AJ742" s="5"/>
      <c r="AK742" s="5"/>
      <c r="AL742" s="5"/>
      <c r="AM742" s="5"/>
      <c r="AN742" s="5"/>
      <c r="AO742" s="5"/>
      <c r="AP742" s="5"/>
      <c r="AQ742" s="5"/>
      <c r="AR742" s="5"/>
      <c r="AS742" s="5"/>
      <c r="AT742" s="5"/>
      <c r="AU742" s="5"/>
      <c r="BB742" s="1" t="s">
        <v>73</v>
      </c>
      <c r="BC742" s="2">
        <v>39374</v>
      </c>
      <c r="BD742" s="2">
        <v>40667</v>
      </c>
      <c r="BE742" s="2">
        <v>40667</v>
      </c>
      <c r="BG742" s="1" t="s">
        <v>87</v>
      </c>
      <c r="BH742" s="1" t="s">
        <v>1462</v>
      </c>
      <c r="BI742" s="1" t="s">
        <v>93</v>
      </c>
      <c r="BL742" s="1" t="s">
        <v>143</v>
      </c>
      <c r="BM742" s="1" t="s">
        <v>126</v>
      </c>
      <c r="BN742" s="1" t="s">
        <v>1467</v>
      </c>
      <c r="BO742" s="1">
        <v>200</v>
      </c>
      <c r="BP742" s="1">
        <v>200</v>
      </c>
      <c r="BQ742" s="1" t="s">
        <v>97</v>
      </c>
      <c r="BR742" s="1" t="s">
        <v>98</v>
      </c>
      <c r="BS742" s="1" t="s">
        <v>84</v>
      </c>
      <c r="BT742" s="2">
        <v>39583</v>
      </c>
      <c r="BU742" s="1">
        <v>0</v>
      </c>
      <c r="BV742" s="1">
        <v>0</v>
      </c>
      <c r="BW742" s="1">
        <v>0</v>
      </c>
      <c r="BX742" s="1">
        <v>0</v>
      </c>
    </row>
    <row r="743" spans="4:76" hidden="1" x14ac:dyDescent="0.25">
      <c r="D743" s="4"/>
      <c r="E743" s="5">
        <f t="shared" si="108"/>
        <v>0</v>
      </c>
      <c r="F743" s="5">
        <f t="shared" si="109"/>
        <v>0</v>
      </c>
      <c r="H743" s="5" t="str">
        <f t="shared" si="110"/>
        <v>Withdrawn</v>
      </c>
      <c r="I743" s="6" t="str">
        <f t="shared" si="111"/>
        <v>Not Started</v>
      </c>
      <c r="J743" s="1" t="s">
        <v>1671</v>
      </c>
      <c r="P743" s="1" t="str">
        <f t="shared" si="112"/>
        <v>NRIS</v>
      </c>
      <c r="R743" s="1">
        <f t="shared" si="113"/>
        <v>99</v>
      </c>
      <c r="T743" s="1" t="str">
        <f t="shared" si="114"/>
        <v>Wind</v>
      </c>
      <c r="U743" s="1" t="str">
        <f t="shared" si="115"/>
        <v>Mower County</v>
      </c>
      <c r="V743" s="1" t="str">
        <f t="shared" si="116"/>
        <v>MN</v>
      </c>
      <c r="AB743" s="1"/>
      <c r="AC743" s="1"/>
      <c r="AJ743" s="5"/>
      <c r="AK743" s="5"/>
      <c r="AL743" s="5"/>
      <c r="AM743" s="5"/>
      <c r="AN743" s="5"/>
      <c r="AO743" s="5"/>
      <c r="AP743" s="5"/>
      <c r="AQ743" s="5"/>
      <c r="AR743" s="5"/>
      <c r="AS743" s="5"/>
      <c r="AT743" s="5"/>
      <c r="AU743" s="5"/>
      <c r="BB743" s="1" t="s">
        <v>73</v>
      </c>
      <c r="BC743" s="2">
        <v>39400</v>
      </c>
      <c r="BD743" s="2">
        <v>40667</v>
      </c>
      <c r="BE743" s="2">
        <v>40667</v>
      </c>
      <c r="BG743" s="1" t="s">
        <v>153</v>
      </c>
      <c r="BH743" s="1" t="s">
        <v>179</v>
      </c>
      <c r="BI743" s="1" t="s">
        <v>93</v>
      </c>
      <c r="BL743" s="1" t="s">
        <v>143</v>
      </c>
      <c r="BM743" s="1" t="s">
        <v>126</v>
      </c>
      <c r="BN743" s="1" t="s">
        <v>1672</v>
      </c>
      <c r="BO743" s="1">
        <v>99</v>
      </c>
      <c r="BP743" s="1">
        <v>99</v>
      </c>
      <c r="BQ743" s="1" t="s">
        <v>97</v>
      </c>
      <c r="BR743" s="1" t="s">
        <v>98</v>
      </c>
      <c r="BS743" s="1" t="s">
        <v>84</v>
      </c>
      <c r="BT743" s="2">
        <v>40466</v>
      </c>
      <c r="BU743" s="1">
        <v>0</v>
      </c>
      <c r="BV743" s="1">
        <v>0</v>
      </c>
      <c r="BW743" s="1">
        <v>0</v>
      </c>
      <c r="BX743" s="1">
        <v>0</v>
      </c>
    </row>
    <row r="744" spans="4:76" hidden="1" x14ac:dyDescent="0.25">
      <c r="D744" s="4"/>
      <c r="E744" s="5">
        <f t="shared" si="108"/>
        <v>0</v>
      </c>
      <c r="F744" s="5">
        <f t="shared" si="109"/>
        <v>0</v>
      </c>
      <c r="H744" s="5" t="str">
        <f t="shared" si="110"/>
        <v>Withdrawn</v>
      </c>
      <c r="I744" s="6" t="str">
        <f t="shared" si="111"/>
        <v>Not Started</v>
      </c>
      <c r="J744" s="1" t="s">
        <v>1673</v>
      </c>
      <c r="P744" s="1" t="str">
        <f t="shared" si="112"/>
        <v>NRIS</v>
      </c>
      <c r="R744" s="1">
        <f t="shared" si="113"/>
        <v>99</v>
      </c>
      <c r="T744" s="1" t="str">
        <f t="shared" si="114"/>
        <v>Wind</v>
      </c>
      <c r="U744" s="1" t="str">
        <f t="shared" si="115"/>
        <v>Mower County</v>
      </c>
      <c r="V744" s="1" t="str">
        <f t="shared" si="116"/>
        <v>MN</v>
      </c>
      <c r="AB744" s="1"/>
      <c r="AC744" s="1"/>
      <c r="AJ744" s="5"/>
      <c r="AK744" s="5"/>
      <c r="AL744" s="5"/>
      <c r="AM744" s="5"/>
      <c r="AN744" s="5"/>
      <c r="AO744" s="5"/>
      <c r="AP744" s="5"/>
      <c r="AQ744" s="5"/>
      <c r="AR744" s="5"/>
      <c r="AS744" s="5"/>
      <c r="AT744" s="5"/>
      <c r="AU744" s="5"/>
      <c r="BB744" s="1" t="s">
        <v>73</v>
      </c>
      <c r="BC744" s="2">
        <v>39400</v>
      </c>
      <c r="BD744" s="2">
        <v>40667</v>
      </c>
      <c r="BE744" s="2">
        <v>40667</v>
      </c>
      <c r="BG744" s="1" t="s">
        <v>153</v>
      </c>
      <c r="BH744" s="1" t="s">
        <v>179</v>
      </c>
      <c r="BI744" s="1" t="s">
        <v>93</v>
      </c>
      <c r="BL744" s="1" t="s">
        <v>143</v>
      </c>
      <c r="BM744" s="1" t="s">
        <v>126</v>
      </c>
      <c r="BN744" s="1" t="s">
        <v>1672</v>
      </c>
      <c r="BO744" s="1">
        <v>99</v>
      </c>
      <c r="BP744" s="1">
        <v>99</v>
      </c>
      <c r="BQ744" s="1" t="s">
        <v>97</v>
      </c>
      <c r="BR744" s="1" t="s">
        <v>98</v>
      </c>
      <c r="BS744" s="1" t="s">
        <v>84</v>
      </c>
      <c r="BT744" s="2">
        <v>40452</v>
      </c>
      <c r="BU744" s="1">
        <v>0</v>
      </c>
      <c r="BV744" s="1">
        <v>0</v>
      </c>
      <c r="BW744" s="1">
        <v>0</v>
      </c>
      <c r="BX744" s="1">
        <v>0</v>
      </c>
    </row>
    <row r="745" spans="4:76" hidden="1" x14ac:dyDescent="0.25">
      <c r="D745" s="4"/>
      <c r="E745" s="5" t="str">
        <f t="shared" si="108"/>
        <v>DPP-2013-FEB</v>
      </c>
      <c r="F745" s="5" t="str">
        <f t="shared" si="109"/>
        <v>West</v>
      </c>
      <c r="H745" s="5" t="str">
        <f t="shared" si="110"/>
        <v>Done</v>
      </c>
      <c r="I745" s="6" t="str">
        <f t="shared" si="111"/>
        <v>In Service</v>
      </c>
      <c r="J745" s="1" t="s">
        <v>1674</v>
      </c>
      <c r="P745" s="1" t="str">
        <f t="shared" si="112"/>
        <v>NRIS</v>
      </c>
      <c r="R745" s="1">
        <f t="shared" si="113"/>
        <v>38</v>
      </c>
      <c r="T745" s="1" t="str">
        <f t="shared" si="114"/>
        <v>Wind</v>
      </c>
      <c r="U745" s="1" t="str">
        <f t="shared" si="115"/>
        <v>Stearns County</v>
      </c>
      <c r="V745" s="1" t="str">
        <f t="shared" si="116"/>
        <v>MN</v>
      </c>
      <c r="AB745" s="1"/>
      <c r="AC745" s="1"/>
      <c r="AJ745" s="5"/>
      <c r="AK745" s="5"/>
      <c r="AL745" s="5"/>
      <c r="AM745" s="5"/>
      <c r="AN745" s="5"/>
      <c r="AO745" s="5"/>
      <c r="AP745" s="5"/>
      <c r="AQ745" s="5"/>
      <c r="AR745" s="5"/>
      <c r="AS745" s="5"/>
      <c r="AT745" s="5"/>
      <c r="AU745" s="5"/>
      <c r="BB745" s="1" t="s">
        <v>58</v>
      </c>
      <c r="BC745" s="2">
        <v>41281</v>
      </c>
      <c r="BE745" s="2">
        <v>42129</v>
      </c>
      <c r="BF745" s="2">
        <v>42430</v>
      </c>
      <c r="BG745" s="1" t="s">
        <v>91</v>
      </c>
      <c r="BH745" s="1" t="s">
        <v>1245</v>
      </c>
      <c r="BI745" s="1" t="s">
        <v>93</v>
      </c>
      <c r="BJ745" s="1" t="s">
        <v>1675</v>
      </c>
      <c r="BK745" s="1" t="s">
        <v>725</v>
      </c>
      <c r="BL745" s="1" t="s">
        <v>134</v>
      </c>
      <c r="BM745" s="1" t="s">
        <v>126</v>
      </c>
      <c r="BN745" s="1" t="s">
        <v>1676</v>
      </c>
      <c r="BO745" s="1">
        <v>38</v>
      </c>
      <c r="BP745" s="1">
        <v>38</v>
      </c>
      <c r="BQ745" s="1" t="s">
        <v>97</v>
      </c>
      <c r="BR745" s="1" t="s">
        <v>98</v>
      </c>
      <c r="BS745" s="1" t="s">
        <v>65</v>
      </c>
      <c r="BT745" s="2">
        <v>40148</v>
      </c>
      <c r="BU745" s="1">
        <v>0</v>
      </c>
      <c r="BV745" s="1">
        <v>0</v>
      </c>
      <c r="BW745" s="1">
        <v>0</v>
      </c>
      <c r="BX745" s="1">
        <v>0</v>
      </c>
    </row>
    <row r="746" spans="4:76" hidden="1" x14ac:dyDescent="0.25">
      <c r="D746" s="4"/>
      <c r="E746" s="5">
        <f t="shared" si="108"/>
        <v>0</v>
      </c>
      <c r="F746" s="5">
        <f t="shared" si="109"/>
        <v>0</v>
      </c>
      <c r="H746" s="5" t="str">
        <f t="shared" si="110"/>
        <v>Withdrawn</v>
      </c>
      <c r="I746" s="6" t="str">
        <f t="shared" si="111"/>
        <v>Not Started</v>
      </c>
      <c r="J746" s="1" t="s">
        <v>1677</v>
      </c>
      <c r="P746" s="1" t="str">
        <f t="shared" si="112"/>
        <v>NRIS</v>
      </c>
      <c r="R746" s="1">
        <f t="shared" si="113"/>
        <v>99</v>
      </c>
      <c r="T746" s="1" t="str">
        <f t="shared" si="114"/>
        <v>Wind</v>
      </c>
      <c r="U746" s="1" t="str">
        <f t="shared" si="115"/>
        <v>Mower County</v>
      </c>
      <c r="V746" s="1" t="str">
        <f t="shared" si="116"/>
        <v>MN</v>
      </c>
      <c r="AB746" s="1"/>
      <c r="AC746" s="1"/>
      <c r="AJ746" s="5"/>
      <c r="AK746" s="5"/>
      <c r="AL746" s="5"/>
      <c r="AM746" s="5"/>
      <c r="AN746" s="5"/>
      <c r="AO746" s="5"/>
      <c r="AP746" s="5"/>
      <c r="AQ746" s="5"/>
      <c r="AR746" s="5"/>
      <c r="AS746" s="5"/>
      <c r="AT746" s="5"/>
      <c r="AU746" s="5"/>
      <c r="BB746" s="1" t="s">
        <v>73</v>
      </c>
      <c r="BC746" s="2">
        <v>39400</v>
      </c>
      <c r="BD746" s="2">
        <v>40667</v>
      </c>
      <c r="BE746" s="2">
        <v>40667</v>
      </c>
      <c r="BG746" s="1" t="s">
        <v>153</v>
      </c>
      <c r="BH746" s="1" t="s">
        <v>179</v>
      </c>
      <c r="BI746" s="1" t="s">
        <v>93</v>
      </c>
      <c r="BL746" s="1" t="s">
        <v>143</v>
      </c>
      <c r="BM746" s="1" t="s">
        <v>126</v>
      </c>
      <c r="BN746" s="1" t="s">
        <v>1672</v>
      </c>
      <c r="BO746" s="1">
        <v>99</v>
      </c>
      <c r="BP746" s="1">
        <v>99</v>
      </c>
      <c r="BQ746" s="1" t="s">
        <v>97</v>
      </c>
      <c r="BR746" s="1" t="s">
        <v>98</v>
      </c>
      <c r="BS746" s="1" t="s">
        <v>84</v>
      </c>
      <c r="BT746" s="2">
        <v>40512</v>
      </c>
      <c r="BU746" s="1">
        <v>0</v>
      </c>
      <c r="BV746" s="1">
        <v>0</v>
      </c>
      <c r="BW746" s="1">
        <v>0</v>
      </c>
      <c r="BX746" s="1">
        <v>0</v>
      </c>
    </row>
    <row r="747" spans="4:76" hidden="1" x14ac:dyDescent="0.25">
      <c r="D747" s="4"/>
      <c r="E747" s="5">
        <f t="shared" si="108"/>
        <v>0</v>
      </c>
      <c r="F747" s="5">
        <f t="shared" si="109"/>
        <v>0</v>
      </c>
      <c r="H747" s="5" t="str">
        <f t="shared" si="110"/>
        <v>Withdrawn</v>
      </c>
      <c r="I747" s="6" t="str">
        <f t="shared" si="111"/>
        <v>Not Started</v>
      </c>
      <c r="J747" s="1" t="s">
        <v>1678</v>
      </c>
      <c r="P747" s="1" t="str">
        <f t="shared" si="112"/>
        <v>NRIS</v>
      </c>
      <c r="R747" s="1">
        <f t="shared" si="113"/>
        <v>201</v>
      </c>
      <c r="T747" s="1" t="str">
        <f t="shared" si="114"/>
        <v>Wind</v>
      </c>
      <c r="U747" s="1" t="str">
        <f t="shared" si="115"/>
        <v>Wilkin County</v>
      </c>
      <c r="V747" s="1" t="str">
        <f t="shared" si="116"/>
        <v>MN</v>
      </c>
      <c r="AB747" s="1"/>
      <c r="AC747" s="1"/>
      <c r="AJ747" s="5"/>
      <c r="AK747" s="5"/>
      <c r="AL747" s="5"/>
      <c r="AM747" s="5"/>
      <c r="AN747" s="5"/>
      <c r="AO747" s="5"/>
      <c r="AP747" s="5"/>
      <c r="AQ747" s="5"/>
      <c r="AR747" s="5"/>
      <c r="AS747" s="5"/>
      <c r="AT747" s="5"/>
      <c r="AU747" s="5"/>
      <c r="BB747" s="1" t="s">
        <v>73</v>
      </c>
      <c r="BC747" s="2">
        <v>39400</v>
      </c>
      <c r="BD747" s="2">
        <v>40667</v>
      </c>
      <c r="BE747" s="2">
        <v>40667</v>
      </c>
      <c r="BG747" s="1" t="s">
        <v>203</v>
      </c>
      <c r="BH747" s="1" t="s">
        <v>1679</v>
      </c>
      <c r="BI747" s="1" t="s">
        <v>93</v>
      </c>
      <c r="BL747" s="1" t="s">
        <v>143</v>
      </c>
      <c r="BM747" s="1" t="s">
        <v>126</v>
      </c>
      <c r="BN747" s="1" t="s">
        <v>1680</v>
      </c>
      <c r="BO747" s="1">
        <v>201</v>
      </c>
      <c r="BP747" s="1">
        <v>201</v>
      </c>
      <c r="BQ747" s="1" t="s">
        <v>97</v>
      </c>
      <c r="BR747" s="1" t="s">
        <v>98</v>
      </c>
      <c r="BS747" s="1" t="s">
        <v>84</v>
      </c>
      <c r="BT747" s="2">
        <v>40877</v>
      </c>
      <c r="BU747" s="1">
        <v>0</v>
      </c>
      <c r="BV747" s="1">
        <v>0</v>
      </c>
      <c r="BW747" s="1">
        <v>0</v>
      </c>
      <c r="BX747" s="1">
        <v>0</v>
      </c>
    </row>
    <row r="748" spans="4:76" hidden="1" x14ac:dyDescent="0.25">
      <c r="D748" s="4"/>
      <c r="E748" s="5">
        <f t="shared" si="108"/>
        <v>0</v>
      </c>
      <c r="F748" s="5">
        <f t="shared" si="109"/>
        <v>0</v>
      </c>
      <c r="H748" s="5" t="str">
        <f t="shared" si="110"/>
        <v>Withdrawn</v>
      </c>
      <c r="I748" s="6" t="str">
        <f t="shared" si="111"/>
        <v>Not Started</v>
      </c>
      <c r="J748" s="1" t="s">
        <v>1681</v>
      </c>
      <c r="P748" s="1" t="str">
        <f t="shared" si="112"/>
        <v>NRIS</v>
      </c>
      <c r="R748" s="1">
        <f t="shared" si="113"/>
        <v>100</v>
      </c>
      <c r="T748" s="1" t="str">
        <f t="shared" si="114"/>
        <v>Wind</v>
      </c>
      <c r="U748" s="1" t="str">
        <f t="shared" si="115"/>
        <v>Howard County</v>
      </c>
      <c r="V748" s="1" t="str">
        <f t="shared" si="116"/>
        <v>IA</v>
      </c>
      <c r="AB748" s="1"/>
      <c r="AC748" s="1"/>
      <c r="AJ748" s="5"/>
      <c r="AK748" s="5"/>
      <c r="AL748" s="5"/>
      <c r="AM748" s="5"/>
      <c r="AN748" s="5"/>
      <c r="AO748" s="5"/>
      <c r="AP748" s="5"/>
      <c r="AQ748" s="5"/>
      <c r="AR748" s="5"/>
      <c r="AS748" s="5"/>
      <c r="AT748" s="5"/>
      <c r="AU748" s="5"/>
      <c r="BB748" s="1" t="s">
        <v>73</v>
      </c>
      <c r="BC748" s="2">
        <v>39484</v>
      </c>
      <c r="BD748" s="2">
        <v>40667</v>
      </c>
      <c r="BE748" s="2">
        <v>40667</v>
      </c>
      <c r="BG748" s="1" t="s">
        <v>87</v>
      </c>
      <c r="BH748" s="1" t="s">
        <v>538</v>
      </c>
      <c r="BI748" s="1" t="s">
        <v>89</v>
      </c>
      <c r="BL748" s="1" t="s">
        <v>143</v>
      </c>
      <c r="BM748" s="1" t="s">
        <v>126</v>
      </c>
      <c r="BN748" s="1" t="s">
        <v>1682</v>
      </c>
      <c r="BO748" s="1">
        <v>100</v>
      </c>
      <c r="BP748" s="1">
        <v>100</v>
      </c>
      <c r="BQ748" s="1" t="s">
        <v>97</v>
      </c>
      <c r="BR748" s="1" t="s">
        <v>98</v>
      </c>
      <c r="BS748" s="1" t="s">
        <v>84</v>
      </c>
      <c r="BT748" s="2">
        <v>40543</v>
      </c>
      <c r="BU748" s="1">
        <v>0</v>
      </c>
      <c r="BV748" s="1">
        <v>0</v>
      </c>
      <c r="BW748" s="1">
        <v>0</v>
      </c>
      <c r="BX748" s="1">
        <v>0</v>
      </c>
    </row>
    <row r="749" spans="4:76" hidden="1" x14ac:dyDescent="0.25">
      <c r="D749" s="4"/>
      <c r="E749" s="5">
        <f t="shared" si="108"/>
        <v>0</v>
      </c>
      <c r="F749" s="5">
        <f t="shared" si="109"/>
        <v>0</v>
      </c>
      <c r="H749" s="5" t="str">
        <f t="shared" si="110"/>
        <v>Withdrawn</v>
      </c>
      <c r="I749" s="6" t="str">
        <f t="shared" si="111"/>
        <v>Not Started</v>
      </c>
      <c r="J749" s="1" t="s">
        <v>1683</v>
      </c>
      <c r="P749" s="1" t="str">
        <f t="shared" si="112"/>
        <v>NRIS</v>
      </c>
      <c r="R749" s="1">
        <f t="shared" si="113"/>
        <v>250</v>
      </c>
      <c r="T749" s="1" t="str">
        <f t="shared" si="114"/>
        <v>Wind</v>
      </c>
      <c r="U749" s="1" t="str">
        <f t="shared" si="115"/>
        <v>Kossuth County</v>
      </c>
      <c r="V749" s="1" t="str">
        <f t="shared" si="116"/>
        <v>IA</v>
      </c>
      <c r="AB749" s="1"/>
      <c r="AC749" s="1"/>
      <c r="AJ749" s="5"/>
      <c r="AK749" s="5"/>
      <c r="AL749" s="5"/>
      <c r="AM749" s="5"/>
      <c r="AN749" s="5"/>
      <c r="AO749" s="5"/>
      <c r="AP749" s="5"/>
      <c r="AQ749" s="5"/>
      <c r="AR749" s="5"/>
      <c r="AS749" s="5"/>
      <c r="AT749" s="5"/>
      <c r="AU749" s="5"/>
      <c r="BB749" s="1" t="s">
        <v>73</v>
      </c>
      <c r="BC749" s="2">
        <v>39619</v>
      </c>
      <c r="BD749" s="2">
        <v>40667</v>
      </c>
      <c r="BE749" s="2">
        <v>40667</v>
      </c>
      <c r="BG749" s="1" t="s">
        <v>87</v>
      </c>
      <c r="BH749" s="1" t="s">
        <v>1684</v>
      </c>
      <c r="BI749" s="1" t="s">
        <v>89</v>
      </c>
      <c r="BL749" s="1" t="s">
        <v>599</v>
      </c>
      <c r="BM749" s="1" t="s">
        <v>126</v>
      </c>
      <c r="BN749" s="1" t="s">
        <v>1685</v>
      </c>
      <c r="BO749" s="1">
        <v>250</v>
      </c>
      <c r="BP749" s="1">
        <v>250</v>
      </c>
      <c r="BQ749" s="1" t="s">
        <v>97</v>
      </c>
      <c r="BR749" s="1" t="s">
        <v>98</v>
      </c>
      <c r="BS749" s="1" t="s">
        <v>84</v>
      </c>
      <c r="BT749" s="2">
        <v>40908</v>
      </c>
      <c r="BU749" s="1">
        <v>0</v>
      </c>
      <c r="BV749" s="1">
        <v>0</v>
      </c>
      <c r="BW749" s="1">
        <v>0</v>
      </c>
      <c r="BX749" s="1">
        <v>0</v>
      </c>
    </row>
    <row r="750" spans="4:76" hidden="1" x14ac:dyDescent="0.25">
      <c r="D750" s="4"/>
      <c r="E750" s="5">
        <f t="shared" si="108"/>
        <v>0</v>
      </c>
      <c r="F750" s="5">
        <f t="shared" si="109"/>
        <v>0</v>
      </c>
      <c r="H750" s="5" t="str">
        <f t="shared" si="110"/>
        <v>Withdrawn</v>
      </c>
      <c r="I750" s="6" t="str">
        <f t="shared" si="111"/>
        <v>Not Started</v>
      </c>
      <c r="J750" s="1" t="s">
        <v>1686</v>
      </c>
      <c r="P750" s="1" t="str">
        <f t="shared" si="112"/>
        <v>NRIS</v>
      </c>
      <c r="R750" s="1">
        <f t="shared" si="113"/>
        <v>500</v>
      </c>
      <c r="T750" s="1" t="str">
        <f t="shared" si="114"/>
        <v>Wind</v>
      </c>
      <c r="U750" s="1" t="str">
        <f t="shared" si="115"/>
        <v>Oliver County</v>
      </c>
      <c r="V750" s="1" t="str">
        <f t="shared" si="116"/>
        <v>ND</v>
      </c>
      <c r="AB750" s="1"/>
      <c r="AC750" s="1"/>
      <c r="AJ750" s="5"/>
      <c r="AK750" s="5"/>
      <c r="AL750" s="5"/>
      <c r="AM750" s="5"/>
      <c r="AN750" s="5"/>
      <c r="AO750" s="5"/>
      <c r="AP750" s="5"/>
      <c r="AQ750" s="5"/>
      <c r="AR750" s="5"/>
      <c r="AS750" s="5"/>
      <c r="AT750" s="5"/>
      <c r="AU750" s="5"/>
      <c r="BB750" s="1" t="s">
        <v>73</v>
      </c>
      <c r="BC750" s="2">
        <v>39629</v>
      </c>
      <c r="BD750" s="2">
        <v>40667</v>
      </c>
      <c r="BE750" s="2">
        <v>40667</v>
      </c>
      <c r="BG750" s="1" t="s">
        <v>203</v>
      </c>
      <c r="BH750" s="1" t="s">
        <v>864</v>
      </c>
      <c r="BI750" s="1" t="s">
        <v>194</v>
      </c>
      <c r="BL750" s="1" t="s">
        <v>143</v>
      </c>
      <c r="BM750" s="1" t="s">
        <v>126</v>
      </c>
      <c r="BN750" s="1" t="s">
        <v>1687</v>
      </c>
      <c r="BO750" s="1">
        <v>500</v>
      </c>
      <c r="BP750" s="1">
        <v>500</v>
      </c>
      <c r="BQ750" s="1" t="s">
        <v>97</v>
      </c>
      <c r="BR750" s="1" t="s">
        <v>98</v>
      </c>
      <c r="BS750" s="1" t="s">
        <v>84</v>
      </c>
      <c r="BT750" s="2">
        <v>40483</v>
      </c>
      <c r="BU750" s="1">
        <v>0</v>
      </c>
      <c r="BV750" s="1">
        <v>0</v>
      </c>
      <c r="BW750" s="1">
        <v>0</v>
      </c>
      <c r="BX750" s="1">
        <v>0</v>
      </c>
    </row>
    <row r="751" spans="4:76" hidden="1" x14ac:dyDescent="0.25">
      <c r="D751" s="4"/>
      <c r="E751" s="5">
        <f t="shared" si="108"/>
        <v>0</v>
      </c>
      <c r="F751" s="5">
        <f t="shared" si="109"/>
        <v>0</v>
      </c>
      <c r="H751" s="5" t="str">
        <f t="shared" si="110"/>
        <v>Withdrawn</v>
      </c>
      <c r="I751" s="6" t="str">
        <f t="shared" si="111"/>
        <v>Not Started</v>
      </c>
      <c r="J751" s="1" t="s">
        <v>1688</v>
      </c>
      <c r="P751" s="1" t="str">
        <f t="shared" si="112"/>
        <v>NRIS</v>
      </c>
      <c r="R751" s="1">
        <f t="shared" si="113"/>
        <v>200</v>
      </c>
      <c r="T751" s="1" t="str">
        <f t="shared" si="114"/>
        <v>Wind</v>
      </c>
      <c r="U751" s="1" t="str">
        <f t="shared" si="115"/>
        <v>McLean County</v>
      </c>
      <c r="V751" s="1" t="str">
        <f t="shared" si="116"/>
        <v>ND</v>
      </c>
      <c r="AB751" s="1"/>
      <c r="AC751" s="1"/>
      <c r="AJ751" s="5"/>
      <c r="AK751" s="5"/>
      <c r="AL751" s="5"/>
      <c r="AM751" s="5"/>
      <c r="AN751" s="5"/>
      <c r="AO751" s="5"/>
      <c r="AP751" s="5"/>
      <c r="AQ751" s="5"/>
      <c r="AR751" s="5"/>
      <c r="AS751" s="5"/>
      <c r="AT751" s="5"/>
      <c r="AU751" s="5"/>
      <c r="BB751" s="1" t="s">
        <v>73</v>
      </c>
      <c r="BC751" s="2">
        <v>39632</v>
      </c>
      <c r="BD751" s="2">
        <v>40667</v>
      </c>
      <c r="BE751" s="2">
        <v>40667</v>
      </c>
      <c r="BG751" s="1" t="s">
        <v>153</v>
      </c>
      <c r="BH751" s="1" t="s">
        <v>540</v>
      </c>
      <c r="BI751" s="1" t="s">
        <v>194</v>
      </c>
      <c r="BL751" s="1" t="s">
        <v>143</v>
      </c>
      <c r="BM751" s="1" t="s">
        <v>126</v>
      </c>
      <c r="BN751" s="1" t="s">
        <v>1689</v>
      </c>
      <c r="BO751" s="1">
        <v>200</v>
      </c>
      <c r="BP751" s="1">
        <v>200</v>
      </c>
      <c r="BQ751" s="1" t="s">
        <v>97</v>
      </c>
      <c r="BR751" s="1" t="s">
        <v>98</v>
      </c>
      <c r="BS751" s="1" t="s">
        <v>84</v>
      </c>
      <c r="BT751" s="2">
        <v>40543</v>
      </c>
      <c r="BU751" s="1">
        <v>0</v>
      </c>
      <c r="BV751" s="1">
        <v>0</v>
      </c>
      <c r="BW751" s="1">
        <v>0</v>
      </c>
      <c r="BX751" s="1">
        <v>0</v>
      </c>
    </row>
    <row r="752" spans="4:76" hidden="1" x14ac:dyDescent="0.25">
      <c r="D752" s="4"/>
      <c r="E752" s="5" t="str">
        <f t="shared" si="108"/>
        <v>DPP-2008-NOV</v>
      </c>
      <c r="F752" s="5" t="str">
        <f t="shared" si="109"/>
        <v>IL</v>
      </c>
      <c r="H752" s="5" t="str">
        <f t="shared" si="110"/>
        <v>Done</v>
      </c>
      <c r="I752" s="6" t="str">
        <f t="shared" si="111"/>
        <v>In Service</v>
      </c>
      <c r="J752" s="1" t="s">
        <v>1690</v>
      </c>
      <c r="P752" s="1" t="str">
        <f t="shared" si="112"/>
        <v>NRIS</v>
      </c>
      <c r="R752" s="1">
        <f t="shared" si="113"/>
        <v>23</v>
      </c>
      <c r="T752" s="1" t="str">
        <f t="shared" si="114"/>
        <v>Coal</v>
      </c>
      <c r="U752" s="1" t="str">
        <f t="shared" si="115"/>
        <v>Fulton County</v>
      </c>
      <c r="V752" s="1" t="str">
        <f t="shared" si="116"/>
        <v>IL</v>
      </c>
      <c r="AB752" s="1"/>
      <c r="AC752" s="1"/>
      <c r="AJ752" s="5"/>
      <c r="AK752" s="5"/>
      <c r="AL752" s="5"/>
      <c r="AM752" s="5"/>
      <c r="AN752" s="5"/>
      <c r="AO752" s="5"/>
      <c r="AP752" s="5"/>
      <c r="AQ752" s="5"/>
      <c r="AR752" s="5"/>
      <c r="AS752" s="5"/>
      <c r="AT752" s="5"/>
      <c r="AU752" s="5"/>
      <c r="BB752" s="1" t="s">
        <v>58</v>
      </c>
      <c r="BC752" s="2">
        <v>39350</v>
      </c>
      <c r="BE752" s="2">
        <v>40192</v>
      </c>
      <c r="BF752" s="2">
        <v>39887</v>
      </c>
      <c r="BG752" s="1" t="s">
        <v>122</v>
      </c>
      <c r="BH752" s="1" t="s">
        <v>533</v>
      </c>
      <c r="BI752" s="1" t="s">
        <v>124</v>
      </c>
      <c r="BJ752" s="1" t="s">
        <v>1303</v>
      </c>
      <c r="BK752" s="1" t="s">
        <v>124</v>
      </c>
      <c r="BL752" s="1" t="s">
        <v>77</v>
      </c>
      <c r="BM752" s="1" t="s">
        <v>126</v>
      </c>
      <c r="BN752" s="1" t="s">
        <v>1691</v>
      </c>
      <c r="BO752" s="1">
        <v>23</v>
      </c>
      <c r="BP752" s="1">
        <v>23</v>
      </c>
      <c r="BQ752" s="1" t="s">
        <v>83</v>
      </c>
      <c r="BR752" s="1" t="s">
        <v>355</v>
      </c>
      <c r="BS752" s="1" t="s">
        <v>65</v>
      </c>
      <c r="BT752" s="2">
        <v>39995</v>
      </c>
      <c r="BU752" s="1">
        <v>0</v>
      </c>
      <c r="BV752" s="1">
        <v>0</v>
      </c>
      <c r="BW752" s="1">
        <v>0</v>
      </c>
      <c r="BX752" s="1">
        <v>0</v>
      </c>
    </row>
    <row r="753" spans="4:76" hidden="1" x14ac:dyDescent="0.25">
      <c r="D753" s="4"/>
      <c r="E753" s="5">
        <f t="shared" si="108"/>
        <v>0</v>
      </c>
      <c r="F753" s="5">
        <f t="shared" si="109"/>
        <v>0</v>
      </c>
      <c r="H753" s="5" t="str">
        <f t="shared" si="110"/>
        <v>Withdrawn</v>
      </c>
      <c r="I753" s="6" t="str">
        <f t="shared" si="111"/>
        <v>Not Started</v>
      </c>
      <c r="J753" s="1" t="s">
        <v>1692</v>
      </c>
      <c r="P753" s="1" t="str">
        <f t="shared" si="112"/>
        <v>NRIS</v>
      </c>
      <c r="R753" s="1">
        <f t="shared" si="113"/>
        <v>550</v>
      </c>
      <c r="T753" s="1" t="str">
        <f t="shared" si="114"/>
        <v>Wind</v>
      </c>
      <c r="U753" s="1" t="str">
        <f t="shared" si="115"/>
        <v>Roberts County</v>
      </c>
      <c r="V753" s="1" t="str">
        <f t="shared" si="116"/>
        <v>SD</v>
      </c>
      <c r="AB753" s="1"/>
      <c r="AC753" s="1"/>
      <c r="AJ753" s="5"/>
      <c r="AK753" s="5"/>
      <c r="AL753" s="5"/>
      <c r="AM753" s="5"/>
      <c r="AN753" s="5"/>
      <c r="AO753" s="5"/>
      <c r="AP753" s="5"/>
      <c r="AQ753" s="5"/>
      <c r="AR753" s="5"/>
      <c r="AS753" s="5"/>
      <c r="AT753" s="5"/>
      <c r="AU753" s="5"/>
      <c r="BB753" s="1" t="s">
        <v>73</v>
      </c>
      <c r="BC753" s="2">
        <v>39664</v>
      </c>
      <c r="BD753" s="2">
        <v>40667</v>
      </c>
      <c r="BE753" s="2">
        <v>40667</v>
      </c>
      <c r="BG753" s="1" t="s">
        <v>203</v>
      </c>
      <c r="BH753" s="1" t="s">
        <v>1224</v>
      </c>
      <c r="BI753" s="1" t="s">
        <v>205</v>
      </c>
      <c r="BL753" s="1" t="s">
        <v>143</v>
      </c>
      <c r="BM753" s="1" t="s">
        <v>126</v>
      </c>
      <c r="BN753" s="1" t="s">
        <v>1693</v>
      </c>
      <c r="BO753" s="1">
        <v>550</v>
      </c>
      <c r="BP753" s="1">
        <v>550</v>
      </c>
      <c r="BQ753" s="1" t="s">
        <v>97</v>
      </c>
      <c r="BR753" s="1" t="s">
        <v>98</v>
      </c>
      <c r="BS753" s="1" t="s">
        <v>84</v>
      </c>
      <c r="BT753" s="2">
        <v>40330</v>
      </c>
      <c r="BU753" s="1">
        <v>0</v>
      </c>
      <c r="BV753" s="1">
        <v>0</v>
      </c>
      <c r="BW753" s="1">
        <v>0</v>
      </c>
      <c r="BX753" s="1">
        <v>0</v>
      </c>
    </row>
    <row r="754" spans="4:76" hidden="1" x14ac:dyDescent="0.25">
      <c r="D754" s="4"/>
      <c r="E754" s="5" t="str">
        <f t="shared" si="108"/>
        <v>DPP-2012-AUG</v>
      </c>
      <c r="F754" s="5" t="str">
        <f t="shared" si="109"/>
        <v>WEST</v>
      </c>
      <c r="H754" s="5" t="str">
        <f t="shared" si="110"/>
        <v>Done</v>
      </c>
      <c r="I754" s="6" t="str">
        <f t="shared" si="111"/>
        <v>In Service</v>
      </c>
      <c r="J754" s="1" t="s">
        <v>1694</v>
      </c>
      <c r="P754" s="1" t="str">
        <f t="shared" si="112"/>
        <v>NRIS</v>
      </c>
      <c r="R754" s="1">
        <f t="shared" si="113"/>
        <v>201</v>
      </c>
      <c r="T754" s="1" t="str">
        <f t="shared" si="114"/>
        <v>Wind</v>
      </c>
      <c r="U754" s="1" t="str">
        <f t="shared" si="115"/>
        <v>Freeborn County</v>
      </c>
      <c r="V754" s="1" t="str">
        <f t="shared" si="116"/>
        <v>MN</v>
      </c>
      <c r="AB754" s="1"/>
      <c r="AC754" s="1"/>
      <c r="AJ754" s="5"/>
      <c r="AK754" s="5"/>
      <c r="AL754" s="5"/>
      <c r="AM754" s="5"/>
      <c r="AN754" s="5"/>
      <c r="AO754" s="5"/>
      <c r="AP754" s="5"/>
      <c r="AQ754" s="5"/>
      <c r="AR754" s="5"/>
      <c r="AS754" s="5"/>
      <c r="AT754" s="5"/>
      <c r="AU754" s="5"/>
      <c r="BB754" s="1" t="s">
        <v>58</v>
      </c>
      <c r="BC754" s="2">
        <v>39357</v>
      </c>
      <c r="BE754" s="2">
        <v>42135</v>
      </c>
      <c r="BF754" s="2">
        <v>40422</v>
      </c>
      <c r="BG754" s="1" t="s">
        <v>87</v>
      </c>
      <c r="BH754" s="1" t="s">
        <v>830</v>
      </c>
      <c r="BI754" s="1" t="s">
        <v>93</v>
      </c>
      <c r="BJ754" s="1" t="s">
        <v>1435</v>
      </c>
      <c r="BK754" s="1" t="s">
        <v>1436</v>
      </c>
      <c r="BL754" s="1" t="s">
        <v>77</v>
      </c>
      <c r="BM754" s="1" t="s">
        <v>126</v>
      </c>
      <c r="BN754" s="1" t="s">
        <v>1695</v>
      </c>
      <c r="BO754" s="1">
        <v>201</v>
      </c>
      <c r="BP754" s="1">
        <v>201</v>
      </c>
      <c r="BQ754" s="1" t="s">
        <v>97</v>
      </c>
      <c r="BR754" s="1" t="s">
        <v>98</v>
      </c>
      <c r="BS754" s="1" t="s">
        <v>65</v>
      </c>
      <c r="BT754" s="2">
        <v>40148</v>
      </c>
      <c r="BU754" s="1">
        <v>0</v>
      </c>
      <c r="BV754" s="1">
        <v>0</v>
      </c>
      <c r="BW754" s="1">
        <v>0</v>
      </c>
      <c r="BX754" s="1">
        <v>0</v>
      </c>
    </row>
    <row r="755" spans="4:76" hidden="1" x14ac:dyDescent="0.25">
      <c r="D755" s="4"/>
      <c r="E755" s="5">
        <f t="shared" si="108"/>
        <v>0</v>
      </c>
      <c r="F755" s="5">
        <f t="shared" si="109"/>
        <v>0</v>
      </c>
      <c r="H755" s="5" t="str">
        <f t="shared" si="110"/>
        <v>Withdrawn</v>
      </c>
      <c r="I755" s="6" t="str">
        <f t="shared" si="111"/>
        <v>Not Started</v>
      </c>
      <c r="J755" s="1" t="s">
        <v>1696</v>
      </c>
      <c r="P755" s="1" t="str">
        <f t="shared" si="112"/>
        <v>NRIS</v>
      </c>
      <c r="R755" s="1">
        <f t="shared" si="113"/>
        <v>200</v>
      </c>
      <c r="T755" s="1" t="str">
        <f t="shared" si="114"/>
        <v>Wind</v>
      </c>
      <c r="U755" s="1" t="str">
        <f t="shared" si="115"/>
        <v>Jackson County</v>
      </c>
      <c r="V755" s="1" t="str">
        <f t="shared" si="116"/>
        <v>MN</v>
      </c>
      <c r="AB755" s="1"/>
      <c r="AC755" s="1"/>
      <c r="AJ755" s="5"/>
      <c r="AK755" s="5"/>
      <c r="AL755" s="5"/>
      <c r="AM755" s="5"/>
      <c r="AN755" s="5"/>
      <c r="AO755" s="5"/>
      <c r="AP755" s="5"/>
      <c r="AQ755" s="5"/>
      <c r="AR755" s="5"/>
      <c r="AS755" s="5"/>
      <c r="AT755" s="5"/>
      <c r="AU755" s="5"/>
      <c r="BB755" s="1" t="s">
        <v>73</v>
      </c>
      <c r="BC755" s="2">
        <v>39994</v>
      </c>
      <c r="BD755" s="2">
        <v>40667</v>
      </c>
      <c r="BE755" s="2">
        <v>40667</v>
      </c>
      <c r="BG755" s="1" t="s">
        <v>87</v>
      </c>
      <c r="BH755" s="1" t="s">
        <v>259</v>
      </c>
      <c r="BI755" s="1" t="s">
        <v>93</v>
      </c>
      <c r="BL755" s="1" t="s">
        <v>536</v>
      </c>
      <c r="BM755" s="1" t="s">
        <v>126</v>
      </c>
      <c r="BN755" s="1" t="s">
        <v>1697</v>
      </c>
      <c r="BO755" s="1">
        <v>200</v>
      </c>
      <c r="BP755" s="1">
        <v>200</v>
      </c>
      <c r="BQ755" s="1" t="s">
        <v>97</v>
      </c>
      <c r="BR755" s="1" t="s">
        <v>98</v>
      </c>
      <c r="BS755" s="1" t="s">
        <v>84</v>
      </c>
      <c r="BT755" s="2">
        <v>40178</v>
      </c>
      <c r="BU755" s="1">
        <v>0</v>
      </c>
      <c r="BV755" s="1">
        <v>0</v>
      </c>
      <c r="BW755" s="1">
        <v>0</v>
      </c>
      <c r="BX755" s="1">
        <v>0</v>
      </c>
    </row>
    <row r="756" spans="4:76" hidden="1" x14ac:dyDescent="0.25">
      <c r="D756" s="4"/>
      <c r="E756" s="5">
        <f t="shared" si="108"/>
        <v>0</v>
      </c>
      <c r="F756" s="5">
        <f t="shared" si="109"/>
        <v>0</v>
      </c>
      <c r="H756" s="5" t="str">
        <f t="shared" si="110"/>
        <v>Withdrawn</v>
      </c>
      <c r="I756" s="6" t="str">
        <f t="shared" si="111"/>
        <v>Not Started</v>
      </c>
      <c r="J756" s="1" t="s">
        <v>1698</v>
      </c>
      <c r="P756" s="1" t="str">
        <f t="shared" si="112"/>
        <v>NRIS</v>
      </c>
      <c r="R756" s="1">
        <f t="shared" si="113"/>
        <v>99</v>
      </c>
      <c r="T756" s="1" t="str">
        <f t="shared" si="114"/>
        <v>Wind</v>
      </c>
      <c r="U756" s="1" t="str">
        <f t="shared" si="115"/>
        <v>Fond du Lac County</v>
      </c>
      <c r="V756" s="1" t="str">
        <f t="shared" si="116"/>
        <v>WI</v>
      </c>
      <c r="AB756" s="1"/>
      <c r="AC756" s="1"/>
      <c r="AJ756" s="5"/>
      <c r="AK756" s="5"/>
      <c r="AL756" s="5"/>
      <c r="AM756" s="5"/>
      <c r="AN756" s="5"/>
      <c r="AO756" s="5"/>
      <c r="AP756" s="5"/>
      <c r="AQ756" s="5"/>
      <c r="AR756" s="5"/>
      <c r="AS756" s="5"/>
      <c r="AT756" s="5"/>
      <c r="AU756" s="5"/>
      <c r="BB756" s="1" t="s">
        <v>73</v>
      </c>
      <c r="BC756" s="2">
        <v>40357</v>
      </c>
      <c r="BD756" s="2">
        <v>40676</v>
      </c>
      <c r="BE756" s="2">
        <v>40676</v>
      </c>
      <c r="BG756" s="1" t="s">
        <v>74</v>
      </c>
      <c r="BH756" s="1" t="s">
        <v>403</v>
      </c>
      <c r="BI756" s="1" t="s">
        <v>76</v>
      </c>
      <c r="BL756" s="1" t="s">
        <v>143</v>
      </c>
      <c r="BM756" s="1" t="s">
        <v>126</v>
      </c>
      <c r="BN756" s="1" t="s">
        <v>1699</v>
      </c>
      <c r="BO756" s="1">
        <v>99</v>
      </c>
      <c r="BP756" s="1">
        <v>99</v>
      </c>
      <c r="BQ756" s="1" t="s">
        <v>97</v>
      </c>
      <c r="BR756" s="1" t="s">
        <v>98</v>
      </c>
      <c r="BS756" s="1" t="s">
        <v>84</v>
      </c>
      <c r="BT756" s="2">
        <v>40969</v>
      </c>
      <c r="BU756" s="1">
        <v>0</v>
      </c>
      <c r="BV756" s="1">
        <v>0</v>
      </c>
      <c r="BW756" s="1">
        <v>0</v>
      </c>
      <c r="BX756" s="1">
        <v>0</v>
      </c>
    </row>
    <row r="757" spans="4:76" hidden="1" x14ac:dyDescent="0.25">
      <c r="D757" s="4"/>
      <c r="E757" s="5">
        <f t="shared" si="108"/>
        <v>0</v>
      </c>
      <c r="F757" s="5">
        <f t="shared" si="109"/>
        <v>0</v>
      </c>
      <c r="H757" s="5" t="str">
        <f t="shared" si="110"/>
        <v>Withdrawn</v>
      </c>
      <c r="I757" s="6" t="str">
        <f t="shared" si="111"/>
        <v>Not Started</v>
      </c>
      <c r="J757" s="1" t="s">
        <v>1700</v>
      </c>
      <c r="P757" s="1">
        <f t="shared" si="112"/>
        <v>0</v>
      </c>
      <c r="R757" s="1">
        <f t="shared" si="113"/>
        <v>501</v>
      </c>
      <c r="T757" s="1" t="str">
        <f t="shared" si="114"/>
        <v>Wind</v>
      </c>
      <c r="U757" s="1" t="str">
        <f t="shared" si="115"/>
        <v>Washington County</v>
      </c>
      <c r="V757" s="1" t="str">
        <f t="shared" si="116"/>
        <v>IA</v>
      </c>
      <c r="AB757" s="1"/>
      <c r="AC757" s="1"/>
      <c r="AJ757" s="5"/>
      <c r="AK757" s="5"/>
      <c r="AL757" s="5"/>
      <c r="AM757" s="5"/>
      <c r="AN757" s="5"/>
      <c r="AO757" s="5"/>
      <c r="AP757" s="5"/>
      <c r="AQ757" s="5"/>
      <c r="AR757" s="5"/>
      <c r="AS757" s="5"/>
      <c r="AT757" s="5"/>
      <c r="AU757" s="5"/>
      <c r="BB757" s="1" t="s">
        <v>73</v>
      </c>
      <c r="BC757" s="2">
        <v>39493</v>
      </c>
      <c r="BD757" s="2">
        <v>40681</v>
      </c>
      <c r="BE757" s="2">
        <v>40681</v>
      </c>
      <c r="BG757" s="1" t="s">
        <v>251</v>
      </c>
      <c r="BH757" s="1" t="s">
        <v>395</v>
      </c>
      <c r="BI757" s="1" t="s">
        <v>89</v>
      </c>
      <c r="BL757" s="1" t="s">
        <v>134</v>
      </c>
      <c r="BN757" s="1" t="s">
        <v>1701</v>
      </c>
      <c r="BO757" s="1">
        <v>501</v>
      </c>
      <c r="BP757" s="1">
        <v>501</v>
      </c>
      <c r="BQ757" s="1" t="s">
        <v>97</v>
      </c>
      <c r="BR757" s="1" t="s">
        <v>98</v>
      </c>
      <c r="BS757" s="1" t="s">
        <v>84</v>
      </c>
      <c r="BT757" s="2">
        <v>40513</v>
      </c>
      <c r="BU757" s="1">
        <v>0</v>
      </c>
      <c r="BV757" s="1">
        <v>0</v>
      </c>
      <c r="BW757" s="1">
        <v>0</v>
      </c>
      <c r="BX757" s="1">
        <v>0</v>
      </c>
    </row>
    <row r="758" spans="4:76" hidden="1" x14ac:dyDescent="0.25">
      <c r="D758" s="4"/>
      <c r="E758" s="5">
        <f t="shared" si="108"/>
        <v>0</v>
      </c>
      <c r="F758" s="5">
        <f t="shared" si="109"/>
        <v>0</v>
      </c>
      <c r="H758" s="5" t="str">
        <f t="shared" si="110"/>
        <v>Withdrawn</v>
      </c>
      <c r="I758" s="6" t="str">
        <f t="shared" si="111"/>
        <v>Not Started</v>
      </c>
      <c r="J758" s="1" t="s">
        <v>1702</v>
      </c>
      <c r="P758" s="1">
        <f t="shared" si="112"/>
        <v>0</v>
      </c>
      <c r="R758" s="1">
        <f t="shared" si="113"/>
        <v>250.5</v>
      </c>
      <c r="T758" s="1" t="str">
        <f t="shared" si="114"/>
        <v>Wind</v>
      </c>
      <c r="U758" s="1" t="str">
        <f t="shared" si="115"/>
        <v>Poweshiek County</v>
      </c>
      <c r="V758" s="1" t="str">
        <f t="shared" si="116"/>
        <v>IA</v>
      </c>
      <c r="AB758" s="1"/>
      <c r="AC758" s="1"/>
      <c r="AJ758" s="5"/>
      <c r="AK758" s="5"/>
      <c r="AL758" s="5"/>
      <c r="AM758" s="5"/>
      <c r="AN758" s="5"/>
      <c r="AO758" s="5"/>
      <c r="AP758" s="5"/>
      <c r="AQ758" s="5"/>
      <c r="AR758" s="5"/>
      <c r="AS758" s="5"/>
      <c r="AT758" s="5"/>
      <c r="AU758" s="5"/>
      <c r="BB758" s="1" t="s">
        <v>73</v>
      </c>
      <c r="BC758" s="2">
        <v>39493</v>
      </c>
      <c r="BD758" s="2">
        <v>40681</v>
      </c>
      <c r="BE758" s="2">
        <v>40681</v>
      </c>
      <c r="BG758" s="1" t="s">
        <v>251</v>
      </c>
      <c r="BH758" s="1" t="s">
        <v>1703</v>
      </c>
      <c r="BI758" s="1" t="s">
        <v>89</v>
      </c>
      <c r="BL758" s="1" t="s">
        <v>134</v>
      </c>
      <c r="BN758" s="1" t="s">
        <v>1704</v>
      </c>
      <c r="BO758" s="1">
        <v>250.5</v>
      </c>
      <c r="BP758" s="1">
        <v>250.5</v>
      </c>
      <c r="BQ758" s="1" t="s">
        <v>97</v>
      </c>
      <c r="BR758" s="1" t="s">
        <v>98</v>
      </c>
      <c r="BS758" s="1" t="s">
        <v>84</v>
      </c>
      <c r="BT758" s="2">
        <v>40040</v>
      </c>
      <c r="BU758" s="1">
        <v>0</v>
      </c>
      <c r="BV758" s="1">
        <v>0</v>
      </c>
      <c r="BW758" s="1">
        <v>0</v>
      </c>
      <c r="BX758" s="1">
        <v>0</v>
      </c>
    </row>
    <row r="759" spans="4:76" hidden="1" x14ac:dyDescent="0.25">
      <c r="D759" s="4"/>
      <c r="E759" s="5" t="str">
        <f t="shared" si="108"/>
        <v>DPP-2008-NOV</v>
      </c>
      <c r="F759" s="5" t="str">
        <f t="shared" si="109"/>
        <v>ND</v>
      </c>
      <c r="H759" s="5" t="str">
        <f t="shared" si="110"/>
        <v>Done</v>
      </c>
      <c r="I759" s="6" t="str">
        <f t="shared" si="111"/>
        <v>In Service</v>
      </c>
      <c r="J759" s="1" t="s">
        <v>1705</v>
      </c>
      <c r="P759" s="1" t="str">
        <f t="shared" si="112"/>
        <v>NRIS</v>
      </c>
      <c r="R759" s="1">
        <f t="shared" si="113"/>
        <v>25</v>
      </c>
      <c r="T759" s="1" t="str">
        <f t="shared" si="114"/>
        <v>Coal</v>
      </c>
      <c r="U759" s="1" t="str">
        <f t="shared" si="115"/>
        <v>McLean County</v>
      </c>
      <c r="V759" s="1" t="str">
        <f t="shared" si="116"/>
        <v>ND</v>
      </c>
      <c r="AB759" s="1"/>
      <c r="AC759" s="1"/>
      <c r="AJ759" s="5"/>
      <c r="AK759" s="5"/>
      <c r="AL759" s="5"/>
      <c r="AM759" s="5"/>
      <c r="AN759" s="5"/>
      <c r="AO759" s="5"/>
      <c r="AP759" s="5"/>
      <c r="AQ759" s="5"/>
      <c r="AR759" s="5"/>
      <c r="AS759" s="5"/>
      <c r="AT759" s="5"/>
      <c r="AU759" s="5"/>
      <c r="BB759" s="1" t="s">
        <v>58</v>
      </c>
      <c r="BC759" s="2">
        <v>39364</v>
      </c>
      <c r="BE759" s="2">
        <v>40088</v>
      </c>
      <c r="BG759" s="1" t="s">
        <v>153</v>
      </c>
      <c r="BH759" s="1" t="s">
        <v>540</v>
      </c>
      <c r="BI759" s="1" t="s">
        <v>194</v>
      </c>
      <c r="BJ759" s="1" t="s">
        <v>1303</v>
      </c>
      <c r="BK759" s="1" t="s">
        <v>194</v>
      </c>
      <c r="BL759" s="1" t="s">
        <v>134</v>
      </c>
      <c r="BM759" s="1" t="s">
        <v>126</v>
      </c>
      <c r="BN759" s="1" t="s">
        <v>1706</v>
      </c>
      <c r="BO759" s="1">
        <v>25</v>
      </c>
      <c r="BP759" s="1">
        <v>25</v>
      </c>
      <c r="BQ759" s="1" t="s">
        <v>83</v>
      </c>
      <c r="BR759" s="1" t="s">
        <v>94</v>
      </c>
      <c r="BS759" s="1" t="s">
        <v>65</v>
      </c>
      <c r="BT759" s="2">
        <v>40178</v>
      </c>
      <c r="BU759" s="1">
        <v>0</v>
      </c>
      <c r="BV759" s="1">
        <v>0</v>
      </c>
      <c r="BW759" s="1">
        <v>0</v>
      </c>
      <c r="BX759" s="1">
        <v>0</v>
      </c>
    </row>
    <row r="760" spans="4:76" hidden="1" x14ac:dyDescent="0.25">
      <c r="D760" s="4"/>
      <c r="E760" s="5" t="str">
        <f t="shared" si="108"/>
        <v>DPP-2008-NOV</v>
      </c>
      <c r="F760" s="5" t="str">
        <f t="shared" si="109"/>
        <v>ND</v>
      </c>
      <c r="H760" s="5" t="str">
        <f t="shared" si="110"/>
        <v>Done</v>
      </c>
      <c r="I760" s="6" t="str">
        <f t="shared" si="111"/>
        <v>In Service</v>
      </c>
      <c r="J760" s="1" t="s">
        <v>1707</v>
      </c>
      <c r="P760" s="1" t="str">
        <f t="shared" si="112"/>
        <v>NRIS</v>
      </c>
      <c r="R760" s="1">
        <f t="shared" si="113"/>
        <v>40</v>
      </c>
      <c r="T760" s="1" t="str">
        <f t="shared" si="114"/>
        <v>Coal</v>
      </c>
      <c r="U760" s="1" t="str">
        <f t="shared" si="115"/>
        <v>McLean County</v>
      </c>
      <c r="V760" s="1" t="str">
        <f t="shared" si="116"/>
        <v>ND</v>
      </c>
      <c r="AB760" s="1"/>
      <c r="AC760" s="1"/>
      <c r="AJ760" s="5"/>
      <c r="AK760" s="5"/>
      <c r="AL760" s="5"/>
      <c r="AM760" s="5"/>
      <c r="AN760" s="5"/>
      <c r="AO760" s="5"/>
      <c r="AP760" s="5"/>
      <c r="AQ760" s="5"/>
      <c r="AR760" s="5"/>
      <c r="AS760" s="5"/>
      <c r="AT760" s="5"/>
      <c r="AU760" s="5"/>
      <c r="BB760" s="1" t="s">
        <v>58</v>
      </c>
      <c r="BC760" s="2">
        <v>39364</v>
      </c>
      <c r="BE760" s="2">
        <v>40088</v>
      </c>
      <c r="BG760" s="1" t="s">
        <v>153</v>
      </c>
      <c r="BH760" s="1" t="s">
        <v>540</v>
      </c>
      <c r="BI760" s="1" t="s">
        <v>194</v>
      </c>
      <c r="BJ760" s="1" t="s">
        <v>1303</v>
      </c>
      <c r="BK760" s="1" t="s">
        <v>194</v>
      </c>
      <c r="BL760" s="1" t="s">
        <v>134</v>
      </c>
      <c r="BM760" s="1" t="s">
        <v>126</v>
      </c>
      <c r="BN760" s="1" t="s">
        <v>1706</v>
      </c>
      <c r="BO760" s="1">
        <v>40</v>
      </c>
      <c r="BP760" s="1">
        <v>40</v>
      </c>
      <c r="BQ760" s="1" t="s">
        <v>83</v>
      </c>
      <c r="BR760" s="1" t="s">
        <v>94</v>
      </c>
      <c r="BS760" s="1" t="s">
        <v>65</v>
      </c>
      <c r="BT760" s="2">
        <v>40543</v>
      </c>
      <c r="BU760" s="1">
        <v>0</v>
      </c>
      <c r="BV760" s="1">
        <v>0</v>
      </c>
      <c r="BW760" s="1">
        <v>0</v>
      </c>
      <c r="BX760" s="1">
        <v>0</v>
      </c>
    </row>
    <row r="761" spans="4:76" hidden="1" x14ac:dyDescent="0.25">
      <c r="D761" s="4"/>
      <c r="E761" s="5">
        <f t="shared" si="108"/>
        <v>0</v>
      </c>
      <c r="F761" s="5">
        <f t="shared" si="109"/>
        <v>0</v>
      </c>
      <c r="H761" s="5" t="str">
        <f t="shared" si="110"/>
        <v>Withdrawn</v>
      </c>
      <c r="I761" s="6" t="str">
        <f t="shared" si="111"/>
        <v>Not Started</v>
      </c>
      <c r="J761" s="1" t="s">
        <v>1708</v>
      </c>
      <c r="P761" s="1" t="str">
        <f t="shared" si="112"/>
        <v>NRIS</v>
      </c>
      <c r="R761" s="1">
        <f t="shared" si="113"/>
        <v>99</v>
      </c>
      <c r="T761" s="1" t="str">
        <f t="shared" si="114"/>
        <v>Wind</v>
      </c>
      <c r="U761" s="1" t="str">
        <f t="shared" si="115"/>
        <v>Fulton County</v>
      </c>
      <c r="V761" s="1" t="str">
        <f t="shared" si="116"/>
        <v>OH</v>
      </c>
      <c r="AB761" s="1"/>
      <c r="AC761" s="1"/>
      <c r="AJ761" s="5"/>
      <c r="AK761" s="5"/>
      <c r="AL761" s="5"/>
      <c r="AM761" s="5"/>
      <c r="AN761" s="5"/>
      <c r="AO761" s="5"/>
      <c r="AP761" s="5"/>
      <c r="AQ761" s="5"/>
      <c r="AR761" s="5"/>
      <c r="AS761" s="5"/>
      <c r="AT761" s="5"/>
      <c r="AU761" s="5"/>
      <c r="BB761" s="1" t="s">
        <v>73</v>
      </c>
      <c r="BC761" s="2">
        <v>40431</v>
      </c>
      <c r="BD761" s="2">
        <v>40683</v>
      </c>
      <c r="BE761" s="2">
        <v>40683</v>
      </c>
      <c r="BG761" s="1" t="s">
        <v>619</v>
      </c>
      <c r="BH761" s="1" t="s">
        <v>533</v>
      </c>
      <c r="BI761" s="1" t="s">
        <v>242</v>
      </c>
      <c r="BL761" s="1" t="s">
        <v>536</v>
      </c>
      <c r="BM761" s="1" t="s">
        <v>126</v>
      </c>
      <c r="BN761" s="1" t="s">
        <v>1709</v>
      </c>
      <c r="BO761" s="1">
        <v>99</v>
      </c>
      <c r="BP761" s="1">
        <v>99</v>
      </c>
      <c r="BQ761" s="1" t="s">
        <v>97</v>
      </c>
      <c r="BR761" s="1" t="s">
        <v>98</v>
      </c>
      <c r="BS761" s="1" t="s">
        <v>84</v>
      </c>
      <c r="BT761" s="2">
        <v>40543</v>
      </c>
      <c r="BU761" s="1">
        <v>0</v>
      </c>
      <c r="BV761" s="1">
        <v>0</v>
      </c>
      <c r="BW761" s="1">
        <v>0</v>
      </c>
      <c r="BX761" s="1">
        <v>0</v>
      </c>
    </row>
    <row r="762" spans="4:76" hidden="1" x14ac:dyDescent="0.25">
      <c r="D762" s="4"/>
      <c r="E762" s="5">
        <f t="shared" si="108"/>
        <v>0</v>
      </c>
      <c r="F762" s="5">
        <f t="shared" si="109"/>
        <v>0</v>
      </c>
      <c r="H762" s="5" t="str">
        <f t="shared" si="110"/>
        <v>Withdrawn</v>
      </c>
      <c r="I762" s="6" t="str">
        <f t="shared" si="111"/>
        <v>Not Started</v>
      </c>
      <c r="J762" s="1" t="s">
        <v>1710</v>
      </c>
      <c r="P762" s="1" t="str">
        <f t="shared" si="112"/>
        <v>NRIS</v>
      </c>
      <c r="R762" s="1">
        <f t="shared" si="113"/>
        <v>150</v>
      </c>
      <c r="T762" s="1" t="str">
        <f t="shared" si="114"/>
        <v>Wind</v>
      </c>
      <c r="U762" s="1" t="str">
        <f t="shared" si="115"/>
        <v>Mower County</v>
      </c>
      <c r="V762" s="1" t="str">
        <f t="shared" si="116"/>
        <v>MN</v>
      </c>
      <c r="AB762" s="1"/>
      <c r="AC762" s="1"/>
      <c r="AJ762" s="5"/>
      <c r="AK762" s="5"/>
      <c r="AL762" s="5"/>
      <c r="AM762" s="5"/>
      <c r="AN762" s="5"/>
      <c r="AO762" s="5"/>
      <c r="AP762" s="5"/>
      <c r="AQ762" s="5"/>
      <c r="AR762" s="5"/>
      <c r="AS762" s="5"/>
      <c r="AT762" s="5"/>
      <c r="AU762" s="5"/>
      <c r="BB762" s="1" t="s">
        <v>73</v>
      </c>
      <c r="BC762" s="2">
        <v>40185</v>
      </c>
      <c r="BD762" s="2">
        <v>40687</v>
      </c>
      <c r="BE762" s="2">
        <v>40687</v>
      </c>
      <c r="BG762" s="1" t="s">
        <v>153</v>
      </c>
      <c r="BH762" s="1" t="s">
        <v>179</v>
      </c>
      <c r="BI762" s="1" t="s">
        <v>93</v>
      </c>
      <c r="BL762" s="1" t="s">
        <v>143</v>
      </c>
      <c r="BM762" s="1" t="s">
        <v>126</v>
      </c>
      <c r="BN762" s="1" t="s">
        <v>1711</v>
      </c>
      <c r="BO762" s="1">
        <v>150</v>
      </c>
      <c r="BP762" s="1">
        <v>150</v>
      </c>
      <c r="BQ762" s="1" t="s">
        <v>97</v>
      </c>
      <c r="BR762" s="1" t="s">
        <v>98</v>
      </c>
      <c r="BS762" s="1" t="s">
        <v>84</v>
      </c>
      <c r="BT762" s="2">
        <v>41244</v>
      </c>
      <c r="BU762" s="1">
        <v>0</v>
      </c>
      <c r="BV762" s="1">
        <v>0</v>
      </c>
      <c r="BW762" s="1">
        <v>0</v>
      </c>
      <c r="BX762" s="1">
        <v>0</v>
      </c>
    </row>
    <row r="763" spans="4:76" hidden="1" x14ac:dyDescent="0.25">
      <c r="D763" s="4"/>
      <c r="E763" s="5">
        <f t="shared" si="108"/>
        <v>0</v>
      </c>
      <c r="F763" s="5">
        <f t="shared" si="109"/>
        <v>0</v>
      </c>
      <c r="H763" s="5" t="str">
        <f t="shared" si="110"/>
        <v>Withdrawn</v>
      </c>
      <c r="I763" s="6" t="str">
        <f t="shared" si="111"/>
        <v>Not Started</v>
      </c>
      <c r="J763" s="1" t="s">
        <v>1712</v>
      </c>
      <c r="P763" s="1" t="str">
        <f t="shared" si="112"/>
        <v>ERIS</v>
      </c>
      <c r="R763" s="1">
        <f t="shared" si="113"/>
        <v>201</v>
      </c>
      <c r="T763" s="1" t="str">
        <f t="shared" si="114"/>
        <v>Wind</v>
      </c>
      <c r="U763" s="1" t="str">
        <f t="shared" si="115"/>
        <v>Freeborn County</v>
      </c>
      <c r="V763" s="1" t="str">
        <f t="shared" si="116"/>
        <v>MN</v>
      </c>
      <c r="AB763" s="1"/>
      <c r="AC763" s="1"/>
      <c r="AJ763" s="5"/>
      <c r="AK763" s="5"/>
      <c r="AL763" s="5"/>
      <c r="AM763" s="5"/>
      <c r="AN763" s="5"/>
      <c r="AO763" s="5"/>
      <c r="AP763" s="5"/>
      <c r="AQ763" s="5"/>
      <c r="AR763" s="5"/>
      <c r="AS763" s="5"/>
      <c r="AT763" s="5"/>
      <c r="AU763" s="5"/>
      <c r="BB763" s="1" t="s">
        <v>73</v>
      </c>
      <c r="BC763" s="2">
        <v>40357</v>
      </c>
      <c r="BD763" s="2">
        <v>40690</v>
      </c>
      <c r="BE763" s="2">
        <v>40690</v>
      </c>
      <c r="BG763" s="1" t="s">
        <v>87</v>
      </c>
      <c r="BH763" s="1" t="s">
        <v>830</v>
      </c>
      <c r="BI763" s="1" t="s">
        <v>93</v>
      </c>
      <c r="BL763" s="1" t="s">
        <v>143</v>
      </c>
      <c r="BM763" s="1" t="s">
        <v>62</v>
      </c>
      <c r="BN763" s="1" t="s">
        <v>1713</v>
      </c>
      <c r="BO763" s="1">
        <v>201</v>
      </c>
      <c r="BP763" s="1">
        <v>201</v>
      </c>
      <c r="BQ763" s="1" t="s">
        <v>97</v>
      </c>
      <c r="BR763" s="1" t="s">
        <v>98</v>
      </c>
      <c r="BS763" s="1" t="s">
        <v>84</v>
      </c>
      <c r="BT763" s="2">
        <v>40817</v>
      </c>
      <c r="BU763" s="1">
        <v>0</v>
      </c>
      <c r="BV763" s="1">
        <v>0</v>
      </c>
      <c r="BW763" s="1">
        <v>0</v>
      </c>
      <c r="BX763" s="1">
        <v>0</v>
      </c>
    </row>
    <row r="764" spans="4:76" hidden="1" x14ac:dyDescent="0.25">
      <c r="D764" s="4"/>
      <c r="E764" s="5" t="str">
        <f t="shared" si="108"/>
        <v>DPP-2010-APR</v>
      </c>
      <c r="F764" s="5">
        <f t="shared" si="109"/>
        <v>0</v>
      </c>
      <c r="H764" s="5" t="str">
        <f t="shared" si="110"/>
        <v>Withdrawn</v>
      </c>
      <c r="I764" s="6" t="str">
        <f t="shared" si="111"/>
        <v>Not Started</v>
      </c>
      <c r="J764" s="1" t="s">
        <v>1714</v>
      </c>
      <c r="P764" s="1" t="str">
        <f t="shared" si="112"/>
        <v>NRIS</v>
      </c>
      <c r="R764" s="1">
        <f t="shared" si="113"/>
        <v>200</v>
      </c>
      <c r="T764" s="1" t="str">
        <f t="shared" si="114"/>
        <v>Wind</v>
      </c>
      <c r="U764" s="1" t="str">
        <f t="shared" si="115"/>
        <v>Morrow County</v>
      </c>
      <c r="V764" s="1" t="str">
        <f t="shared" si="116"/>
        <v>OH</v>
      </c>
      <c r="AB764" s="1"/>
      <c r="AC764" s="1"/>
      <c r="AJ764" s="5"/>
      <c r="AK764" s="5"/>
      <c r="AL764" s="5"/>
      <c r="AM764" s="5"/>
      <c r="AN764" s="5"/>
      <c r="AO764" s="5"/>
      <c r="AP764" s="5"/>
      <c r="AQ764" s="5"/>
      <c r="AR764" s="5"/>
      <c r="AS764" s="5"/>
      <c r="AT764" s="5"/>
      <c r="AU764" s="5"/>
      <c r="BB764" s="1" t="s">
        <v>73</v>
      </c>
      <c r="BC764" s="2">
        <v>40021</v>
      </c>
      <c r="BD764" s="2">
        <v>40695</v>
      </c>
      <c r="BE764" s="2">
        <v>40695</v>
      </c>
      <c r="BG764" s="1" t="s">
        <v>619</v>
      </c>
      <c r="BH764" s="1" t="s">
        <v>1715</v>
      </c>
      <c r="BI764" s="1" t="s">
        <v>242</v>
      </c>
      <c r="BJ764" s="1" t="s">
        <v>1406</v>
      </c>
      <c r="BL764" s="1" t="s">
        <v>134</v>
      </c>
      <c r="BM764" s="1" t="s">
        <v>126</v>
      </c>
      <c r="BN764" s="1" t="s">
        <v>1716</v>
      </c>
      <c r="BO764" s="1">
        <v>200</v>
      </c>
      <c r="BP764" s="1">
        <v>200</v>
      </c>
      <c r="BQ764" s="1" t="s">
        <v>97</v>
      </c>
      <c r="BR764" s="1" t="s">
        <v>98</v>
      </c>
      <c r="BS764" s="1" t="s">
        <v>84</v>
      </c>
      <c r="BT764" s="2">
        <v>41274</v>
      </c>
      <c r="BU764" s="1">
        <v>0</v>
      </c>
      <c r="BV764" s="1">
        <v>0</v>
      </c>
      <c r="BW764" s="1">
        <v>0</v>
      </c>
      <c r="BX764" s="1">
        <v>0</v>
      </c>
    </row>
    <row r="765" spans="4:76" hidden="1" x14ac:dyDescent="0.25">
      <c r="D765" s="4"/>
      <c r="E765" s="5">
        <f t="shared" si="108"/>
        <v>0</v>
      </c>
      <c r="F765" s="5">
        <f t="shared" si="109"/>
        <v>0</v>
      </c>
      <c r="H765" s="5" t="str">
        <f t="shared" si="110"/>
        <v>Withdrawn</v>
      </c>
      <c r="I765" s="6" t="str">
        <f t="shared" si="111"/>
        <v>Not Started</v>
      </c>
      <c r="J765" s="1" t="s">
        <v>1717</v>
      </c>
      <c r="P765" s="1" t="str">
        <f t="shared" si="112"/>
        <v>NRIS</v>
      </c>
      <c r="R765" s="1">
        <f t="shared" si="113"/>
        <v>50</v>
      </c>
      <c r="T765" s="1" t="str">
        <f t="shared" si="114"/>
        <v>Wind</v>
      </c>
      <c r="U765" s="1" t="str">
        <f t="shared" si="115"/>
        <v>Ashtabula County</v>
      </c>
      <c r="V765" s="1" t="str">
        <f t="shared" si="116"/>
        <v>OH</v>
      </c>
      <c r="AB765" s="1"/>
      <c r="AC765" s="1"/>
      <c r="AJ765" s="5"/>
      <c r="AK765" s="5"/>
      <c r="AL765" s="5"/>
      <c r="AM765" s="5"/>
      <c r="AN765" s="5"/>
      <c r="AO765" s="5"/>
      <c r="AP765" s="5"/>
      <c r="AQ765" s="5"/>
      <c r="AR765" s="5"/>
      <c r="AS765" s="5"/>
      <c r="AT765" s="5"/>
      <c r="AU765" s="5"/>
      <c r="BB765" s="1" t="s">
        <v>73</v>
      </c>
      <c r="BC765" s="2">
        <v>40288</v>
      </c>
      <c r="BD765" s="2">
        <v>40695</v>
      </c>
      <c r="BE765" s="2">
        <v>40695</v>
      </c>
      <c r="BG765" s="1" t="s">
        <v>619</v>
      </c>
      <c r="BH765" s="1" t="s">
        <v>643</v>
      </c>
      <c r="BI765" s="1" t="s">
        <v>242</v>
      </c>
      <c r="BL765" s="1" t="s">
        <v>536</v>
      </c>
      <c r="BM765" s="1" t="s">
        <v>126</v>
      </c>
      <c r="BN765" s="1" t="s">
        <v>1718</v>
      </c>
      <c r="BO765" s="1">
        <v>50</v>
      </c>
      <c r="BP765" s="1">
        <v>50</v>
      </c>
      <c r="BQ765" s="1" t="s">
        <v>97</v>
      </c>
      <c r="BR765" s="1" t="s">
        <v>98</v>
      </c>
      <c r="BS765" s="1" t="s">
        <v>84</v>
      </c>
      <c r="BT765" s="2">
        <v>40816</v>
      </c>
      <c r="BU765" s="1">
        <v>0</v>
      </c>
      <c r="BV765" s="1">
        <v>0</v>
      </c>
      <c r="BW765" s="1">
        <v>0</v>
      </c>
      <c r="BX765" s="1">
        <v>0</v>
      </c>
    </row>
    <row r="766" spans="4:76" hidden="1" x14ac:dyDescent="0.25">
      <c r="D766" s="4"/>
      <c r="E766" s="5" t="str">
        <f t="shared" si="108"/>
        <v>DPP-2010-AUG</v>
      </c>
      <c r="F766" s="5">
        <f t="shared" si="109"/>
        <v>0</v>
      </c>
      <c r="H766" s="5" t="str">
        <f t="shared" si="110"/>
        <v>Withdrawn</v>
      </c>
      <c r="I766" s="6" t="str">
        <f t="shared" si="111"/>
        <v>Not Started</v>
      </c>
      <c r="J766" s="1" t="s">
        <v>1719</v>
      </c>
      <c r="P766" s="1" t="str">
        <f t="shared" si="112"/>
        <v>ERIS</v>
      </c>
      <c r="R766" s="1">
        <f t="shared" si="113"/>
        <v>40</v>
      </c>
      <c r="T766" s="1" t="str">
        <f t="shared" si="114"/>
        <v>Gas</v>
      </c>
      <c r="U766" s="1" t="str">
        <f t="shared" si="115"/>
        <v>Wood County</v>
      </c>
      <c r="V766" s="1" t="str">
        <f t="shared" si="116"/>
        <v>OH</v>
      </c>
      <c r="AB766" s="1"/>
      <c r="AC766" s="1"/>
      <c r="AJ766" s="5"/>
      <c r="AK766" s="5"/>
      <c r="AL766" s="5"/>
      <c r="AM766" s="5"/>
      <c r="AN766" s="5"/>
      <c r="AO766" s="5"/>
      <c r="AP766" s="5"/>
      <c r="AQ766" s="5"/>
      <c r="AR766" s="5"/>
      <c r="AS766" s="5"/>
      <c r="AT766" s="5"/>
      <c r="AU766" s="5"/>
      <c r="BB766" s="1" t="s">
        <v>73</v>
      </c>
      <c r="BC766" s="2">
        <v>40294</v>
      </c>
      <c r="BD766" s="2">
        <v>40695</v>
      </c>
      <c r="BE766" s="2">
        <v>40695</v>
      </c>
      <c r="BG766" s="1" t="s">
        <v>619</v>
      </c>
      <c r="BH766" s="1" t="s">
        <v>326</v>
      </c>
      <c r="BI766" s="1" t="s">
        <v>242</v>
      </c>
      <c r="BJ766" s="1" t="s">
        <v>1550</v>
      </c>
      <c r="BL766" s="1" t="s">
        <v>134</v>
      </c>
      <c r="BM766" s="1" t="s">
        <v>62</v>
      </c>
      <c r="BN766" s="1" t="s">
        <v>1720</v>
      </c>
      <c r="BO766" s="1">
        <v>40</v>
      </c>
      <c r="BP766" s="1">
        <v>40</v>
      </c>
      <c r="BQ766" s="1" t="s">
        <v>64</v>
      </c>
      <c r="BS766" s="1" t="s">
        <v>84</v>
      </c>
      <c r="BU766" s="1">
        <v>0</v>
      </c>
      <c r="BV766" s="1">
        <v>0</v>
      </c>
      <c r="BW766" s="1">
        <v>0</v>
      </c>
      <c r="BX766" s="1">
        <v>0</v>
      </c>
    </row>
    <row r="767" spans="4:76" hidden="1" x14ac:dyDescent="0.25">
      <c r="D767" s="4"/>
      <c r="E767" s="5">
        <f t="shared" si="108"/>
        <v>0</v>
      </c>
      <c r="F767" s="5">
        <f t="shared" si="109"/>
        <v>0</v>
      </c>
      <c r="H767" s="5" t="str">
        <f t="shared" si="110"/>
        <v>Withdrawn</v>
      </c>
      <c r="I767" s="6" t="str">
        <f t="shared" si="111"/>
        <v>Not Started</v>
      </c>
      <c r="J767" s="1" t="s">
        <v>1721</v>
      </c>
      <c r="P767" s="1" t="str">
        <f t="shared" si="112"/>
        <v>NRIS</v>
      </c>
      <c r="R767" s="1">
        <f t="shared" si="113"/>
        <v>99</v>
      </c>
      <c r="T767" s="1" t="str">
        <f t="shared" si="114"/>
        <v>Wind</v>
      </c>
      <c r="U767" s="1" t="str">
        <f t="shared" si="115"/>
        <v>Erie County</v>
      </c>
      <c r="V767" s="1" t="str">
        <f t="shared" si="116"/>
        <v>OH</v>
      </c>
      <c r="AB767" s="1"/>
      <c r="AC767" s="1"/>
      <c r="AJ767" s="5"/>
      <c r="AK767" s="5"/>
      <c r="AL767" s="5"/>
      <c r="AM767" s="5"/>
      <c r="AN767" s="5"/>
      <c r="AO767" s="5"/>
      <c r="AP767" s="5"/>
      <c r="AQ767" s="5"/>
      <c r="AR767" s="5"/>
      <c r="AS767" s="5"/>
      <c r="AT767" s="5"/>
      <c r="AU767" s="5"/>
      <c r="BB767" s="1" t="s">
        <v>73</v>
      </c>
      <c r="BC767" s="2">
        <v>40431</v>
      </c>
      <c r="BD767" s="2">
        <v>40695</v>
      </c>
      <c r="BE767" s="2">
        <v>40695</v>
      </c>
      <c r="BG767" s="1" t="s">
        <v>619</v>
      </c>
      <c r="BH767" s="1" t="s">
        <v>1277</v>
      </c>
      <c r="BI767" s="1" t="s">
        <v>242</v>
      </c>
      <c r="BL767" s="1" t="s">
        <v>536</v>
      </c>
      <c r="BM767" s="1" t="s">
        <v>126</v>
      </c>
      <c r="BN767" s="1" t="s">
        <v>1722</v>
      </c>
      <c r="BO767" s="1">
        <v>99</v>
      </c>
      <c r="BP767" s="1">
        <v>99</v>
      </c>
      <c r="BQ767" s="1" t="s">
        <v>97</v>
      </c>
      <c r="BR767" s="1" t="s">
        <v>98</v>
      </c>
      <c r="BS767" s="1" t="s">
        <v>84</v>
      </c>
      <c r="BT767" s="2">
        <v>42004</v>
      </c>
      <c r="BU767" s="1">
        <v>0</v>
      </c>
      <c r="BV767" s="1">
        <v>0</v>
      </c>
      <c r="BW767" s="1">
        <v>0</v>
      </c>
      <c r="BX767" s="1">
        <v>0</v>
      </c>
    </row>
    <row r="768" spans="4:76" hidden="1" x14ac:dyDescent="0.25">
      <c r="D768" s="4"/>
      <c r="E768" s="5">
        <f t="shared" si="108"/>
        <v>0</v>
      </c>
      <c r="F768" s="5">
        <f t="shared" si="109"/>
        <v>0</v>
      </c>
      <c r="H768" s="5" t="str">
        <f t="shared" si="110"/>
        <v>Withdrawn</v>
      </c>
      <c r="I768" s="6" t="str">
        <f t="shared" si="111"/>
        <v>Not Started</v>
      </c>
      <c r="J768" s="1" t="s">
        <v>1723</v>
      </c>
      <c r="P768" s="1" t="str">
        <f t="shared" si="112"/>
        <v>NRIS</v>
      </c>
      <c r="R768" s="1">
        <f t="shared" si="113"/>
        <v>97.6</v>
      </c>
      <c r="T768" s="1" t="str">
        <f t="shared" si="114"/>
        <v>Wind</v>
      </c>
      <c r="U768" s="1" t="str">
        <f t="shared" si="115"/>
        <v>Fulton County</v>
      </c>
      <c r="V768" s="1" t="str">
        <f t="shared" si="116"/>
        <v>OH</v>
      </c>
      <c r="AB768" s="1"/>
      <c r="AC768" s="1"/>
      <c r="AJ768" s="5"/>
      <c r="AK768" s="5"/>
      <c r="AL768" s="5"/>
      <c r="AM768" s="5"/>
      <c r="AN768" s="5"/>
      <c r="AO768" s="5"/>
      <c r="AP768" s="5"/>
      <c r="AQ768" s="5"/>
      <c r="AR768" s="5"/>
      <c r="AS768" s="5"/>
      <c r="AT768" s="5"/>
      <c r="AU768" s="5"/>
      <c r="BB768" s="1" t="s">
        <v>73</v>
      </c>
      <c r="BC768" s="2">
        <v>40431</v>
      </c>
      <c r="BD768" s="2">
        <v>40695</v>
      </c>
      <c r="BE768" s="2">
        <v>40695</v>
      </c>
      <c r="BG768" s="1" t="s">
        <v>619</v>
      </c>
      <c r="BH768" s="1" t="s">
        <v>533</v>
      </c>
      <c r="BI768" s="1" t="s">
        <v>242</v>
      </c>
      <c r="BL768" s="1" t="s">
        <v>536</v>
      </c>
      <c r="BM768" s="1" t="s">
        <v>126</v>
      </c>
      <c r="BN768" s="1" t="s">
        <v>1724</v>
      </c>
      <c r="BO768" s="1">
        <v>97.6</v>
      </c>
      <c r="BP768" s="1">
        <v>97.6</v>
      </c>
      <c r="BQ768" s="1" t="s">
        <v>97</v>
      </c>
      <c r="BR768" s="1" t="s">
        <v>98</v>
      </c>
      <c r="BS768" s="1" t="s">
        <v>84</v>
      </c>
      <c r="BT768" s="2">
        <v>40914</v>
      </c>
      <c r="BU768" s="1">
        <v>0</v>
      </c>
      <c r="BV768" s="1">
        <v>0</v>
      </c>
      <c r="BW768" s="1">
        <v>0</v>
      </c>
      <c r="BX768" s="1">
        <v>0</v>
      </c>
    </row>
    <row r="769" spans="4:76" hidden="1" x14ac:dyDescent="0.25">
      <c r="D769" s="4"/>
      <c r="E769" s="5" t="str">
        <f t="shared" si="108"/>
        <v>DPP-2008-NOV</v>
      </c>
      <c r="F769" s="5" t="str">
        <f t="shared" si="109"/>
        <v>MI</v>
      </c>
      <c r="H769" s="5" t="str">
        <f t="shared" si="110"/>
        <v>Done</v>
      </c>
      <c r="I769" s="6" t="str">
        <f t="shared" si="111"/>
        <v>In Service</v>
      </c>
      <c r="J769" s="1" t="s">
        <v>1725</v>
      </c>
      <c r="P769" s="1" t="str">
        <f t="shared" si="112"/>
        <v>NRIS</v>
      </c>
      <c r="R769" s="1">
        <f t="shared" si="113"/>
        <v>59.4</v>
      </c>
      <c r="T769" s="1" t="str">
        <f t="shared" si="114"/>
        <v>Wind</v>
      </c>
      <c r="U769" s="1" t="str">
        <f t="shared" si="115"/>
        <v>Huron County</v>
      </c>
      <c r="V769" s="1" t="str">
        <f t="shared" si="116"/>
        <v>MI</v>
      </c>
      <c r="AB769" s="1"/>
      <c r="AC769" s="1"/>
      <c r="AJ769" s="5"/>
      <c r="AK769" s="5"/>
      <c r="AL769" s="5"/>
      <c r="AM769" s="5"/>
      <c r="AN769" s="5"/>
      <c r="AO769" s="5"/>
      <c r="AP769" s="5"/>
      <c r="AQ769" s="5"/>
      <c r="AR769" s="5"/>
      <c r="AS769" s="5"/>
      <c r="AT769" s="5"/>
      <c r="AU769" s="5"/>
      <c r="BB769" s="1" t="s">
        <v>58</v>
      </c>
      <c r="BC769" s="2">
        <v>39373</v>
      </c>
      <c r="BE769" s="2">
        <v>41095</v>
      </c>
      <c r="BF769" s="2">
        <v>41169</v>
      </c>
      <c r="BG769" s="1" t="s">
        <v>128</v>
      </c>
      <c r="BH769" s="1" t="s">
        <v>546</v>
      </c>
      <c r="BI769" s="1" t="s">
        <v>130</v>
      </c>
      <c r="BJ769" s="1" t="s">
        <v>1303</v>
      </c>
      <c r="BK769" s="1" t="s">
        <v>130</v>
      </c>
      <c r="BL769" s="1" t="s">
        <v>77</v>
      </c>
      <c r="BM769" s="1" t="s">
        <v>126</v>
      </c>
      <c r="BN769" s="1" t="s">
        <v>1726</v>
      </c>
      <c r="BO769" s="1">
        <v>59.4</v>
      </c>
      <c r="BP769" s="1">
        <v>59.4</v>
      </c>
      <c r="BQ769" s="1" t="s">
        <v>97</v>
      </c>
      <c r="BR769" s="1" t="s">
        <v>98</v>
      </c>
      <c r="BS769" s="1" t="s">
        <v>65</v>
      </c>
      <c r="BT769" s="2">
        <v>39506</v>
      </c>
      <c r="BU769" s="1">
        <v>0</v>
      </c>
      <c r="BV769" s="1">
        <v>0</v>
      </c>
      <c r="BW769" s="1">
        <v>0</v>
      </c>
      <c r="BX769" s="1">
        <v>0</v>
      </c>
    </row>
    <row r="770" spans="4:76" hidden="1" x14ac:dyDescent="0.25">
      <c r="D770" s="4"/>
      <c r="E770" s="5">
        <f t="shared" si="108"/>
        <v>0</v>
      </c>
      <c r="F770" s="5">
        <f t="shared" si="109"/>
        <v>0</v>
      </c>
      <c r="H770" s="5" t="str">
        <f t="shared" si="110"/>
        <v>Withdrawn</v>
      </c>
      <c r="I770" s="6" t="str">
        <f t="shared" si="111"/>
        <v>Not Started</v>
      </c>
      <c r="J770" s="1" t="s">
        <v>1727</v>
      </c>
      <c r="P770" s="1" t="str">
        <f t="shared" si="112"/>
        <v>NRIS</v>
      </c>
      <c r="R770" s="1">
        <f t="shared" si="113"/>
        <v>3.2</v>
      </c>
      <c r="T770" s="1" t="str">
        <f t="shared" si="114"/>
        <v>Landfill Gas</v>
      </c>
      <c r="U770" s="1" t="str">
        <f t="shared" si="115"/>
        <v>Mahoning County</v>
      </c>
      <c r="V770" s="1" t="str">
        <f t="shared" si="116"/>
        <v>OH</v>
      </c>
      <c r="AB770" s="1"/>
      <c r="AC770" s="1"/>
      <c r="AJ770" s="5"/>
      <c r="AK770" s="5"/>
      <c r="AL770" s="5"/>
      <c r="AM770" s="5"/>
      <c r="AN770" s="5"/>
      <c r="AO770" s="5"/>
      <c r="AP770" s="5"/>
      <c r="AQ770" s="5"/>
      <c r="AR770" s="5"/>
      <c r="AS770" s="5"/>
      <c r="AT770" s="5"/>
      <c r="AU770" s="5"/>
      <c r="BB770" s="1" t="s">
        <v>73</v>
      </c>
      <c r="BC770" s="2">
        <v>40484</v>
      </c>
      <c r="BD770" s="2">
        <v>40695</v>
      </c>
      <c r="BE770" s="2">
        <v>40695</v>
      </c>
      <c r="BG770" s="1" t="s">
        <v>619</v>
      </c>
      <c r="BH770" s="1" t="s">
        <v>1728</v>
      </c>
      <c r="BI770" s="1" t="s">
        <v>242</v>
      </c>
      <c r="BL770" s="1" t="s">
        <v>536</v>
      </c>
      <c r="BM770" s="1" t="s">
        <v>126</v>
      </c>
      <c r="BN770" s="1" t="s">
        <v>1729</v>
      </c>
      <c r="BO770" s="1">
        <v>3.2</v>
      </c>
      <c r="BP770" s="1">
        <v>3.2</v>
      </c>
      <c r="BQ770" s="1" t="s">
        <v>1730</v>
      </c>
      <c r="BR770" s="1" t="s">
        <v>172</v>
      </c>
      <c r="BS770" s="1" t="s">
        <v>84</v>
      </c>
      <c r="BT770" s="2">
        <v>41152</v>
      </c>
      <c r="BU770" s="1">
        <v>0</v>
      </c>
      <c r="BV770" s="1">
        <v>0</v>
      </c>
      <c r="BW770" s="1">
        <v>0</v>
      </c>
      <c r="BX770" s="1">
        <v>0</v>
      </c>
    </row>
    <row r="771" spans="4:76" hidden="1" x14ac:dyDescent="0.25">
      <c r="D771" s="4"/>
      <c r="E771" s="5">
        <f t="shared" si="108"/>
        <v>0</v>
      </c>
      <c r="F771" s="5">
        <f t="shared" si="109"/>
        <v>0</v>
      </c>
      <c r="H771" s="5" t="str">
        <f t="shared" si="110"/>
        <v>Withdrawn</v>
      </c>
      <c r="I771" s="6" t="str">
        <f t="shared" si="111"/>
        <v>Not Started</v>
      </c>
      <c r="J771" s="1" t="s">
        <v>1731</v>
      </c>
      <c r="P771" s="1" t="str">
        <f t="shared" si="112"/>
        <v>NRIS</v>
      </c>
      <c r="R771" s="1">
        <f t="shared" si="113"/>
        <v>19.2</v>
      </c>
      <c r="T771" s="1" t="str">
        <f t="shared" si="114"/>
        <v>Landfill Gas</v>
      </c>
      <c r="U771" s="1" t="str">
        <f t="shared" si="115"/>
        <v>Lorain County</v>
      </c>
      <c r="V771" s="1" t="str">
        <f t="shared" si="116"/>
        <v>OH</v>
      </c>
      <c r="AB771" s="1"/>
      <c r="AC771" s="1"/>
      <c r="AJ771" s="5"/>
      <c r="AK771" s="5"/>
      <c r="AL771" s="5"/>
      <c r="AM771" s="5"/>
      <c r="AN771" s="5"/>
      <c r="AO771" s="5"/>
      <c r="AP771" s="5"/>
      <c r="AQ771" s="5"/>
      <c r="AR771" s="5"/>
      <c r="AS771" s="5"/>
      <c r="AT771" s="5"/>
      <c r="AU771" s="5"/>
      <c r="BB771" s="1" t="s">
        <v>73</v>
      </c>
      <c r="BC771" s="2">
        <v>40494</v>
      </c>
      <c r="BD771" s="2">
        <v>40695</v>
      </c>
      <c r="BE771" s="2">
        <v>40695</v>
      </c>
      <c r="BG771" s="1" t="s">
        <v>619</v>
      </c>
      <c r="BH771" s="1" t="s">
        <v>1418</v>
      </c>
      <c r="BI771" s="1" t="s">
        <v>242</v>
      </c>
      <c r="BL771" s="1" t="s">
        <v>536</v>
      </c>
      <c r="BM771" s="1" t="s">
        <v>126</v>
      </c>
      <c r="BN771" s="1" t="s">
        <v>1732</v>
      </c>
      <c r="BO771" s="1">
        <v>19.2</v>
      </c>
      <c r="BP771" s="1">
        <v>19.2</v>
      </c>
      <c r="BQ771" s="1" t="s">
        <v>1730</v>
      </c>
      <c r="BR771" s="1" t="s">
        <v>555</v>
      </c>
      <c r="BS771" s="1" t="s">
        <v>84</v>
      </c>
      <c r="BU771" s="1">
        <v>0</v>
      </c>
      <c r="BV771" s="1">
        <v>0</v>
      </c>
      <c r="BW771" s="1">
        <v>0</v>
      </c>
      <c r="BX771" s="1">
        <v>0</v>
      </c>
    </row>
    <row r="772" spans="4:76" hidden="1" x14ac:dyDescent="0.25">
      <c r="D772" s="4"/>
      <c r="E772" s="5">
        <f t="shared" si="108"/>
        <v>0</v>
      </c>
      <c r="F772" s="5">
        <f t="shared" si="109"/>
        <v>0</v>
      </c>
      <c r="H772" s="5" t="str">
        <f t="shared" si="110"/>
        <v>Withdrawn</v>
      </c>
      <c r="I772" s="6" t="str">
        <f t="shared" si="111"/>
        <v>Not Started</v>
      </c>
      <c r="J772" s="1" t="s">
        <v>1733</v>
      </c>
      <c r="P772" s="1" t="str">
        <f t="shared" si="112"/>
        <v>ERIS</v>
      </c>
      <c r="R772" s="1">
        <f t="shared" si="113"/>
        <v>29.8</v>
      </c>
      <c r="T772" s="1" t="str">
        <f t="shared" si="114"/>
        <v>Nuclear</v>
      </c>
      <c r="U772" s="1" t="str">
        <f t="shared" si="115"/>
        <v>Lake County</v>
      </c>
      <c r="V772" s="1" t="str">
        <f t="shared" si="116"/>
        <v>OH</v>
      </c>
      <c r="AB772" s="1"/>
      <c r="AC772" s="1"/>
      <c r="AJ772" s="5"/>
      <c r="AK772" s="5"/>
      <c r="AL772" s="5"/>
      <c r="AM772" s="5"/>
      <c r="AN772" s="5"/>
      <c r="AO772" s="5"/>
      <c r="AP772" s="5"/>
      <c r="AQ772" s="5"/>
      <c r="AR772" s="5"/>
      <c r="AS772" s="5"/>
      <c r="AT772" s="5"/>
      <c r="AU772" s="5"/>
      <c r="BB772" s="1" t="s">
        <v>73</v>
      </c>
      <c r="BC772" s="2">
        <v>40497</v>
      </c>
      <c r="BD772" s="2">
        <v>40695</v>
      </c>
      <c r="BE772" s="2">
        <v>40695</v>
      </c>
      <c r="BG772" s="1" t="s">
        <v>619</v>
      </c>
      <c r="BH772" s="1" t="s">
        <v>1102</v>
      </c>
      <c r="BI772" s="1" t="s">
        <v>242</v>
      </c>
      <c r="BL772" s="1" t="s">
        <v>536</v>
      </c>
      <c r="BM772" s="1" t="s">
        <v>62</v>
      </c>
      <c r="BN772" s="1" t="s">
        <v>1734</v>
      </c>
      <c r="BO772" s="1">
        <v>16</v>
      </c>
      <c r="BP772" s="1">
        <v>29.8</v>
      </c>
      <c r="BQ772" s="1" t="s">
        <v>387</v>
      </c>
      <c r="BR772" s="1" t="s">
        <v>355</v>
      </c>
      <c r="BS772" s="1" t="s">
        <v>84</v>
      </c>
      <c r="BT772" s="2">
        <v>40908</v>
      </c>
      <c r="BU772" s="1">
        <v>0</v>
      </c>
      <c r="BV772" s="1">
        <v>0</v>
      </c>
      <c r="BW772" s="1">
        <v>0</v>
      </c>
      <c r="BX772" s="1">
        <v>0</v>
      </c>
    </row>
    <row r="773" spans="4:76" hidden="1" x14ac:dyDescent="0.25">
      <c r="D773" s="4"/>
      <c r="E773" s="5" t="str">
        <f t="shared" ref="E773:E836" si="117">BJ773</f>
        <v>FeS-2011-APR</v>
      </c>
      <c r="F773" s="5">
        <f t="shared" ref="F773:F836" si="118">BK773</f>
        <v>0</v>
      </c>
      <c r="H773" s="5" t="str">
        <f t="shared" ref="H773:H836" si="119">BB773</f>
        <v>Withdrawn</v>
      </c>
      <c r="I773" s="6" t="str">
        <f t="shared" ref="I773:I836" si="120">BS773</f>
        <v>Not Started</v>
      </c>
      <c r="J773" s="1" t="s">
        <v>1735</v>
      </c>
      <c r="P773" s="1" t="str">
        <f t="shared" ref="P773:P836" si="121">BM773</f>
        <v>NRIS</v>
      </c>
      <c r="R773" s="1">
        <f t="shared" ref="R773:R836" si="122">BP773</f>
        <v>500</v>
      </c>
      <c r="T773" s="1" t="str">
        <f t="shared" ref="T773:T836" si="123">BQ773</f>
        <v>Wind</v>
      </c>
      <c r="U773" s="1" t="str">
        <f t="shared" ref="U773:U836" si="124">BH773</f>
        <v>Huron County</v>
      </c>
      <c r="V773" s="1" t="str">
        <f t="shared" ref="V773:V836" si="125">BI773</f>
        <v>OH</v>
      </c>
      <c r="AB773" s="1"/>
      <c r="AC773" s="1"/>
      <c r="AJ773" s="5"/>
      <c r="AK773" s="5"/>
      <c r="AL773" s="5"/>
      <c r="AM773" s="5"/>
      <c r="AN773" s="5"/>
      <c r="AO773" s="5"/>
      <c r="AP773" s="5"/>
      <c r="AQ773" s="5"/>
      <c r="AR773" s="5"/>
      <c r="AS773" s="5"/>
      <c r="AT773" s="5"/>
      <c r="AU773" s="5"/>
      <c r="BB773" s="1" t="s">
        <v>73</v>
      </c>
      <c r="BC773" s="2">
        <v>40605</v>
      </c>
      <c r="BD773" s="2">
        <v>40695</v>
      </c>
      <c r="BE773" s="2">
        <v>40695</v>
      </c>
      <c r="BG773" s="1" t="s">
        <v>619</v>
      </c>
      <c r="BH773" s="1" t="s">
        <v>546</v>
      </c>
      <c r="BI773" s="1" t="s">
        <v>242</v>
      </c>
      <c r="BJ773" s="1" t="s">
        <v>1736</v>
      </c>
      <c r="BL773" s="1" t="s">
        <v>536</v>
      </c>
      <c r="BM773" s="1" t="s">
        <v>126</v>
      </c>
      <c r="BN773" s="1" t="s">
        <v>1737</v>
      </c>
      <c r="BO773" s="1">
        <v>500</v>
      </c>
      <c r="BP773" s="1">
        <v>500</v>
      </c>
      <c r="BQ773" s="1" t="s">
        <v>97</v>
      </c>
      <c r="BR773" s="1" t="s">
        <v>98</v>
      </c>
      <c r="BS773" s="1" t="s">
        <v>84</v>
      </c>
      <c r="BT773" s="2">
        <v>42004</v>
      </c>
      <c r="BU773" s="1">
        <v>0</v>
      </c>
      <c r="BV773" s="1">
        <v>0</v>
      </c>
      <c r="BW773" s="1">
        <v>0</v>
      </c>
      <c r="BX773" s="1">
        <v>0</v>
      </c>
    </row>
    <row r="774" spans="4:76" hidden="1" x14ac:dyDescent="0.25">
      <c r="D774" s="4"/>
      <c r="E774" s="5" t="str">
        <f t="shared" si="117"/>
        <v>FeS-2011-APR</v>
      </c>
      <c r="F774" s="5">
        <f t="shared" si="118"/>
        <v>0</v>
      </c>
      <c r="H774" s="5" t="str">
        <f t="shared" si="119"/>
        <v>Withdrawn</v>
      </c>
      <c r="I774" s="6" t="str">
        <f t="shared" si="120"/>
        <v>Not Started</v>
      </c>
      <c r="J774" s="1" t="s">
        <v>1738</v>
      </c>
      <c r="P774" s="1" t="str">
        <f t="shared" si="121"/>
        <v>ERIS</v>
      </c>
      <c r="R774" s="1">
        <f t="shared" si="122"/>
        <v>268</v>
      </c>
      <c r="T774" s="1" t="str">
        <f t="shared" si="123"/>
        <v>Gas</v>
      </c>
      <c r="U774" s="1" t="str">
        <f t="shared" si="124"/>
        <v>Summit County</v>
      </c>
      <c r="V774" s="1" t="str">
        <f t="shared" si="125"/>
        <v>OH</v>
      </c>
      <c r="AB774" s="1"/>
      <c r="AC774" s="1"/>
      <c r="AJ774" s="5"/>
      <c r="AK774" s="5"/>
      <c r="AL774" s="5"/>
      <c r="AM774" s="5"/>
      <c r="AN774" s="5"/>
      <c r="AO774" s="5"/>
      <c r="AP774" s="5"/>
      <c r="AQ774" s="5"/>
      <c r="AR774" s="5"/>
      <c r="AS774" s="5"/>
      <c r="AT774" s="5"/>
      <c r="AU774" s="5"/>
      <c r="BB774" s="1" t="s">
        <v>73</v>
      </c>
      <c r="BC774" s="2">
        <v>40644</v>
      </c>
      <c r="BD774" s="2">
        <v>40695</v>
      </c>
      <c r="BE774" s="2">
        <v>40695</v>
      </c>
      <c r="BG774" s="1" t="s">
        <v>619</v>
      </c>
      <c r="BH774" s="1" t="s">
        <v>1511</v>
      </c>
      <c r="BI774" s="1" t="s">
        <v>242</v>
      </c>
      <c r="BJ774" s="1" t="s">
        <v>1736</v>
      </c>
      <c r="BL774" s="1" t="s">
        <v>536</v>
      </c>
      <c r="BM774" s="1" t="s">
        <v>62</v>
      </c>
      <c r="BN774" s="1" t="s">
        <v>1739</v>
      </c>
      <c r="BO774" s="1">
        <v>268</v>
      </c>
      <c r="BP774" s="1">
        <v>268</v>
      </c>
      <c r="BQ774" s="1" t="s">
        <v>64</v>
      </c>
      <c r="BR774" s="1" t="s">
        <v>172</v>
      </c>
      <c r="BS774" s="1" t="s">
        <v>84</v>
      </c>
      <c r="BT774" s="2">
        <v>41426</v>
      </c>
      <c r="BU774" s="1">
        <v>0</v>
      </c>
      <c r="BV774" s="1">
        <v>0</v>
      </c>
      <c r="BW774" s="1">
        <v>0</v>
      </c>
      <c r="BX774" s="1">
        <v>0</v>
      </c>
    </row>
    <row r="775" spans="4:76" hidden="1" x14ac:dyDescent="0.25">
      <c r="D775" s="4"/>
      <c r="E775" s="5" t="str">
        <f t="shared" si="117"/>
        <v>DPP-2009-NOV</v>
      </c>
      <c r="F775" s="5">
        <f t="shared" si="118"/>
        <v>0</v>
      </c>
      <c r="H775" s="5" t="str">
        <f t="shared" si="119"/>
        <v>Withdrawn</v>
      </c>
      <c r="I775" s="6" t="str">
        <f t="shared" si="120"/>
        <v>Not Started</v>
      </c>
      <c r="J775" s="1" t="s">
        <v>1740</v>
      </c>
      <c r="P775" s="1" t="str">
        <f t="shared" si="121"/>
        <v>NRIS</v>
      </c>
      <c r="R775" s="1">
        <f t="shared" si="122"/>
        <v>100</v>
      </c>
      <c r="T775" s="1" t="str">
        <f t="shared" si="123"/>
        <v>Wind</v>
      </c>
      <c r="U775" s="1" t="str">
        <f t="shared" si="124"/>
        <v>Edgar County</v>
      </c>
      <c r="V775" s="1" t="str">
        <f t="shared" si="125"/>
        <v>IL</v>
      </c>
      <c r="AB775" s="1"/>
      <c r="AC775" s="1"/>
      <c r="AJ775" s="5"/>
      <c r="AK775" s="5"/>
      <c r="AL775" s="5"/>
      <c r="AM775" s="5"/>
      <c r="AN775" s="5"/>
      <c r="AO775" s="5"/>
      <c r="AP775" s="5"/>
      <c r="AQ775" s="5"/>
      <c r="AR775" s="5"/>
      <c r="AS775" s="5"/>
      <c r="AT775" s="5"/>
      <c r="AU775" s="5"/>
      <c r="BB775" s="1" t="s">
        <v>73</v>
      </c>
      <c r="BC775" s="2">
        <v>39878</v>
      </c>
      <c r="BD775" s="2">
        <v>40701</v>
      </c>
      <c r="BE775" s="2">
        <v>40701</v>
      </c>
      <c r="BG775" s="1" t="s">
        <v>122</v>
      </c>
      <c r="BH775" s="1" t="s">
        <v>1236</v>
      </c>
      <c r="BI775" s="1" t="s">
        <v>124</v>
      </c>
      <c r="BJ775" s="1" t="s">
        <v>1403</v>
      </c>
      <c r="BL775" s="1" t="s">
        <v>134</v>
      </c>
      <c r="BM775" s="1" t="s">
        <v>126</v>
      </c>
      <c r="BN775" s="1" t="s">
        <v>1741</v>
      </c>
      <c r="BO775" s="1">
        <v>100</v>
      </c>
      <c r="BP775" s="1">
        <v>100</v>
      </c>
      <c r="BQ775" s="1" t="s">
        <v>97</v>
      </c>
      <c r="BR775" s="1" t="s">
        <v>98</v>
      </c>
      <c r="BS775" s="1" t="s">
        <v>84</v>
      </c>
      <c r="BT775" s="2">
        <v>40391</v>
      </c>
      <c r="BU775" s="1">
        <v>0</v>
      </c>
      <c r="BV775" s="1">
        <v>0</v>
      </c>
      <c r="BW775" s="1">
        <v>0</v>
      </c>
      <c r="BX775" s="1">
        <v>0</v>
      </c>
    </row>
    <row r="776" spans="4:76" hidden="1" x14ac:dyDescent="0.25">
      <c r="D776" s="4"/>
      <c r="E776" s="5" t="str">
        <f t="shared" si="117"/>
        <v>DPP-2009-NOV</v>
      </c>
      <c r="F776" s="5">
        <f t="shared" si="118"/>
        <v>0</v>
      </c>
      <c r="H776" s="5" t="str">
        <f t="shared" si="119"/>
        <v>Withdrawn</v>
      </c>
      <c r="I776" s="6" t="str">
        <f t="shared" si="120"/>
        <v>Not Started</v>
      </c>
      <c r="J776" s="1" t="s">
        <v>1742</v>
      </c>
      <c r="P776" s="1" t="str">
        <f t="shared" si="121"/>
        <v>NRIS</v>
      </c>
      <c r="R776" s="1">
        <f t="shared" si="122"/>
        <v>100</v>
      </c>
      <c r="T776" s="1" t="str">
        <f t="shared" si="123"/>
        <v>Wind</v>
      </c>
      <c r="U776" s="1" t="str">
        <f t="shared" si="124"/>
        <v>Douglas County</v>
      </c>
      <c r="V776" s="1" t="str">
        <f t="shared" si="125"/>
        <v>IL</v>
      </c>
      <c r="AB776" s="1"/>
      <c r="AC776" s="1"/>
      <c r="AJ776" s="5"/>
      <c r="AK776" s="5"/>
      <c r="AL776" s="5"/>
      <c r="AM776" s="5"/>
      <c r="AN776" s="5"/>
      <c r="AO776" s="5"/>
      <c r="AP776" s="5"/>
      <c r="AQ776" s="5"/>
      <c r="AR776" s="5"/>
      <c r="AS776" s="5"/>
      <c r="AT776" s="5"/>
      <c r="AU776" s="5"/>
      <c r="BB776" s="1" t="s">
        <v>73</v>
      </c>
      <c r="BC776" s="2">
        <v>39554</v>
      </c>
      <c r="BD776" s="2">
        <v>40701</v>
      </c>
      <c r="BE776" s="2">
        <v>40701</v>
      </c>
      <c r="BG776" s="1" t="s">
        <v>122</v>
      </c>
      <c r="BH776" s="1" t="s">
        <v>316</v>
      </c>
      <c r="BI776" s="1" t="s">
        <v>124</v>
      </c>
      <c r="BJ776" s="1" t="s">
        <v>1403</v>
      </c>
      <c r="BL776" s="1" t="s">
        <v>134</v>
      </c>
      <c r="BM776" s="1" t="s">
        <v>126</v>
      </c>
      <c r="BN776" s="1" t="s">
        <v>1741</v>
      </c>
      <c r="BO776" s="1">
        <v>100</v>
      </c>
      <c r="BP776" s="1">
        <v>100</v>
      </c>
      <c r="BQ776" s="1" t="s">
        <v>97</v>
      </c>
      <c r="BR776" s="1" t="s">
        <v>98</v>
      </c>
      <c r="BS776" s="1" t="s">
        <v>84</v>
      </c>
      <c r="BT776" s="2">
        <v>41061</v>
      </c>
      <c r="BU776" s="1">
        <v>0</v>
      </c>
      <c r="BV776" s="1">
        <v>0</v>
      </c>
      <c r="BW776" s="1">
        <v>0</v>
      </c>
      <c r="BX776" s="1">
        <v>0</v>
      </c>
    </row>
    <row r="777" spans="4:76" hidden="1" x14ac:dyDescent="0.25">
      <c r="D777" s="4"/>
      <c r="E777" s="5">
        <f t="shared" si="117"/>
        <v>0</v>
      </c>
      <c r="F777" s="5">
        <f t="shared" si="118"/>
        <v>0</v>
      </c>
      <c r="H777" s="5" t="str">
        <f t="shared" si="119"/>
        <v>Withdrawn</v>
      </c>
      <c r="I777" s="6" t="str">
        <f t="shared" si="120"/>
        <v>Not Started</v>
      </c>
      <c r="J777" s="1" t="s">
        <v>1743</v>
      </c>
      <c r="P777" s="1" t="str">
        <f t="shared" si="121"/>
        <v>NRIS</v>
      </c>
      <c r="R777" s="1">
        <f t="shared" si="122"/>
        <v>270</v>
      </c>
      <c r="T777" s="1" t="str">
        <f t="shared" si="123"/>
        <v>Gas</v>
      </c>
      <c r="U777" s="1" t="str">
        <f t="shared" si="124"/>
        <v>Dallas County</v>
      </c>
      <c r="V777" s="1" t="str">
        <f t="shared" si="125"/>
        <v>IA</v>
      </c>
      <c r="AB777" s="1"/>
      <c r="AC777" s="1"/>
      <c r="AJ777" s="5"/>
      <c r="AK777" s="5"/>
      <c r="AL777" s="5"/>
      <c r="AM777" s="5"/>
      <c r="AN777" s="5"/>
      <c r="AO777" s="5"/>
      <c r="AP777" s="5"/>
      <c r="AQ777" s="5"/>
      <c r="AR777" s="5"/>
      <c r="AS777" s="5"/>
      <c r="AT777" s="5"/>
      <c r="AU777" s="5"/>
      <c r="BB777" s="1" t="s">
        <v>73</v>
      </c>
      <c r="BC777" s="2">
        <v>40423</v>
      </c>
      <c r="BD777" s="2">
        <v>40756</v>
      </c>
      <c r="BE777" s="2">
        <v>40756</v>
      </c>
      <c r="BG777" s="1" t="s">
        <v>251</v>
      </c>
      <c r="BH777" s="1" t="s">
        <v>1744</v>
      </c>
      <c r="BI777" s="1" t="s">
        <v>89</v>
      </c>
      <c r="BL777" s="1" t="s">
        <v>143</v>
      </c>
      <c r="BM777" s="1" t="s">
        <v>126</v>
      </c>
      <c r="BN777" s="1" t="s">
        <v>1745</v>
      </c>
      <c r="BO777" s="1">
        <v>270</v>
      </c>
      <c r="BP777" s="1">
        <v>270</v>
      </c>
      <c r="BQ777" s="1" t="s">
        <v>64</v>
      </c>
      <c r="BR777" s="1" t="s">
        <v>1746</v>
      </c>
      <c r="BS777" s="1" t="s">
        <v>84</v>
      </c>
      <c r="BT777" s="2">
        <v>41000</v>
      </c>
      <c r="BU777" s="1">
        <v>0</v>
      </c>
      <c r="BV777" s="1">
        <v>0</v>
      </c>
      <c r="BW777" s="1">
        <v>0</v>
      </c>
      <c r="BX777" s="1">
        <v>0</v>
      </c>
    </row>
    <row r="778" spans="4:76" hidden="1" x14ac:dyDescent="0.25">
      <c r="D778" s="4"/>
      <c r="E778" s="5" t="str">
        <f t="shared" si="117"/>
        <v>FeS-2011-FEB</v>
      </c>
      <c r="F778" s="5">
        <f t="shared" si="118"/>
        <v>0</v>
      </c>
      <c r="H778" s="5" t="str">
        <f t="shared" si="119"/>
        <v>Withdrawn</v>
      </c>
      <c r="I778" s="6" t="str">
        <f t="shared" si="120"/>
        <v>Not Started</v>
      </c>
      <c r="J778" s="1" t="s">
        <v>1747</v>
      </c>
      <c r="P778" s="1" t="str">
        <f t="shared" si="121"/>
        <v>NRIS</v>
      </c>
      <c r="R778" s="1">
        <f t="shared" si="122"/>
        <v>300</v>
      </c>
      <c r="T778" s="1" t="str">
        <f t="shared" si="123"/>
        <v>Wind</v>
      </c>
      <c r="U778" s="1" t="str">
        <f t="shared" si="124"/>
        <v>Manistee County</v>
      </c>
      <c r="V778" s="1" t="str">
        <f t="shared" si="125"/>
        <v>MI</v>
      </c>
      <c r="AB778" s="1"/>
      <c r="AC778" s="1"/>
      <c r="AJ778" s="5"/>
      <c r="AK778" s="5"/>
      <c r="AL778" s="5"/>
      <c r="AM778" s="5"/>
      <c r="AN778" s="5"/>
      <c r="AO778" s="5"/>
      <c r="AP778" s="5"/>
      <c r="AQ778" s="5"/>
      <c r="AR778" s="5"/>
      <c r="AS778" s="5"/>
      <c r="AT778" s="5"/>
      <c r="AU778" s="5"/>
      <c r="BB778" s="1" t="s">
        <v>73</v>
      </c>
      <c r="BC778" s="2">
        <v>40578</v>
      </c>
      <c r="BD778" s="2">
        <v>40758</v>
      </c>
      <c r="BE778" s="2">
        <v>40758</v>
      </c>
      <c r="BG778" s="1" t="s">
        <v>139</v>
      </c>
      <c r="BH778" s="1" t="s">
        <v>461</v>
      </c>
      <c r="BI778" s="1" t="s">
        <v>130</v>
      </c>
      <c r="BJ778" s="1" t="s">
        <v>1748</v>
      </c>
      <c r="BL778" s="1" t="s">
        <v>536</v>
      </c>
      <c r="BM778" s="1" t="s">
        <v>126</v>
      </c>
      <c r="BN778" s="1" t="s">
        <v>1749</v>
      </c>
      <c r="BO778" s="1">
        <v>300</v>
      </c>
      <c r="BP778" s="1">
        <v>300</v>
      </c>
      <c r="BQ778" s="1" t="s">
        <v>97</v>
      </c>
      <c r="BR778" s="1" t="s">
        <v>98</v>
      </c>
      <c r="BS778" s="1" t="s">
        <v>84</v>
      </c>
      <c r="BT778" s="2">
        <v>41153</v>
      </c>
      <c r="BU778" s="1">
        <v>0</v>
      </c>
      <c r="BV778" s="1">
        <v>0</v>
      </c>
      <c r="BW778" s="1">
        <v>0</v>
      </c>
      <c r="BX778" s="1">
        <v>0</v>
      </c>
    </row>
    <row r="779" spans="4:76" hidden="1" x14ac:dyDescent="0.25">
      <c r="D779" s="4"/>
      <c r="E779" s="5" t="str">
        <f t="shared" si="117"/>
        <v>DPP-2009-NOV</v>
      </c>
      <c r="F779" s="5">
        <f t="shared" si="118"/>
        <v>0</v>
      </c>
      <c r="H779" s="5" t="str">
        <f t="shared" si="119"/>
        <v>Withdrawn</v>
      </c>
      <c r="I779" s="6" t="str">
        <f t="shared" si="120"/>
        <v>Not Started</v>
      </c>
      <c r="J779" s="1" t="s">
        <v>1750</v>
      </c>
      <c r="P779" s="1" t="str">
        <f t="shared" si="121"/>
        <v>NRIS</v>
      </c>
      <c r="R779" s="1">
        <f t="shared" si="122"/>
        <v>112</v>
      </c>
      <c r="T779" s="1" t="str">
        <f t="shared" si="123"/>
        <v>Hydro</v>
      </c>
      <c r="U779" s="1" t="str">
        <f t="shared" si="124"/>
        <v>Bracken County</v>
      </c>
      <c r="V779" s="1" t="str">
        <f t="shared" si="125"/>
        <v>KY</v>
      </c>
      <c r="AB779" s="1"/>
      <c r="AC779" s="1"/>
      <c r="AJ779" s="5"/>
      <c r="AK779" s="5"/>
      <c r="AL779" s="5"/>
      <c r="AM779" s="5"/>
      <c r="AN779" s="5"/>
      <c r="AO779" s="5"/>
      <c r="AP779" s="5"/>
      <c r="AQ779" s="5"/>
      <c r="AR779" s="5"/>
      <c r="AS779" s="5"/>
      <c r="AT779" s="5"/>
      <c r="AU779" s="5"/>
      <c r="BB779" s="1" t="s">
        <v>73</v>
      </c>
      <c r="BC779" s="2">
        <v>40086</v>
      </c>
      <c r="BD779" s="2">
        <v>40766</v>
      </c>
      <c r="BE779" s="2">
        <v>40766</v>
      </c>
      <c r="BG779" s="1" t="s">
        <v>240</v>
      </c>
      <c r="BH779" s="1" t="s">
        <v>614</v>
      </c>
      <c r="BI779" s="1" t="s">
        <v>82</v>
      </c>
      <c r="BJ779" s="1" t="s">
        <v>1403</v>
      </c>
      <c r="BL779" s="1" t="s">
        <v>134</v>
      </c>
      <c r="BM779" s="1" t="s">
        <v>126</v>
      </c>
      <c r="BN779" s="1" t="s">
        <v>1751</v>
      </c>
      <c r="BO779" s="1">
        <v>112</v>
      </c>
      <c r="BP779" s="1">
        <v>112</v>
      </c>
      <c r="BQ779" s="1" t="s">
        <v>69</v>
      </c>
      <c r="BS779" s="1" t="s">
        <v>84</v>
      </c>
      <c r="BT779" s="2">
        <v>40283</v>
      </c>
      <c r="BU779" s="1">
        <v>0</v>
      </c>
      <c r="BV779" s="1">
        <v>0</v>
      </c>
      <c r="BW779" s="1">
        <v>0</v>
      </c>
      <c r="BX779" s="1">
        <v>0</v>
      </c>
    </row>
    <row r="780" spans="4:76" hidden="1" x14ac:dyDescent="0.25">
      <c r="D780" s="4"/>
      <c r="E780" s="5">
        <f t="shared" si="117"/>
        <v>0</v>
      </c>
      <c r="F780" s="5">
        <f t="shared" si="118"/>
        <v>0</v>
      </c>
      <c r="H780" s="5" t="str">
        <f t="shared" si="119"/>
        <v>Withdrawn</v>
      </c>
      <c r="I780" s="6" t="str">
        <f t="shared" si="120"/>
        <v>Not Started</v>
      </c>
      <c r="J780" s="1" t="s">
        <v>1752</v>
      </c>
      <c r="P780" s="1" t="str">
        <f t="shared" si="121"/>
        <v>ERIS</v>
      </c>
      <c r="R780" s="1">
        <f t="shared" si="122"/>
        <v>5.9</v>
      </c>
      <c r="T780" s="1" t="str">
        <f t="shared" si="123"/>
        <v>Biomass</v>
      </c>
      <c r="U780" s="1" t="str">
        <f t="shared" si="124"/>
        <v>White County</v>
      </c>
      <c r="V780" s="1" t="str">
        <f t="shared" si="125"/>
        <v>IN</v>
      </c>
      <c r="AB780" s="1"/>
      <c r="AC780" s="1"/>
      <c r="AJ780" s="5"/>
      <c r="AK780" s="5"/>
      <c r="AL780" s="5"/>
      <c r="AM780" s="5"/>
      <c r="AN780" s="5"/>
      <c r="AO780" s="5"/>
      <c r="AP780" s="5"/>
      <c r="AQ780" s="5"/>
      <c r="AR780" s="5"/>
      <c r="AS780" s="5"/>
      <c r="AT780" s="5"/>
      <c r="AU780" s="5"/>
      <c r="BB780" s="1" t="s">
        <v>73</v>
      </c>
      <c r="BC780" s="2">
        <v>40357</v>
      </c>
      <c r="BD780" s="2">
        <v>40770</v>
      </c>
      <c r="BE780" s="2">
        <v>40770</v>
      </c>
      <c r="BG780" s="1" t="s">
        <v>804</v>
      </c>
      <c r="BH780" s="1" t="s">
        <v>805</v>
      </c>
      <c r="BI780" s="1" t="s">
        <v>103</v>
      </c>
      <c r="BL780" s="1" t="s">
        <v>536</v>
      </c>
      <c r="BM780" s="1" t="s">
        <v>62</v>
      </c>
      <c r="BN780" s="1" t="s">
        <v>1753</v>
      </c>
      <c r="BO780" s="1">
        <v>5.9</v>
      </c>
      <c r="BP780" s="1">
        <v>5.9</v>
      </c>
      <c r="BQ780" s="1" t="s">
        <v>156</v>
      </c>
      <c r="BS780" s="1" t="s">
        <v>84</v>
      </c>
      <c r="BT780" s="2">
        <v>40298</v>
      </c>
      <c r="BU780" s="1">
        <v>0</v>
      </c>
      <c r="BV780" s="1">
        <v>0</v>
      </c>
      <c r="BW780" s="1">
        <v>0</v>
      </c>
      <c r="BX780" s="1">
        <v>0</v>
      </c>
    </row>
    <row r="781" spans="4:76" hidden="1" x14ac:dyDescent="0.25">
      <c r="D781" s="4"/>
      <c r="E781" s="5" t="str">
        <f t="shared" si="117"/>
        <v>Pre-Transition SIS</v>
      </c>
      <c r="F781" s="5" t="str">
        <f t="shared" si="118"/>
        <v>CS5</v>
      </c>
      <c r="H781" s="5" t="str">
        <f t="shared" si="119"/>
        <v>Withdrawn</v>
      </c>
      <c r="I781" s="6" t="str">
        <f t="shared" si="120"/>
        <v>Not Started</v>
      </c>
      <c r="J781" s="1" t="s">
        <v>1754</v>
      </c>
      <c r="P781" s="1" t="str">
        <f t="shared" si="121"/>
        <v>ERIS</v>
      </c>
      <c r="R781" s="1">
        <f t="shared" si="122"/>
        <v>6</v>
      </c>
      <c r="T781" s="1" t="str">
        <f t="shared" si="123"/>
        <v>Wind</v>
      </c>
      <c r="U781" s="1" t="str">
        <f t="shared" si="124"/>
        <v>Pope County</v>
      </c>
      <c r="V781" s="1" t="str">
        <f t="shared" si="125"/>
        <v>MN</v>
      </c>
      <c r="AB781" s="1"/>
      <c r="AC781" s="1"/>
      <c r="AJ781" s="5"/>
      <c r="AK781" s="5"/>
      <c r="AL781" s="5"/>
      <c r="AM781" s="5"/>
      <c r="AN781" s="5"/>
      <c r="AO781" s="5"/>
      <c r="AP781" s="5"/>
      <c r="AQ781" s="5"/>
      <c r="AR781" s="5"/>
      <c r="AS781" s="5"/>
      <c r="AT781" s="5"/>
      <c r="AU781" s="5"/>
      <c r="BB781" s="1" t="s">
        <v>73</v>
      </c>
      <c r="BC781" s="2">
        <v>38778</v>
      </c>
      <c r="BD781" s="2">
        <v>40773</v>
      </c>
      <c r="BE781" s="2">
        <v>40773</v>
      </c>
      <c r="BG781" s="1" t="s">
        <v>91</v>
      </c>
      <c r="BH781" s="1" t="s">
        <v>435</v>
      </c>
      <c r="BI781" s="1" t="s">
        <v>93</v>
      </c>
      <c r="BJ781" s="1" t="s">
        <v>1058</v>
      </c>
      <c r="BK781" s="1" t="s">
        <v>888</v>
      </c>
      <c r="BL781" s="1" t="s">
        <v>134</v>
      </c>
      <c r="BM781" s="1" t="s">
        <v>62</v>
      </c>
      <c r="BN781" s="1" t="s">
        <v>1755</v>
      </c>
      <c r="BO781" s="1">
        <v>6</v>
      </c>
      <c r="BP781" s="1">
        <v>6</v>
      </c>
      <c r="BQ781" s="1" t="s">
        <v>97</v>
      </c>
      <c r="BR781" s="1" t="s">
        <v>98</v>
      </c>
      <c r="BS781" s="1" t="s">
        <v>84</v>
      </c>
      <c r="BT781" s="2">
        <v>39022</v>
      </c>
      <c r="BU781" s="1">
        <v>0</v>
      </c>
      <c r="BV781" s="1">
        <v>0</v>
      </c>
      <c r="BW781" s="1">
        <v>0</v>
      </c>
      <c r="BX781" s="1">
        <v>0</v>
      </c>
    </row>
    <row r="782" spans="4:76" hidden="1" x14ac:dyDescent="0.25">
      <c r="D782" s="4"/>
      <c r="E782" s="5">
        <f t="shared" si="117"/>
        <v>0</v>
      </c>
      <c r="F782" s="5">
        <f t="shared" si="118"/>
        <v>0</v>
      </c>
      <c r="H782" s="5" t="str">
        <f t="shared" si="119"/>
        <v>Withdrawn</v>
      </c>
      <c r="I782" s="6" t="str">
        <f t="shared" si="120"/>
        <v>Not Started</v>
      </c>
      <c r="J782" s="1" t="s">
        <v>1756</v>
      </c>
      <c r="P782" s="1" t="str">
        <f t="shared" si="121"/>
        <v>ERIS</v>
      </c>
      <c r="R782" s="1">
        <f t="shared" si="122"/>
        <v>999</v>
      </c>
      <c r="T782" s="1" t="str">
        <f t="shared" si="123"/>
        <v>Wind</v>
      </c>
      <c r="U782" s="1" t="str">
        <f t="shared" si="124"/>
        <v>Hancock County</v>
      </c>
      <c r="V782" s="1" t="str">
        <f t="shared" si="125"/>
        <v>IA</v>
      </c>
      <c r="AB782" s="1"/>
      <c r="AC782" s="1"/>
      <c r="AJ782" s="5"/>
      <c r="AK782" s="5"/>
      <c r="AL782" s="5"/>
      <c r="AM782" s="5"/>
      <c r="AN782" s="5"/>
      <c r="AO782" s="5"/>
      <c r="AP782" s="5"/>
      <c r="AQ782" s="5"/>
      <c r="AR782" s="5"/>
      <c r="AS782" s="5"/>
      <c r="AT782" s="5"/>
      <c r="AU782" s="5"/>
      <c r="BB782" s="1" t="s">
        <v>73</v>
      </c>
      <c r="BC782" s="2">
        <v>40225</v>
      </c>
      <c r="BD782" s="2">
        <v>40773</v>
      </c>
      <c r="BE782" s="2">
        <v>40773</v>
      </c>
      <c r="BG782" s="1" t="s">
        <v>275</v>
      </c>
      <c r="BH782" s="1" t="s">
        <v>148</v>
      </c>
      <c r="BI782" s="1" t="s">
        <v>89</v>
      </c>
      <c r="BL782" s="1" t="s">
        <v>143</v>
      </c>
      <c r="BM782" s="1" t="s">
        <v>62</v>
      </c>
      <c r="BN782" s="1" t="s">
        <v>1757</v>
      </c>
      <c r="BO782" s="1">
        <v>999</v>
      </c>
      <c r="BP782" s="1">
        <v>999</v>
      </c>
      <c r="BQ782" s="1" t="s">
        <v>97</v>
      </c>
      <c r="BR782" s="1" t="s">
        <v>98</v>
      </c>
      <c r="BS782" s="1" t="s">
        <v>84</v>
      </c>
      <c r="BT782" s="2">
        <v>41487</v>
      </c>
      <c r="BU782" s="1">
        <v>0</v>
      </c>
      <c r="BV782" s="1">
        <v>0</v>
      </c>
      <c r="BW782" s="1">
        <v>0</v>
      </c>
      <c r="BX782" s="1">
        <v>0</v>
      </c>
    </row>
    <row r="783" spans="4:76" hidden="1" x14ac:dyDescent="0.25">
      <c r="D783" s="4"/>
      <c r="E783" s="5">
        <f t="shared" si="117"/>
        <v>0</v>
      </c>
      <c r="F783" s="5">
        <f t="shared" si="118"/>
        <v>0</v>
      </c>
      <c r="H783" s="5" t="str">
        <f t="shared" si="119"/>
        <v>Withdrawn</v>
      </c>
      <c r="I783" s="6" t="str">
        <f t="shared" si="120"/>
        <v>Not Started</v>
      </c>
      <c r="J783" s="1" t="s">
        <v>1758</v>
      </c>
      <c r="P783" s="1" t="str">
        <f t="shared" si="121"/>
        <v>ERIS</v>
      </c>
      <c r="R783" s="1">
        <f t="shared" si="122"/>
        <v>2000</v>
      </c>
      <c r="T783" s="1" t="str">
        <f t="shared" si="123"/>
        <v>Wind</v>
      </c>
      <c r="U783" s="1" t="str">
        <f t="shared" si="124"/>
        <v>Wright County</v>
      </c>
      <c r="V783" s="1" t="str">
        <f t="shared" si="125"/>
        <v>MN</v>
      </c>
      <c r="AB783" s="1"/>
      <c r="AC783" s="1"/>
      <c r="AJ783" s="5"/>
      <c r="AK783" s="5"/>
      <c r="AL783" s="5"/>
      <c r="AM783" s="5"/>
      <c r="AN783" s="5"/>
      <c r="AO783" s="5"/>
      <c r="AP783" s="5"/>
      <c r="AQ783" s="5"/>
      <c r="AR783" s="5"/>
      <c r="AS783" s="5"/>
      <c r="AT783" s="5"/>
      <c r="AU783" s="5"/>
      <c r="BB783" s="1" t="s">
        <v>73</v>
      </c>
      <c r="BC783" s="2">
        <v>39386</v>
      </c>
      <c r="BD783" s="2">
        <v>40777</v>
      </c>
      <c r="BE783" s="2">
        <v>40777</v>
      </c>
      <c r="BG783" s="1" t="s">
        <v>91</v>
      </c>
      <c r="BH783" s="1" t="s">
        <v>861</v>
      </c>
      <c r="BI783" s="1" t="s">
        <v>93</v>
      </c>
      <c r="BL783" s="1" t="s">
        <v>143</v>
      </c>
      <c r="BM783" s="1" t="s">
        <v>62</v>
      </c>
      <c r="BN783" s="1" t="s">
        <v>1759</v>
      </c>
      <c r="BO783" s="1">
        <v>2000</v>
      </c>
      <c r="BP783" s="1">
        <v>2000</v>
      </c>
      <c r="BQ783" s="1" t="s">
        <v>97</v>
      </c>
      <c r="BR783" s="1" t="s">
        <v>98</v>
      </c>
      <c r="BS783" s="1" t="s">
        <v>84</v>
      </c>
      <c r="BT783" s="2">
        <v>40513</v>
      </c>
      <c r="BU783" s="1">
        <v>0</v>
      </c>
      <c r="BV783" s="1">
        <v>0</v>
      </c>
      <c r="BW783" s="1">
        <v>0</v>
      </c>
      <c r="BX783" s="1">
        <v>0</v>
      </c>
    </row>
    <row r="784" spans="4:76" hidden="1" x14ac:dyDescent="0.25">
      <c r="D784" s="4"/>
      <c r="E784" s="5" t="str">
        <f t="shared" si="117"/>
        <v>DPP-2009-JUL</v>
      </c>
      <c r="F784" s="5" t="str">
        <f t="shared" si="118"/>
        <v>MI</v>
      </c>
      <c r="H784" s="5" t="str">
        <f t="shared" si="119"/>
        <v>Done</v>
      </c>
      <c r="I784" s="6" t="str">
        <f t="shared" si="120"/>
        <v>In Service</v>
      </c>
      <c r="J784" s="1" t="s">
        <v>1760</v>
      </c>
      <c r="P784" s="1" t="str">
        <f t="shared" si="121"/>
        <v>NRIS</v>
      </c>
      <c r="R784" s="1">
        <f t="shared" si="122"/>
        <v>200</v>
      </c>
      <c r="T784" s="1" t="str">
        <f t="shared" si="123"/>
        <v>Wind</v>
      </c>
      <c r="U784" s="1" t="str">
        <f t="shared" si="124"/>
        <v>Gratiot County</v>
      </c>
      <c r="V784" s="1" t="str">
        <f t="shared" si="125"/>
        <v>MI</v>
      </c>
      <c r="AB784" s="1"/>
      <c r="AC784" s="1"/>
      <c r="AJ784" s="5"/>
      <c r="AK784" s="5"/>
      <c r="AL784" s="5"/>
      <c r="AM784" s="5"/>
      <c r="AN784" s="5"/>
      <c r="AO784" s="5"/>
      <c r="AP784" s="5"/>
      <c r="AQ784" s="5"/>
      <c r="AR784" s="5"/>
      <c r="AS784" s="5"/>
      <c r="AT784" s="5"/>
      <c r="AU784" s="5"/>
      <c r="BB784" s="1" t="s">
        <v>58</v>
      </c>
      <c r="BC784" s="2">
        <v>39867</v>
      </c>
      <c r="BE784" s="2">
        <v>40596</v>
      </c>
      <c r="BF784" s="2">
        <v>41026</v>
      </c>
      <c r="BG784" s="1" t="s">
        <v>139</v>
      </c>
      <c r="BH784" s="1" t="s">
        <v>1264</v>
      </c>
      <c r="BI784" s="1" t="s">
        <v>130</v>
      </c>
      <c r="BJ784" s="1" t="s">
        <v>1362</v>
      </c>
      <c r="BK784" s="1" t="s">
        <v>130</v>
      </c>
      <c r="BL784" s="1" t="s">
        <v>77</v>
      </c>
      <c r="BM784" s="1" t="s">
        <v>126</v>
      </c>
      <c r="BN784" s="1" t="s">
        <v>1761</v>
      </c>
      <c r="BO784" s="1">
        <v>200</v>
      </c>
      <c r="BP784" s="1">
        <v>200</v>
      </c>
      <c r="BQ784" s="1" t="s">
        <v>97</v>
      </c>
      <c r="BR784" s="1" t="s">
        <v>98</v>
      </c>
      <c r="BS784" s="1" t="s">
        <v>65</v>
      </c>
      <c r="BT784" s="2">
        <v>40908</v>
      </c>
      <c r="BU784" s="1">
        <v>0</v>
      </c>
      <c r="BV784" s="1">
        <v>0</v>
      </c>
      <c r="BW784" s="1">
        <v>0</v>
      </c>
      <c r="BX784" s="1">
        <v>0</v>
      </c>
    </row>
    <row r="785" spans="4:76" hidden="1" x14ac:dyDescent="0.25">
      <c r="D785" s="4"/>
      <c r="E785" s="5">
        <f t="shared" si="117"/>
        <v>0</v>
      </c>
      <c r="F785" s="5">
        <f t="shared" si="118"/>
        <v>0</v>
      </c>
      <c r="H785" s="5" t="str">
        <f t="shared" si="119"/>
        <v>Withdrawn</v>
      </c>
      <c r="I785" s="6" t="str">
        <f t="shared" si="120"/>
        <v>Not Started</v>
      </c>
      <c r="J785" s="1" t="s">
        <v>1762</v>
      </c>
      <c r="P785" s="1" t="str">
        <f t="shared" si="121"/>
        <v>NRIS</v>
      </c>
      <c r="R785" s="1">
        <f t="shared" si="122"/>
        <v>47.5</v>
      </c>
      <c r="T785" s="1" t="str">
        <f t="shared" si="123"/>
        <v>Wind</v>
      </c>
      <c r="U785" s="1" t="str">
        <f t="shared" si="124"/>
        <v>Goodhue County</v>
      </c>
      <c r="V785" s="1" t="str">
        <f t="shared" si="125"/>
        <v>MN</v>
      </c>
      <c r="AB785" s="1"/>
      <c r="AC785" s="1"/>
      <c r="AJ785" s="5"/>
      <c r="AK785" s="5"/>
      <c r="AL785" s="5"/>
      <c r="AM785" s="5"/>
      <c r="AN785" s="5"/>
      <c r="AO785" s="5"/>
      <c r="AP785" s="5"/>
      <c r="AQ785" s="5"/>
      <c r="AR785" s="5"/>
      <c r="AS785" s="5"/>
      <c r="AT785" s="5"/>
      <c r="AU785" s="5"/>
      <c r="BB785" s="1" t="s">
        <v>73</v>
      </c>
      <c r="BC785" s="2">
        <v>40497</v>
      </c>
      <c r="BD785" s="2">
        <v>40785</v>
      </c>
      <c r="BE785" s="2">
        <v>40785</v>
      </c>
      <c r="BG785" s="1" t="s">
        <v>91</v>
      </c>
      <c r="BH785" s="1" t="s">
        <v>222</v>
      </c>
      <c r="BI785" s="1" t="s">
        <v>93</v>
      </c>
      <c r="BL785" s="1" t="s">
        <v>143</v>
      </c>
      <c r="BM785" s="1" t="s">
        <v>126</v>
      </c>
      <c r="BN785" s="1" t="s">
        <v>1763</v>
      </c>
      <c r="BO785" s="1">
        <v>47.5</v>
      </c>
      <c r="BP785" s="1">
        <v>47.5</v>
      </c>
      <c r="BQ785" s="1" t="s">
        <v>97</v>
      </c>
      <c r="BR785" s="1" t="s">
        <v>98</v>
      </c>
      <c r="BS785" s="1" t="s">
        <v>84</v>
      </c>
      <c r="BT785" s="2">
        <v>41061</v>
      </c>
      <c r="BU785" s="1">
        <v>0</v>
      </c>
      <c r="BV785" s="1">
        <v>0</v>
      </c>
      <c r="BW785" s="1">
        <v>0</v>
      </c>
      <c r="BX785" s="1">
        <v>0</v>
      </c>
    </row>
    <row r="786" spans="4:76" hidden="1" x14ac:dyDescent="0.25">
      <c r="D786" s="4"/>
      <c r="E786" s="5">
        <f t="shared" si="117"/>
        <v>0</v>
      </c>
      <c r="F786" s="5">
        <f t="shared" si="118"/>
        <v>0</v>
      </c>
      <c r="H786" s="5" t="str">
        <f t="shared" si="119"/>
        <v>Withdrawn</v>
      </c>
      <c r="I786" s="6" t="str">
        <f t="shared" si="120"/>
        <v>Not Started</v>
      </c>
      <c r="J786" s="1" t="s">
        <v>1764</v>
      </c>
      <c r="P786" s="1" t="str">
        <f t="shared" si="121"/>
        <v>NRIS</v>
      </c>
      <c r="R786" s="1">
        <f t="shared" si="122"/>
        <v>39</v>
      </c>
      <c r="T786" s="1" t="str">
        <f t="shared" si="123"/>
        <v>Wind</v>
      </c>
      <c r="U786" s="1" t="str">
        <f t="shared" si="124"/>
        <v>Goodhue County</v>
      </c>
      <c r="V786" s="1" t="str">
        <f t="shared" si="125"/>
        <v>MN</v>
      </c>
      <c r="AB786" s="1"/>
      <c r="AC786" s="1"/>
      <c r="AJ786" s="5"/>
      <c r="AK786" s="5"/>
      <c r="AL786" s="5"/>
      <c r="AM786" s="5"/>
      <c r="AN786" s="5"/>
      <c r="AO786" s="5"/>
      <c r="AP786" s="5"/>
      <c r="AQ786" s="5"/>
      <c r="AR786" s="5"/>
      <c r="AS786" s="5"/>
      <c r="AT786" s="5"/>
      <c r="AU786" s="5"/>
      <c r="BB786" s="1" t="s">
        <v>73</v>
      </c>
      <c r="BC786" s="2">
        <v>40497</v>
      </c>
      <c r="BD786" s="2">
        <v>40785</v>
      </c>
      <c r="BE786" s="2">
        <v>40785</v>
      </c>
      <c r="BG786" s="1" t="s">
        <v>91</v>
      </c>
      <c r="BH786" s="1" t="s">
        <v>222</v>
      </c>
      <c r="BI786" s="1" t="s">
        <v>93</v>
      </c>
      <c r="BL786" s="1" t="s">
        <v>143</v>
      </c>
      <c r="BM786" s="1" t="s">
        <v>126</v>
      </c>
      <c r="BN786" s="1" t="s">
        <v>1763</v>
      </c>
      <c r="BO786" s="1">
        <v>39</v>
      </c>
      <c r="BP786" s="1">
        <v>39</v>
      </c>
      <c r="BQ786" s="1" t="s">
        <v>97</v>
      </c>
      <c r="BR786" s="1" t="s">
        <v>98</v>
      </c>
      <c r="BS786" s="1" t="s">
        <v>84</v>
      </c>
      <c r="BT786" s="2">
        <v>41243</v>
      </c>
      <c r="BU786" s="1">
        <v>0</v>
      </c>
      <c r="BV786" s="1">
        <v>0</v>
      </c>
      <c r="BW786" s="1">
        <v>0</v>
      </c>
      <c r="BX786" s="1">
        <v>0</v>
      </c>
    </row>
    <row r="787" spans="4:76" hidden="1" x14ac:dyDescent="0.25">
      <c r="D787" s="4"/>
      <c r="E787" s="5">
        <f t="shared" si="117"/>
        <v>0</v>
      </c>
      <c r="F787" s="5">
        <f t="shared" si="118"/>
        <v>0</v>
      </c>
      <c r="H787" s="5" t="str">
        <f t="shared" si="119"/>
        <v>Withdrawn</v>
      </c>
      <c r="I787" s="6" t="str">
        <f t="shared" si="120"/>
        <v>Not Started</v>
      </c>
      <c r="J787" s="1" t="s">
        <v>1765</v>
      </c>
      <c r="P787" s="1" t="str">
        <f t="shared" si="121"/>
        <v>NRIS</v>
      </c>
      <c r="R787" s="1">
        <f t="shared" si="122"/>
        <v>200</v>
      </c>
      <c r="T787" s="1" t="str">
        <f t="shared" si="123"/>
        <v>Wind</v>
      </c>
      <c r="U787" s="1" t="str">
        <f t="shared" si="124"/>
        <v>Calhoun County</v>
      </c>
      <c r="V787" s="1" t="str">
        <f t="shared" si="125"/>
        <v>MI</v>
      </c>
      <c r="AB787" s="1"/>
      <c r="AC787" s="1"/>
      <c r="AJ787" s="5"/>
      <c r="AK787" s="5"/>
      <c r="AL787" s="5"/>
      <c r="AM787" s="5"/>
      <c r="AN787" s="5"/>
      <c r="AO787" s="5"/>
      <c r="AP787" s="5"/>
      <c r="AQ787" s="5"/>
      <c r="AR787" s="5"/>
      <c r="AS787" s="5"/>
      <c r="AT787" s="5"/>
      <c r="AU787" s="5"/>
      <c r="BB787" s="1" t="s">
        <v>73</v>
      </c>
      <c r="BC787" s="2">
        <v>40591</v>
      </c>
      <c r="BD787" s="2">
        <v>40785</v>
      </c>
      <c r="BE787" s="2">
        <v>40785</v>
      </c>
      <c r="BG787" s="1" t="s">
        <v>139</v>
      </c>
      <c r="BH787" s="1" t="s">
        <v>1766</v>
      </c>
      <c r="BI787" s="1" t="s">
        <v>130</v>
      </c>
      <c r="BL787" s="1" t="s">
        <v>143</v>
      </c>
      <c r="BM787" s="1" t="s">
        <v>126</v>
      </c>
      <c r="BN787" s="1" t="s">
        <v>1767</v>
      </c>
      <c r="BO787" s="1">
        <v>200</v>
      </c>
      <c r="BP787" s="1">
        <v>200</v>
      </c>
      <c r="BQ787" s="1" t="s">
        <v>97</v>
      </c>
      <c r="BR787" s="1" t="s">
        <v>98</v>
      </c>
      <c r="BS787" s="1" t="s">
        <v>84</v>
      </c>
      <c r="BT787" s="2">
        <v>41153</v>
      </c>
      <c r="BU787" s="1">
        <v>0</v>
      </c>
      <c r="BV787" s="1">
        <v>0</v>
      </c>
      <c r="BW787" s="1">
        <v>0</v>
      </c>
      <c r="BX787" s="1">
        <v>0</v>
      </c>
    </row>
    <row r="788" spans="4:76" hidden="1" x14ac:dyDescent="0.25">
      <c r="D788" s="4"/>
      <c r="E788" s="5">
        <f t="shared" si="117"/>
        <v>0</v>
      </c>
      <c r="F788" s="5">
        <f t="shared" si="118"/>
        <v>0</v>
      </c>
      <c r="H788" s="5" t="str">
        <f t="shared" si="119"/>
        <v>Withdrawn</v>
      </c>
      <c r="I788" s="6" t="str">
        <f t="shared" si="120"/>
        <v>Not Started</v>
      </c>
      <c r="J788" s="1" t="s">
        <v>1768</v>
      </c>
      <c r="P788" s="1" t="str">
        <f t="shared" si="121"/>
        <v>ERIS</v>
      </c>
      <c r="R788" s="1">
        <f t="shared" si="122"/>
        <v>30</v>
      </c>
      <c r="T788" s="1" t="str">
        <f t="shared" si="123"/>
        <v>Biomass</v>
      </c>
      <c r="U788" s="1" t="str">
        <f t="shared" si="124"/>
        <v>St. Louis County</v>
      </c>
      <c r="V788" s="1" t="str">
        <f t="shared" si="125"/>
        <v>MN</v>
      </c>
      <c r="AB788" s="1"/>
      <c r="AC788" s="1"/>
      <c r="AJ788" s="5"/>
      <c r="AK788" s="5"/>
      <c r="AL788" s="5"/>
      <c r="AM788" s="5"/>
      <c r="AN788" s="5"/>
      <c r="AO788" s="5"/>
      <c r="AP788" s="5"/>
      <c r="AQ788" s="5"/>
      <c r="AR788" s="5"/>
      <c r="AS788" s="5"/>
      <c r="AT788" s="5"/>
      <c r="AU788" s="5"/>
      <c r="BB788" s="1" t="s">
        <v>73</v>
      </c>
      <c r="BC788" s="2">
        <v>40497</v>
      </c>
      <c r="BD788" s="2">
        <v>40795</v>
      </c>
      <c r="BE788" s="2">
        <v>40795</v>
      </c>
      <c r="BG788" s="1" t="s">
        <v>315</v>
      </c>
      <c r="BH788" s="1" t="s">
        <v>416</v>
      </c>
      <c r="BI788" s="1" t="s">
        <v>93</v>
      </c>
      <c r="BL788" s="1" t="s">
        <v>143</v>
      </c>
      <c r="BM788" s="1" t="s">
        <v>62</v>
      </c>
      <c r="BN788" s="1" t="s">
        <v>1769</v>
      </c>
      <c r="BO788" s="1">
        <v>30</v>
      </c>
      <c r="BP788" s="1">
        <v>30</v>
      </c>
      <c r="BQ788" s="1" t="s">
        <v>156</v>
      </c>
      <c r="BS788" s="1" t="s">
        <v>84</v>
      </c>
      <c r="BT788" s="2">
        <v>40574</v>
      </c>
      <c r="BU788" s="1">
        <v>0</v>
      </c>
      <c r="BV788" s="1">
        <v>0</v>
      </c>
      <c r="BW788" s="1">
        <v>0</v>
      </c>
      <c r="BX788" s="1">
        <v>0</v>
      </c>
    </row>
    <row r="789" spans="4:76" hidden="1" x14ac:dyDescent="0.25">
      <c r="D789" s="4"/>
      <c r="E789" s="5">
        <f t="shared" si="117"/>
        <v>0</v>
      </c>
      <c r="F789" s="5">
        <f t="shared" si="118"/>
        <v>0</v>
      </c>
      <c r="H789" s="5" t="str">
        <f t="shared" si="119"/>
        <v>Withdrawn</v>
      </c>
      <c r="I789" s="6" t="str">
        <f t="shared" si="120"/>
        <v>Not Started</v>
      </c>
      <c r="J789" s="1" t="s">
        <v>1770</v>
      </c>
      <c r="P789" s="1" t="str">
        <f t="shared" si="121"/>
        <v>NRIS</v>
      </c>
      <c r="R789" s="1">
        <f t="shared" si="122"/>
        <v>120</v>
      </c>
      <c r="T789" s="1" t="str">
        <f t="shared" si="123"/>
        <v>Wind</v>
      </c>
      <c r="U789" s="1" t="str">
        <f t="shared" si="124"/>
        <v>Missaukee County</v>
      </c>
      <c r="V789" s="1" t="str">
        <f t="shared" si="125"/>
        <v>MI</v>
      </c>
      <c r="AB789" s="1"/>
      <c r="AC789" s="1"/>
      <c r="AJ789" s="5"/>
      <c r="AK789" s="5"/>
      <c r="AL789" s="5"/>
      <c r="AM789" s="5"/>
      <c r="AN789" s="5"/>
      <c r="AO789" s="5"/>
      <c r="AP789" s="5"/>
      <c r="AQ789" s="5"/>
      <c r="AR789" s="5"/>
      <c r="AS789" s="5"/>
      <c r="AT789" s="5"/>
      <c r="AU789" s="5"/>
      <c r="BB789" s="1" t="s">
        <v>73</v>
      </c>
      <c r="BC789" s="2">
        <v>40346</v>
      </c>
      <c r="BD789" s="2">
        <v>40800</v>
      </c>
      <c r="BE789" s="2">
        <v>40800</v>
      </c>
      <c r="BG789" s="1" t="s">
        <v>139</v>
      </c>
      <c r="BH789" s="1" t="s">
        <v>1096</v>
      </c>
      <c r="BI789" s="1" t="s">
        <v>130</v>
      </c>
      <c r="BL789" s="1" t="s">
        <v>536</v>
      </c>
      <c r="BM789" s="1" t="s">
        <v>126</v>
      </c>
      <c r="BN789" s="1" t="s">
        <v>1771</v>
      </c>
      <c r="BO789" s="1">
        <v>120</v>
      </c>
      <c r="BP789" s="1">
        <v>120</v>
      </c>
      <c r="BQ789" s="1" t="s">
        <v>97</v>
      </c>
      <c r="BR789" s="1" t="s">
        <v>98</v>
      </c>
      <c r="BS789" s="1" t="s">
        <v>84</v>
      </c>
      <c r="BT789" s="2">
        <v>40087</v>
      </c>
      <c r="BU789" s="1">
        <v>0</v>
      </c>
      <c r="BV789" s="1">
        <v>0</v>
      </c>
      <c r="BW789" s="1">
        <v>0</v>
      </c>
      <c r="BX789" s="1">
        <v>0</v>
      </c>
    </row>
    <row r="790" spans="4:76" hidden="1" x14ac:dyDescent="0.25">
      <c r="D790" s="4"/>
      <c r="E790" s="5">
        <f t="shared" si="117"/>
        <v>0</v>
      </c>
      <c r="F790" s="5">
        <f t="shared" si="118"/>
        <v>0</v>
      </c>
      <c r="H790" s="5" t="str">
        <f t="shared" si="119"/>
        <v>Withdrawn</v>
      </c>
      <c r="I790" s="6" t="str">
        <f t="shared" si="120"/>
        <v>Not Started</v>
      </c>
      <c r="J790" s="1" t="s">
        <v>1772</v>
      </c>
      <c r="P790" s="1" t="str">
        <f t="shared" si="121"/>
        <v>NRIS</v>
      </c>
      <c r="R790" s="1">
        <f t="shared" si="122"/>
        <v>160</v>
      </c>
      <c r="T790" s="1" t="str">
        <f t="shared" si="123"/>
        <v>Wind</v>
      </c>
      <c r="U790" s="1" t="str">
        <f t="shared" si="124"/>
        <v>Wilkin County</v>
      </c>
      <c r="V790" s="1" t="str">
        <f t="shared" si="125"/>
        <v>MN</v>
      </c>
      <c r="AB790" s="1"/>
      <c r="AC790" s="1"/>
      <c r="AJ790" s="5"/>
      <c r="AK790" s="5"/>
      <c r="AL790" s="5"/>
      <c r="AM790" s="5"/>
      <c r="AN790" s="5"/>
      <c r="AO790" s="5"/>
      <c r="AP790" s="5"/>
      <c r="AQ790" s="5"/>
      <c r="AR790" s="5"/>
      <c r="AS790" s="5"/>
      <c r="AT790" s="5"/>
      <c r="AU790" s="5"/>
      <c r="BB790" s="1" t="s">
        <v>73</v>
      </c>
      <c r="BC790" s="2">
        <v>39588</v>
      </c>
      <c r="BD790" s="2">
        <v>40805</v>
      </c>
      <c r="BE790" s="2">
        <v>40805</v>
      </c>
      <c r="BG790" s="1" t="s">
        <v>203</v>
      </c>
      <c r="BH790" s="1" t="s">
        <v>1679</v>
      </c>
      <c r="BI790" s="1" t="s">
        <v>93</v>
      </c>
      <c r="BL790" s="1" t="s">
        <v>143</v>
      </c>
      <c r="BM790" s="1" t="s">
        <v>126</v>
      </c>
      <c r="BN790" s="1" t="s">
        <v>1773</v>
      </c>
      <c r="BO790" s="1">
        <v>160</v>
      </c>
      <c r="BP790" s="1">
        <v>160</v>
      </c>
      <c r="BQ790" s="1" t="s">
        <v>97</v>
      </c>
      <c r="BR790" s="1" t="s">
        <v>98</v>
      </c>
      <c r="BS790" s="1" t="s">
        <v>84</v>
      </c>
      <c r="BT790" s="2">
        <v>41030</v>
      </c>
      <c r="BU790" s="1">
        <v>0</v>
      </c>
      <c r="BV790" s="1">
        <v>0</v>
      </c>
      <c r="BW790" s="1">
        <v>0</v>
      </c>
      <c r="BX790" s="1">
        <v>0</v>
      </c>
    </row>
    <row r="791" spans="4:76" hidden="1" x14ac:dyDescent="0.25">
      <c r="D791" s="4"/>
      <c r="E791" s="5">
        <f t="shared" si="117"/>
        <v>0</v>
      </c>
      <c r="F791" s="5">
        <f t="shared" si="118"/>
        <v>0</v>
      </c>
      <c r="H791" s="5" t="str">
        <f t="shared" si="119"/>
        <v>Withdrawn</v>
      </c>
      <c r="I791" s="6" t="str">
        <f t="shared" si="120"/>
        <v>Not Started</v>
      </c>
      <c r="J791" s="1" t="s">
        <v>1774</v>
      </c>
      <c r="P791" s="1" t="str">
        <f t="shared" si="121"/>
        <v>NRIS</v>
      </c>
      <c r="R791" s="1">
        <f t="shared" si="122"/>
        <v>140</v>
      </c>
      <c r="T791" s="1" t="str">
        <f t="shared" si="123"/>
        <v>Wind</v>
      </c>
      <c r="U791" s="1" t="str">
        <f t="shared" si="124"/>
        <v>Nelson County</v>
      </c>
      <c r="V791" s="1" t="str">
        <f t="shared" si="125"/>
        <v>ND</v>
      </c>
      <c r="AB791" s="1"/>
      <c r="AC791" s="1"/>
      <c r="AJ791" s="5"/>
      <c r="AK791" s="5"/>
      <c r="AL791" s="5"/>
      <c r="AM791" s="5"/>
      <c r="AN791" s="5"/>
      <c r="AO791" s="5"/>
      <c r="AP791" s="5"/>
      <c r="AQ791" s="5"/>
      <c r="AR791" s="5"/>
      <c r="AS791" s="5"/>
      <c r="AT791" s="5"/>
      <c r="AU791" s="5"/>
      <c r="BB791" s="1" t="s">
        <v>73</v>
      </c>
      <c r="BC791" s="2">
        <v>39951</v>
      </c>
      <c r="BD791" s="2">
        <v>40805</v>
      </c>
      <c r="BE791" s="2">
        <v>40805</v>
      </c>
      <c r="BG791" s="1" t="s">
        <v>153</v>
      </c>
      <c r="BH791" s="1" t="s">
        <v>1775</v>
      </c>
      <c r="BI791" s="1" t="s">
        <v>194</v>
      </c>
      <c r="BL791" s="1" t="s">
        <v>143</v>
      </c>
      <c r="BM791" s="1" t="s">
        <v>126</v>
      </c>
      <c r="BN791" s="1" t="s">
        <v>1776</v>
      </c>
      <c r="BO791" s="1">
        <v>140</v>
      </c>
      <c r="BP791" s="1">
        <v>140</v>
      </c>
      <c r="BQ791" s="1" t="s">
        <v>97</v>
      </c>
      <c r="BR791" s="1" t="s">
        <v>98</v>
      </c>
      <c r="BS791" s="1" t="s">
        <v>84</v>
      </c>
      <c r="BT791" s="2">
        <v>39763</v>
      </c>
      <c r="BU791" s="1">
        <v>0</v>
      </c>
      <c r="BV791" s="1">
        <v>0</v>
      </c>
      <c r="BW791" s="1">
        <v>0</v>
      </c>
      <c r="BX791" s="1">
        <v>0</v>
      </c>
    </row>
    <row r="792" spans="4:76" hidden="1" x14ac:dyDescent="0.25">
      <c r="D792" s="4"/>
      <c r="E792" s="5">
        <f t="shared" si="117"/>
        <v>0</v>
      </c>
      <c r="F792" s="5">
        <f t="shared" si="118"/>
        <v>0</v>
      </c>
      <c r="H792" s="5" t="str">
        <f t="shared" si="119"/>
        <v>Withdrawn</v>
      </c>
      <c r="I792" s="6" t="str">
        <f t="shared" si="120"/>
        <v>Not Started</v>
      </c>
      <c r="J792" s="1" t="s">
        <v>1777</v>
      </c>
      <c r="P792" s="1" t="str">
        <f t="shared" si="121"/>
        <v>NRIS</v>
      </c>
      <c r="R792" s="1">
        <f t="shared" si="122"/>
        <v>0</v>
      </c>
      <c r="T792" s="1" t="str">
        <f t="shared" si="123"/>
        <v>Wind</v>
      </c>
      <c r="U792" s="1" t="str">
        <f t="shared" si="124"/>
        <v>Brookings County</v>
      </c>
      <c r="V792" s="1" t="str">
        <f t="shared" si="125"/>
        <v>SD</v>
      </c>
      <c r="AB792" s="1"/>
      <c r="AC792" s="1"/>
      <c r="AJ792" s="5"/>
      <c r="AK792" s="5"/>
      <c r="AL792" s="5"/>
      <c r="AM792" s="5"/>
      <c r="AN792" s="5"/>
      <c r="AO792" s="5"/>
      <c r="AP792" s="5"/>
      <c r="AQ792" s="5"/>
      <c r="AR792" s="5"/>
      <c r="AS792" s="5"/>
      <c r="AT792" s="5"/>
      <c r="AU792" s="5"/>
      <c r="BB792" s="1" t="s">
        <v>73</v>
      </c>
      <c r="BC792" s="2">
        <v>40091</v>
      </c>
      <c r="BD792" s="2">
        <v>40805</v>
      </c>
      <c r="BE792" s="2">
        <v>40805</v>
      </c>
      <c r="BG792" s="1" t="s">
        <v>91</v>
      </c>
      <c r="BH792" s="1" t="s">
        <v>510</v>
      </c>
      <c r="BI792" s="1" t="s">
        <v>205</v>
      </c>
      <c r="BL792" s="1" t="s">
        <v>143</v>
      </c>
      <c r="BM792" s="1" t="s">
        <v>126</v>
      </c>
      <c r="BN792" s="1" t="s">
        <v>1778</v>
      </c>
      <c r="BO792" s="1">
        <v>200</v>
      </c>
      <c r="BP792" s="1">
        <v>0</v>
      </c>
      <c r="BQ792" s="1" t="s">
        <v>97</v>
      </c>
      <c r="BR792" s="1" t="s">
        <v>98</v>
      </c>
      <c r="BS792" s="1" t="s">
        <v>84</v>
      </c>
      <c r="BT792" s="2">
        <v>40878</v>
      </c>
      <c r="BU792" s="1">
        <v>0</v>
      </c>
      <c r="BV792" s="1">
        <v>0</v>
      </c>
      <c r="BW792" s="1">
        <v>0</v>
      </c>
      <c r="BX792" s="1">
        <v>0</v>
      </c>
    </row>
    <row r="793" spans="4:76" hidden="1" x14ac:dyDescent="0.25">
      <c r="D793" s="4"/>
      <c r="E793" s="5">
        <f t="shared" si="117"/>
        <v>0</v>
      </c>
      <c r="F793" s="5">
        <f t="shared" si="118"/>
        <v>0</v>
      </c>
      <c r="H793" s="5" t="str">
        <f t="shared" si="119"/>
        <v>Withdrawn</v>
      </c>
      <c r="I793" s="6" t="str">
        <f t="shared" si="120"/>
        <v>Not Started</v>
      </c>
      <c r="J793" s="1" t="s">
        <v>1779</v>
      </c>
      <c r="P793" s="1" t="str">
        <f t="shared" si="121"/>
        <v>NRIS</v>
      </c>
      <c r="R793" s="1">
        <f t="shared" si="122"/>
        <v>200</v>
      </c>
      <c r="T793" s="1" t="str">
        <f t="shared" si="123"/>
        <v>Wind</v>
      </c>
      <c r="U793" s="1" t="str">
        <f t="shared" si="124"/>
        <v>Mercer County</v>
      </c>
      <c r="V793" s="1" t="str">
        <f t="shared" si="125"/>
        <v>ND</v>
      </c>
      <c r="AB793" s="1"/>
      <c r="AC793" s="1"/>
      <c r="AJ793" s="5"/>
      <c r="AK793" s="5"/>
      <c r="AL793" s="5"/>
      <c r="AM793" s="5"/>
      <c r="AN793" s="5"/>
      <c r="AO793" s="5"/>
      <c r="AP793" s="5"/>
      <c r="AQ793" s="5"/>
      <c r="AR793" s="5"/>
      <c r="AS793" s="5"/>
      <c r="AT793" s="5"/>
      <c r="AU793" s="5"/>
      <c r="BB793" s="1" t="s">
        <v>73</v>
      </c>
      <c r="BC793" s="2">
        <v>40091</v>
      </c>
      <c r="BD793" s="2">
        <v>40805</v>
      </c>
      <c r="BE793" s="2">
        <v>40805</v>
      </c>
      <c r="BG793" s="1" t="s">
        <v>192</v>
      </c>
      <c r="BH793" s="1" t="s">
        <v>113</v>
      </c>
      <c r="BI793" s="1" t="s">
        <v>194</v>
      </c>
      <c r="BL793" s="1" t="s">
        <v>143</v>
      </c>
      <c r="BM793" s="1" t="s">
        <v>126</v>
      </c>
      <c r="BN793" s="1" t="s">
        <v>1780</v>
      </c>
      <c r="BO793" s="1">
        <v>200</v>
      </c>
      <c r="BP793" s="1">
        <v>200</v>
      </c>
      <c r="BQ793" s="1" t="s">
        <v>97</v>
      </c>
      <c r="BR793" s="1" t="s">
        <v>98</v>
      </c>
      <c r="BS793" s="1" t="s">
        <v>84</v>
      </c>
      <c r="BT793" s="2">
        <v>40603</v>
      </c>
      <c r="BU793" s="1">
        <v>0</v>
      </c>
      <c r="BV793" s="1">
        <v>0</v>
      </c>
      <c r="BW793" s="1">
        <v>0</v>
      </c>
      <c r="BX793" s="1">
        <v>0</v>
      </c>
    </row>
    <row r="794" spans="4:76" hidden="1" x14ac:dyDescent="0.25">
      <c r="D794" s="4"/>
      <c r="E794" s="5">
        <f t="shared" si="117"/>
        <v>0</v>
      </c>
      <c r="F794" s="5">
        <f t="shared" si="118"/>
        <v>0</v>
      </c>
      <c r="H794" s="5" t="str">
        <f t="shared" si="119"/>
        <v>Withdrawn</v>
      </c>
      <c r="I794" s="6" t="str">
        <f t="shared" si="120"/>
        <v>Not Started</v>
      </c>
      <c r="J794" s="1" t="s">
        <v>1781</v>
      </c>
      <c r="P794" s="1" t="str">
        <f t="shared" si="121"/>
        <v>NRIS</v>
      </c>
      <c r="R794" s="1">
        <f t="shared" si="122"/>
        <v>100</v>
      </c>
      <c r="T794" s="1" t="str">
        <f t="shared" si="123"/>
        <v>Wind</v>
      </c>
      <c r="U794" s="1" t="str">
        <f t="shared" si="124"/>
        <v>Mercer County</v>
      </c>
      <c r="V794" s="1" t="str">
        <f t="shared" si="125"/>
        <v>ND</v>
      </c>
      <c r="AB794" s="1"/>
      <c r="AC794" s="1"/>
      <c r="AJ794" s="5"/>
      <c r="AK794" s="5"/>
      <c r="AL794" s="5"/>
      <c r="AM794" s="5"/>
      <c r="AN794" s="5"/>
      <c r="AO794" s="5"/>
      <c r="AP794" s="5"/>
      <c r="AQ794" s="5"/>
      <c r="AR794" s="5"/>
      <c r="AS794" s="5"/>
      <c r="AT794" s="5"/>
      <c r="AU794" s="5"/>
      <c r="BB794" s="1" t="s">
        <v>73</v>
      </c>
      <c r="BC794" s="2">
        <v>40091</v>
      </c>
      <c r="BD794" s="2">
        <v>40805</v>
      </c>
      <c r="BE794" s="2">
        <v>40805</v>
      </c>
      <c r="BG794" s="1" t="s">
        <v>192</v>
      </c>
      <c r="BH794" s="1" t="s">
        <v>113</v>
      </c>
      <c r="BI794" s="1" t="s">
        <v>194</v>
      </c>
      <c r="BL794" s="1" t="s">
        <v>143</v>
      </c>
      <c r="BM794" s="1" t="s">
        <v>126</v>
      </c>
      <c r="BN794" s="1" t="s">
        <v>1780</v>
      </c>
      <c r="BO794" s="1">
        <v>100</v>
      </c>
      <c r="BP794" s="1">
        <v>100</v>
      </c>
      <c r="BQ794" s="1" t="s">
        <v>97</v>
      </c>
      <c r="BR794" s="1" t="s">
        <v>98</v>
      </c>
      <c r="BS794" s="1" t="s">
        <v>84</v>
      </c>
      <c r="BT794" s="2">
        <v>41426</v>
      </c>
      <c r="BU794" s="1">
        <v>0</v>
      </c>
      <c r="BV794" s="1">
        <v>0</v>
      </c>
      <c r="BW794" s="1">
        <v>0</v>
      </c>
      <c r="BX794" s="1">
        <v>0</v>
      </c>
    </row>
    <row r="795" spans="4:76" hidden="1" x14ac:dyDescent="0.25">
      <c r="D795" s="4"/>
      <c r="E795" s="5">
        <f t="shared" si="117"/>
        <v>0</v>
      </c>
      <c r="F795" s="5">
        <f t="shared" si="118"/>
        <v>0</v>
      </c>
      <c r="H795" s="5" t="str">
        <f t="shared" si="119"/>
        <v>Withdrawn</v>
      </c>
      <c r="I795" s="6" t="str">
        <f t="shared" si="120"/>
        <v>Not Started</v>
      </c>
      <c r="J795" s="1" t="s">
        <v>1782</v>
      </c>
      <c r="P795" s="1" t="str">
        <f t="shared" si="121"/>
        <v>NRIS</v>
      </c>
      <c r="R795" s="1">
        <f t="shared" si="122"/>
        <v>200</v>
      </c>
      <c r="T795" s="1" t="str">
        <f t="shared" si="123"/>
        <v>Wind</v>
      </c>
      <c r="U795" s="1" t="str">
        <f t="shared" si="124"/>
        <v>Goodhue County</v>
      </c>
      <c r="V795" s="1" t="str">
        <f t="shared" si="125"/>
        <v>MN</v>
      </c>
      <c r="AB795" s="1"/>
      <c r="AC795" s="1"/>
      <c r="AJ795" s="5"/>
      <c r="AK795" s="5"/>
      <c r="AL795" s="5"/>
      <c r="AM795" s="5"/>
      <c r="AN795" s="5"/>
      <c r="AO795" s="5"/>
      <c r="AP795" s="5"/>
      <c r="AQ795" s="5"/>
      <c r="AR795" s="5"/>
      <c r="AS795" s="5"/>
      <c r="AT795" s="5"/>
      <c r="AU795" s="5"/>
      <c r="BB795" s="1" t="s">
        <v>73</v>
      </c>
      <c r="BC795" s="2">
        <v>40645</v>
      </c>
      <c r="BD795" s="2">
        <v>40806</v>
      </c>
      <c r="BE795" s="2">
        <v>40806</v>
      </c>
      <c r="BG795" s="1" t="s">
        <v>91</v>
      </c>
      <c r="BH795" s="1" t="s">
        <v>222</v>
      </c>
      <c r="BI795" s="1" t="s">
        <v>93</v>
      </c>
      <c r="BL795" s="1" t="s">
        <v>143</v>
      </c>
      <c r="BM795" s="1" t="s">
        <v>126</v>
      </c>
      <c r="BN795" s="1" t="s">
        <v>1783</v>
      </c>
      <c r="BO795" s="1">
        <v>200</v>
      </c>
      <c r="BP795" s="1">
        <v>200</v>
      </c>
      <c r="BQ795" s="1" t="s">
        <v>97</v>
      </c>
      <c r="BR795" s="1" t="s">
        <v>98</v>
      </c>
      <c r="BS795" s="1" t="s">
        <v>84</v>
      </c>
      <c r="BT795" s="2">
        <v>40360</v>
      </c>
      <c r="BU795" s="1">
        <v>0</v>
      </c>
      <c r="BV795" s="1">
        <v>0</v>
      </c>
      <c r="BW795" s="1">
        <v>0</v>
      </c>
      <c r="BX795" s="1">
        <v>0</v>
      </c>
    </row>
    <row r="796" spans="4:76" hidden="1" x14ac:dyDescent="0.25">
      <c r="D796" s="4"/>
      <c r="E796" s="5">
        <f t="shared" si="117"/>
        <v>0</v>
      </c>
      <c r="F796" s="5">
        <f t="shared" si="118"/>
        <v>0</v>
      </c>
      <c r="H796" s="5" t="str">
        <f t="shared" si="119"/>
        <v>Withdrawn</v>
      </c>
      <c r="I796" s="6" t="str">
        <f t="shared" si="120"/>
        <v>Not Started</v>
      </c>
      <c r="J796" s="1" t="s">
        <v>1784</v>
      </c>
      <c r="P796" s="1" t="str">
        <f t="shared" si="121"/>
        <v>NRIS</v>
      </c>
      <c r="R796" s="1">
        <f t="shared" si="122"/>
        <v>200</v>
      </c>
      <c r="T796" s="1" t="str">
        <f t="shared" si="123"/>
        <v>Wind</v>
      </c>
      <c r="U796" s="1" t="str">
        <f t="shared" si="124"/>
        <v>Goodhue County</v>
      </c>
      <c r="V796" s="1" t="str">
        <f t="shared" si="125"/>
        <v>MN</v>
      </c>
      <c r="AB796" s="1"/>
      <c r="AC796" s="1"/>
      <c r="AJ796" s="5"/>
      <c r="AK796" s="5"/>
      <c r="AL796" s="5"/>
      <c r="AM796" s="5"/>
      <c r="AN796" s="5"/>
      <c r="AO796" s="5"/>
      <c r="AP796" s="5"/>
      <c r="AQ796" s="5"/>
      <c r="AR796" s="5"/>
      <c r="AS796" s="5"/>
      <c r="AT796" s="5"/>
      <c r="AU796" s="5"/>
      <c r="BB796" s="1" t="s">
        <v>73</v>
      </c>
      <c r="BC796" s="2">
        <v>40645</v>
      </c>
      <c r="BD796" s="2">
        <v>40806</v>
      </c>
      <c r="BE796" s="2">
        <v>40806</v>
      </c>
      <c r="BG796" s="1" t="s">
        <v>91</v>
      </c>
      <c r="BH796" s="1" t="s">
        <v>222</v>
      </c>
      <c r="BI796" s="1" t="s">
        <v>93</v>
      </c>
      <c r="BL796" s="1" t="s">
        <v>143</v>
      </c>
      <c r="BM796" s="1" t="s">
        <v>126</v>
      </c>
      <c r="BN796" s="1" t="s">
        <v>1785</v>
      </c>
      <c r="BO796" s="1">
        <v>200</v>
      </c>
      <c r="BP796" s="1">
        <v>200</v>
      </c>
      <c r="BQ796" s="1" t="s">
        <v>97</v>
      </c>
      <c r="BR796" s="1" t="s">
        <v>98</v>
      </c>
      <c r="BS796" s="1" t="s">
        <v>84</v>
      </c>
      <c r="BT796" s="2">
        <v>40543</v>
      </c>
      <c r="BU796" s="1">
        <v>0</v>
      </c>
      <c r="BV796" s="1">
        <v>0</v>
      </c>
      <c r="BW796" s="1">
        <v>0</v>
      </c>
      <c r="BX796" s="1">
        <v>0</v>
      </c>
    </row>
    <row r="797" spans="4:76" hidden="1" x14ac:dyDescent="0.25">
      <c r="D797" s="4"/>
      <c r="E797" s="5">
        <f t="shared" si="117"/>
        <v>0</v>
      </c>
      <c r="F797" s="5">
        <f t="shared" si="118"/>
        <v>0</v>
      </c>
      <c r="H797" s="5" t="str">
        <f t="shared" si="119"/>
        <v>Done</v>
      </c>
      <c r="I797" s="6" t="str">
        <f t="shared" si="120"/>
        <v>In Service</v>
      </c>
      <c r="J797" s="1" t="s">
        <v>1786</v>
      </c>
      <c r="P797" s="1" t="str">
        <f t="shared" si="121"/>
        <v>NRIS</v>
      </c>
      <c r="R797" s="1">
        <f t="shared" si="122"/>
        <v>-15</v>
      </c>
      <c r="T797" s="1" t="str">
        <f t="shared" si="123"/>
        <v>Coal</v>
      </c>
      <c r="U797" s="1" t="str">
        <f t="shared" si="124"/>
        <v>Saint Charles County</v>
      </c>
      <c r="V797" s="1" t="str">
        <f t="shared" si="125"/>
        <v>MO</v>
      </c>
      <c r="AB797" s="1"/>
      <c r="AC797" s="1"/>
      <c r="AJ797" s="5"/>
      <c r="AK797" s="5"/>
      <c r="AL797" s="5"/>
      <c r="AM797" s="5"/>
      <c r="AN797" s="5"/>
      <c r="AO797" s="5"/>
      <c r="AP797" s="5"/>
      <c r="AQ797" s="5"/>
      <c r="AR797" s="5"/>
      <c r="AS797" s="5"/>
      <c r="AT797" s="5"/>
      <c r="AU797" s="5"/>
      <c r="BB797" s="1" t="s">
        <v>58</v>
      </c>
      <c r="BC797" s="2">
        <v>39415</v>
      </c>
      <c r="BE797" s="2">
        <v>39598</v>
      </c>
      <c r="BG797" s="1" t="s">
        <v>486</v>
      </c>
      <c r="BH797" s="1" t="s">
        <v>1787</v>
      </c>
      <c r="BI797" s="1" t="s">
        <v>488</v>
      </c>
      <c r="BM797" s="1" t="s">
        <v>126</v>
      </c>
      <c r="BN797" s="1" t="s">
        <v>1788</v>
      </c>
      <c r="BO797" s="1">
        <v>-15</v>
      </c>
      <c r="BP797" s="1">
        <v>-15</v>
      </c>
      <c r="BQ797" s="1" t="s">
        <v>83</v>
      </c>
      <c r="BR797" s="1" t="s">
        <v>94</v>
      </c>
      <c r="BS797" s="1" t="s">
        <v>65</v>
      </c>
      <c r="BT797" s="2">
        <v>40908</v>
      </c>
      <c r="BU797" s="1">
        <v>0</v>
      </c>
      <c r="BV797" s="1">
        <v>0</v>
      </c>
      <c r="BW797" s="1">
        <v>0</v>
      </c>
      <c r="BX797" s="1">
        <v>0</v>
      </c>
    </row>
    <row r="798" spans="4:76" hidden="1" x14ac:dyDescent="0.25">
      <c r="D798" s="4"/>
      <c r="E798" s="5">
        <f t="shared" si="117"/>
        <v>0</v>
      </c>
      <c r="F798" s="5">
        <f t="shared" si="118"/>
        <v>0</v>
      </c>
      <c r="H798" s="5" t="str">
        <f t="shared" si="119"/>
        <v>Done</v>
      </c>
      <c r="I798" s="6" t="str">
        <f t="shared" si="120"/>
        <v>In Service</v>
      </c>
      <c r="J798" s="1" t="s">
        <v>1789</v>
      </c>
      <c r="P798" s="1" t="str">
        <f t="shared" si="121"/>
        <v>NRIS</v>
      </c>
      <c r="R798" s="1">
        <f t="shared" si="122"/>
        <v>0</v>
      </c>
      <c r="T798" s="1" t="str">
        <f t="shared" si="123"/>
        <v>Coal</v>
      </c>
      <c r="U798" s="1" t="str">
        <f t="shared" si="124"/>
        <v>Montgomery County</v>
      </c>
      <c r="V798" s="1" t="str">
        <f t="shared" si="125"/>
        <v>IL</v>
      </c>
      <c r="AB798" s="1"/>
      <c r="AC798" s="1"/>
      <c r="AJ798" s="5"/>
      <c r="AK798" s="5"/>
      <c r="AL798" s="5"/>
      <c r="AM798" s="5"/>
      <c r="AN798" s="5"/>
      <c r="AO798" s="5"/>
      <c r="AP798" s="5"/>
      <c r="AQ798" s="5"/>
      <c r="AR798" s="5"/>
      <c r="AS798" s="5"/>
      <c r="AT798" s="5"/>
      <c r="AU798" s="5"/>
      <c r="BB798" s="1" t="s">
        <v>58</v>
      </c>
      <c r="BC798" s="2">
        <v>39415</v>
      </c>
      <c r="BE798" s="2">
        <v>39632</v>
      </c>
      <c r="BG798" s="1" t="s">
        <v>122</v>
      </c>
      <c r="BH798" s="1" t="s">
        <v>763</v>
      </c>
      <c r="BI798" s="1" t="s">
        <v>124</v>
      </c>
      <c r="BM798" s="1" t="s">
        <v>126</v>
      </c>
      <c r="BN798" s="1" t="s">
        <v>1790</v>
      </c>
      <c r="BO798" s="1">
        <v>0</v>
      </c>
      <c r="BP798" s="1">
        <v>0</v>
      </c>
      <c r="BQ798" s="1" t="s">
        <v>83</v>
      </c>
      <c r="BR798" s="1" t="s">
        <v>355</v>
      </c>
      <c r="BS798" s="1" t="s">
        <v>65</v>
      </c>
      <c r="BT798" s="2">
        <v>40360</v>
      </c>
      <c r="BU798" s="1">
        <v>0</v>
      </c>
      <c r="BV798" s="1">
        <v>0</v>
      </c>
      <c r="BW798" s="1">
        <v>0</v>
      </c>
      <c r="BX798" s="1">
        <v>0</v>
      </c>
    </row>
    <row r="799" spans="4:76" hidden="1" x14ac:dyDescent="0.25">
      <c r="D799" s="4"/>
      <c r="E799" s="5">
        <f t="shared" si="117"/>
        <v>0</v>
      </c>
      <c r="F799" s="5">
        <f t="shared" si="118"/>
        <v>0</v>
      </c>
      <c r="H799" s="5" t="str">
        <f t="shared" si="119"/>
        <v>Withdrawn</v>
      </c>
      <c r="I799" s="6" t="str">
        <f t="shared" si="120"/>
        <v>Not Started</v>
      </c>
      <c r="J799" s="1" t="s">
        <v>1791</v>
      </c>
      <c r="P799" s="1" t="str">
        <f t="shared" si="121"/>
        <v>NRIS</v>
      </c>
      <c r="R799" s="1">
        <f t="shared" si="122"/>
        <v>200</v>
      </c>
      <c r="T799" s="1" t="str">
        <f t="shared" si="123"/>
        <v>Wind</v>
      </c>
      <c r="U799" s="1" t="str">
        <f t="shared" si="124"/>
        <v>Goodhue County</v>
      </c>
      <c r="V799" s="1" t="str">
        <f t="shared" si="125"/>
        <v>MN</v>
      </c>
      <c r="AB799" s="1"/>
      <c r="AC799" s="1"/>
      <c r="AJ799" s="5"/>
      <c r="AK799" s="5"/>
      <c r="AL799" s="5"/>
      <c r="AM799" s="5"/>
      <c r="AN799" s="5"/>
      <c r="AO799" s="5"/>
      <c r="AP799" s="5"/>
      <c r="AQ799" s="5"/>
      <c r="AR799" s="5"/>
      <c r="AS799" s="5"/>
      <c r="AT799" s="5"/>
      <c r="AU799" s="5"/>
      <c r="BB799" s="1" t="s">
        <v>73</v>
      </c>
      <c r="BC799" s="2">
        <v>40645</v>
      </c>
      <c r="BD799" s="2">
        <v>40806</v>
      </c>
      <c r="BE799" s="2">
        <v>40806</v>
      </c>
      <c r="BG799" s="1" t="s">
        <v>91</v>
      </c>
      <c r="BH799" s="1" t="s">
        <v>222</v>
      </c>
      <c r="BI799" s="1" t="s">
        <v>93</v>
      </c>
      <c r="BL799" s="1" t="s">
        <v>143</v>
      </c>
      <c r="BM799" s="1" t="s">
        <v>126</v>
      </c>
      <c r="BN799" s="1" t="s">
        <v>1792</v>
      </c>
      <c r="BO799" s="1">
        <v>200</v>
      </c>
      <c r="BP799" s="1">
        <v>200</v>
      </c>
      <c r="BQ799" s="1" t="s">
        <v>97</v>
      </c>
      <c r="BR799" s="1" t="s">
        <v>98</v>
      </c>
      <c r="BS799" s="1" t="s">
        <v>84</v>
      </c>
      <c r="BT799" s="2">
        <v>41274</v>
      </c>
      <c r="BU799" s="1">
        <v>0</v>
      </c>
      <c r="BV799" s="1">
        <v>0</v>
      </c>
      <c r="BW799" s="1">
        <v>0</v>
      </c>
      <c r="BX799" s="1">
        <v>0</v>
      </c>
    </row>
    <row r="800" spans="4:76" hidden="1" x14ac:dyDescent="0.25">
      <c r="D800" s="4"/>
      <c r="E800" s="5">
        <f t="shared" si="117"/>
        <v>0</v>
      </c>
      <c r="F800" s="5">
        <f t="shared" si="118"/>
        <v>0</v>
      </c>
      <c r="H800" s="5" t="str">
        <f t="shared" si="119"/>
        <v>Withdrawn</v>
      </c>
      <c r="I800" s="6" t="str">
        <f t="shared" si="120"/>
        <v>Not Started</v>
      </c>
      <c r="J800" s="1" t="s">
        <v>1793</v>
      </c>
      <c r="P800" s="1" t="str">
        <f t="shared" si="121"/>
        <v>NRIS</v>
      </c>
      <c r="R800" s="1">
        <f t="shared" si="122"/>
        <v>200</v>
      </c>
      <c r="T800" s="1" t="str">
        <f t="shared" si="123"/>
        <v>Wind</v>
      </c>
      <c r="U800" s="1" t="str">
        <f t="shared" si="124"/>
        <v>Minnehaha County</v>
      </c>
      <c r="V800" s="1" t="str">
        <f t="shared" si="125"/>
        <v>SD</v>
      </c>
      <c r="AB800" s="1"/>
      <c r="AC800" s="1"/>
      <c r="AJ800" s="5"/>
      <c r="AK800" s="5"/>
      <c r="AL800" s="5"/>
      <c r="AM800" s="5"/>
      <c r="AN800" s="5"/>
      <c r="AO800" s="5"/>
      <c r="AP800" s="5"/>
      <c r="AQ800" s="5"/>
      <c r="AR800" s="5"/>
      <c r="AS800" s="5"/>
      <c r="AT800" s="5"/>
      <c r="AU800" s="5"/>
      <c r="BB800" s="1" t="s">
        <v>73</v>
      </c>
      <c r="BC800" s="2">
        <v>40661</v>
      </c>
      <c r="BD800" s="2">
        <v>40806</v>
      </c>
      <c r="BE800" s="2">
        <v>40806</v>
      </c>
      <c r="BG800" s="1" t="s">
        <v>91</v>
      </c>
      <c r="BH800" s="1" t="s">
        <v>747</v>
      </c>
      <c r="BI800" s="1" t="s">
        <v>205</v>
      </c>
      <c r="BL800" s="1" t="s">
        <v>143</v>
      </c>
      <c r="BM800" s="1" t="s">
        <v>126</v>
      </c>
      <c r="BN800" s="1" t="s">
        <v>1794</v>
      </c>
      <c r="BO800" s="1">
        <v>200</v>
      </c>
      <c r="BP800" s="1">
        <v>200</v>
      </c>
      <c r="BQ800" s="1" t="s">
        <v>97</v>
      </c>
      <c r="BR800" s="1" t="s">
        <v>98</v>
      </c>
      <c r="BS800" s="1" t="s">
        <v>84</v>
      </c>
      <c r="BT800" s="2">
        <v>40908</v>
      </c>
      <c r="BU800" s="1">
        <v>0</v>
      </c>
      <c r="BV800" s="1">
        <v>0</v>
      </c>
      <c r="BW800" s="1">
        <v>0</v>
      </c>
      <c r="BX800" s="1">
        <v>0</v>
      </c>
    </row>
    <row r="801" spans="4:76" hidden="1" x14ac:dyDescent="0.25">
      <c r="D801" s="4"/>
      <c r="E801" s="5">
        <f t="shared" si="117"/>
        <v>0</v>
      </c>
      <c r="F801" s="5">
        <f t="shared" si="118"/>
        <v>0</v>
      </c>
      <c r="H801" s="5" t="str">
        <f t="shared" si="119"/>
        <v>Withdrawn</v>
      </c>
      <c r="I801" s="6" t="str">
        <f t="shared" si="120"/>
        <v>Not Started</v>
      </c>
      <c r="J801" s="1" t="s">
        <v>1795</v>
      </c>
      <c r="P801" s="1" t="str">
        <f t="shared" si="121"/>
        <v>NRIS</v>
      </c>
      <c r="R801" s="1">
        <f t="shared" si="122"/>
        <v>200</v>
      </c>
      <c r="T801" s="1" t="str">
        <f t="shared" si="123"/>
        <v>Wind</v>
      </c>
      <c r="U801" s="1" t="str">
        <f t="shared" si="124"/>
        <v>Faribault County</v>
      </c>
      <c r="V801" s="1" t="str">
        <f t="shared" si="125"/>
        <v>MN</v>
      </c>
      <c r="AB801" s="1"/>
      <c r="AC801" s="1"/>
      <c r="AJ801" s="5"/>
      <c r="AK801" s="5"/>
      <c r="AL801" s="5"/>
      <c r="AM801" s="5"/>
      <c r="AN801" s="5"/>
      <c r="AO801" s="5"/>
      <c r="AP801" s="5"/>
      <c r="AQ801" s="5"/>
      <c r="AR801" s="5"/>
      <c r="AS801" s="5"/>
      <c r="AT801" s="5"/>
      <c r="AU801" s="5"/>
      <c r="BB801" s="1" t="s">
        <v>73</v>
      </c>
      <c r="BC801" s="2">
        <v>40479</v>
      </c>
      <c r="BD801" s="2">
        <v>40820</v>
      </c>
      <c r="BE801" s="2">
        <v>40820</v>
      </c>
      <c r="BG801" s="1" t="s">
        <v>87</v>
      </c>
      <c r="BH801" s="1" t="s">
        <v>718</v>
      </c>
      <c r="BI801" s="1" t="s">
        <v>93</v>
      </c>
      <c r="BL801" s="1" t="s">
        <v>143</v>
      </c>
      <c r="BM801" s="1" t="s">
        <v>126</v>
      </c>
      <c r="BN801" s="1" t="s">
        <v>831</v>
      </c>
      <c r="BO801" s="1">
        <v>200</v>
      </c>
      <c r="BP801" s="1">
        <v>200</v>
      </c>
      <c r="BQ801" s="1" t="s">
        <v>97</v>
      </c>
      <c r="BR801" s="1" t="s">
        <v>98</v>
      </c>
      <c r="BS801" s="1" t="s">
        <v>84</v>
      </c>
      <c r="BT801" s="2">
        <v>40817</v>
      </c>
      <c r="BU801" s="1">
        <v>0</v>
      </c>
      <c r="BV801" s="1">
        <v>0</v>
      </c>
      <c r="BW801" s="1">
        <v>0</v>
      </c>
      <c r="BX801" s="1">
        <v>0</v>
      </c>
    </row>
    <row r="802" spans="4:76" hidden="1" x14ac:dyDescent="0.25">
      <c r="D802" s="4"/>
      <c r="E802" s="5" t="str">
        <f t="shared" si="117"/>
        <v>DPP-2009-JUL</v>
      </c>
      <c r="F802" s="5" t="str">
        <f t="shared" si="118"/>
        <v>MN</v>
      </c>
      <c r="H802" s="5" t="str">
        <f t="shared" si="119"/>
        <v>Withdrawn</v>
      </c>
      <c r="I802" s="6" t="str">
        <f t="shared" si="120"/>
        <v>Not Started</v>
      </c>
      <c r="J802" s="1" t="s">
        <v>1796</v>
      </c>
      <c r="P802" s="1" t="str">
        <f t="shared" si="121"/>
        <v>NRIS</v>
      </c>
      <c r="R802" s="1">
        <f t="shared" si="122"/>
        <v>300</v>
      </c>
      <c r="T802" s="1" t="str">
        <f t="shared" si="123"/>
        <v>Wind</v>
      </c>
      <c r="U802" s="1" t="str">
        <f t="shared" si="124"/>
        <v>Dodge County</v>
      </c>
      <c r="V802" s="1" t="str">
        <f t="shared" si="125"/>
        <v>MN</v>
      </c>
      <c r="AB802" s="1"/>
      <c r="AC802" s="1"/>
      <c r="AJ802" s="5"/>
      <c r="AK802" s="5"/>
      <c r="AL802" s="5"/>
      <c r="AM802" s="5"/>
      <c r="AN802" s="5"/>
      <c r="AO802" s="5"/>
      <c r="AP802" s="5"/>
      <c r="AQ802" s="5"/>
      <c r="AR802" s="5"/>
      <c r="AS802" s="5"/>
      <c r="AT802" s="5"/>
      <c r="AU802" s="5"/>
      <c r="BB802" s="1" t="s">
        <v>73</v>
      </c>
      <c r="BC802" s="2">
        <v>39321</v>
      </c>
      <c r="BD802" s="2">
        <v>40826</v>
      </c>
      <c r="BE802" s="2">
        <v>40826</v>
      </c>
      <c r="BG802" s="1" t="s">
        <v>91</v>
      </c>
      <c r="BH802" s="1" t="s">
        <v>297</v>
      </c>
      <c r="BI802" s="1" t="s">
        <v>93</v>
      </c>
      <c r="BJ802" s="1" t="s">
        <v>1362</v>
      </c>
      <c r="BK802" s="1" t="s">
        <v>93</v>
      </c>
      <c r="BL802" s="1" t="s">
        <v>134</v>
      </c>
      <c r="BM802" s="1" t="s">
        <v>126</v>
      </c>
      <c r="BN802" s="1" t="s">
        <v>1797</v>
      </c>
      <c r="BO802" s="1">
        <v>300</v>
      </c>
      <c r="BP802" s="1">
        <v>300</v>
      </c>
      <c r="BQ802" s="1" t="s">
        <v>97</v>
      </c>
      <c r="BR802" s="1" t="s">
        <v>98</v>
      </c>
      <c r="BS802" s="1" t="s">
        <v>84</v>
      </c>
      <c r="BT802" s="2">
        <v>41214</v>
      </c>
      <c r="BU802" s="1">
        <v>0</v>
      </c>
      <c r="BV802" s="1">
        <v>0</v>
      </c>
      <c r="BW802" s="1">
        <v>0</v>
      </c>
      <c r="BX802" s="1">
        <v>0</v>
      </c>
    </row>
    <row r="803" spans="4:76" hidden="1" x14ac:dyDescent="0.25">
      <c r="D803" s="4"/>
      <c r="E803" s="5">
        <f t="shared" si="117"/>
        <v>0</v>
      </c>
      <c r="F803" s="5">
        <f t="shared" si="118"/>
        <v>0</v>
      </c>
      <c r="H803" s="5" t="str">
        <f t="shared" si="119"/>
        <v>Done</v>
      </c>
      <c r="I803" s="6" t="str">
        <f t="shared" si="120"/>
        <v>Withdrawn</v>
      </c>
      <c r="J803" s="1" t="s">
        <v>1798</v>
      </c>
      <c r="P803" s="1" t="str">
        <f t="shared" si="121"/>
        <v>NRIS</v>
      </c>
      <c r="R803" s="1">
        <f t="shared" si="122"/>
        <v>2</v>
      </c>
      <c r="T803" s="1" t="str">
        <f t="shared" si="123"/>
        <v>Wind</v>
      </c>
      <c r="U803" s="1" t="str">
        <f t="shared" si="124"/>
        <v>Calumet County</v>
      </c>
      <c r="V803" s="1" t="str">
        <f t="shared" si="125"/>
        <v>WI</v>
      </c>
      <c r="AB803" s="1"/>
      <c r="AC803" s="1"/>
      <c r="AJ803" s="5"/>
      <c r="AK803" s="5"/>
      <c r="AL803" s="5"/>
      <c r="AM803" s="5"/>
      <c r="AN803" s="5"/>
      <c r="AO803" s="5"/>
      <c r="AP803" s="5"/>
      <c r="AQ803" s="5"/>
      <c r="AR803" s="5"/>
      <c r="AS803" s="5"/>
      <c r="AT803" s="5"/>
      <c r="AU803" s="5"/>
      <c r="BB803" s="1" t="s">
        <v>58</v>
      </c>
      <c r="BC803" s="2">
        <v>39423</v>
      </c>
      <c r="BE803" s="2">
        <v>39702</v>
      </c>
      <c r="BG803" s="1" t="s">
        <v>176</v>
      </c>
      <c r="BH803" s="1" t="s">
        <v>390</v>
      </c>
      <c r="BI803" s="1" t="s">
        <v>76</v>
      </c>
      <c r="BL803" s="1" t="s">
        <v>143</v>
      </c>
      <c r="BM803" s="1" t="s">
        <v>126</v>
      </c>
      <c r="BN803" s="1" t="s">
        <v>1186</v>
      </c>
      <c r="BO803" s="1">
        <v>2</v>
      </c>
      <c r="BP803" s="1">
        <v>2</v>
      </c>
      <c r="BQ803" s="1" t="s">
        <v>97</v>
      </c>
      <c r="BR803" s="1" t="s">
        <v>98</v>
      </c>
      <c r="BS803" s="1" t="s">
        <v>73</v>
      </c>
      <c r="BT803" s="2">
        <v>41927</v>
      </c>
      <c r="BU803" s="1">
        <v>0</v>
      </c>
      <c r="BV803" s="1">
        <v>0</v>
      </c>
      <c r="BW803" s="1">
        <v>0</v>
      </c>
      <c r="BX803" s="1">
        <v>0</v>
      </c>
    </row>
    <row r="804" spans="4:76" hidden="1" x14ac:dyDescent="0.25">
      <c r="D804" s="4"/>
      <c r="E804" s="5">
        <f t="shared" si="117"/>
        <v>0</v>
      </c>
      <c r="F804" s="5">
        <f t="shared" si="118"/>
        <v>0</v>
      </c>
      <c r="H804" s="5" t="str">
        <f t="shared" si="119"/>
        <v>Done</v>
      </c>
      <c r="I804" s="6" t="str">
        <f t="shared" si="120"/>
        <v>In Service</v>
      </c>
      <c r="J804" s="1" t="s">
        <v>1799</v>
      </c>
      <c r="P804" s="1" t="str">
        <f t="shared" si="121"/>
        <v>NRIS</v>
      </c>
      <c r="R804" s="1">
        <f t="shared" si="122"/>
        <v>60.8</v>
      </c>
      <c r="T804" s="1" t="str">
        <f t="shared" si="123"/>
        <v>Nuclear</v>
      </c>
      <c r="U804" s="1" t="str">
        <f t="shared" si="124"/>
        <v>Wright County</v>
      </c>
      <c r="V804" s="1" t="str">
        <f t="shared" si="125"/>
        <v>MN</v>
      </c>
      <c r="AB804" s="1"/>
      <c r="AC804" s="1"/>
      <c r="AJ804" s="5"/>
      <c r="AK804" s="5"/>
      <c r="AL804" s="5"/>
      <c r="AM804" s="5"/>
      <c r="AN804" s="5"/>
      <c r="AO804" s="5"/>
      <c r="AP804" s="5"/>
      <c r="AQ804" s="5"/>
      <c r="AR804" s="5"/>
      <c r="AS804" s="5"/>
      <c r="AT804" s="5"/>
      <c r="AU804" s="5"/>
      <c r="BB804" s="1" t="s">
        <v>58</v>
      </c>
      <c r="BC804" s="2">
        <v>39426</v>
      </c>
      <c r="BE804" s="2">
        <v>40092</v>
      </c>
      <c r="BF804" s="2">
        <v>41609</v>
      </c>
      <c r="BG804" s="1" t="s">
        <v>91</v>
      </c>
      <c r="BH804" s="1" t="s">
        <v>861</v>
      </c>
      <c r="BI804" s="1" t="s">
        <v>93</v>
      </c>
      <c r="BL804" s="1" t="s">
        <v>536</v>
      </c>
      <c r="BM804" s="1" t="s">
        <v>126</v>
      </c>
      <c r="BN804" s="1" t="s">
        <v>1225</v>
      </c>
      <c r="BO804" s="1">
        <v>60.8</v>
      </c>
      <c r="BP804" s="1">
        <v>60.8</v>
      </c>
      <c r="BQ804" s="1" t="s">
        <v>387</v>
      </c>
      <c r="BR804" s="1" t="s">
        <v>1049</v>
      </c>
      <c r="BS804" s="1" t="s">
        <v>65</v>
      </c>
      <c r="BT804" s="2">
        <v>40452</v>
      </c>
      <c r="BU804" s="1">
        <v>0</v>
      </c>
      <c r="BV804" s="1">
        <v>0</v>
      </c>
      <c r="BW804" s="1">
        <v>0</v>
      </c>
      <c r="BX804" s="1">
        <v>0</v>
      </c>
    </row>
    <row r="805" spans="4:76" hidden="1" x14ac:dyDescent="0.25">
      <c r="D805" s="4"/>
      <c r="E805" s="5" t="str">
        <f t="shared" si="117"/>
        <v>DPP-2009-MAR</v>
      </c>
      <c r="F805" s="5" t="str">
        <f t="shared" si="118"/>
        <v>MN</v>
      </c>
      <c r="H805" s="5" t="str">
        <f t="shared" si="119"/>
        <v>Done</v>
      </c>
      <c r="I805" s="6" t="str">
        <f t="shared" si="120"/>
        <v>In Service</v>
      </c>
      <c r="J805" s="1" t="s">
        <v>1800</v>
      </c>
      <c r="P805" s="1" t="str">
        <f t="shared" si="121"/>
        <v>NRIS</v>
      </c>
      <c r="R805" s="1">
        <f t="shared" si="122"/>
        <v>60</v>
      </c>
      <c r="T805" s="1" t="str">
        <f t="shared" si="123"/>
        <v>Coal</v>
      </c>
      <c r="U805" s="1" t="str">
        <f t="shared" si="124"/>
        <v>Sherburne County</v>
      </c>
      <c r="V805" s="1" t="str">
        <f t="shared" si="125"/>
        <v>MN</v>
      </c>
      <c r="AB805" s="1"/>
      <c r="AC805" s="1"/>
      <c r="AJ805" s="5"/>
      <c r="AK805" s="5"/>
      <c r="AL805" s="5"/>
      <c r="AM805" s="5"/>
      <c r="AN805" s="5"/>
      <c r="AO805" s="5"/>
      <c r="AP805" s="5"/>
      <c r="AQ805" s="5"/>
      <c r="AR805" s="5"/>
      <c r="AS805" s="5"/>
      <c r="AT805" s="5"/>
      <c r="AU805" s="5"/>
      <c r="BB805" s="1" t="s">
        <v>58</v>
      </c>
      <c r="BC805" s="2">
        <v>39426</v>
      </c>
      <c r="BE805" s="2">
        <v>40294</v>
      </c>
      <c r="BF805" s="2">
        <v>41365</v>
      </c>
      <c r="BG805" s="1" t="s">
        <v>91</v>
      </c>
      <c r="BH805" s="1" t="s">
        <v>244</v>
      </c>
      <c r="BI805" s="1" t="s">
        <v>93</v>
      </c>
      <c r="BJ805" s="1" t="s">
        <v>1339</v>
      </c>
      <c r="BK805" s="1" t="s">
        <v>93</v>
      </c>
      <c r="BL805" s="1" t="s">
        <v>134</v>
      </c>
      <c r="BM805" s="1" t="s">
        <v>126</v>
      </c>
      <c r="BN805" s="1" t="s">
        <v>1801</v>
      </c>
      <c r="BO805" s="1">
        <v>60</v>
      </c>
      <c r="BP805" s="1">
        <v>60</v>
      </c>
      <c r="BQ805" s="1" t="s">
        <v>83</v>
      </c>
      <c r="BR805" s="1" t="s">
        <v>94</v>
      </c>
      <c r="BS805" s="1" t="s">
        <v>65</v>
      </c>
      <c r="BT805" s="2">
        <v>39934</v>
      </c>
      <c r="BU805" s="1">
        <v>0</v>
      </c>
      <c r="BV805" s="1">
        <v>0</v>
      </c>
      <c r="BW805" s="1">
        <v>0</v>
      </c>
      <c r="BX805" s="1">
        <v>0</v>
      </c>
    </row>
    <row r="806" spans="4:76" hidden="1" x14ac:dyDescent="0.25">
      <c r="D806" s="4"/>
      <c r="E806" s="5">
        <f t="shared" si="117"/>
        <v>0</v>
      </c>
      <c r="F806" s="5">
        <f t="shared" si="118"/>
        <v>0</v>
      </c>
      <c r="H806" s="5" t="str">
        <f t="shared" si="119"/>
        <v>Done</v>
      </c>
      <c r="I806" s="6" t="str">
        <f t="shared" si="120"/>
        <v>In Service</v>
      </c>
      <c r="J806" s="1" t="s">
        <v>1802</v>
      </c>
      <c r="P806" s="1" t="str">
        <f t="shared" si="121"/>
        <v>NRIS</v>
      </c>
      <c r="R806" s="1">
        <f t="shared" si="122"/>
        <v>150</v>
      </c>
      <c r="T806" s="1" t="str">
        <f t="shared" si="123"/>
        <v>Wind</v>
      </c>
      <c r="U806" s="1" t="str">
        <f t="shared" si="124"/>
        <v>Iroquois County</v>
      </c>
      <c r="V806" s="1" t="str">
        <f t="shared" si="125"/>
        <v>IL</v>
      </c>
      <c r="AB806" s="1"/>
      <c r="AC806" s="1"/>
      <c r="AJ806" s="5"/>
      <c r="AK806" s="5"/>
      <c r="AL806" s="5"/>
      <c r="AM806" s="5"/>
      <c r="AN806" s="5"/>
      <c r="AO806" s="5"/>
      <c r="AP806" s="5"/>
      <c r="AQ806" s="5"/>
      <c r="AR806" s="5"/>
      <c r="AS806" s="5"/>
      <c r="AT806" s="5"/>
      <c r="AU806" s="5"/>
      <c r="BB806" s="1" t="s">
        <v>58</v>
      </c>
      <c r="BC806" s="2">
        <v>39427</v>
      </c>
      <c r="BE806" s="2">
        <v>40217</v>
      </c>
      <c r="BF806" s="2">
        <v>40724</v>
      </c>
      <c r="BG806" s="1" t="s">
        <v>122</v>
      </c>
      <c r="BH806" s="1" t="s">
        <v>754</v>
      </c>
      <c r="BI806" s="1" t="s">
        <v>124</v>
      </c>
      <c r="BL806" s="1" t="s">
        <v>599</v>
      </c>
      <c r="BM806" s="1" t="s">
        <v>126</v>
      </c>
      <c r="BN806" s="1" t="s">
        <v>1803</v>
      </c>
      <c r="BO806" s="1">
        <v>150</v>
      </c>
      <c r="BP806" s="1">
        <v>150</v>
      </c>
      <c r="BQ806" s="1" t="s">
        <v>97</v>
      </c>
      <c r="BR806" s="1" t="s">
        <v>98</v>
      </c>
      <c r="BS806" s="1" t="s">
        <v>65</v>
      </c>
      <c r="BT806" s="2">
        <v>39887</v>
      </c>
      <c r="BU806" s="1">
        <v>0</v>
      </c>
      <c r="BV806" s="1">
        <v>0</v>
      </c>
      <c r="BW806" s="1">
        <v>0</v>
      </c>
      <c r="BX806" s="1">
        <v>0</v>
      </c>
    </row>
    <row r="807" spans="4:76" hidden="1" x14ac:dyDescent="0.25">
      <c r="D807" s="4"/>
      <c r="E807" s="5">
        <f t="shared" si="117"/>
        <v>0</v>
      </c>
      <c r="F807" s="5">
        <f t="shared" si="118"/>
        <v>0</v>
      </c>
      <c r="H807" s="5" t="str">
        <f t="shared" si="119"/>
        <v>Withdrawn</v>
      </c>
      <c r="I807" s="6" t="str">
        <f t="shared" si="120"/>
        <v>Not Started</v>
      </c>
      <c r="J807" s="1" t="s">
        <v>1804</v>
      </c>
      <c r="P807" s="1" t="str">
        <f t="shared" si="121"/>
        <v>NRIS</v>
      </c>
      <c r="R807" s="1">
        <f t="shared" si="122"/>
        <v>50</v>
      </c>
      <c r="T807" s="1" t="str">
        <f t="shared" si="123"/>
        <v>Wind</v>
      </c>
      <c r="U807" s="1" t="str">
        <f t="shared" si="124"/>
        <v>Waseca County</v>
      </c>
      <c r="V807" s="1" t="str">
        <f t="shared" si="125"/>
        <v>MN</v>
      </c>
      <c r="AB807" s="1"/>
      <c r="AC807" s="1"/>
      <c r="AJ807" s="5"/>
      <c r="AK807" s="5"/>
      <c r="AL807" s="5"/>
      <c r="AM807" s="5"/>
      <c r="AN807" s="5"/>
      <c r="AO807" s="5"/>
      <c r="AP807" s="5"/>
      <c r="AQ807" s="5"/>
      <c r="AR807" s="5"/>
      <c r="AS807" s="5"/>
      <c r="AT807" s="5"/>
      <c r="AU807" s="5"/>
      <c r="BB807" s="1" t="s">
        <v>73</v>
      </c>
      <c r="BC807" s="2">
        <v>39611</v>
      </c>
      <c r="BD807" s="2">
        <v>40828</v>
      </c>
      <c r="BE807" s="2">
        <v>40828</v>
      </c>
      <c r="BG807" s="1" t="s">
        <v>153</v>
      </c>
      <c r="BH807" s="1" t="s">
        <v>421</v>
      </c>
      <c r="BI807" s="1" t="s">
        <v>93</v>
      </c>
      <c r="BL807" s="1" t="s">
        <v>143</v>
      </c>
      <c r="BM807" s="1" t="s">
        <v>126</v>
      </c>
      <c r="BN807" s="1" t="s">
        <v>1805</v>
      </c>
      <c r="BO807" s="1">
        <v>50</v>
      </c>
      <c r="BP807" s="1">
        <v>50</v>
      </c>
      <c r="BQ807" s="1" t="s">
        <v>97</v>
      </c>
      <c r="BR807" s="1" t="s">
        <v>98</v>
      </c>
      <c r="BS807" s="1" t="s">
        <v>84</v>
      </c>
      <c r="BT807" s="2">
        <v>41153</v>
      </c>
      <c r="BU807" s="1">
        <v>0</v>
      </c>
      <c r="BV807" s="1">
        <v>0</v>
      </c>
      <c r="BW807" s="1">
        <v>0</v>
      </c>
      <c r="BX807" s="1">
        <v>0</v>
      </c>
    </row>
    <row r="808" spans="4:76" hidden="1" x14ac:dyDescent="0.25">
      <c r="D808" s="4"/>
      <c r="E808" s="5" t="str">
        <f t="shared" si="117"/>
        <v>DPP-2015-AUG</v>
      </c>
      <c r="F808" s="5" t="str">
        <f t="shared" si="118"/>
        <v>East (ITC)</v>
      </c>
      <c r="H808" s="5" t="str">
        <f t="shared" si="119"/>
        <v>Done</v>
      </c>
      <c r="I808" s="6" t="str">
        <f t="shared" si="120"/>
        <v>In Service</v>
      </c>
      <c r="J808" s="1" t="s">
        <v>1806</v>
      </c>
      <c r="P808" s="1" t="str">
        <f t="shared" si="121"/>
        <v>NRIS</v>
      </c>
      <c r="R808" s="1">
        <f t="shared" si="122"/>
        <v>150</v>
      </c>
      <c r="T808" s="1" t="str">
        <f t="shared" si="123"/>
        <v>Wind</v>
      </c>
      <c r="U808" s="1" t="str">
        <f t="shared" si="124"/>
        <v>Gratiot County</v>
      </c>
      <c r="V808" s="1" t="str">
        <f t="shared" si="125"/>
        <v>MI</v>
      </c>
      <c r="AB808" s="1"/>
      <c r="AC808" s="1"/>
      <c r="AJ808" s="5"/>
      <c r="AK808" s="5"/>
      <c r="AL808" s="5"/>
      <c r="AM808" s="5"/>
      <c r="AN808" s="5"/>
      <c r="AO808" s="5"/>
      <c r="AP808" s="5"/>
      <c r="AQ808" s="5"/>
      <c r="AR808" s="5"/>
      <c r="AS808" s="5"/>
      <c r="AT808" s="5"/>
      <c r="AU808" s="5"/>
      <c r="BB808" s="1" t="s">
        <v>58</v>
      </c>
      <c r="BC808" s="2">
        <v>40932</v>
      </c>
      <c r="BE808" s="2">
        <v>42940</v>
      </c>
      <c r="BF808" s="2">
        <v>40452</v>
      </c>
      <c r="BG808" s="1" t="s">
        <v>139</v>
      </c>
      <c r="BH808" s="1" t="s">
        <v>1264</v>
      </c>
      <c r="BI808" s="1" t="s">
        <v>130</v>
      </c>
      <c r="BJ808" s="1" t="s">
        <v>1807</v>
      </c>
      <c r="BK808" s="1" t="s">
        <v>1808</v>
      </c>
      <c r="BL808" s="1" t="s">
        <v>134</v>
      </c>
      <c r="BM808" s="1" t="s">
        <v>126</v>
      </c>
      <c r="BN808" s="1" t="s">
        <v>1809</v>
      </c>
      <c r="BO808" s="1">
        <v>150</v>
      </c>
      <c r="BP808" s="1">
        <v>150</v>
      </c>
      <c r="BQ808" s="1" t="s">
        <v>97</v>
      </c>
      <c r="BR808" s="1" t="s">
        <v>98</v>
      </c>
      <c r="BS808" s="1" t="s">
        <v>65</v>
      </c>
      <c r="BT808" s="2">
        <v>44166</v>
      </c>
      <c r="BU808" s="1">
        <v>0</v>
      </c>
      <c r="BV808" s="1">
        <v>0</v>
      </c>
      <c r="BW808" s="1">
        <v>0</v>
      </c>
      <c r="BX808" s="1">
        <v>0</v>
      </c>
    </row>
    <row r="809" spans="4:76" hidden="1" x14ac:dyDescent="0.25">
      <c r="D809" s="4"/>
      <c r="E809" s="5">
        <f t="shared" si="117"/>
        <v>0</v>
      </c>
      <c r="F809" s="5">
        <f t="shared" si="118"/>
        <v>0</v>
      </c>
      <c r="H809" s="5" t="str">
        <f t="shared" si="119"/>
        <v>Withdrawn</v>
      </c>
      <c r="I809" s="6" t="str">
        <f t="shared" si="120"/>
        <v>Not Started</v>
      </c>
      <c r="J809" s="1" t="s">
        <v>1810</v>
      </c>
      <c r="P809" s="1" t="str">
        <f t="shared" si="121"/>
        <v>NRIS</v>
      </c>
      <c r="R809" s="1">
        <f t="shared" si="122"/>
        <v>50</v>
      </c>
      <c r="T809" s="1" t="str">
        <f t="shared" si="123"/>
        <v>Wind</v>
      </c>
      <c r="U809" s="1" t="str">
        <f t="shared" si="124"/>
        <v>Cottonwood County</v>
      </c>
      <c r="V809" s="1" t="str">
        <f t="shared" si="125"/>
        <v>MN</v>
      </c>
      <c r="AB809" s="1"/>
      <c r="AC809" s="1"/>
      <c r="AJ809" s="5"/>
      <c r="AK809" s="5"/>
      <c r="AL809" s="5"/>
      <c r="AM809" s="5"/>
      <c r="AN809" s="5"/>
      <c r="AO809" s="5"/>
      <c r="AP809" s="5"/>
      <c r="AQ809" s="5"/>
      <c r="AR809" s="5"/>
      <c r="AS809" s="5"/>
      <c r="AT809" s="5"/>
      <c r="AU809" s="5"/>
      <c r="BB809" s="1" t="s">
        <v>73</v>
      </c>
      <c r="BC809" s="2">
        <v>39611</v>
      </c>
      <c r="BD809" s="2">
        <v>40828</v>
      </c>
      <c r="BE809" s="2">
        <v>40828</v>
      </c>
      <c r="BG809" s="1" t="s">
        <v>87</v>
      </c>
      <c r="BH809" s="1" t="s">
        <v>632</v>
      </c>
      <c r="BI809" s="1" t="s">
        <v>93</v>
      </c>
      <c r="BL809" s="1" t="s">
        <v>143</v>
      </c>
      <c r="BM809" s="1" t="s">
        <v>126</v>
      </c>
      <c r="BN809" s="1" t="s">
        <v>1811</v>
      </c>
      <c r="BO809" s="1">
        <v>50</v>
      </c>
      <c r="BP809" s="1">
        <v>50</v>
      </c>
      <c r="BQ809" s="1" t="s">
        <v>97</v>
      </c>
      <c r="BR809" s="1" t="s">
        <v>98</v>
      </c>
      <c r="BS809" s="1" t="s">
        <v>84</v>
      </c>
      <c r="BT809" s="2">
        <v>40908</v>
      </c>
      <c r="BU809" s="1">
        <v>0</v>
      </c>
      <c r="BV809" s="1">
        <v>0</v>
      </c>
      <c r="BW809" s="1">
        <v>0</v>
      </c>
      <c r="BX809" s="1">
        <v>0</v>
      </c>
    </row>
    <row r="810" spans="4:76" hidden="1" x14ac:dyDescent="0.25">
      <c r="D810" s="4"/>
      <c r="E810" s="5">
        <f t="shared" si="117"/>
        <v>0</v>
      </c>
      <c r="F810" s="5">
        <f t="shared" si="118"/>
        <v>0</v>
      </c>
      <c r="H810" s="5" t="str">
        <f t="shared" si="119"/>
        <v>Withdrawn</v>
      </c>
      <c r="I810" s="6" t="str">
        <f t="shared" si="120"/>
        <v>Not Started</v>
      </c>
      <c r="J810" s="1" t="s">
        <v>1812</v>
      </c>
      <c r="P810" s="1" t="str">
        <f t="shared" si="121"/>
        <v>NRIS</v>
      </c>
      <c r="R810" s="1">
        <f t="shared" si="122"/>
        <v>50</v>
      </c>
      <c r="T810" s="1" t="str">
        <f t="shared" si="123"/>
        <v>Wind</v>
      </c>
      <c r="U810" s="1" t="str">
        <f t="shared" si="124"/>
        <v>Brown County</v>
      </c>
      <c r="V810" s="1" t="str">
        <f t="shared" si="125"/>
        <v>MN</v>
      </c>
      <c r="AB810" s="1"/>
      <c r="AC810" s="1"/>
      <c r="AJ810" s="5"/>
      <c r="AK810" s="5"/>
      <c r="AL810" s="5"/>
      <c r="AM810" s="5"/>
      <c r="AN810" s="5"/>
      <c r="AO810" s="5"/>
      <c r="AP810" s="5"/>
      <c r="AQ810" s="5"/>
      <c r="AR810" s="5"/>
      <c r="AS810" s="5"/>
      <c r="AT810" s="5"/>
      <c r="AU810" s="5"/>
      <c r="BB810" s="1" t="s">
        <v>73</v>
      </c>
      <c r="BC810" s="2">
        <v>39611</v>
      </c>
      <c r="BD810" s="2">
        <v>40828</v>
      </c>
      <c r="BE810" s="2">
        <v>40828</v>
      </c>
      <c r="BG810" s="1" t="s">
        <v>153</v>
      </c>
      <c r="BH810" s="1" t="s">
        <v>302</v>
      </c>
      <c r="BI810" s="1" t="s">
        <v>93</v>
      </c>
      <c r="BL810" s="1" t="s">
        <v>143</v>
      </c>
      <c r="BM810" s="1" t="s">
        <v>126</v>
      </c>
      <c r="BN810" s="1" t="s">
        <v>1813</v>
      </c>
      <c r="BO810" s="1">
        <v>50</v>
      </c>
      <c r="BP810" s="1">
        <v>50</v>
      </c>
      <c r="BQ810" s="1" t="s">
        <v>97</v>
      </c>
      <c r="BR810" s="1" t="s">
        <v>98</v>
      </c>
      <c r="BS810" s="1" t="s">
        <v>84</v>
      </c>
      <c r="BT810" s="2">
        <v>40908</v>
      </c>
      <c r="BU810" s="1">
        <v>0</v>
      </c>
      <c r="BV810" s="1">
        <v>0</v>
      </c>
      <c r="BW810" s="1">
        <v>0</v>
      </c>
      <c r="BX810" s="1">
        <v>0</v>
      </c>
    </row>
    <row r="811" spans="4:76" hidden="1" x14ac:dyDescent="0.25">
      <c r="D811" s="4"/>
      <c r="E811" s="5">
        <f t="shared" si="117"/>
        <v>0</v>
      </c>
      <c r="F811" s="5">
        <f t="shared" si="118"/>
        <v>0</v>
      </c>
      <c r="H811" s="5" t="str">
        <f t="shared" si="119"/>
        <v>Done</v>
      </c>
      <c r="I811" s="6" t="str">
        <f t="shared" si="120"/>
        <v>In Service</v>
      </c>
      <c r="J811" s="1" t="s">
        <v>1814</v>
      </c>
      <c r="P811" s="1" t="str">
        <f t="shared" si="121"/>
        <v>NRIS</v>
      </c>
      <c r="R811" s="1">
        <f t="shared" si="122"/>
        <v>1</v>
      </c>
      <c r="T811" s="1" t="str">
        <f t="shared" si="123"/>
        <v>Hydro</v>
      </c>
      <c r="U811" s="1" t="str">
        <f t="shared" si="124"/>
        <v>Newaygo County</v>
      </c>
      <c r="V811" s="1" t="str">
        <f t="shared" si="125"/>
        <v>MI</v>
      </c>
      <c r="AB811" s="1"/>
      <c r="AC811" s="1"/>
      <c r="AJ811" s="5"/>
      <c r="AK811" s="5"/>
      <c r="AL811" s="5"/>
      <c r="AM811" s="5"/>
      <c r="AN811" s="5"/>
      <c r="AO811" s="5"/>
      <c r="AP811" s="5"/>
      <c r="AQ811" s="5"/>
      <c r="AR811" s="5"/>
      <c r="AS811" s="5"/>
      <c r="AT811" s="5"/>
      <c r="AU811" s="5"/>
      <c r="BB811" s="1" t="s">
        <v>58</v>
      </c>
      <c r="BC811" s="2">
        <v>39436</v>
      </c>
      <c r="BE811" s="2">
        <v>39653</v>
      </c>
      <c r="BG811" s="1" t="s">
        <v>139</v>
      </c>
      <c r="BH811" s="1" t="s">
        <v>1815</v>
      </c>
      <c r="BI811" s="1" t="s">
        <v>130</v>
      </c>
      <c r="BM811" s="1" t="s">
        <v>126</v>
      </c>
      <c r="BN811" s="1" t="s">
        <v>1816</v>
      </c>
      <c r="BO811" s="1">
        <v>1</v>
      </c>
      <c r="BP811" s="1">
        <v>1</v>
      </c>
      <c r="BQ811" s="1" t="s">
        <v>69</v>
      </c>
      <c r="BR811" s="1" t="s">
        <v>70</v>
      </c>
      <c r="BS811" s="1" t="s">
        <v>65</v>
      </c>
      <c r="BT811" s="2">
        <v>40452</v>
      </c>
      <c r="BU811" s="1">
        <v>0</v>
      </c>
      <c r="BV811" s="1">
        <v>0</v>
      </c>
      <c r="BW811" s="1">
        <v>0</v>
      </c>
      <c r="BX811" s="1">
        <v>0</v>
      </c>
    </row>
    <row r="812" spans="4:76" hidden="1" x14ac:dyDescent="0.25">
      <c r="D812" s="4"/>
      <c r="E812" s="5">
        <f t="shared" si="117"/>
        <v>0</v>
      </c>
      <c r="F812" s="5">
        <f t="shared" si="118"/>
        <v>0</v>
      </c>
      <c r="H812" s="5" t="str">
        <f t="shared" si="119"/>
        <v>Withdrawn</v>
      </c>
      <c r="I812" s="6" t="str">
        <f t="shared" si="120"/>
        <v>Not Started</v>
      </c>
      <c r="J812" s="1" t="s">
        <v>1817</v>
      </c>
      <c r="P812" s="1" t="str">
        <f t="shared" si="121"/>
        <v>NRIS</v>
      </c>
      <c r="R812" s="1">
        <f t="shared" si="122"/>
        <v>40</v>
      </c>
      <c r="T812" s="1" t="str">
        <f t="shared" si="123"/>
        <v>Wind</v>
      </c>
      <c r="U812" s="1" t="str">
        <f t="shared" si="124"/>
        <v>Redwood County</v>
      </c>
      <c r="V812" s="1" t="str">
        <f t="shared" si="125"/>
        <v>MN</v>
      </c>
      <c r="AB812" s="1"/>
      <c r="AC812" s="1"/>
      <c r="AJ812" s="5"/>
      <c r="AK812" s="5"/>
      <c r="AL812" s="5"/>
      <c r="AM812" s="5"/>
      <c r="AN812" s="5"/>
      <c r="AO812" s="5"/>
      <c r="AP812" s="5"/>
      <c r="AQ812" s="5"/>
      <c r="AR812" s="5"/>
      <c r="AS812" s="5"/>
      <c r="AT812" s="5"/>
      <c r="AU812" s="5"/>
      <c r="BB812" s="1" t="s">
        <v>73</v>
      </c>
      <c r="BC812" s="2">
        <v>39611</v>
      </c>
      <c r="BD812" s="2">
        <v>40828</v>
      </c>
      <c r="BE812" s="2">
        <v>40828</v>
      </c>
      <c r="BG812" s="1" t="s">
        <v>91</v>
      </c>
      <c r="BH812" s="1" t="s">
        <v>661</v>
      </c>
      <c r="BI812" s="1" t="s">
        <v>93</v>
      </c>
      <c r="BL812" s="1" t="s">
        <v>143</v>
      </c>
      <c r="BM812" s="1" t="s">
        <v>126</v>
      </c>
      <c r="BN812" s="1" t="s">
        <v>1818</v>
      </c>
      <c r="BO812" s="1">
        <v>40</v>
      </c>
      <c r="BP812" s="1">
        <v>40</v>
      </c>
      <c r="BQ812" s="1" t="s">
        <v>97</v>
      </c>
      <c r="BR812" s="1" t="s">
        <v>98</v>
      </c>
      <c r="BS812" s="1" t="s">
        <v>84</v>
      </c>
      <c r="BT812" s="2">
        <v>40908</v>
      </c>
      <c r="BU812" s="1">
        <v>0</v>
      </c>
      <c r="BV812" s="1">
        <v>0</v>
      </c>
      <c r="BW812" s="1">
        <v>0</v>
      </c>
      <c r="BX812" s="1">
        <v>0</v>
      </c>
    </row>
    <row r="813" spans="4:76" hidden="1" x14ac:dyDescent="0.25">
      <c r="D813" s="4"/>
      <c r="E813" s="5">
        <f t="shared" si="117"/>
        <v>0</v>
      </c>
      <c r="F813" s="5">
        <f t="shared" si="118"/>
        <v>0</v>
      </c>
      <c r="H813" s="5" t="str">
        <f t="shared" si="119"/>
        <v>Withdrawn</v>
      </c>
      <c r="I813" s="6" t="str">
        <f t="shared" si="120"/>
        <v>Not Started</v>
      </c>
      <c r="J813" s="1" t="s">
        <v>1819</v>
      </c>
      <c r="P813" s="1" t="str">
        <f t="shared" si="121"/>
        <v>ERIS</v>
      </c>
      <c r="R813" s="1">
        <f t="shared" si="122"/>
        <v>150</v>
      </c>
      <c r="T813" s="1" t="str">
        <f t="shared" si="123"/>
        <v>Wind</v>
      </c>
      <c r="U813" s="1" t="str">
        <f t="shared" si="124"/>
        <v>Clay County</v>
      </c>
      <c r="V813" s="1" t="str">
        <f t="shared" si="125"/>
        <v>MN</v>
      </c>
      <c r="AB813" s="1"/>
      <c r="AC813" s="1"/>
      <c r="AJ813" s="5"/>
      <c r="AK813" s="5"/>
      <c r="AL813" s="5"/>
      <c r="AM813" s="5"/>
      <c r="AN813" s="5"/>
      <c r="AO813" s="5"/>
      <c r="AP813" s="5"/>
      <c r="AQ813" s="5"/>
      <c r="AR813" s="5"/>
      <c r="AS813" s="5"/>
      <c r="AT813" s="5"/>
      <c r="AU813" s="5"/>
      <c r="BB813" s="1" t="s">
        <v>73</v>
      </c>
      <c r="BC813" s="2">
        <v>39738</v>
      </c>
      <c r="BD813" s="2">
        <v>40828</v>
      </c>
      <c r="BE813" s="2">
        <v>40828</v>
      </c>
      <c r="BG813" s="1" t="s">
        <v>203</v>
      </c>
      <c r="BH813" s="1" t="s">
        <v>96</v>
      </c>
      <c r="BI813" s="1" t="s">
        <v>93</v>
      </c>
      <c r="BL813" s="1" t="s">
        <v>143</v>
      </c>
      <c r="BM813" s="1" t="s">
        <v>62</v>
      </c>
      <c r="BN813" s="1" t="s">
        <v>1820</v>
      </c>
      <c r="BO813" s="1">
        <v>150</v>
      </c>
      <c r="BP813" s="1">
        <v>150</v>
      </c>
      <c r="BQ813" s="1" t="s">
        <v>97</v>
      </c>
      <c r="BR813" s="1" t="s">
        <v>98</v>
      </c>
      <c r="BS813" s="1" t="s">
        <v>84</v>
      </c>
      <c r="BT813" s="2">
        <v>37408</v>
      </c>
      <c r="BU813" s="1">
        <v>0</v>
      </c>
      <c r="BV813" s="1">
        <v>0</v>
      </c>
      <c r="BW813" s="1">
        <v>0</v>
      </c>
      <c r="BX813" s="1">
        <v>0</v>
      </c>
    </row>
    <row r="814" spans="4:76" hidden="1" x14ac:dyDescent="0.25">
      <c r="D814" s="4"/>
      <c r="E814" s="5" t="str">
        <f t="shared" si="117"/>
        <v>DPP-2008-NOV</v>
      </c>
      <c r="F814" s="5" t="str">
        <f t="shared" si="118"/>
        <v>Individual</v>
      </c>
      <c r="H814" s="5" t="str">
        <f t="shared" si="119"/>
        <v>Done</v>
      </c>
      <c r="I814" s="6" t="str">
        <f t="shared" si="120"/>
        <v>In Service</v>
      </c>
      <c r="J814" s="1" t="s">
        <v>1821</v>
      </c>
      <c r="P814" s="1" t="str">
        <f t="shared" si="121"/>
        <v>NRIS</v>
      </c>
      <c r="R814" s="1">
        <f t="shared" si="122"/>
        <v>67</v>
      </c>
      <c r="T814" s="1" t="str">
        <f t="shared" si="123"/>
        <v>Waste Heat Recovery</v>
      </c>
      <c r="U814" s="1" t="str">
        <f t="shared" si="124"/>
        <v>Butler County</v>
      </c>
      <c r="V814" s="1" t="str">
        <f t="shared" si="125"/>
        <v>OH</v>
      </c>
      <c r="AB814" s="1"/>
      <c r="AC814" s="1"/>
      <c r="AJ814" s="5"/>
      <c r="AK814" s="5"/>
      <c r="AL814" s="5"/>
      <c r="AM814" s="5"/>
      <c r="AN814" s="5"/>
      <c r="AO814" s="5"/>
      <c r="AP814" s="5"/>
      <c r="AQ814" s="5"/>
      <c r="AR814" s="5"/>
      <c r="AS814" s="5"/>
      <c r="AT814" s="5"/>
      <c r="AU814" s="5"/>
      <c r="BB814" s="1" t="s">
        <v>58</v>
      </c>
      <c r="BC814" s="2">
        <v>39442</v>
      </c>
      <c r="BE814" s="2">
        <v>39924</v>
      </c>
      <c r="BF814" s="2">
        <v>40603</v>
      </c>
      <c r="BG814" s="1" t="s">
        <v>240</v>
      </c>
      <c r="BH814" s="1" t="s">
        <v>282</v>
      </c>
      <c r="BI814" s="1" t="s">
        <v>242</v>
      </c>
      <c r="BJ814" s="1" t="s">
        <v>1303</v>
      </c>
      <c r="BK814" s="1" t="s">
        <v>1340</v>
      </c>
      <c r="BL814" s="1" t="s">
        <v>77</v>
      </c>
      <c r="BM814" s="1" t="s">
        <v>126</v>
      </c>
      <c r="BN814" s="1" t="s">
        <v>1822</v>
      </c>
      <c r="BO814" s="1">
        <v>67</v>
      </c>
      <c r="BP814" s="1">
        <v>67</v>
      </c>
      <c r="BQ814" s="1" t="s">
        <v>1132</v>
      </c>
      <c r="BR814" s="1" t="s">
        <v>355</v>
      </c>
      <c r="BS814" s="1" t="s">
        <v>65</v>
      </c>
      <c r="BT814" s="2">
        <v>41061</v>
      </c>
      <c r="BU814" s="1">
        <v>0</v>
      </c>
      <c r="BV814" s="1">
        <v>0</v>
      </c>
      <c r="BW814" s="1">
        <v>0</v>
      </c>
      <c r="BX814" s="1">
        <v>0</v>
      </c>
    </row>
    <row r="815" spans="4:76" hidden="1" x14ac:dyDescent="0.25">
      <c r="D815" s="4"/>
      <c r="E815" s="5" t="str">
        <f t="shared" si="117"/>
        <v>Pre-Transition SIS</v>
      </c>
      <c r="F815" s="5" t="str">
        <f t="shared" si="118"/>
        <v>CS5</v>
      </c>
      <c r="H815" s="5" t="str">
        <f t="shared" si="119"/>
        <v>Withdrawn</v>
      </c>
      <c r="I815" s="6" t="str">
        <f t="shared" si="120"/>
        <v>Not Started</v>
      </c>
      <c r="J815" s="1" t="s">
        <v>1823</v>
      </c>
      <c r="P815" s="1" t="str">
        <f t="shared" si="121"/>
        <v>NRIS</v>
      </c>
      <c r="R815" s="1">
        <f t="shared" si="122"/>
        <v>138</v>
      </c>
      <c r="T815" s="1" t="str">
        <f t="shared" si="123"/>
        <v>Wind</v>
      </c>
      <c r="U815" s="1" t="str">
        <f t="shared" si="124"/>
        <v>Yellow Medicine County</v>
      </c>
      <c r="V815" s="1" t="str">
        <f t="shared" si="125"/>
        <v>MN</v>
      </c>
      <c r="AB815" s="1"/>
      <c r="AC815" s="1"/>
      <c r="AJ815" s="5"/>
      <c r="AK815" s="5"/>
      <c r="AL815" s="5"/>
      <c r="AM815" s="5"/>
      <c r="AN815" s="5"/>
      <c r="AO815" s="5"/>
      <c r="AP815" s="5"/>
      <c r="AQ815" s="5"/>
      <c r="AR815" s="5"/>
      <c r="AS815" s="5"/>
      <c r="AT815" s="5"/>
      <c r="AU815" s="5"/>
      <c r="BB815" s="1" t="s">
        <v>73</v>
      </c>
      <c r="BC815" s="2">
        <v>38818</v>
      </c>
      <c r="BD815" s="2">
        <v>40840</v>
      </c>
      <c r="BE815" s="2">
        <v>40840</v>
      </c>
      <c r="BG815" s="1" t="s">
        <v>203</v>
      </c>
      <c r="BH815" s="1" t="s">
        <v>1824</v>
      </c>
      <c r="BI815" s="1" t="s">
        <v>93</v>
      </c>
      <c r="BJ815" s="1" t="s">
        <v>1058</v>
      </c>
      <c r="BK815" s="1" t="s">
        <v>888</v>
      </c>
      <c r="BL815" s="1" t="s">
        <v>134</v>
      </c>
      <c r="BM815" s="1" t="s">
        <v>126</v>
      </c>
      <c r="BN815" s="1" t="s">
        <v>1825</v>
      </c>
      <c r="BO815" s="1">
        <v>138</v>
      </c>
      <c r="BP815" s="1">
        <v>138</v>
      </c>
      <c r="BQ815" s="1" t="s">
        <v>97</v>
      </c>
      <c r="BR815" s="1" t="s">
        <v>98</v>
      </c>
      <c r="BS815" s="1" t="s">
        <v>84</v>
      </c>
      <c r="BT815" s="2">
        <v>39813</v>
      </c>
      <c r="BU815" s="1">
        <v>0</v>
      </c>
      <c r="BV815" s="1">
        <v>0</v>
      </c>
      <c r="BW815" s="1">
        <v>0</v>
      </c>
      <c r="BX815" s="1">
        <v>0</v>
      </c>
    </row>
    <row r="816" spans="4:76" hidden="1" x14ac:dyDescent="0.25">
      <c r="D816" s="4"/>
      <c r="E816" s="5" t="str">
        <f t="shared" si="117"/>
        <v>DPP-2010-APR</v>
      </c>
      <c r="F816" s="5" t="str">
        <f t="shared" si="118"/>
        <v>MT-ND</v>
      </c>
      <c r="H816" s="5" t="str">
        <f t="shared" si="119"/>
        <v>Withdrawn</v>
      </c>
      <c r="I816" s="6" t="str">
        <f t="shared" si="120"/>
        <v>Not Started</v>
      </c>
      <c r="J816" s="1" t="s">
        <v>1826</v>
      </c>
      <c r="P816" s="1" t="str">
        <f t="shared" si="121"/>
        <v>NRIS</v>
      </c>
      <c r="R816" s="1">
        <f t="shared" si="122"/>
        <v>200</v>
      </c>
      <c r="T816" s="1" t="str">
        <f t="shared" si="123"/>
        <v>Wind</v>
      </c>
      <c r="U816" s="1" t="str">
        <f t="shared" si="124"/>
        <v>Dickey County</v>
      </c>
      <c r="V816" s="1" t="str">
        <f t="shared" si="125"/>
        <v>ND</v>
      </c>
      <c r="AB816" s="1"/>
      <c r="AC816" s="1"/>
      <c r="AJ816" s="5"/>
      <c r="AK816" s="5"/>
      <c r="AL816" s="5"/>
      <c r="AM816" s="5"/>
      <c r="AN816" s="5"/>
      <c r="AO816" s="5"/>
      <c r="AP816" s="5"/>
      <c r="AQ816" s="5"/>
      <c r="AR816" s="5"/>
      <c r="AS816" s="5"/>
      <c r="AT816" s="5"/>
      <c r="AU816" s="5"/>
      <c r="BB816" s="1" t="s">
        <v>73</v>
      </c>
      <c r="BC816" s="2">
        <v>39006</v>
      </c>
      <c r="BD816" s="2">
        <v>40848</v>
      </c>
      <c r="BE816" s="2">
        <v>40848</v>
      </c>
      <c r="BG816" s="1" t="s">
        <v>192</v>
      </c>
      <c r="BH816" s="1" t="s">
        <v>193</v>
      </c>
      <c r="BI816" s="1" t="s">
        <v>194</v>
      </c>
      <c r="BJ816" s="1" t="s">
        <v>1406</v>
      </c>
      <c r="BK816" s="1" t="s">
        <v>1477</v>
      </c>
      <c r="BL816" s="1" t="s">
        <v>134</v>
      </c>
      <c r="BM816" s="1" t="s">
        <v>126</v>
      </c>
      <c r="BN816" s="1" t="s">
        <v>1827</v>
      </c>
      <c r="BO816" s="1">
        <v>200</v>
      </c>
      <c r="BP816" s="1">
        <v>200</v>
      </c>
      <c r="BQ816" s="1" t="s">
        <v>97</v>
      </c>
      <c r="BR816" s="1" t="s">
        <v>98</v>
      </c>
      <c r="BS816" s="1" t="s">
        <v>84</v>
      </c>
      <c r="BT816" s="2">
        <v>40513</v>
      </c>
      <c r="BU816" s="1">
        <v>0</v>
      </c>
      <c r="BV816" s="1">
        <v>0</v>
      </c>
      <c r="BW816" s="1">
        <v>0</v>
      </c>
      <c r="BX816" s="1">
        <v>0</v>
      </c>
    </row>
    <row r="817" spans="4:76" hidden="1" x14ac:dyDescent="0.25">
      <c r="D817" s="4"/>
      <c r="E817" s="5">
        <f t="shared" si="117"/>
        <v>0</v>
      </c>
      <c r="F817" s="5">
        <f t="shared" si="118"/>
        <v>0</v>
      </c>
      <c r="H817" s="5" t="str">
        <f t="shared" si="119"/>
        <v>Withdrawn</v>
      </c>
      <c r="I817" s="6" t="str">
        <f t="shared" si="120"/>
        <v>Not Started</v>
      </c>
      <c r="J817" s="1" t="s">
        <v>1828</v>
      </c>
      <c r="P817" s="1">
        <f t="shared" si="121"/>
        <v>0</v>
      </c>
      <c r="R817" s="1">
        <f t="shared" si="122"/>
        <v>500</v>
      </c>
      <c r="T817" s="1" t="str">
        <f t="shared" si="123"/>
        <v>Wind</v>
      </c>
      <c r="U817" s="1" t="str">
        <f t="shared" si="124"/>
        <v>Adair County</v>
      </c>
      <c r="V817" s="1" t="str">
        <f t="shared" si="125"/>
        <v>IA</v>
      </c>
      <c r="AB817" s="1"/>
      <c r="AC817" s="1"/>
      <c r="AJ817" s="5"/>
      <c r="AK817" s="5"/>
      <c r="AL817" s="5"/>
      <c r="AM817" s="5"/>
      <c r="AN817" s="5"/>
      <c r="AO817" s="5"/>
      <c r="AP817" s="5"/>
      <c r="AQ817" s="5"/>
      <c r="AR817" s="5"/>
      <c r="AS817" s="5"/>
      <c r="AT817" s="5"/>
      <c r="AU817" s="5"/>
      <c r="BB817" s="1" t="s">
        <v>73</v>
      </c>
      <c r="BC817" s="2">
        <v>39525</v>
      </c>
      <c r="BD817" s="2">
        <v>40848</v>
      </c>
      <c r="BE817" s="2">
        <v>40848</v>
      </c>
      <c r="BG817" s="1" t="s">
        <v>251</v>
      </c>
      <c r="BH817" s="1" t="s">
        <v>967</v>
      </c>
      <c r="BI817" s="1" t="s">
        <v>89</v>
      </c>
      <c r="BL817" s="1" t="s">
        <v>134</v>
      </c>
      <c r="BN817" s="1" t="s">
        <v>1829</v>
      </c>
      <c r="BO817" s="1">
        <v>500</v>
      </c>
      <c r="BP817" s="1">
        <v>500</v>
      </c>
      <c r="BQ817" s="1" t="s">
        <v>97</v>
      </c>
      <c r="BR817" s="1" t="s">
        <v>98</v>
      </c>
      <c r="BS817" s="1" t="s">
        <v>84</v>
      </c>
      <c r="BT817" s="2">
        <v>40452</v>
      </c>
      <c r="BU817" s="1">
        <v>0</v>
      </c>
      <c r="BV817" s="1">
        <v>0</v>
      </c>
      <c r="BW817" s="1">
        <v>0</v>
      </c>
      <c r="BX817" s="1">
        <v>0</v>
      </c>
    </row>
    <row r="818" spans="4:76" hidden="1" x14ac:dyDescent="0.25">
      <c r="D818" s="4"/>
      <c r="E818" s="5" t="str">
        <f t="shared" si="117"/>
        <v>DPP-2012-AUG</v>
      </c>
      <c r="F818" s="5" t="str">
        <f t="shared" si="118"/>
        <v>WEST</v>
      </c>
      <c r="H818" s="5" t="str">
        <f t="shared" si="119"/>
        <v>Done</v>
      </c>
      <c r="I818" s="6" t="str">
        <f t="shared" si="120"/>
        <v>In Service</v>
      </c>
      <c r="J818" s="1" t="s">
        <v>1830</v>
      </c>
      <c r="P818" s="1" t="str">
        <f t="shared" si="121"/>
        <v>NRIS</v>
      </c>
      <c r="R818" s="1">
        <f t="shared" si="122"/>
        <v>99</v>
      </c>
      <c r="T818" s="1" t="str">
        <f t="shared" si="123"/>
        <v>Wind</v>
      </c>
      <c r="U818" s="1" t="str">
        <f t="shared" si="124"/>
        <v>Franklin County</v>
      </c>
      <c r="V818" s="1" t="str">
        <f t="shared" si="125"/>
        <v>IA</v>
      </c>
      <c r="AB818" s="1"/>
      <c r="AC818" s="1"/>
      <c r="AJ818" s="5"/>
      <c r="AK818" s="5"/>
      <c r="AL818" s="5"/>
      <c r="AM818" s="5"/>
      <c r="AN818" s="5"/>
      <c r="AO818" s="5"/>
      <c r="AP818" s="5"/>
      <c r="AQ818" s="5"/>
      <c r="AR818" s="5"/>
      <c r="AS818" s="5"/>
      <c r="AT818" s="5"/>
      <c r="AU818" s="5"/>
      <c r="BB818" s="1" t="s">
        <v>58</v>
      </c>
      <c r="BC818" s="2">
        <v>39461</v>
      </c>
      <c r="BE818" s="2">
        <v>42095</v>
      </c>
      <c r="BF818" s="2">
        <v>41258</v>
      </c>
      <c r="BG818" s="1" t="s">
        <v>87</v>
      </c>
      <c r="BH818" s="1" t="s">
        <v>1112</v>
      </c>
      <c r="BI818" s="1" t="s">
        <v>89</v>
      </c>
      <c r="BJ818" s="1" t="s">
        <v>1435</v>
      </c>
      <c r="BK818" s="1" t="s">
        <v>1436</v>
      </c>
      <c r="BL818" s="1" t="s">
        <v>77</v>
      </c>
      <c r="BM818" s="1" t="s">
        <v>126</v>
      </c>
      <c r="BN818" s="1" t="s">
        <v>1831</v>
      </c>
      <c r="BO818" s="1">
        <v>99</v>
      </c>
      <c r="BP818" s="1">
        <v>99</v>
      </c>
      <c r="BQ818" s="1" t="s">
        <v>97</v>
      </c>
      <c r="BR818" s="1" t="s">
        <v>98</v>
      </c>
      <c r="BS818" s="1" t="s">
        <v>65</v>
      </c>
      <c r="BT818" s="2">
        <v>40878</v>
      </c>
      <c r="BU818" s="1">
        <v>0</v>
      </c>
      <c r="BV818" s="1">
        <v>0</v>
      </c>
      <c r="BW818" s="1">
        <v>0</v>
      </c>
      <c r="BX818" s="1">
        <v>0</v>
      </c>
    </row>
    <row r="819" spans="4:76" hidden="1" x14ac:dyDescent="0.25">
      <c r="D819" s="4"/>
      <c r="E819" s="5">
        <f t="shared" si="117"/>
        <v>0</v>
      </c>
      <c r="F819" s="5">
        <f t="shared" si="118"/>
        <v>0</v>
      </c>
      <c r="H819" s="5" t="str">
        <f t="shared" si="119"/>
        <v>Withdrawn</v>
      </c>
      <c r="I819" s="6" t="str">
        <f t="shared" si="120"/>
        <v>Not Started</v>
      </c>
      <c r="J819" s="1" t="s">
        <v>1832</v>
      </c>
      <c r="P819" s="1">
        <f t="shared" si="121"/>
        <v>0</v>
      </c>
      <c r="R819" s="1">
        <f t="shared" si="122"/>
        <v>200</v>
      </c>
      <c r="T819" s="1" t="str">
        <f t="shared" si="123"/>
        <v>Wind</v>
      </c>
      <c r="U819" s="1" t="str">
        <f t="shared" si="124"/>
        <v>Adair County</v>
      </c>
      <c r="V819" s="1" t="str">
        <f t="shared" si="125"/>
        <v>IA</v>
      </c>
      <c r="AB819" s="1"/>
      <c r="AC819" s="1"/>
      <c r="AJ819" s="5"/>
      <c r="AK819" s="5"/>
      <c r="AL819" s="5"/>
      <c r="AM819" s="5"/>
      <c r="AN819" s="5"/>
      <c r="AO819" s="5"/>
      <c r="AP819" s="5"/>
      <c r="AQ819" s="5"/>
      <c r="AR819" s="5"/>
      <c r="AS819" s="5"/>
      <c r="AT819" s="5"/>
      <c r="AU819" s="5"/>
      <c r="BB819" s="1" t="s">
        <v>73</v>
      </c>
      <c r="BC819" s="2">
        <v>39525</v>
      </c>
      <c r="BD819" s="2">
        <v>40848</v>
      </c>
      <c r="BE819" s="2">
        <v>40848</v>
      </c>
      <c r="BG819" s="1" t="s">
        <v>251</v>
      </c>
      <c r="BH819" s="1" t="s">
        <v>967</v>
      </c>
      <c r="BI819" s="1" t="s">
        <v>89</v>
      </c>
      <c r="BL819" s="1" t="s">
        <v>134</v>
      </c>
      <c r="BN819" s="1" t="s">
        <v>1833</v>
      </c>
      <c r="BO819" s="1">
        <v>200</v>
      </c>
      <c r="BP819" s="1">
        <v>200</v>
      </c>
      <c r="BQ819" s="1" t="s">
        <v>97</v>
      </c>
      <c r="BR819" s="1" t="s">
        <v>98</v>
      </c>
      <c r="BS819" s="1" t="s">
        <v>84</v>
      </c>
      <c r="BT819" s="2">
        <v>40452</v>
      </c>
      <c r="BU819" s="1">
        <v>0</v>
      </c>
      <c r="BV819" s="1">
        <v>0</v>
      </c>
      <c r="BW819" s="1">
        <v>0</v>
      </c>
      <c r="BX819" s="1">
        <v>0</v>
      </c>
    </row>
    <row r="820" spans="4:76" hidden="1" x14ac:dyDescent="0.25">
      <c r="D820" s="4"/>
      <c r="E820" s="5" t="str">
        <f t="shared" si="117"/>
        <v>DPP-2010-APR</v>
      </c>
      <c r="F820" s="5" t="str">
        <f t="shared" si="118"/>
        <v>Indiana</v>
      </c>
      <c r="H820" s="5" t="str">
        <f t="shared" si="119"/>
        <v>Withdrawn</v>
      </c>
      <c r="I820" s="6" t="str">
        <f t="shared" si="120"/>
        <v>Not Started</v>
      </c>
      <c r="J820" s="1" t="s">
        <v>1834</v>
      </c>
      <c r="P820" s="1" t="str">
        <f t="shared" si="121"/>
        <v>NRIS</v>
      </c>
      <c r="R820" s="1">
        <f t="shared" si="122"/>
        <v>200</v>
      </c>
      <c r="T820" s="1" t="str">
        <f t="shared" si="123"/>
        <v>Wind</v>
      </c>
      <c r="U820" s="1" t="str">
        <f t="shared" si="124"/>
        <v>Boone County</v>
      </c>
      <c r="V820" s="1" t="str">
        <f t="shared" si="125"/>
        <v>IN</v>
      </c>
      <c r="AB820" s="1"/>
      <c r="AC820" s="1"/>
      <c r="AJ820" s="5"/>
      <c r="AK820" s="5"/>
      <c r="AL820" s="5"/>
      <c r="AM820" s="5"/>
      <c r="AN820" s="5"/>
      <c r="AO820" s="5"/>
      <c r="AP820" s="5"/>
      <c r="AQ820" s="5"/>
      <c r="AR820" s="5"/>
      <c r="AS820" s="5"/>
      <c r="AT820" s="5"/>
      <c r="AU820" s="5"/>
      <c r="BB820" s="1" t="s">
        <v>73</v>
      </c>
      <c r="BC820" s="2">
        <v>39582</v>
      </c>
      <c r="BD820" s="2">
        <v>40850</v>
      </c>
      <c r="BE820" s="2">
        <v>40850</v>
      </c>
      <c r="BG820" s="1" t="s">
        <v>101</v>
      </c>
      <c r="BH820" s="1" t="s">
        <v>1070</v>
      </c>
      <c r="BI820" s="1" t="s">
        <v>103</v>
      </c>
      <c r="BJ820" s="1" t="s">
        <v>1406</v>
      </c>
      <c r="BK820" s="1" t="s">
        <v>1573</v>
      </c>
      <c r="BL820" s="1" t="s">
        <v>134</v>
      </c>
      <c r="BM820" s="1" t="s">
        <v>126</v>
      </c>
      <c r="BN820" s="1" t="s">
        <v>1835</v>
      </c>
      <c r="BO820" s="1">
        <v>200</v>
      </c>
      <c r="BP820" s="1">
        <v>200</v>
      </c>
      <c r="BQ820" s="1" t="s">
        <v>97</v>
      </c>
      <c r="BR820" s="1" t="s">
        <v>98</v>
      </c>
      <c r="BS820" s="1" t="s">
        <v>84</v>
      </c>
      <c r="BT820" s="2">
        <v>41244</v>
      </c>
      <c r="BU820" s="1">
        <v>0</v>
      </c>
      <c r="BV820" s="1">
        <v>0</v>
      </c>
      <c r="BW820" s="1">
        <v>0</v>
      </c>
      <c r="BX820" s="1">
        <v>0</v>
      </c>
    </row>
    <row r="821" spans="4:76" hidden="1" x14ac:dyDescent="0.25">
      <c r="D821" s="4"/>
      <c r="E821" s="5">
        <f t="shared" si="117"/>
        <v>0</v>
      </c>
      <c r="F821" s="5">
        <f t="shared" si="118"/>
        <v>0</v>
      </c>
      <c r="H821" s="5" t="str">
        <f t="shared" si="119"/>
        <v>Withdrawn</v>
      </c>
      <c r="I821" s="6" t="str">
        <f t="shared" si="120"/>
        <v>Not Started</v>
      </c>
      <c r="J821" s="1" t="s">
        <v>1836</v>
      </c>
      <c r="P821" s="1" t="str">
        <f t="shared" si="121"/>
        <v>NRIS</v>
      </c>
      <c r="R821" s="1">
        <f t="shared" si="122"/>
        <v>200</v>
      </c>
      <c r="T821" s="1" t="str">
        <f t="shared" si="123"/>
        <v>Wind</v>
      </c>
      <c r="U821" s="1" t="str">
        <f t="shared" si="124"/>
        <v>Adams County</v>
      </c>
      <c r="V821" s="1" t="str">
        <f t="shared" si="125"/>
        <v>ND</v>
      </c>
      <c r="AB821" s="1"/>
      <c r="AC821" s="1"/>
      <c r="AJ821" s="5"/>
      <c r="AK821" s="5"/>
      <c r="AL821" s="5"/>
      <c r="AM821" s="5"/>
      <c r="AN821" s="5"/>
      <c r="AO821" s="5"/>
      <c r="AP821" s="5"/>
      <c r="AQ821" s="5"/>
      <c r="AR821" s="5"/>
      <c r="AS821" s="5"/>
      <c r="AT821" s="5"/>
      <c r="AU821" s="5"/>
      <c r="BB821" s="1" t="s">
        <v>73</v>
      </c>
      <c r="BC821" s="2">
        <v>40666</v>
      </c>
      <c r="BD821" s="2">
        <v>40862</v>
      </c>
      <c r="BE821" s="2">
        <v>40862</v>
      </c>
      <c r="BG821" s="1" t="s">
        <v>192</v>
      </c>
      <c r="BH821" s="1" t="s">
        <v>1087</v>
      </c>
      <c r="BI821" s="1" t="s">
        <v>194</v>
      </c>
      <c r="BL821" s="1" t="s">
        <v>143</v>
      </c>
      <c r="BM821" s="1" t="s">
        <v>126</v>
      </c>
      <c r="BN821" s="1" t="s">
        <v>1837</v>
      </c>
      <c r="BO821" s="1">
        <v>200</v>
      </c>
      <c r="BP821" s="1">
        <v>200</v>
      </c>
      <c r="BQ821" s="1" t="s">
        <v>97</v>
      </c>
      <c r="BR821" s="1" t="s">
        <v>98</v>
      </c>
      <c r="BS821" s="1" t="s">
        <v>84</v>
      </c>
      <c r="BT821" s="2">
        <v>39965</v>
      </c>
      <c r="BU821" s="1">
        <v>0</v>
      </c>
      <c r="BV821" s="1">
        <v>0</v>
      </c>
      <c r="BW821" s="1">
        <v>0</v>
      </c>
      <c r="BX821" s="1">
        <v>0</v>
      </c>
    </row>
    <row r="822" spans="4:76" hidden="1" x14ac:dyDescent="0.25">
      <c r="D822" s="4"/>
      <c r="E822" s="5" t="str">
        <f t="shared" si="117"/>
        <v>DPP-2010-APR</v>
      </c>
      <c r="F822" s="5" t="str">
        <f t="shared" si="118"/>
        <v>MT-ND</v>
      </c>
      <c r="H822" s="5" t="str">
        <f t="shared" si="119"/>
        <v>Withdrawn</v>
      </c>
      <c r="I822" s="6" t="str">
        <f t="shared" si="120"/>
        <v>Not Started</v>
      </c>
      <c r="J822" s="1" t="s">
        <v>1838</v>
      </c>
      <c r="P822" s="1" t="str">
        <f t="shared" si="121"/>
        <v>ERIS</v>
      </c>
      <c r="R822" s="1">
        <f t="shared" si="122"/>
        <v>19.5</v>
      </c>
      <c r="T822" s="1" t="str">
        <f t="shared" si="123"/>
        <v>Wind</v>
      </c>
      <c r="U822" s="1" t="str">
        <f t="shared" si="124"/>
        <v>Grant County</v>
      </c>
      <c r="V822" s="1" t="str">
        <f t="shared" si="125"/>
        <v>ND</v>
      </c>
      <c r="AB822" s="1"/>
      <c r="AC822" s="1"/>
      <c r="AJ822" s="5"/>
      <c r="AK822" s="5"/>
      <c r="AL822" s="5"/>
      <c r="AM822" s="5"/>
      <c r="AN822" s="5"/>
      <c r="AO822" s="5"/>
      <c r="AP822" s="5"/>
      <c r="AQ822" s="5"/>
      <c r="AR822" s="5"/>
      <c r="AS822" s="5"/>
      <c r="AT822" s="5"/>
      <c r="AU822" s="5"/>
      <c r="BB822" s="1" t="s">
        <v>73</v>
      </c>
      <c r="BC822" s="2">
        <v>39517</v>
      </c>
      <c r="BD822" s="2">
        <v>40862</v>
      </c>
      <c r="BE822" s="2">
        <v>40862</v>
      </c>
      <c r="BG822" s="1" t="s">
        <v>192</v>
      </c>
      <c r="BH822" s="1" t="s">
        <v>204</v>
      </c>
      <c r="BI822" s="1" t="s">
        <v>194</v>
      </c>
      <c r="BJ822" s="1" t="s">
        <v>1406</v>
      </c>
      <c r="BK822" s="1" t="s">
        <v>1477</v>
      </c>
      <c r="BL822" s="1" t="s">
        <v>134</v>
      </c>
      <c r="BM822" s="1" t="s">
        <v>62</v>
      </c>
      <c r="BN822" s="1" t="s">
        <v>1839</v>
      </c>
      <c r="BO822" s="1">
        <v>19.5</v>
      </c>
      <c r="BP822" s="1">
        <v>19.5</v>
      </c>
      <c r="BQ822" s="1" t="s">
        <v>97</v>
      </c>
      <c r="BR822" s="1" t="s">
        <v>98</v>
      </c>
      <c r="BS822" s="1" t="s">
        <v>84</v>
      </c>
      <c r="BT822" s="2">
        <v>40908</v>
      </c>
      <c r="BU822" s="1">
        <v>0</v>
      </c>
      <c r="BV822" s="1">
        <v>0</v>
      </c>
      <c r="BW822" s="1">
        <v>0</v>
      </c>
      <c r="BX822" s="1">
        <v>0</v>
      </c>
    </row>
    <row r="823" spans="4:76" hidden="1" x14ac:dyDescent="0.25">
      <c r="D823" s="4"/>
      <c r="E823" s="5" t="str">
        <f t="shared" si="117"/>
        <v>DPP-2010-APR</v>
      </c>
      <c r="F823" s="5" t="str">
        <f t="shared" si="118"/>
        <v>MT-ND</v>
      </c>
      <c r="H823" s="5" t="str">
        <f t="shared" si="119"/>
        <v>Withdrawn</v>
      </c>
      <c r="I823" s="6" t="str">
        <f t="shared" si="120"/>
        <v>Not Started</v>
      </c>
      <c r="J823" s="1" t="s">
        <v>1840</v>
      </c>
      <c r="P823" s="1" t="str">
        <f t="shared" si="121"/>
        <v>ERIS</v>
      </c>
      <c r="R823" s="1">
        <f t="shared" si="122"/>
        <v>19.5</v>
      </c>
      <c r="T823" s="1" t="str">
        <f t="shared" si="123"/>
        <v>Wind</v>
      </c>
      <c r="U823" s="1" t="str">
        <f t="shared" si="124"/>
        <v>Wibaux County</v>
      </c>
      <c r="V823" s="1" t="str">
        <f t="shared" si="125"/>
        <v>MT</v>
      </c>
      <c r="AB823" s="1"/>
      <c r="AC823" s="1"/>
      <c r="AJ823" s="5"/>
      <c r="AK823" s="5"/>
      <c r="AL823" s="5"/>
      <c r="AM823" s="5"/>
      <c r="AN823" s="5"/>
      <c r="AO823" s="5"/>
      <c r="AP823" s="5"/>
      <c r="AQ823" s="5"/>
      <c r="AR823" s="5"/>
      <c r="AS823" s="5"/>
      <c r="AT823" s="5"/>
      <c r="AU823" s="5"/>
      <c r="BB823" s="1" t="s">
        <v>73</v>
      </c>
      <c r="BC823" s="2">
        <v>39538</v>
      </c>
      <c r="BD823" s="2">
        <v>40862</v>
      </c>
      <c r="BE823" s="2">
        <v>40862</v>
      </c>
      <c r="BG823" s="1" t="s">
        <v>192</v>
      </c>
      <c r="BH823" s="1" t="s">
        <v>1841</v>
      </c>
      <c r="BI823" s="1" t="s">
        <v>513</v>
      </c>
      <c r="BJ823" s="1" t="s">
        <v>1406</v>
      </c>
      <c r="BK823" s="1" t="s">
        <v>1477</v>
      </c>
      <c r="BL823" s="1" t="s">
        <v>134</v>
      </c>
      <c r="BM823" s="1" t="s">
        <v>62</v>
      </c>
      <c r="BN823" s="1" t="s">
        <v>1842</v>
      </c>
      <c r="BO823" s="1">
        <v>19.5</v>
      </c>
      <c r="BP823" s="1">
        <v>19.5</v>
      </c>
      <c r="BQ823" s="1" t="s">
        <v>97</v>
      </c>
      <c r="BR823" s="1" t="s">
        <v>98</v>
      </c>
      <c r="BS823" s="1" t="s">
        <v>84</v>
      </c>
      <c r="BT823" s="2">
        <v>39551</v>
      </c>
      <c r="BU823" s="1">
        <v>0</v>
      </c>
      <c r="BV823" s="1">
        <v>0</v>
      </c>
      <c r="BW823" s="1">
        <v>0</v>
      </c>
      <c r="BX823" s="1">
        <v>0</v>
      </c>
    </row>
    <row r="824" spans="4:76" hidden="1" x14ac:dyDescent="0.25">
      <c r="D824" s="4"/>
      <c r="E824" s="5" t="str">
        <f t="shared" si="117"/>
        <v>Pre-Transition SIS</v>
      </c>
      <c r="F824" s="5" t="str">
        <f t="shared" si="118"/>
        <v>CIGS</v>
      </c>
      <c r="H824" s="5" t="str">
        <f t="shared" si="119"/>
        <v>Withdrawn</v>
      </c>
      <c r="I824" s="6" t="str">
        <f t="shared" si="120"/>
        <v>Not Started</v>
      </c>
      <c r="J824" s="1" t="s">
        <v>1843</v>
      </c>
      <c r="P824" s="1" t="str">
        <f t="shared" si="121"/>
        <v>NRIS</v>
      </c>
      <c r="R824" s="1">
        <f t="shared" si="122"/>
        <v>65</v>
      </c>
      <c r="T824" s="1" t="str">
        <f t="shared" si="123"/>
        <v>Wind</v>
      </c>
      <c r="U824" s="1" t="str">
        <f t="shared" si="124"/>
        <v>Ford County</v>
      </c>
      <c r="V824" s="1" t="str">
        <f t="shared" si="125"/>
        <v>IL</v>
      </c>
      <c r="AB824" s="1"/>
      <c r="AC824" s="1"/>
      <c r="AJ824" s="5"/>
      <c r="AK824" s="5"/>
      <c r="AL824" s="5"/>
      <c r="AM824" s="5"/>
      <c r="AN824" s="5"/>
      <c r="AO824" s="5"/>
      <c r="AP824" s="5"/>
      <c r="AQ824" s="5"/>
      <c r="AR824" s="5"/>
      <c r="AS824" s="5"/>
      <c r="AT824" s="5"/>
      <c r="AU824" s="5"/>
      <c r="BB824" s="1" t="s">
        <v>73</v>
      </c>
      <c r="BC824" s="2">
        <v>38155</v>
      </c>
      <c r="BD824" s="2">
        <v>40863</v>
      </c>
      <c r="BE824" s="2">
        <v>40863</v>
      </c>
      <c r="BG824" s="1" t="s">
        <v>122</v>
      </c>
      <c r="BH824" s="1" t="s">
        <v>736</v>
      </c>
      <c r="BI824" s="1" t="s">
        <v>124</v>
      </c>
      <c r="BJ824" s="1" t="s">
        <v>1058</v>
      </c>
      <c r="BK824" s="1" t="s">
        <v>1844</v>
      </c>
      <c r="BL824" s="1" t="s">
        <v>143</v>
      </c>
      <c r="BM824" s="1" t="s">
        <v>126</v>
      </c>
      <c r="BN824" s="1" t="s">
        <v>1845</v>
      </c>
      <c r="BO824" s="1">
        <v>65</v>
      </c>
      <c r="BP824" s="1">
        <v>65</v>
      </c>
      <c r="BQ824" s="1" t="s">
        <v>97</v>
      </c>
      <c r="BR824" s="1" t="s">
        <v>98</v>
      </c>
      <c r="BS824" s="1" t="s">
        <v>84</v>
      </c>
      <c r="BT824" s="2">
        <v>38687</v>
      </c>
      <c r="BU824" s="1">
        <v>0</v>
      </c>
      <c r="BV824" s="1">
        <v>0</v>
      </c>
      <c r="BW824" s="1">
        <v>0</v>
      </c>
      <c r="BX824" s="1">
        <v>0</v>
      </c>
    </row>
    <row r="825" spans="4:76" hidden="1" x14ac:dyDescent="0.25">
      <c r="D825" s="4"/>
      <c r="E825" s="5" t="str">
        <f t="shared" si="117"/>
        <v>DPP-2010-Aug</v>
      </c>
      <c r="F825" s="5" t="str">
        <f t="shared" si="118"/>
        <v>ND</v>
      </c>
      <c r="H825" s="5" t="str">
        <f t="shared" si="119"/>
        <v>Withdrawn</v>
      </c>
      <c r="I825" s="6" t="str">
        <f t="shared" si="120"/>
        <v>Not Started</v>
      </c>
      <c r="J825" s="1" t="s">
        <v>1846</v>
      </c>
      <c r="P825" s="1" t="str">
        <f t="shared" si="121"/>
        <v>NRIS</v>
      </c>
      <c r="R825" s="1">
        <f t="shared" si="122"/>
        <v>150</v>
      </c>
      <c r="T825" s="1" t="str">
        <f t="shared" si="123"/>
        <v>Wind</v>
      </c>
      <c r="U825" s="1" t="str">
        <f t="shared" si="124"/>
        <v>McIntosh County</v>
      </c>
      <c r="V825" s="1" t="str">
        <f t="shared" si="125"/>
        <v>ND</v>
      </c>
      <c r="AB825" s="1"/>
      <c r="AC825" s="1"/>
      <c r="AJ825" s="5"/>
      <c r="AK825" s="5"/>
      <c r="AL825" s="5"/>
      <c r="AM825" s="5"/>
      <c r="AN825" s="5"/>
      <c r="AO825" s="5"/>
      <c r="AP825" s="5"/>
      <c r="AQ825" s="5"/>
      <c r="AR825" s="5"/>
      <c r="AS825" s="5"/>
      <c r="AT825" s="5"/>
      <c r="AU825" s="5"/>
      <c r="BB825" s="1" t="s">
        <v>73</v>
      </c>
      <c r="BC825" s="2">
        <v>38832</v>
      </c>
      <c r="BD825" s="2">
        <v>40868</v>
      </c>
      <c r="BE825" s="2">
        <v>40868</v>
      </c>
      <c r="BG825" s="1" t="s">
        <v>192</v>
      </c>
      <c r="BH825" s="1" t="s">
        <v>285</v>
      </c>
      <c r="BI825" s="1" t="s">
        <v>194</v>
      </c>
      <c r="BJ825" s="1" t="s">
        <v>1847</v>
      </c>
      <c r="BK825" s="1" t="s">
        <v>194</v>
      </c>
      <c r="BL825" s="1" t="s">
        <v>143</v>
      </c>
      <c r="BM825" s="1" t="s">
        <v>126</v>
      </c>
      <c r="BN825" s="1" t="s">
        <v>1848</v>
      </c>
      <c r="BO825" s="1">
        <v>150</v>
      </c>
      <c r="BP825" s="1">
        <v>150</v>
      </c>
      <c r="BQ825" s="1" t="s">
        <v>97</v>
      </c>
      <c r="BR825" s="1" t="s">
        <v>98</v>
      </c>
      <c r="BS825" s="1" t="s">
        <v>84</v>
      </c>
      <c r="BT825" s="2">
        <v>39326</v>
      </c>
      <c r="BU825" s="1">
        <v>0</v>
      </c>
      <c r="BV825" s="1">
        <v>0</v>
      </c>
      <c r="BW825" s="1">
        <v>0</v>
      </c>
      <c r="BX825" s="1">
        <v>0</v>
      </c>
    </row>
    <row r="826" spans="4:76" hidden="1" x14ac:dyDescent="0.25">
      <c r="D826" s="4"/>
      <c r="E826" s="5">
        <f t="shared" si="117"/>
        <v>0</v>
      </c>
      <c r="F826" s="5">
        <f t="shared" si="118"/>
        <v>0</v>
      </c>
      <c r="H826" s="5" t="str">
        <f t="shared" si="119"/>
        <v>Withdrawn</v>
      </c>
      <c r="I826" s="6" t="str">
        <f t="shared" si="120"/>
        <v>Not Started</v>
      </c>
      <c r="J826" s="1" t="s">
        <v>1849</v>
      </c>
      <c r="P826" s="1" t="str">
        <f t="shared" si="121"/>
        <v>ERIS</v>
      </c>
      <c r="R826" s="1">
        <f t="shared" si="122"/>
        <v>200</v>
      </c>
      <c r="T826" s="1" t="str">
        <f t="shared" si="123"/>
        <v>Wind</v>
      </c>
      <c r="U826" s="1" t="str">
        <f t="shared" si="124"/>
        <v>Montgomery County</v>
      </c>
      <c r="V826" s="1" t="str">
        <f t="shared" si="125"/>
        <v>IL</v>
      </c>
      <c r="AB826" s="1"/>
      <c r="AC826" s="1"/>
      <c r="AJ826" s="5"/>
      <c r="AK826" s="5"/>
      <c r="AL826" s="5"/>
      <c r="AM826" s="5"/>
      <c r="AN826" s="5"/>
      <c r="AO826" s="5"/>
      <c r="AP826" s="5"/>
      <c r="AQ826" s="5"/>
      <c r="AR826" s="5"/>
      <c r="AS826" s="5"/>
      <c r="AT826" s="5"/>
      <c r="AU826" s="5"/>
      <c r="BB826" s="1" t="s">
        <v>73</v>
      </c>
      <c r="BC826" s="2">
        <v>40591</v>
      </c>
      <c r="BD826" s="2">
        <v>40868</v>
      </c>
      <c r="BE826" s="2">
        <v>40868</v>
      </c>
      <c r="BG826" s="1" t="s">
        <v>122</v>
      </c>
      <c r="BH826" s="1" t="s">
        <v>763</v>
      </c>
      <c r="BI826" s="1" t="s">
        <v>124</v>
      </c>
      <c r="BL826" s="1" t="s">
        <v>536</v>
      </c>
      <c r="BM826" s="1" t="s">
        <v>62</v>
      </c>
      <c r="BN826" s="1" t="s">
        <v>1850</v>
      </c>
      <c r="BO826" s="1">
        <v>200</v>
      </c>
      <c r="BP826" s="1">
        <v>200</v>
      </c>
      <c r="BQ826" s="1" t="s">
        <v>97</v>
      </c>
      <c r="BR826" s="1" t="s">
        <v>98</v>
      </c>
      <c r="BS826" s="1" t="s">
        <v>84</v>
      </c>
      <c r="BT826" s="2">
        <v>41153</v>
      </c>
      <c r="BU826" s="1">
        <v>0</v>
      </c>
      <c r="BV826" s="1">
        <v>0</v>
      </c>
      <c r="BW826" s="1">
        <v>0</v>
      </c>
      <c r="BX826" s="1">
        <v>0</v>
      </c>
    </row>
    <row r="827" spans="4:76" hidden="1" x14ac:dyDescent="0.25">
      <c r="D827" s="4"/>
      <c r="E827" s="5">
        <f t="shared" si="117"/>
        <v>0</v>
      </c>
      <c r="F827" s="5">
        <f t="shared" si="118"/>
        <v>0</v>
      </c>
      <c r="H827" s="5" t="str">
        <f t="shared" si="119"/>
        <v>Withdrawn</v>
      </c>
      <c r="I827" s="6" t="str">
        <f t="shared" si="120"/>
        <v>Not Started</v>
      </c>
      <c r="J827" s="1" t="s">
        <v>1851</v>
      </c>
      <c r="P827" s="1" t="str">
        <f t="shared" si="121"/>
        <v>NRIS</v>
      </c>
      <c r="R827" s="1">
        <f t="shared" si="122"/>
        <v>200</v>
      </c>
      <c r="T827" s="1" t="str">
        <f t="shared" si="123"/>
        <v>Wind</v>
      </c>
      <c r="U827" s="1" t="str">
        <f t="shared" si="124"/>
        <v>Shiawassee County</v>
      </c>
      <c r="V827" s="1" t="str">
        <f t="shared" si="125"/>
        <v>MI</v>
      </c>
      <c r="AB827" s="1"/>
      <c r="AC827" s="1"/>
      <c r="AJ827" s="5"/>
      <c r="AK827" s="5"/>
      <c r="AL827" s="5"/>
      <c r="AM827" s="5"/>
      <c r="AN827" s="5"/>
      <c r="AO827" s="5"/>
      <c r="AP827" s="5"/>
      <c r="AQ827" s="5"/>
      <c r="AR827" s="5"/>
      <c r="AS827" s="5"/>
      <c r="AT827" s="5"/>
      <c r="AU827" s="5"/>
      <c r="BB827" s="1" t="s">
        <v>73</v>
      </c>
      <c r="BC827" s="2">
        <v>40578</v>
      </c>
      <c r="BD827" s="2">
        <v>40875</v>
      </c>
      <c r="BE827" s="2">
        <v>40875</v>
      </c>
      <c r="BG827" s="1" t="s">
        <v>139</v>
      </c>
      <c r="BH827" s="1" t="s">
        <v>368</v>
      </c>
      <c r="BI827" s="1" t="s">
        <v>130</v>
      </c>
      <c r="BL827" s="1" t="s">
        <v>143</v>
      </c>
      <c r="BM827" s="1" t="s">
        <v>126</v>
      </c>
      <c r="BN827" s="1" t="s">
        <v>1852</v>
      </c>
      <c r="BO827" s="1">
        <v>200</v>
      </c>
      <c r="BP827" s="1">
        <v>200</v>
      </c>
      <c r="BQ827" s="1" t="s">
        <v>97</v>
      </c>
      <c r="BR827" s="1" t="s">
        <v>98</v>
      </c>
      <c r="BS827" s="1" t="s">
        <v>84</v>
      </c>
      <c r="BT827" s="2">
        <v>41122</v>
      </c>
      <c r="BU827" s="1">
        <v>0</v>
      </c>
      <c r="BV827" s="1">
        <v>0</v>
      </c>
      <c r="BW827" s="1">
        <v>0</v>
      </c>
      <c r="BX827" s="1">
        <v>0</v>
      </c>
    </row>
    <row r="828" spans="4:76" hidden="1" x14ac:dyDescent="0.25">
      <c r="D828" s="4"/>
      <c r="E828" s="5">
        <f t="shared" si="117"/>
        <v>0</v>
      </c>
      <c r="F828" s="5">
        <f t="shared" si="118"/>
        <v>0</v>
      </c>
      <c r="H828" s="5" t="str">
        <f t="shared" si="119"/>
        <v>Withdrawn</v>
      </c>
      <c r="I828" s="6" t="str">
        <f t="shared" si="120"/>
        <v>Not Started</v>
      </c>
      <c r="J828" s="1" t="s">
        <v>1853</v>
      </c>
      <c r="P828" s="1" t="str">
        <f t="shared" si="121"/>
        <v>NRIS</v>
      </c>
      <c r="R828" s="1">
        <f t="shared" si="122"/>
        <v>120.6</v>
      </c>
      <c r="T828" s="1" t="str">
        <f t="shared" si="123"/>
        <v>Wind</v>
      </c>
      <c r="U828" s="1" t="str">
        <f t="shared" si="124"/>
        <v>Boone County</v>
      </c>
      <c r="V828" s="1" t="str">
        <f t="shared" si="125"/>
        <v>IA</v>
      </c>
      <c r="AB828" s="1"/>
      <c r="AC828" s="1"/>
      <c r="AJ828" s="5"/>
      <c r="AK828" s="5"/>
      <c r="AL828" s="5"/>
      <c r="AM828" s="5"/>
      <c r="AN828" s="5"/>
      <c r="AO828" s="5"/>
      <c r="AP828" s="5"/>
      <c r="AQ828" s="5"/>
      <c r="AR828" s="5"/>
      <c r="AS828" s="5"/>
      <c r="AT828" s="5"/>
      <c r="AU828" s="5"/>
      <c r="BB828" s="1" t="s">
        <v>73</v>
      </c>
      <c r="BC828" s="2">
        <v>39664</v>
      </c>
      <c r="BD828" s="2">
        <v>40878</v>
      </c>
      <c r="BE828" s="2">
        <v>40878</v>
      </c>
      <c r="BG828" s="1" t="s">
        <v>87</v>
      </c>
      <c r="BH828" s="1" t="s">
        <v>1070</v>
      </c>
      <c r="BI828" s="1" t="s">
        <v>89</v>
      </c>
      <c r="BL828" s="1" t="s">
        <v>599</v>
      </c>
      <c r="BM828" s="1" t="s">
        <v>126</v>
      </c>
      <c r="BN828" s="1" t="s">
        <v>1854</v>
      </c>
      <c r="BO828" s="1">
        <v>120.6</v>
      </c>
      <c r="BP828" s="1">
        <v>120.6</v>
      </c>
      <c r="BQ828" s="1" t="s">
        <v>97</v>
      </c>
      <c r="BR828" s="1" t="s">
        <v>98</v>
      </c>
      <c r="BS828" s="1" t="s">
        <v>84</v>
      </c>
      <c r="BT828" s="2">
        <v>40878</v>
      </c>
      <c r="BU828" s="1">
        <v>0</v>
      </c>
      <c r="BV828" s="1">
        <v>0</v>
      </c>
      <c r="BW828" s="1">
        <v>0</v>
      </c>
      <c r="BX828" s="1">
        <v>0</v>
      </c>
    </row>
    <row r="829" spans="4:76" hidden="1" x14ac:dyDescent="0.25">
      <c r="D829" s="4"/>
      <c r="E829" s="5">
        <f t="shared" si="117"/>
        <v>0</v>
      </c>
      <c r="F829" s="5">
        <f t="shared" si="118"/>
        <v>0</v>
      </c>
      <c r="H829" s="5" t="str">
        <f t="shared" si="119"/>
        <v>Withdrawn</v>
      </c>
      <c r="I829" s="6" t="str">
        <f t="shared" si="120"/>
        <v>Not Started</v>
      </c>
      <c r="J829" s="1" t="s">
        <v>1855</v>
      </c>
      <c r="P829" s="1" t="str">
        <f t="shared" si="121"/>
        <v>NRIS</v>
      </c>
      <c r="R829" s="1">
        <f t="shared" si="122"/>
        <v>150</v>
      </c>
      <c r="T829" s="1" t="str">
        <f t="shared" si="123"/>
        <v>Wind</v>
      </c>
      <c r="U829" s="1" t="str">
        <f t="shared" si="124"/>
        <v>Morgan County</v>
      </c>
      <c r="V829" s="1" t="str">
        <f t="shared" si="125"/>
        <v>IL</v>
      </c>
      <c r="AB829" s="1"/>
      <c r="AC829" s="1"/>
      <c r="AJ829" s="5"/>
      <c r="AK829" s="5"/>
      <c r="AL829" s="5"/>
      <c r="AM829" s="5"/>
      <c r="AN829" s="5"/>
      <c r="AO829" s="5"/>
      <c r="AP829" s="5"/>
      <c r="AQ829" s="5"/>
      <c r="AR829" s="5"/>
      <c r="AS829" s="5"/>
      <c r="AT829" s="5"/>
      <c r="AU829" s="5"/>
      <c r="BB829" s="1" t="s">
        <v>73</v>
      </c>
      <c r="BC829" s="2">
        <v>39895</v>
      </c>
      <c r="BD829" s="2">
        <v>40906</v>
      </c>
      <c r="BE829" s="2">
        <v>40906</v>
      </c>
      <c r="BG829" s="1" t="s">
        <v>122</v>
      </c>
      <c r="BH829" s="1" t="s">
        <v>1856</v>
      </c>
      <c r="BI829" s="1" t="s">
        <v>124</v>
      </c>
      <c r="BL829" s="1" t="s">
        <v>143</v>
      </c>
      <c r="BM829" s="1" t="s">
        <v>126</v>
      </c>
      <c r="BN829" s="1" t="s">
        <v>1857</v>
      </c>
      <c r="BO829" s="1">
        <v>150</v>
      </c>
      <c r="BP829" s="1">
        <v>150</v>
      </c>
      <c r="BQ829" s="1" t="s">
        <v>97</v>
      </c>
      <c r="BR829" s="1" t="s">
        <v>98</v>
      </c>
      <c r="BS829" s="1" t="s">
        <v>84</v>
      </c>
      <c r="BT829" s="2">
        <v>40118</v>
      </c>
      <c r="BU829" s="1">
        <v>0</v>
      </c>
      <c r="BV829" s="1">
        <v>0</v>
      </c>
      <c r="BW829" s="1">
        <v>0</v>
      </c>
      <c r="BX829" s="1">
        <v>0</v>
      </c>
    </row>
    <row r="830" spans="4:76" hidden="1" x14ac:dyDescent="0.25">
      <c r="D830" s="4"/>
      <c r="E830" s="5">
        <f t="shared" si="117"/>
        <v>0</v>
      </c>
      <c r="F830" s="5">
        <f t="shared" si="118"/>
        <v>0</v>
      </c>
      <c r="H830" s="5" t="str">
        <f t="shared" si="119"/>
        <v>Withdrawn</v>
      </c>
      <c r="I830" s="6" t="str">
        <f t="shared" si="120"/>
        <v>Not Started</v>
      </c>
      <c r="J830" s="1" t="s">
        <v>1858</v>
      </c>
      <c r="P830" s="1" t="str">
        <f t="shared" si="121"/>
        <v>NRIS</v>
      </c>
      <c r="R830" s="1">
        <f t="shared" si="122"/>
        <v>150</v>
      </c>
      <c r="T830" s="1" t="str">
        <f t="shared" si="123"/>
        <v>Wind</v>
      </c>
      <c r="U830" s="1" t="str">
        <f t="shared" si="124"/>
        <v>Cass County</v>
      </c>
      <c r="V830" s="1" t="str">
        <f t="shared" si="125"/>
        <v>IL</v>
      </c>
      <c r="AB830" s="1"/>
      <c r="AC830" s="1"/>
      <c r="AJ830" s="5"/>
      <c r="AK830" s="5"/>
      <c r="AL830" s="5"/>
      <c r="AM830" s="5"/>
      <c r="AN830" s="5"/>
      <c r="AO830" s="5"/>
      <c r="AP830" s="5"/>
      <c r="AQ830" s="5"/>
      <c r="AR830" s="5"/>
      <c r="AS830" s="5"/>
      <c r="AT830" s="5"/>
      <c r="AU830" s="5"/>
      <c r="BB830" s="1" t="s">
        <v>73</v>
      </c>
      <c r="BC830" s="2">
        <v>39895</v>
      </c>
      <c r="BD830" s="2">
        <v>40906</v>
      </c>
      <c r="BE830" s="2">
        <v>40906</v>
      </c>
      <c r="BG830" s="1" t="s">
        <v>122</v>
      </c>
      <c r="BH830" s="1" t="s">
        <v>226</v>
      </c>
      <c r="BI830" s="1" t="s">
        <v>124</v>
      </c>
      <c r="BL830" s="1" t="s">
        <v>143</v>
      </c>
      <c r="BM830" s="1" t="s">
        <v>126</v>
      </c>
      <c r="BN830" s="1" t="s">
        <v>1859</v>
      </c>
      <c r="BO830" s="1">
        <v>150</v>
      </c>
      <c r="BP830" s="1">
        <v>150</v>
      </c>
      <c r="BQ830" s="1" t="s">
        <v>97</v>
      </c>
      <c r="BR830" s="1" t="s">
        <v>98</v>
      </c>
      <c r="BS830" s="1" t="s">
        <v>84</v>
      </c>
      <c r="BT830" s="2">
        <v>40831</v>
      </c>
      <c r="BU830" s="1">
        <v>0</v>
      </c>
      <c r="BV830" s="1">
        <v>0</v>
      </c>
      <c r="BW830" s="1">
        <v>0</v>
      </c>
      <c r="BX830" s="1">
        <v>0</v>
      </c>
    </row>
    <row r="831" spans="4:76" hidden="1" x14ac:dyDescent="0.25">
      <c r="D831" s="4"/>
      <c r="E831" s="5" t="str">
        <f t="shared" si="117"/>
        <v>DPP-2008-NOV</v>
      </c>
      <c r="F831" s="5" t="str">
        <f t="shared" si="118"/>
        <v>MN</v>
      </c>
      <c r="H831" s="5" t="str">
        <f t="shared" si="119"/>
        <v>Withdrawn</v>
      </c>
      <c r="I831" s="6" t="str">
        <f t="shared" si="120"/>
        <v>Not Started</v>
      </c>
      <c r="J831" s="1" t="s">
        <v>1860</v>
      </c>
      <c r="P831" s="1" t="str">
        <f t="shared" si="121"/>
        <v>ERIS</v>
      </c>
      <c r="R831" s="1">
        <f t="shared" si="122"/>
        <v>20</v>
      </c>
      <c r="T831" s="1" t="str">
        <f t="shared" si="123"/>
        <v>Wind</v>
      </c>
      <c r="U831" s="1" t="str">
        <f t="shared" si="124"/>
        <v>Pope County</v>
      </c>
      <c r="V831" s="1" t="str">
        <f t="shared" si="125"/>
        <v>MN</v>
      </c>
      <c r="AB831" s="1"/>
      <c r="AC831" s="1"/>
      <c r="AJ831" s="5"/>
      <c r="AK831" s="5"/>
      <c r="AL831" s="5"/>
      <c r="AM831" s="5"/>
      <c r="AN831" s="5"/>
      <c r="AO831" s="5"/>
      <c r="AP831" s="5"/>
      <c r="AQ831" s="5"/>
      <c r="AR831" s="5"/>
      <c r="AS831" s="5"/>
      <c r="AT831" s="5"/>
      <c r="AU831" s="5"/>
      <c r="BB831" s="1" t="s">
        <v>73</v>
      </c>
      <c r="BC831" s="2">
        <v>39197</v>
      </c>
      <c r="BD831" s="2">
        <v>40907</v>
      </c>
      <c r="BE831" s="2">
        <v>40907</v>
      </c>
      <c r="BG831" s="1" t="s">
        <v>91</v>
      </c>
      <c r="BH831" s="1" t="s">
        <v>435</v>
      </c>
      <c r="BI831" s="1" t="s">
        <v>93</v>
      </c>
      <c r="BJ831" s="1" t="s">
        <v>1303</v>
      </c>
      <c r="BK831" s="1" t="s">
        <v>93</v>
      </c>
      <c r="BL831" s="1" t="s">
        <v>77</v>
      </c>
      <c r="BM831" s="1" t="s">
        <v>62</v>
      </c>
      <c r="BN831" s="1" t="s">
        <v>1861</v>
      </c>
      <c r="BO831" s="1">
        <v>20</v>
      </c>
      <c r="BP831" s="1">
        <v>20</v>
      </c>
      <c r="BQ831" s="1" t="s">
        <v>97</v>
      </c>
      <c r="BR831" s="1" t="s">
        <v>98</v>
      </c>
      <c r="BS831" s="1" t="s">
        <v>84</v>
      </c>
      <c r="BT831" s="2">
        <v>40422</v>
      </c>
      <c r="BU831" s="1">
        <v>0</v>
      </c>
      <c r="BV831" s="1">
        <v>0</v>
      </c>
      <c r="BW831" s="1">
        <v>0</v>
      </c>
      <c r="BX831" s="1">
        <v>0</v>
      </c>
    </row>
    <row r="832" spans="4:76" hidden="1" x14ac:dyDescent="0.25">
      <c r="D832" s="4"/>
      <c r="E832" s="5" t="str">
        <f t="shared" si="117"/>
        <v>DPP-2010-AUG</v>
      </c>
      <c r="F832" s="5" t="str">
        <f t="shared" si="118"/>
        <v>MI</v>
      </c>
      <c r="H832" s="5" t="str">
        <f t="shared" si="119"/>
        <v>Withdrawn</v>
      </c>
      <c r="I832" s="6" t="str">
        <f t="shared" si="120"/>
        <v>Not Started</v>
      </c>
      <c r="J832" s="1" t="s">
        <v>1862</v>
      </c>
      <c r="P832" s="1" t="str">
        <f t="shared" si="121"/>
        <v>NRIS</v>
      </c>
      <c r="R832" s="1">
        <f t="shared" si="122"/>
        <v>13.64</v>
      </c>
      <c r="T832" s="1" t="str">
        <f t="shared" si="123"/>
        <v>Landfill Gas</v>
      </c>
      <c r="U832" s="1" t="str">
        <f t="shared" si="124"/>
        <v>Wayne County</v>
      </c>
      <c r="V832" s="1" t="str">
        <f t="shared" si="125"/>
        <v>MI</v>
      </c>
      <c r="AB832" s="1"/>
      <c r="AC832" s="1"/>
      <c r="AJ832" s="5"/>
      <c r="AK832" s="5"/>
      <c r="AL832" s="5"/>
      <c r="AM832" s="5"/>
      <c r="AN832" s="5"/>
      <c r="AO832" s="5"/>
      <c r="AP832" s="5"/>
      <c r="AQ832" s="5"/>
      <c r="AR832" s="5"/>
      <c r="AS832" s="5"/>
      <c r="AT832" s="5"/>
      <c r="AU832" s="5"/>
      <c r="BB832" s="1" t="s">
        <v>73</v>
      </c>
      <c r="BC832" s="2">
        <v>40357</v>
      </c>
      <c r="BD832" s="2">
        <v>40907</v>
      </c>
      <c r="BE832" s="2">
        <v>40907</v>
      </c>
      <c r="BF832" s="2">
        <v>41090</v>
      </c>
      <c r="BG832" s="1" t="s">
        <v>139</v>
      </c>
      <c r="BH832" s="1" t="s">
        <v>129</v>
      </c>
      <c r="BI832" s="1" t="s">
        <v>130</v>
      </c>
      <c r="BJ832" s="1" t="s">
        <v>1550</v>
      </c>
      <c r="BK832" s="1" t="s">
        <v>130</v>
      </c>
      <c r="BL832" s="1" t="s">
        <v>77</v>
      </c>
      <c r="BM832" s="1" t="s">
        <v>126</v>
      </c>
      <c r="BN832" s="1" t="s">
        <v>1863</v>
      </c>
      <c r="BO832" s="1">
        <v>13.64</v>
      </c>
      <c r="BP832" s="1">
        <v>13.64</v>
      </c>
      <c r="BQ832" s="1" t="s">
        <v>1730</v>
      </c>
      <c r="BS832" s="1" t="s">
        <v>84</v>
      </c>
      <c r="BT832" s="2">
        <v>41532</v>
      </c>
      <c r="BU832" s="1">
        <v>0</v>
      </c>
      <c r="BV832" s="1">
        <v>0</v>
      </c>
      <c r="BW832" s="1">
        <v>0</v>
      </c>
      <c r="BX832" s="1">
        <v>0</v>
      </c>
    </row>
    <row r="833" spans="4:76" hidden="1" x14ac:dyDescent="0.25">
      <c r="D833" s="4"/>
      <c r="E833" s="5" t="str">
        <f t="shared" si="117"/>
        <v>DPP-2010-AUG</v>
      </c>
      <c r="F833" s="5">
        <f t="shared" si="118"/>
        <v>0</v>
      </c>
      <c r="H833" s="5" t="str">
        <f t="shared" si="119"/>
        <v>Withdrawn</v>
      </c>
      <c r="I833" s="6" t="str">
        <f t="shared" si="120"/>
        <v>Not Started</v>
      </c>
      <c r="J833" s="1" t="s">
        <v>1864</v>
      </c>
      <c r="P833" s="1" t="str">
        <f t="shared" si="121"/>
        <v>NRIS</v>
      </c>
      <c r="R833" s="1">
        <f t="shared" si="122"/>
        <v>134.5</v>
      </c>
      <c r="T833" s="1" t="str">
        <f t="shared" si="123"/>
        <v>Combined Cycle</v>
      </c>
      <c r="U833" s="1" t="str">
        <f t="shared" si="124"/>
        <v>Butler County</v>
      </c>
      <c r="V833" s="1" t="str">
        <f t="shared" si="125"/>
        <v>OH</v>
      </c>
      <c r="AB833" s="1"/>
      <c r="AC833" s="1"/>
      <c r="AJ833" s="5"/>
      <c r="AK833" s="5"/>
      <c r="AL833" s="5"/>
      <c r="AM833" s="5"/>
      <c r="AN833" s="5"/>
      <c r="AO833" s="5"/>
      <c r="AP833" s="5"/>
      <c r="AQ833" s="5"/>
      <c r="AR833" s="5"/>
      <c r="AS833" s="5"/>
      <c r="AT833" s="5"/>
      <c r="AU833" s="5"/>
      <c r="BB833" s="1" t="s">
        <v>73</v>
      </c>
      <c r="BC833" s="2">
        <v>40260</v>
      </c>
      <c r="BD833" s="2">
        <v>40908</v>
      </c>
      <c r="BE833" s="2">
        <v>40908</v>
      </c>
      <c r="BG833" s="1" t="s">
        <v>240</v>
      </c>
      <c r="BH833" s="1" t="s">
        <v>282</v>
      </c>
      <c r="BI833" s="1" t="s">
        <v>242</v>
      </c>
      <c r="BJ833" s="1" t="s">
        <v>1550</v>
      </c>
      <c r="BL833" s="1" t="s">
        <v>77</v>
      </c>
      <c r="BM833" s="1" t="s">
        <v>126</v>
      </c>
      <c r="BN833" s="1" t="s">
        <v>1865</v>
      </c>
      <c r="BO833" s="1">
        <v>128</v>
      </c>
      <c r="BP833" s="1">
        <v>134.5</v>
      </c>
      <c r="BQ833" s="1" t="s">
        <v>94</v>
      </c>
      <c r="BS833" s="1" t="s">
        <v>84</v>
      </c>
      <c r="BT833" s="2">
        <v>40390</v>
      </c>
      <c r="BU833" s="1">
        <v>0</v>
      </c>
      <c r="BV833" s="1">
        <v>0</v>
      </c>
      <c r="BW833" s="1">
        <v>0</v>
      </c>
      <c r="BX833" s="1">
        <v>0</v>
      </c>
    </row>
    <row r="834" spans="4:76" hidden="1" x14ac:dyDescent="0.25">
      <c r="D834" s="4"/>
      <c r="E834" s="5">
        <f t="shared" si="117"/>
        <v>0</v>
      </c>
      <c r="F834" s="5">
        <f t="shared" si="118"/>
        <v>0</v>
      </c>
      <c r="H834" s="5" t="str">
        <f t="shared" si="119"/>
        <v>Withdrawn</v>
      </c>
      <c r="I834" s="6" t="str">
        <f t="shared" si="120"/>
        <v>Not Started</v>
      </c>
      <c r="J834" s="1" t="s">
        <v>1866</v>
      </c>
      <c r="P834" s="1" t="str">
        <f t="shared" si="121"/>
        <v>NRIS</v>
      </c>
      <c r="R834" s="1">
        <f t="shared" si="122"/>
        <v>144</v>
      </c>
      <c r="T834" s="1" t="str">
        <f t="shared" si="123"/>
        <v>Wind</v>
      </c>
      <c r="U834" s="1" t="str">
        <f t="shared" si="124"/>
        <v>Adams County</v>
      </c>
      <c r="V834" s="1" t="str">
        <f t="shared" si="125"/>
        <v>IL</v>
      </c>
      <c r="AB834" s="1"/>
      <c r="AC834" s="1"/>
      <c r="AJ834" s="5"/>
      <c r="AK834" s="5"/>
      <c r="AL834" s="5"/>
      <c r="AM834" s="5"/>
      <c r="AN834" s="5"/>
      <c r="AO834" s="5"/>
      <c r="AP834" s="5"/>
      <c r="AQ834" s="5"/>
      <c r="AR834" s="5"/>
      <c r="AS834" s="5"/>
      <c r="AT834" s="5"/>
      <c r="AU834" s="5"/>
      <c r="BB834" s="1" t="s">
        <v>73</v>
      </c>
      <c r="BC834" s="2">
        <v>38763</v>
      </c>
      <c r="BD834" s="2">
        <v>40912</v>
      </c>
      <c r="BE834" s="2">
        <v>40912</v>
      </c>
      <c r="BF834" s="2">
        <v>41639</v>
      </c>
      <c r="BG834" s="1" t="s">
        <v>122</v>
      </c>
      <c r="BH834" s="1" t="s">
        <v>1087</v>
      </c>
      <c r="BI834" s="1" t="s">
        <v>124</v>
      </c>
      <c r="BL834" s="1" t="s">
        <v>77</v>
      </c>
      <c r="BM834" s="1" t="s">
        <v>126</v>
      </c>
      <c r="BN834" s="1" t="s">
        <v>1867</v>
      </c>
      <c r="BO834" s="1">
        <v>144</v>
      </c>
      <c r="BP834" s="1">
        <v>144</v>
      </c>
      <c r="BQ834" s="1" t="s">
        <v>97</v>
      </c>
      <c r="BR834" s="1" t="s">
        <v>98</v>
      </c>
      <c r="BS834" s="1" t="s">
        <v>84</v>
      </c>
      <c r="BT834" s="2">
        <v>41640</v>
      </c>
      <c r="BU834" s="1">
        <v>0</v>
      </c>
      <c r="BV834" s="1">
        <v>0</v>
      </c>
      <c r="BW834" s="1">
        <v>0</v>
      </c>
      <c r="BX834" s="1">
        <v>0</v>
      </c>
    </row>
    <row r="835" spans="4:76" hidden="1" x14ac:dyDescent="0.25">
      <c r="D835" s="4"/>
      <c r="E835" s="5" t="str">
        <f t="shared" si="117"/>
        <v>DPP-2010-APR</v>
      </c>
      <c r="F835" s="5" t="str">
        <f t="shared" si="118"/>
        <v>MT-ND</v>
      </c>
      <c r="H835" s="5" t="str">
        <f t="shared" si="119"/>
        <v>Withdrawn</v>
      </c>
      <c r="I835" s="6" t="str">
        <f t="shared" si="120"/>
        <v>Not Started</v>
      </c>
      <c r="J835" s="1" t="s">
        <v>1868</v>
      </c>
      <c r="P835" s="1" t="str">
        <f t="shared" si="121"/>
        <v>ERIS</v>
      </c>
      <c r="R835" s="1">
        <f t="shared" si="122"/>
        <v>148.80000000000001</v>
      </c>
      <c r="T835" s="1" t="str">
        <f t="shared" si="123"/>
        <v>Wind</v>
      </c>
      <c r="U835" s="1" t="str">
        <f t="shared" si="124"/>
        <v>Dickey County</v>
      </c>
      <c r="V835" s="1" t="str">
        <f t="shared" si="125"/>
        <v>ND</v>
      </c>
      <c r="AB835" s="1"/>
      <c r="AC835" s="1"/>
      <c r="AJ835" s="5"/>
      <c r="AK835" s="5"/>
      <c r="AL835" s="5"/>
      <c r="AM835" s="5"/>
      <c r="AN835" s="5"/>
      <c r="AO835" s="5"/>
      <c r="AP835" s="5"/>
      <c r="AQ835" s="5"/>
      <c r="AR835" s="5"/>
      <c r="AS835" s="5"/>
      <c r="AT835" s="5"/>
      <c r="AU835" s="5"/>
      <c r="BB835" s="1" t="s">
        <v>73</v>
      </c>
      <c r="BC835" s="2">
        <v>38827</v>
      </c>
      <c r="BD835" s="2">
        <v>40934</v>
      </c>
      <c r="BE835" s="2">
        <v>40934</v>
      </c>
      <c r="BG835" s="1" t="s">
        <v>192</v>
      </c>
      <c r="BH835" s="1" t="s">
        <v>193</v>
      </c>
      <c r="BI835" s="1" t="s">
        <v>194</v>
      </c>
      <c r="BJ835" s="1" t="s">
        <v>1406</v>
      </c>
      <c r="BK835" s="1" t="s">
        <v>1477</v>
      </c>
      <c r="BL835" s="1" t="s">
        <v>134</v>
      </c>
      <c r="BM835" s="1" t="s">
        <v>62</v>
      </c>
      <c r="BN835" s="1" t="s">
        <v>1869</v>
      </c>
      <c r="BO835" s="1">
        <v>148.80000000000001</v>
      </c>
      <c r="BP835" s="1">
        <v>148.80000000000001</v>
      </c>
      <c r="BQ835" s="1" t="s">
        <v>97</v>
      </c>
      <c r="BR835" s="1" t="s">
        <v>98</v>
      </c>
      <c r="BS835" s="1" t="s">
        <v>84</v>
      </c>
      <c r="BT835" s="2">
        <v>39173</v>
      </c>
      <c r="BU835" s="1">
        <v>0</v>
      </c>
      <c r="BV835" s="1">
        <v>0</v>
      </c>
      <c r="BW835" s="1">
        <v>0</v>
      </c>
      <c r="BX835" s="1">
        <v>0</v>
      </c>
    </row>
    <row r="836" spans="4:76" hidden="1" x14ac:dyDescent="0.25">
      <c r="D836" s="4"/>
      <c r="E836" s="5" t="str">
        <f t="shared" si="117"/>
        <v>DPP-2008-NOV</v>
      </c>
      <c r="F836" s="5" t="str">
        <f t="shared" si="118"/>
        <v>MI</v>
      </c>
      <c r="H836" s="5" t="str">
        <f t="shared" si="119"/>
        <v>Withdrawn</v>
      </c>
      <c r="I836" s="6" t="str">
        <f t="shared" si="120"/>
        <v>Not Started</v>
      </c>
      <c r="J836" s="1" t="s">
        <v>1870</v>
      </c>
      <c r="P836" s="1" t="str">
        <f t="shared" si="121"/>
        <v>NRIS</v>
      </c>
      <c r="R836" s="1">
        <f t="shared" si="122"/>
        <v>600</v>
      </c>
      <c r="T836" s="1" t="str">
        <f t="shared" si="123"/>
        <v>Coal</v>
      </c>
      <c r="U836" s="1" t="str">
        <f t="shared" si="124"/>
        <v>Presque Isle County</v>
      </c>
      <c r="V836" s="1" t="str">
        <f t="shared" si="125"/>
        <v>MI</v>
      </c>
      <c r="AB836" s="1"/>
      <c r="AC836" s="1"/>
      <c r="AJ836" s="5"/>
      <c r="AK836" s="5"/>
      <c r="AL836" s="5"/>
      <c r="AM836" s="5"/>
      <c r="AN836" s="5"/>
      <c r="AO836" s="5"/>
      <c r="AP836" s="5"/>
      <c r="AQ836" s="5"/>
      <c r="AR836" s="5"/>
      <c r="AS836" s="5"/>
      <c r="AT836" s="5"/>
      <c r="AU836" s="5"/>
      <c r="BB836" s="1" t="s">
        <v>73</v>
      </c>
      <c r="BC836" s="2">
        <v>39279</v>
      </c>
      <c r="BD836" s="2">
        <v>40934</v>
      </c>
      <c r="BE836" s="2">
        <v>40934</v>
      </c>
      <c r="BG836" s="1" t="s">
        <v>139</v>
      </c>
      <c r="BH836" s="1" t="s">
        <v>1871</v>
      </c>
      <c r="BI836" s="1" t="s">
        <v>130</v>
      </c>
      <c r="BJ836" s="1" t="s">
        <v>1303</v>
      </c>
      <c r="BK836" s="1" t="s">
        <v>130</v>
      </c>
      <c r="BL836" s="1" t="s">
        <v>77</v>
      </c>
      <c r="BM836" s="1" t="s">
        <v>126</v>
      </c>
      <c r="BN836" s="1" t="s">
        <v>1872</v>
      </c>
      <c r="BO836" s="1">
        <v>600</v>
      </c>
      <c r="BP836" s="1">
        <v>600</v>
      </c>
      <c r="BQ836" s="1" t="s">
        <v>83</v>
      </c>
      <c r="BR836" s="1" t="s">
        <v>355</v>
      </c>
      <c r="BS836" s="1" t="s">
        <v>84</v>
      </c>
      <c r="BT836" s="2">
        <v>40329</v>
      </c>
      <c r="BU836" s="1">
        <v>0</v>
      </c>
      <c r="BV836" s="1">
        <v>0</v>
      </c>
      <c r="BW836" s="1">
        <v>0</v>
      </c>
      <c r="BX836" s="1">
        <v>0</v>
      </c>
    </row>
    <row r="837" spans="4:76" hidden="1" x14ac:dyDescent="0.25">
      <c r="D837" s="4"/>
      <c r="E837" s="5" t="str">
        <f t="shared" ref="E837:E900" si="126">BJ837</f>
        <v>DPP-2010-APR</v>
      </c>
      <c r="F837" s="5" t="str">
        <f t="shared" ref="F837:F900" si="127">BK837</f>
        <v>MT-ND</v>
      </c>
      <c r="H837" s="5" t="str">
        <f t="shared" ref="H837:H900" si="128">BB837</f>
        <v>Withdrawn</v>
      </c>
      <c r="I837" s="6" t="str">
        <f t="shared" ref="I837:I900" si="129">BS837</f>
        <v>Not Started</v>
      </c>
      <c r="J837" s="1" t="s">
        <v>1873</v>
      </c>
      <c r="P837" s="1" t="str">
        <f t="shared" ref="P837:P900" si="130">BM837</f>
        <v>ERIS</v>
      </c>
      <c r="R837" s="1">
        <f t="shared" ref="R837:R900" si="131">BP837</f>
        <v>200</v>
      </c>
      <c r="T837" s="1" t="str">
        <f t="shared" ref="T837:T900" si="132">BQ837</f>
        <v>Wind</v>
      </c>
      <c r="U837" s="1" t="str">
        <f t="shared" ref="U837:U900" si="133">BH837</f>
        <v>McIntosh County</v>
      </c>
      <c r="V837" s="1" t="str">
        <f t="shared" ref="V837:V900" si="134">BI837</f>
        <v>ND</v>
      </c>
      <c r="AB837" s="1"/>
      <c r="AC837" s="1"/>
      <c r="AJ837" s="5"/>
      <c r="AK837" s="5"/>
      <c r="AL837" s="5"/>
      <c r="AM837" s="5"/>
      <c r="AN837" s="5"/>
      <c r="AO837" s="5"/>
      <c r="AP837" s="5"/>
      <c r="AQ837" s="5"/>
      <c r="AR837" s="5"/>
      <c r="AS837" s="5"/>
      <c r="AT837" s="5"/>
      <c r="AU837" s="5"/>
      <c r="BB837" s="1" t="s">
        <v>73</v>
      </c>
      <c r="BC837" s="2">
        <v>39525</v>
      </c>
      <c r="BD837" s="2">
        <v>40938</v>
      </c>
      <c r="BE837" s="2">
        <v>40938</v>
      </c>
      <c r="BG837" s="1" t="s">
        <v>192</v>
      </c>
      <c r="BH837" s="1" t="s">
        <v>285</v>
      </c>
      <c r="BI837" s="1" t="s">
        <v>194</v>
      </c>
      <c r="BJ837" s="1" t="s">
        <v>1406</v>
      </c>
      <c r="BK837" s="1" t="s">
        <v>1477</v>
      </c>
      <c r="BL837" s="1" t="s">
        <v>599</v>
      </c>
      <c r="BM837" s="1" t="s">
        <v>62</v>
      </c>
      <c r="BN837" s="1" t="s">
        <v>1874</v>
      </c>
      <c r="BO837" s="1">
        <v>200</v>
      </c>
      <c r="BP837" s="1">
        <v>200</v>
      </c>
      <c r="BQ837" s="1" t="s">
        <v>97</v>
      </c>
      <c r="BR837" s="1" t="s">
        <v>98</v>
      </c>
      <c r="BS837" s="1" t="s">
        <v>84</v>
      </c>
      <c r="BT837" s="2">
        <v>40148</v>
      </c>
      <c r="BU837" s="1">
        <v>0</v>
      </c>
      <c r="BV837" s="1">
        <v>0</v>
      </c>
      <c r="BW837" s="1">
        <v>0</v>
      </c>
      <c r="BX837" s="1">
        <v>0</v>
      </c>
    </row>
    <row r="838" spans="4:76" hidden="1" x14ac:dyDescent="0.25">
      <c r="D838" s="4"/>
      <c r="E838" s="5" t="str">
        <f t="shared" si="126"/>
        <v>DPP-2009-MAR</v>
      </c>
      <c r="F838" s="5" t="str">
        <f t="shared" si="127"/>
        <v>Individual</v>
      </c>
      <c r="H838" s="5" t="str">
        <f t="shared" si="128"/>
        <v>Done</v>
      </c>
      <c r="I838" s="6" t="str">
        <f t="shared" si="129"/>
        <v>Withdrawn</v>
      </c>
      <c r="J838" s="1" t="s">
        <v>1875</v>
      </c>
      <c r="P838" s="1" t="str">
        <f t="shared" si="130"/>
        <v>NRIS</v>
      </c>
      <c r="R838" s="1">
        <f t="shared" si="131"/>
        <v>101</v>
      </c>
      <c r="T838" s="1" t="str">
        <f t="shared" si="132"/>
        <v>Wind</v>
      </c>
      <c r="U838" s="1" t="str">
        <f t="shared" si="133"/>
        <v>Newton County</v>
      </c>
      <c r="V838" s="1" t="str">
        <f t="shared" si="134"/>
        <v>IN</v>
      </c>
      <c r="AB838" s="1"/>
      <c r="AC838" s="1"/>
      <c r="AJ838" s="5"/>
      <c r="AK838" s="5"/>
      <c r="AL838" s="5"/>
      <c r="AM838" s="5"/>
      <c r="AN838" s="5"/>
      <c r="AO838" s="5"/>
      <c r="AP838" s="5"/>
      <c r="AQ838" s="5"/>
      <c r="AR838" s="5"/>
      <c r="AS838" s="5"/>
      <c r="AT838" s="5"/>
      <c r="AU838" s="5"/>
      <c r="BB838" s="1" t="s">
        <v>58</v>
      </c>
      <c r="BC838" s="2">
        <v>39477</v>
      </c>
      <c r="BE838" s="2">
        <v>40504</v>
      </c>
      <c r="BF838" s="2">
        <v>42004</v>
      </c>
      <c r="BG838" s="1" t="s">
        <v>804</v>
      </c>
      <c r="BH838" s="1" t="s">
        <v>1876</v>
      </c>
      <c r="BI838" s="1" t="s">
        <v>103</v>
      </c>
      <c r="BJ838" s="1" t="s">
        <v>1339</v>
      </c>
      <c r="BK838" s="1" t="s">
        <v>1340</v>
      </c>
      <c r="BL838" s="1" t="s">
        <v>77</v>
      </c>
      <c r="BM838" s="1" t="s">
        <v>126</v>
      </c>
      <c r="BN838" s="1" t="s">
        <v>1877</v>
      </c>
      <c r="BO838" s="1">
        <v>101</v>
      </c>
      <c r="BP838" s="1">
        <v>101</v>
      </c>
      <c r="BQ838" s="1" t="s">
        <v>97</v>
      </c>
      <c r="BR838" s="1" t="s">
        <v>98</v>
      </c>
      <c r="BS838" s="1" t="s">
        <v>73</v>
      </c>
      <c r="BT838" s="2">
        <v>40451</v>
      </c>
      <c r="BU838" s="1">
        <v>0</v>
      </c>
      <c r="BV838" s="1">
        <v>0</v>
      </c>
      <c r="BW838" s="1">
        <v>0</v>
      </c>
      <c r="BX838" s="1">
        <v>0</v>
      </c>
    </row>
    <row r="839" spans="4:76" hidden="1" x14ac:dyDescent="0.25">
      <c r="D839" s="4"/>
      <c r="E839" s="5" t="str">
        <f t="shared" si="126"/>
        <v>DPP-2011-JUN</v>
      </c>
      <c r="F839" s="5" t="str">
        <f t="shared" si="127"/>
        <v>MI</v>
      </c>
      <c r="H839" s="5" t="str">
        <f t="shared" si="128"/>
        <v>Withdrawn</v>
      </c>
      <c r="I839" s="6" t="str">
        <f t="shared" si="129"/>
        <v>Not Started</v>
      </c>
      <c r="J839" s="1" t="s">
        <v>1878</v>
      </c>
      <c r="P839" s="1" t="str">
        <f t="shared" si="130"/>
        <v>NRIS</v>
      </c>
      <c r="R839" s="1">
        <f t="shared" si="131"/>
        <v>124.8</v>
      </c>
      <c r="T839" s="1" t="str">
        <f t="shared" si="132"/>
        <v>Wind</v>
      </c>
      <c r="U839" s="1" t="str">
        <f t="shared" si="133"/>
        <v>Lenawee County</v>
      </c>
      <c r="V839" s="1" t="str">
        <f t="shared" si="134"/>
        <v>MI</v>
      </c>
      <c r="AB839" s="1"/>
      <c r="AC839" s="1"/>
      <c r="AJ839" s="5"/>
      <c r="AK839" s="5"/>
      <c r="AL839" s="5"/>
      <c r="AM839" s="5"/>
      <c r="AN839" s="5"/>
      <c r="AO839" s="5"/>
      <c r="AP839" s="5"/>
      <c r="AQ839" s="5"/>
      <c r="AR839" s="5"/>
      <c r="AS839" s="5"/>
      <c r="AT839" s="5"/>
      <c r="AU839" s="5"/>
      <c r="BB839" s="1" t="s">
        <v>73</v>
      </c>
      <c r="BC839" s="2">
        <v>40581</v>
      </c>
      <c r="BD839" s="2">
        <v>40941</v>
      </c>
      <c r="BE839" s="2">
        <v>40941</v>
      </c>
      <c r="BG839" s="1" t="s">
        <v>139</v>
      </c>
      <c r="BH839" s="1" t="s">
        <v>1879</v>
      </c>
      <c r="BI839" s="1" t="s">
        <v>130</v>
      </c>
      <c r="BJ839" s="1" t="s">
        <v>1880</v>
      </c>
      <c r="BK839" s="1" t="s">
        <v>130</v>
      </c>
      <c r="BL839" s="1" t="s">
        <v>134</v>
      </c>
      <c r="BM839" s="1" t="s">
        <v>126</v>
      </c>
      <c r="BN839" s="1" t="s">
        <v>1881</v>
      </c>
      <c r="BO839" s="1">
        <v>124.8</v>
      </c>
      <c r="BP839" s="1">
        <v>124.8</v>
      </c>
      <c r="BQ839" s="1" t="s">
        <v>97</v>
      </c>
      <c r="BR839" s="1" t="s">
        <v>98</v>
      </c>
      <c r="BS839" s="1" t="s">
        <v>84</v>
      </c>
      <c r="BT839" s="2">
        <v>41623</v>
      </c>
      <c r="BU839" s="1">
        <v>0</v>
      </c>
      <c r="BV839" s="1">
        <v>0</v>
      </c>
      <c r="BW839" s="1">
        <v>0</v>
      </c>
      <c r="BX839" s="1">
        <v>0</v>
      </c>
    </row>
    <row r="840" spans="4:76" hidden="1" x14ac:dyDescent="0.25">
      <c r="D840" s="4"/>
      <c r="E840" s="5">
        <f t="shared" si="126"/>
        <v>0</v>
      </c>
      <c r="F840" s="5">
        <f t="shared" si="127"/>
        <v>0</v>
      </c>
      <c r="H840" s="5" t="str">
        <f t="shared" si="128"/>
        <v>Withdrawn</v>
      </c>
      <c r="I840" s="6" t="str">
        <f t="shared" si="129"/>
        <v>Not Started</v>
      </c>
      <c r="J840" s="1" t="s">
        <v>1882</v>
      </c>
      <c r="P840" s="1" t="str">
        <f t="shared" si="130"/>
        <v>ERIS</v>
      </c>
      <c r="R840" s="1">
        <f t="shared" si="131"/>
        <v>50</v>
      </c>
      <c r="T840" s="1" t="str">
        <f t="shared" si="132"/>
        <v>Wind</v>
      </c>
      <c r="U840" s="1" t="str">
        <f t="shared" si="133"/>
        <v>Minnehaha County</v>
      </c>
      <c r="V840" s="1" t="str">
        <f t="shared" si="134"/>
        <v>SD</v>
      </c>
      <c r="AB840" s="1"/>
      <c r="AC840" s="1"/>
      <c r="AJ840" s="5"/>
      <c r="AK840" s="5"/>
      <c r="AL840" s="5"/>
      <c r="AM840" s="5"/>
      <c r="AN840" s="5"/>
      <c r="AO840" s="5"/>
      <c r="AP840" s="5"/>
      <c r="AQ840" s="5"/>
      <c r="AR840" s="5"/>
      <c r="AS840" s="5"/>
      <c r="AT840" s="5"/>
      <c r="AU840" s="5"/>
      <c r="BB840" s="1" t="s">
        <v>73</v>
      </c>
      <c r="BC840" s="2">
        <v>39156</v>
      </c>
      <c r="BD840" s="2">
        <v>40942</v>
      </c>
      <c r="BE840" s="2">
        <v>40942</v>
      </c>
      <c r="BG840" s="1" t="s">
        <v>91</v>
      </c>
      <c r="BH840" s="1" t="s">
        <v>747</v>
      </c>
      <c r="BI840" s="1" t="s">
        <v>205</v>
      </c>
      <c r="BL840" s="1" t="s">
        <v>143</v>
      </c>
      <c r="BM840" s="1" t="s">
        <v>62</v>
      </c>
      <c r="BN840" s="1" t="s">
        <v>1883</v>
      </c>
      <c r="BO840" s="1">
        <v>50</v>
      </c>
      <c r="BP840" s="1">
        <v>50</v>
      </c>
      <c r="BQ840" s="1" t="s">
        <v>97</v>
      </c>
      <c r="BR840" s="1" t="s">
        <v>98</v>
      </c>
      <c r="BS840" s="1" t="s">
        <v>84</v>
      </c>
      <c r="BT840" s="2">
        <v>39706</v>
      </c>
      <c r="BU840" s="1">
        <v>0</v>
      </c>
      <c r="BV840" s="1">
        <v>0</v>
      </c>
      <c r="BW840" s="1">
        <v>0</v>
      </c>
      <c r="BX840" s="1">
        <v>0</v>
      </c>
    </row>
    <row r="841" spans="4:76" hidden="1" x14ac:dyDescent="0.25">
      <c r="D841" s="4"/>
      <c r="E841" s="5">
        <f t="shared" si="126"/>
        <v>0</v>
      </c>
      <c r="F841" s="5">
        <f t="shared" si="127"/>
        <v>0</v>
      </c>
      <c r="H841" s="5" t="str">
        <f t="shared" si="128"/>
        <v>Withdrawn</v>
      </c>
      <c r="I841" s="6" t="str">
        <f t="shared" si="129"/>
        <v>Not Started</v>
      </c>
      <c r="J841" s="1" t="s">
        <v>1884</v>
      </c>
      <c r="P841" s="1" t="str">
        <f t="shared" si="130"/>
        <v>NRIS</v>
      </c>
      <c r="R841" s="1">
        <f t="shared" si="131"/>
        <v>99.6</v>
      </c>
      <c r="T841" s="1" t="str">
        <f t="shared" si="132"/>
        <v>Wind</v>
      </c>
      <c r="U841" s="1" t="str">
        <f t="shared" si="133"/>
        <v>Burleigh County</v>
      </c>
      <c r="V841" s="1" t="str">
        <f t="shared" si="134"/>
        <v>ND</v>
      </c>
      <c r="AB841" s="1"/>
      <c r="AC841" s="1"/>
      <c r="AJ841" s="5"/>
      <c r="AK841" s="5"/>
      <c r="AL841" s="5"/>
      <c r="AM841" s="5"/>
      <c r="AN841" s="5"/>
      <c r="AO841" s="5"/>
      <c r="AP841" s="5"/>
      <c r="AQ841" s="5"/>
      <c r="AR841" s="5"/>
      <c r="AS841" s="5"/>
      <c r="AT841" s="5"/>
      <c r="AU841" s="5"/>
      <c r="BB841" s="1" t="s">
        <v>73</v>
      </c>
      <c r="BC841" s="2">
        <v>40497</v>
      </c>
      <c r="BD841" s="2">
        <v>40946</v>
      </c>
      <c r="BE841" s="2">
        <v>40946</v>
      </c>
      <c r="BG841" s="1" t="s">
        <v>192</v>
      </c>
      <c r="BH841" s="1" t="s">
        <v>1380</v>
      </c>
      <c r="BI841" s="1" t="s">
        <v>194</v>
      </c>
      <c r="BL841" s="1" t="s">
        <v>143</v>
      </c>
      <c r="BM841" s="1" t="s">
        <v>126</v>
      </c>
      <c r="BN841" s="1" t="s">
        <v>1885</v>
      </c>
      <c r="BO841" s="1">
        <v>99.6</v>
      </c>
      <c r="BP841" s="1">
        <v>99.6</v>
      </c>
      <c r="BQ841" s="1" t="s">
        <v>97</v>
      </c>
      <c r="BR841" s="1" t="s">
        <v>98</v>
      </c>
      <c r="BS841" s="1" t="s">
        <v>84</v>
      </c>
      <c r="BT841" s="2">
        <v>41183</v>
      </c>
      <c r="BU841" s="1">
        <v>0</v>
      </c>
      <c r="BV841" s="1">
        <v>0</v>
      </c>
      <c r="BW841" s="1">
        <v>0</v>
      </c>
      <c r="BX841" s="1">
        <v>0</v>
      </c>
    </row>
    <row r="842" spans="4:76" hidden="1" x14ac:dyDescent="0.25">
      <c r="D842" s="4"/>
      <c r="E842" s="5" t="str">
        <f t="shared" si="126"/>
        <v>DPP-2009-MAR</v>
      </c>
      <c r="F842" s="5" t="str">
        <f t="shared" si="127"/>
        <v>MN</v>
      </c>
      <c r="H842" s="5" t="str">
        <f t="shared" si="128"/>
        <v>Done</v>
      </c>
      <c r="I842" s="6" t="str">
        <f t="shared" si="129"/>
        <v>In Service</v>
      </c>
      <c r="J842" s="1" t="s">
        <v>1886</v>
      </c>
      <c r="P842" s="1" t="str">
        <f t="shared" si="130"/>
        <v>ERIS</v>
      </c>
      <c r="R842" s="1">
        <f t="shared" si="131"/>
        <v>20</v>
      </c>
      <c r="T842" s="1" t="str">
        <f t="shared" si="132"/>
        <v>Wind</v>
      </c>
      <c r="U842" s="1" t="str">
        <f t="shared" si="133"/>
        <v>Meeker County</v>
      </c>
      <c r="V842" s="1" t="str">
        <f t="shared" si="134"/>
        <v>MN</v>
      </c>
      <c r="AB842" s="1"/>
      <c r="AC842" s="1"/>
      <c r="AJ842" s="5"/>
      <c r="AK842" s="5"/>
      <c r="AL842" s="5"/>
      <c r="AM842" s="5"/>
      <c r="AN842" s="5"/>
      <c r="AO842" s="5"/>
      <c r="AP842" s="5"/>
      <c r="AQ842" s="5"/>
      <c r="AR842" s="5"/>
      <c r="AS842" s="5"/>
      <c r="AT842" s="5"/>
      <c r="AU842" s="5"/>
      <c r="BB842" s="1" t="s">
        <v>58</v>
      </c>
      <c r="BC842" s="2">
        <v>39491</v>
      </c>
      <c r="BE842" s="2">
        <v>40437</v>
      </c>
      <c r="BF842" s="2">
        <v>40543</v>
      </c>
      <c r="BG842" s="1" t="s">
        <v>91</v>
      </c>
      <c r="BH842" s="1" t="s">
        <v>1336</v>
      </c>
      <c r="BI842" s="1" t="s">
        <v>93</v>
      </c>
      <c r="BJ842" s="1" t="s">
        <v>1339</v>
      </c>
      <c r="BK842" s="1" t="s">
        <v>93</v>
      </c>
      <c r="BL842" s="1" t="s">
        <v>77</v>
      </c>
      <c r="BM842" s="1" t="s">
        <v>62</v>
      </c>
      <c r="BN842" s="1" t="s">
        <v>1887</v>
      </c>
      <c r="BO842" s="1">
        <v>20</v>
      </c>
      <c r="BP842" s="1">
        <v>20</v>
      </c>
      <c r="BQ842" s="1" t="s">
        <v>97</v>
      </c>
      <c r="BR842" s="1" t="s">
        <v>98</v>
      </c>
      <c r="BS842" s="1" t="s">
        <v>65</v>
      </c>
      <c r="BT842" s="2">
        <v>40118</v>
      </c>
      <c r="BU842" s="1">
        <v>0</v>
      </c>
      <c r="BV842" s="1">
        <v>0</v>
      </c>
      <c r="BW842" s="1">
        <v>0</v>
      </c>
      <c r="BX842" s="1">
        <v>0</v>
      </c>
    </row>
    <row r="843" spans="4:76" hidden="1" x14ac:dyDescent="0.25">
      <c r="D843" s="4"/>
      <c r="E843" s="5">
        <f t="shared" si="126"/>
        <v>0</v>
      </c>
      <c r="F843" s="5">
        <f t="shared" si="127"/>
        <v>0</v>
      </c>
      <c r="H843" s="5" t="str">
        <f t="shared" si="128"/>
        <v>Withdrawn</v>
      </c>
      <c r="I843" s="6" t="str">
        <f t="shared" si="129"/>
        <v>Not Started</v>
      </c>
      <c r="J843" s="1" t="s">
        <v>1888</v>
      </c>
      <c r="P843" s="1" t="str">
        <f t="shared" si="130"/>
        <v>ERIS</v>
      </c>
      <c r="R843" s="1">
        <f t="shared" si="131"/>
        <v>30</v>
      </c>
      <c r="T843" s="1" t="str">
        <f t="shared" si="132"/>
        <v>Wind</v>
      </c>
      <c r="U843" s="1" t="str">
        <f t="shared" si="133"/>
        <v>Mower County</v>
      </c>
      <c r="V843" s="1" t="str">
        <f t="shared" si="134"/>
        <v>MN</v>
      </c>
      <c r="AB843" s="1"/>
      <c r="AC843" s="1"/>
      <c r="AJ843" s="5"/>
      <c r="AK843" s="5"/>
      <c r="AL843" s="5"/>
      <c r="AM843" s="5"/>
      <c r="AN843" s="5"/>
      <c r="AO843" s="5"/>
      <c r="AP843" s="5"/>
      <c r="AQ843" s="5"/>
      <c r="AR843" s="5"/>
      <c r="AS843" s="5"/>
      <c r="AT843" s="5"/>
      <c r="AU843" s="5"/>
      <c r="BB843" s="1" t="s">
        <v>73</v>
      </c>
      <c r="BC843" s="2">
        <v>40777</v>
      </c>
      <c r="BD843" s="2">
        <v>40946</v>
      </c>
      <c r="BE843" s="2">
        <v>40946</v>
      </c>
      <c r="BG843" s="1" t="s">
        <v>1242</v>
      </c>
      <c r="BH843" s="1" t="s">
        <v>179</v>
      </c>
      <c r="BI843" s="1" t="s">
        <v>93</v>
      </c>
      <c r="BL843" s="1" t="s">
        <v>536</v>
      </c>
      <c r="BM843" s="1" t="s">
        <v>62</v>
      </c>
      <c r="BN843" s="1" t="s">
        <v>1889</v>
      </c>
      <c r="BO843" s="1">
        <v>30</v>
      </c>
      <c r="BP843" s="1">
        <v>30</v>
      </c>
      <c r="BQ843" s="1" t="s">
        <v>97</v>
      </c>
      <c r="BR843" s="1" t="s">
        <v>98</v>
      </c>
      <c r="BS843" s="1" t="s">
        <v>84</v>
      </c>
      <c r="BT843" s="2">
        <v>41244</v>
      </c>
      <c r="BU843" s="1">
        <v>0</v>
      </c>
      <c r="BV843" s="1">
        <v>0</v>
      </c>
      <c r="BW843" s="1">
        <v>0</v>
      </c>
      <c r="BX843" s="1">
        <v>0</v>
      </c>
    </row>
    <row r="844" spans="4:76" hidden="1" x14ac:dyDescent="0.25">
      <c r="D844" s="4"/>
      <c r="E844" s="5">
        <f t="shared" si="126"/>
        <v>0</v>
      </c>
      <c r="F844" s="5">
        <f t="shared" si="127"/>
        <v>0</v>
      </c>
      <c r="H844" s="5" t="str">
        <f t="shared" si="128"/>
        <v>Withdrawn</v>
      </c>
      <c r="I844" s="6" t="str">
        <f t="shared" si="129"/>
        <v>Not Started</v>
      </c>
      <c r="J844" s="1" t="s">
        <v>1890</v>
      </c>
      <c r="P844" s="1" t="str">
        <f t="shared" si="130"/>
        <v>NRIS</v>
      </c>
      <c r="R844" s="1">
        <f t="shared" si="131"/>
        <v>99</v>
      </c>
      <c r="T844" s="1" t="str">
        <f t="shared" si="132"/>
        <v>Wind</v>
      </c>
      <c r="U844" s="1" t="str">
        <f t="shared" si="133"/>
        <v>Lyon County</v>
      </c>
      <c r="V844" s="1" t="str">
        <f t="shared" si="134"/>
        <v>MN</v>
      </c>
      <c r="AB844" s="1"/>
      <c r="AC844" s="1"/>
      <c r="AJ844" s="5"/>
      <c r="AK844" s="5"/>
      <c r="AL844" s="5"/>
      <c r="AM844" s="5"/>
      <c r="AN844" s="5"/>
      <c r="AO844" s="5"/>
      <c r="AP844" s="5"/>
      <c r="AQ844" s="5"/>
      <c r="AR844" s="5"/>
      <c r="AS844" s="5"/>
      <c r="AT844" s="5"/>
      <c r="AU844" s="5"/>
      <c r="BB844" s="1" t="s">
        <v>73</v>
      </c>
      <c r="BC844" s="2">
        <v>40581</v>
      </c>
      <c r="BD844" s="2">
        <v>40947</v>
      </c>
      <c r="BE844" s="2">
        <v>40947</v>
      </c>
      <c r="BG844" s="1" t="s">
        <v>91</v>
      </c>
      <c r="BH844" s="1" t="s">
        <v>409</v>
      </c>
      <c r="BI844" s="1" t="s">
        <v>93</v>
      </c>
      <c r="BL844" s="1" t="s">
        <v>536</v>
      </c>
      <c r="BM844" s="1" t="s">
        <v>126</v>
      </c>
      <c r="BN844" s="1" t="s">
        <v>1891</v>
      </c>
      <c r="BO844" s="1">
        <v>99</v>
      </c>
      <c r="BP844" s="1">
        <v>99</v>
      </c>
      <c r="BQ844" s="1" t="s">
        <v>97</v>
      </c>
      <c r="BR844" s="1" t="s">
        <v>98</v>
      </c>
      <c r="BS844" s="1" t="s">
        <v>84</v>
      </c>
      <c r="BT844" s="2">
        <v>41183</v>
      </c>
      <c r="BU844" s="1">
        <v>0</v>
      </c>
      <c r="BV844" s="1">
        <v>0</v>
      </c>
      <c r="BW844" s="1">
        <v>0</v>
      </c>
      <c r="BX844" s="1">
        <v>0</v>
      </c>
    </row>
    <row r="845" spans="4:76" hidden="1" x14ac:dyDescent="0.25">
      <c r="D845" s="4"/>
      <c r="E845" s="5">
        <f t="shared" si="126"/>
        <v>0</v>
      </c>
      <c r="F845" s="5">
        <f t="shared" si="127"/>
        <v>0</v>
      </c>
      <c r="H845" s="5" t="str">
        <f t="shared" si="128"/>
        <v>Withdrawn</v>
      </c>
      <c r="I845" s="6" t="str">
        <f t="shared" si="129"/>
        <v>Not Started</v>
      </c>
      <c r="J845" s="1" t="s">
        <v>1892</v>
      </c>
      <c r="P845" s="1" t="str">
        <f t="shared" si="130"/>
        <v>NRIS</v>
      </c>
      <c r="R845" s="1">
        <f t="shared" si="131"/>
        <v>642</v>
      </c>
      <c r="T845" s="1" t="str">
        <f t="shared" si="132"/>
        <v>Coal</v>
      </c>
      <c r="U845" s="1" t="str">
        <f t="shared" si="133"/>
        <v>Henderson County</v>
      </c>
      <c r="V845" s="1" t="str">
        <f t="shared" si="134"/>
        <v>KY</v>
      </c>
      <c r="AB845" s="1"/>
      <c r="AC845" s="1"/>
      <c r="AJ845" s="5"/>
      <c r="AK845" s="5"/>
      <c r="AL845" s="5"/>
      <c r="AM845" s="5"/>
      <c r="AN845" s="5"/>
      <c r="AO845" s="5"/>
      <c r="AP845" s="5"/>
      <c r="AQ845" s="5"/>
      <c r="AR845" s="5"/>
      <c r="AS845" s="5"/>
      <c r="AT845" s="5"/>
      <c r="AU845" s="5"/>
      <c r="BB845" s="1" t="s">
        <v>73</v>
      </c>
      <c r="BC845" s="2">
        <v>39283</v>
      </c>
      <c r="BD845" s="2">
        <v>40952</v>
      </c>
      <c r="BE845" s="2">
        <v>40952</v>
      </c>
      <c r="BG845" s="1" t="s">
        <v>1657</v>
      </c>
      <c r="BH845" s="1" t="s">
        <v>313</v>
      </c>
      <c r="BI845" s="1" t="s">
        <v>82</v>
      </c>
      <c r="BL845" s="1" t="s">
        <v>134</v>
      </c>
      <c r="BM845" s="1" t="s">
        <v>126</v>
      </c>
      <c r="BN845" s="1" t="s">
        <v>1893</v>
      </c>
      <c r="BO845" s="1">
        <v>564</v>
      </c>
      <c r="BP845" s="1">
        <v>642</v>
      </c>
      <c r="BQ845" s="1" t="s">
        <v>83</v>
      </c>
      <c r="BR845" s="1" t="s">
        <v>555</v>
      </c>
      <c r="BS845" s="1" t="s">
        <v>84</v>
      </c>
      <c r="BT845" s="2">
        <v>41455</v>
      </c>
      <c r="BU845" s="1">
        <v>0</v>
      </c>
      <c r="BV845" s="1">
        <v>0</v>
      </c>
      <c r="BW845" s="1">
        <v>0</v>
      </c>
      <c r="BX845" s="1">
        <v>0</v>
      </c>
    </row>
    <row r="846" spans="4:76" hidden="1" x14ac:dyDescent="0.25">
      <c r="D846" s="4"/>
      <c r="E846" s="5">
        <f t="shared" si="126"/>
        <v>0</v>
      </c>
      <c r="F846" s="5">
        <f t="shared" si="127"/>
        <v>0</v>
      </c>
      <c r="H846" s="5" t="str">
        <f t="shared" si="128"/>
        <v>Withdrawn</v>
      </c>
      <c r="I846" s="6" t="str">
        <f t="shared" si="129"/>
        <v>Not Started</v>
      </c>
      <c r="J846" s="1" t="s">
        <v>1894</v>
      </c>
      <c r="P846" s="1" t="str">
        <f t="shared" si="130"/>
        <v>NRIS</v>
      </c>
      <c r="R846" s="1">
        <f t="shared" si="131"/>
        <v>200</v>
      </c>
      <c r="T846" s="1" t="str">
        <f t="shared" si="132"/>
        <v>Wind</v>
      </c>
      <c r="U846" s="1" t="str">
        <f t="shared" si="133"/>
        <v>Mitchell County</v>
      </c>
      <c r="V846" s="1" t="str">
        <f t="shared" si="134"/>
        <v>IA</v>
      </c>
      <c r="AB846" s="1"/>
      <c r="AC846" s="1"/>
      <c r="AJ846" s="5"/>
      <c r="AK846" s="5"/>
      <c r="AL846" s="5"/>
      <c r="AM846" s="5"/>
      <c r="AN846" s="5"/>
      <c r="AO846" s="5"/>
      <c r="AP846" s="5"/>
      <c r="AQ846" s="5"/>
      <c r="AR846" s="5"/>
      <c r="AS846" s="5"/>
      <c r="AT846" s="5"/>
      <c r="AU846" s="5"/>
      <c r="BB846" s="1" t="s">
        <v>73</v>
      </c>
      <c r="BC846" s="2">
        <v>39476</v>
      </c>
      <c r="BD846" s="2">
        <v>40954</v>
      </c>
      <c r="BE846" s="2">
        <v>40954</v>
      </c>
      <c r="BG846" s="1" t="s">
        <v>87</v>
      </c>
      <c r="BH846" s="1" t="s">
        <v>1501</v>
      </c>
      <c r="BI846" s="1" t="s">
        <v>89</v>
      </c>
      <c r="BL846" s="1" t="s">
        <v>143</v>
      </c>
      <c r="BM846" s="1" t="s">
        <v>126</v>
      </c>
      <c r="BN846" s="1" t="s">
        <v>1614</v>
      </c>
      <c r="BO846" s="1">
        <v>200</v>
      </c>
      <c r="BP846" s="1">
        <v>200</v>
      </c>
      <c r="BQ846" s="1" t="s">
        <v>97</v>
      </c>
      <c r="BR846" s="1" t="s">
        <v>98</v>
      </c>
      <c r="BS846" s="1" t="s">
        <v>84</v>
      </c>
      <c r="BT846" s="2">
        <v>41274</v>
      </c>
      <c r="BU846" s="1">
        <v>0</v>
      </c>
      <c r="BV846" s="1">
        <v>0</v>
      </c>
      <c r="BW846" s="1">
        <v>0</v>
      </c>
      <c r="BX846" s="1">
        <v>0</v>
      </c>
    </row>
    <row r="847" spans="4:76" hidden="1" x14ac:dyDescent="0.25">
      <c r="D847" s="4"/>
      <c r="E847" s="5">
        <f t="shared" si="126"/>
        <v>0</v>
      </c>
      <c r="F847" s="5">
        <f t="shared" si="127"/>
        <v>0</v>
      </c>
      <c r="H847" s="5" t="str">
        <f t="shared" si="128"/>
        <v>Withdrawn</v>
      </c>
      <c r="I847" s="6" t="str">
        <f t="shared" si="129"/>
        <v>Not Started</v>
      </c>
      <c r="J847" s="1" t="s">
        <v>1895</v>
      </c>
      <c r="P847" s="1" t="str">
        <f t="shared" si="130"/>
        <v>NRIS</v>
      </c>
      <c r="R847" s="1">
        <f t="shared" si="131"/>
        <v>299</v>
      </c>
      <c r="T847" s="1" t="str">
        <f t="shared" si="132"/>
        <v>Wind</v>
      </c>
      <c r="U847" s="1" t="str">
        <f t="shared" si="133"/>
        <v>Olmsted County</v>
      </c>
      <c r="V847" s="1" t="str">
        <f t="shared" si="134"/>
        <v>MN</v>
      </c>
      <c r="AB847" s="1"/>
      <c r="AC847" s="1"/>
      <c r="AJ847" s="5"/>
      <c r="AK847" s="5"/>
      <c r="AL847" s="5"/>
      <c r="AM847" s="5"/>
      <c r="AN847" s="5"/>
      <c r="AO847" s="5"/>
      <c r="AP847" s="5"/>
      <c r="AQ847" s="5"/>
      <c r="AR847" s="5"/>
      <c r="AS847" s="5"/>
      <c r="AT847" s="5"/>
      <c r="AU847" s="5"/>
      <c r="BB847" s="1" t="s">
        <v>73</v>
      </c>
      <c r="BC847" s="2">
        <v>39583</v>
      </c>
      <c r="BD847" s="2">
        <v>40954</v>
      </c>
      <c r="BE847" s="2">
        <v>40954</v>
      </c>
      <c r="BG847" s="1" t="s">
        <v>91</v>
      </c>
      <c r="BH847" s="1" t="s">
        <v>1194</v>
      </c>
      <c r="BI847" s="1" t="s">
        <v>93</v>
      </c>
      <c r="BL847" s="1" t="s">
        <v>143</v>
      </c>
      <c r="BM847" s="1" t="s">
        <v>126</v>
      </c>
      <c r="BN847" s="1" t="s">
        <v>1896</v>
      </c>
      <c r="BO847" s="1">
        <v>299</v>
      </c>
      <c r="BP847" s="1">
        <v>299</v>
      </c>
      <c r="BQ847" s="1" t="s">
        <v>97</v>
      </c>
      <c r="BR847" s="1" t="s">
        <v>98</v>
      </c>
      <c r="BS847" s="1" t="s">
        <v>84</v>
      </c>
      <c r="BT847" s="2">
        <v>41609</v>
      </c>
      <c r="BU847" s="1">
        <v>0</v>
      </c>
      <c r="BV847" s="1">
        <v>0</v>
      </c>
      <c r="BW847" s="1">
        <v>0</v>
      </c>
      <c r="BX847" s="1">
        <v>0</v>
      </c>
    </row>
    <row r="848" spans="4:76" hidden="1" x14ac:dyDescent="0.25">
      <c r="D848" s="4"/>
      <c r="E848" s="5">
        <f t="shared" si="126"/>
        <v>0</v>
      </c>
      <c r="F848" s="5">
        <f t="shared" si="127"/>
        <v>0</v>
      </c>
      <c r="H848" s="5" t="str">
        <f t="shared" si="128"/>
        <v>Withdrawn</v>
      </c>
      <c r="I848" s="6" t="str">
        <f t="shared" si="129"/>
        <v>Not Started</v>
      </c>
      <c r="J848" s="1" t="s">
        <v>1897</v>
      </c>
      <c r="P848" s="1" t="str">
        <f t="shared" si="130"/>
        <v>NRIS</v>
      </c>
      <c r="R848" s="1">
        <f t="shared" si="131"/>
        <v>250</v>
      </c>
      <c r="T848" s="1" t="str">
        <f t="shared" si="132"/>
        <v>Wind</v>
      </c>
      <c r="U848" s="1" t="str">
        <f t="shared" si="133"/>
        <v>Clinton County</v>
      </c>
      <c r="V848" s="1" t="str">
        <f t="shared" si="134"/>
        <v>IA</v>
      </c>
      <c r="AB848" s="1"/>
      <c r="AC848" s="1"/>
      <c r="AJ848" s="5"/>
      <c r="AK848" s="5"/>
      <c r="AL848" s="5"/>
      <c r="AM848" s="5"/>
      <c r="AN848" s="5"/>
      <c r="AO848" s="5"/>
      <c r="AP848" s="5"/>
      <c r="AQ848" s="5"/>
      <c r="AR848" s="5"/>
      <c r="AS848" s="5"/>
      <c r="AT848" s="5"/>
      <c r="AU848" s="5"/>
      <c r="BB848" s="1" t="s">
        <v>73</v>
      </c>
      <c r="BC848" s="2">
        <v>39800</v>
      </c>
      <c r="BD848" s="2">
        <v>40954</v>
      </c>
      <c r="BE848" s="2">
        <v>40954</v>
      </c>
      <c r="BG848" s="1" t="s">
        <v>87</v>
      </c>
      <c r="BH848" s="1" t="s">
        <v>88</v>
      </c>
      <c r="BI848" s="1" t="s">
        <v>89</v>
      </c>
      <c r="BL848" s="1" t="s">
        <v>143</v>
      </c>
      <c r="BM848" s="1" t="s">
        <v>126</v>
      </c>
      <c r="BN848" s="1" t="s">
        <v>1898</v>
      </c>
      <c r="BO848" s="1">
        <v>250</v>
      </c>
      <c r="BP848" s="1">
        <v>250</v>
      </c>
      <c r="BQ848" s="1" t="s">
        <v>97</v>
      </c>
      <c r="BR848" s="1" t="s">
        <v>98</v>
      </c>
      <c r="BS848" s="1" t="s">
        <v>84</v>
      </c>
      <c r="BT848" s="2">
        <v>40543</v>
      </c>
      <c r="BU848" s="1">
        <v>0</v>
      </c>
      <c r="BV848" s="1">
        <v>0</v>
      </c>
      <c r="BW848" s="1">
        <v>0</v>
      </c>
      <c r="BX848" s="1">
        <v>0</v>
      </c>
    </row>
    <row r="849" spans="4:76" hidden="1" x14ac:dyDescent="0.25">
      <c r="D849" s="4"/>
      <c r="E849" s="5">
        <f t="shared" si="126"/>
        <v>0</v>
      </c>
      <c r="F849" s="5">
        <f t="shared" si="127"/>
        <v>0</v>
      </c>
      <c r="H849" s="5" t="str">
        <f t="shared" si="128"/>
        <v>Withdrawn</v>
      </c>
      <c r="I849" s="6" t="str">
        <f t="shared" si="129"/>
        <v>Not Started</v>
      </c>
      <c r="J849" s="1" t="s">
        <v>1899</v>
      </c>
      <c r="P849" s="1" t="str">
        <f t="shared" si="130"/>
        <v>NRIS</v>
      </c>
      <c r="R849" s="1">
        <f t="shared" si="131"/>
        <v>200.1</v>
      </c>
      <c r="T849" s="1" t="str">
        <f t="shared" si="132"/>
        <v>Wind</v>
      </c>
      <c r="U849" s="1" t="str">
        <f t="shared" si="133"/>
        <v>O'Brien County</v>
      </c>
      <c r="V849" s="1" t="str">
        <f t="shared" si="134"/>
        <v>IA</v>
      </c>
      <c r="AB849" s="1"/>
      <c r="AC849" s="1"/>
      <c r="AJ849" s="5"/>
      <c r="AK849" s="5"/>
      <c r="AL849" s="5"/>
      <c r="AM849" s="5"/>
      <c r="AN849" s="5"/>
      <c r="AO849" s="5"/>
      <c r="AP849" s="5"/>
      <c r="AQ849" s="5"/>
      <c r="AR849" s="5"/>
      <c r="AS849" s="5"/>
      <c r="AT849" s="5"/>
      <c r="AU849" s="5"/>
      <c r="BB849" s="1" t="s">
        <v>73</v>
      </c>
      <c r="BC849" s="2">
        <v>40088</v>
      </c>
      <c r="BD849" s="2">
        <v>40954</v>
      </c>
      <c r="BE849" s="2">
        <v>40954</v>
      </c>
      <c r="BG849" s="1" t="s">
        <v>87</v>
      </c>
      <c r="BH849" s="1" t="s">
        <v>254</v>
      </c>
      <c r="BI849" s="1" t="s">
        <v>89</v>
      </c>
      <c r="BL849" s="1" t="s">
        <v>143</v>
      </c>
      <c r="BM849" s="1" t="s">
        <v>126</v>
      </c>
      <c r="BN849" s="1" t="s">
        <v>1900</v>
      </c>
      <c r="BO849" s="1">
        <v>200.1</v>
      </c>
      <c r="BP849" s="1">
        <v>200.1</v>
      </c>
      <c r="BQ849" s="1" t="s">
        <v>97</v>
      </c>
      <c r="BR849" s="1" t="s">
        <v>98</v>
      </c>
      <c r="BS849" s="1" t="s">
        <v>84</v>
      </c>
      <c r="BT849" s="2">
        <v>41182</v>
      </c>
      <c r="BU849" s="1">
        <v>0</v>
      </c>
      <c r="BV849" s="1">
        <v>0</v>
      </c>
      <c r="BW849" s="1">
        <v>0</v>
      </c>
      <c r="BX849" s="1">
        <v>0</v>
      </c>
    </row>
    <row r="850" spans="4:76" hidden="1" x14ac:dyDescent="0.25">
      <c r="D850" s="4"/>
      <c r="E850" s="5">
        <f t="shared" si="126"/>
        <v>0</v>
      </c>
      <c r="F850" s="5">
        <f t="shared" si="127"/>
        <v>0</v>
      </c>
      <c r="H850" s="5" t="str">
        <f t="shared" si="128"/>
        <v>Withdrawn</v>
      </c>
      <c r="I850" s="6" t="str">
        <f t="shared" si="129"/>
        <v>Not Started</v>
      </c>
      <c r="J850" s="1" t="s">
        <v>1901</v>
      </c>
      <c r="P850" s="1" t="str">
        <f t="shared" si="130"/>
        <v>NRIS</v>
      </c>
      <c r="R850" s="1">
        <f t="shared" si="131"/>
        <v>300</v>
      </c>
      <c r="T850" s="1" t="str">
        <f t="shared" si="132"/>
        <v>Wind</v>
      </c>
      <c r="U850" s="1" t="str">
        <f t="shared" si="133"/>
        <v>Henry County</v>
      </c>
      <c r="V850" s="1" t="str">
        <f t="shared" si="134"/>
        <v>IL</v>
      </c>
      <c r="AB850" s="1"/>
      <c r="AC850" s="1"/>
      <c r="AJ850" s="5"/>
      <c r="AK850" s="5"/>
      <c r="AL850" s="5"/>
      <c r="AM850" s="5"/>
      <c r="AN850" s="5"/>
      <c r="AO850" s="5"/>
      <c r="AP850" s="5"/>
      <c r="AQ850" s="5"/>
      <c r="AR850" s="5"/>
      <c r="AS850" s="5"/>
      <c r="AT850" s="5"/>
      <c r="AU850" s="5"/>
      <c r="BB850" s="1" t="s">
        <v>73</v>
      </c>
      <c r="BC850" s="2">
        <v>40151</v>
      </c>
      <c r="BD850" s="2">
        <v>40954</v>
      </c>
      <c r="BE850" s="2">
        <v>40954</v>
      </c>
      <c r="BG850" s="1" t="s">
        <v>251</v>
      </c>
      <c r="BH850" s="1" t="s">
        <v>429</v>
      </c>
      <c r="BI850" s="1" t="s">
        <v>124</v>
      </c>
      <c r="BL850" s="1" t="s">
        <v>143</v>
      </c>
      <c r="BM850" s="1" t="s">
        <v>126</v>
      </c>
      <c r="BN850" s="1" t="s">
        <v>1902</v>
      </c>
      <c r="BO850" s="1">
        <v>300</v>
      </c>
      <c r="BP850" s="1">
        <v>300</v>
      </c>
      <c r="BQ850" s="1" t="s">
        <v>97</v>
      </c>
      <c r="BR850" s="1" t="s">
        <v>98</v>
      </c>
      <c r="BS850" s="1" t="s">
        <v>84</v>
      </c>
      <c r="BT850" s="2">
        <v>41153</v>
      </c>
      <c r="BU850" s="1">
        <v>0</v>
      </c>
      <c r="BV850" s="1">
        <v>0</v>
      </c>
      <c r="BW850" s="1">
        <v>0</v>
      </c>
      <c r="BX850" s="1">
        <v>0</v>
      </c>
    </row>
    <row r="851" spans="4:76" hidden="1" x14ac:dyDescent="0.25">
      <c r="D851" s="4"/>
      <c r="E851" s="5">
        <f t="shared" si="126"/>
        <v>0</v>
      </c>
      <c r="F851" s="5">
        <f t="shared" si="127"/>
        <v>0</v>
      </c>
      <c r="H851" s="5" t="str">
        <f t="shared" si="128"/>
        <v>Withdrawn</v>
      </c>
      <c r="I851" s="6" t="str">
        <f t="shared" si="129"/>
        <v>Not Started</v>
      </c>
      <c r="J851" s="1" t="s">
        <v>1903</v>
      </c>
      <c r="P851" s="1" t="str">
        <f t="shared" si="130"/>
        <v>NRIS</v>
      </c>
      <c r="R851" s="1">
        <f t="shared" si="131"/>
        <v>300</v>
      </c>
      <c r="T851" s="1" t="str">
        <f t="shared" si="132"/>
        <v>Wind</v>
      </c>
      <c r="U851" s="1" t="str">
        <f t="shared" si="133"/>
        <v>Henry County</v>
      </c>
      <c r="V851" s="1" t="str">
        <f t="shared" si="134"/>
        <v>IL</v>
      </c>
      <c r="AB851" s="1"/>
      <c r="AC851" s="1"/>
      <c r="AJ851" s="5"/>
      <c r="AK851" s="5"/>
      <c r="AL851" s="5"/>
      <c r="AM851" s="5"/>
      <c r="AN851" s="5"/>
      <c r="AO851" s="5"/>
      <c r="AP851" s="5"/>
      <c r="AQ851" s="5"/>
      <c r="AR851" s="5"/>
      <c r="AS851" s="5"/>
      <c r="AT851" s="5"/>
      <c r="AU851" s="5"/>
      <c r="BB851" s="1" t="s">
        <v>73</v>
      </c>
      <c r="BC851" s="2">
        <v>40151</v>
      </c>
      <c r="BD851" s="2">
        <v>40954</v>
      </c>
      <c r="BE851" s="2">
        <v>40954</v>
      </c>
      <c r="BG851" s="1" t="s">
        <v>251</v>
      </c>
      <c r="BH851" s="1" t="s">
        <v>429</v>
      </c>
      <c r="BI851" s="1" t="s">
        <v>124</v>
      </c>
      <c r="BL851" s="1" t="s">
        <v>143</v>
      </c>
      <c r="BM851" s="1" t="s">
        <v>126</v>
      </c>
      <c r="BN851" s="1" t="s">
        <v>1902</v>
      </c>
      <c r="BO851" s="1">
        <v>300</v>
      </c>
      <c r="BP851" s="1">
        <v>300</v>
      </c>
      <c r="BQ851" s="1" t="s">
        <v>97</v>
      </c>
      <c r="BR851" s="1" t="s">
        <v>98</v>
      </c>
      <c r="BS851" s="1" t="s">
        <v>84</v>
      </c>
      <c r="BT851" s="2">
        <v>40786</v>
      </c>
      <c r="BU851" s="1">
        <v>0</v>
      </c>
      <c r="BV851" s="1">
        <v>0</v>
      </c>
      <c r="BW851" s="1">
        <v>0</v>
      </c>
      <c r="BX851" s="1">
        <v>0</v>
      </c>
    </row>
    <row r="852" spans="4:76" hidden="1" x14ac:dyDescent="0.25">
      <c r="D852" s="4"/>
      <c r="E852" s="5">
        <f t="shared" si="126"/>
        <v>0</v>
      </c>
      <c r="F852" s="5">
        <f t="shared" si="127"/>
        <v>0</v>
      </c>
      <c r="H852" s="5" t="str">
        <f t="shared" si="128"/>
        <v>Withdrawn</v>
      </c>
      <c r="I852" s="6" t="str">
        <f t="shared" si="129"/>
        <v>Not Started</v>
      </c>
      <c r="J852" s="1" t="s">
        <v>1904</v>
      </c>
      <c r="P852" s="1" t="str">
        <f t="shared" si="130"/>
        <v>NRIS</v>
      </c>
      <c r="R852" s="1">
        <f t="shared" si="131"/>
        <v>20</v>
      </c>
      <c r="T852" s="1" t="str">
        <f t="shared" si="132"/>
        <v>Wind</v>
      </c>
      <c r="U852" s="1" t="str">
        <f t="shared" si="133"/>
        <v>Story County</v>
      </c>
      <c r="V852" s="1" t="str">
        <f t="shared" si="134"/>
        <v>IA</v>
      </c>
      <c r="AB852" s="1"/>
      <c r="AC852" s="1"/>
      <c r="AJ852" s="5"/>
      <c r="AK852" s="5"/>
      <c r="AL852" s="5"/>
      <c r="AM852" s="5"/>
      <c r="AN852" s="5"/>
      <c r="AO852" s="5"/>
      <c r="AP852" s="5"/>
      <c r="AQ852" s="5"/>
      <c r="AR852" s="5"/>
      <c r="AS852" s="5"/>
      <c r="AT852" s="5"/>
      <c r="AU852" s="5"/>
      <c r="BB852" s="1" t="s">
        <v>73</v>
      </c>
      <c r="BC852" s="2">
        <v>40162</v>
      </c>
      <c r="BD852" s="2">
        <v>40954</v>
      </c>
      <c r="BE852" s="2">
        <v>40954</v>
      </c>
      <c r="BG852" s="1" t="s">
        <v>87</v>
      </c>
      <c r="BH852" s="1" t="s">
        <v>550</v>
      </c>
      <c r="BI852" s="1" t="s">
        <v>89</v>
      </c>
      <c r="BL852" s="1" t="s">
        <v>143</v>
      </c>
      <c r="BM852" s="1" t="s">
        <v>126</v>
      </c>
      <c r="BN852" s="1" t="s">
        <v>1905</v>
      </c>
      <c r="BO852" s="1">
        <v>20</v>
      </c>
      <c r="BP852" s="1">
        <v>20</v>
      </c>
      <c r="BQ852" s="1" t="s">
        <v>97</v>
      </c>
      <c r="BR852" s="1" t="s">
        <v>98</v>
      </c>
      <c r="BS852" s="1" t="s">
        <v>84</v>
      </c>
      <c r="BT852" s="2">
        <v>41912</v>
      </c>
      <c r="BU852" s="1">
        <v>0</v>
      </c>
      <c r="BV852" s="1">
        <v>0</v>
      </c>
      <c r="BW852" s="1">
        <v>0</v>
      </c>
      <c r="BX852" s="1">
        <v>0</v>
      </c>
    </row>
    <row r="853" spans="4:76" hidden="1" x14ac:dyDescent="0.25">
      <c r="D853" s="4"/>
      <c r="E853" s="5" t="str">
        <f t="shared" si="126"/>
        <v>DPP-2008-NOV</v>
      </c>
      <c r="F853" s="5" t="str">
        <f t="shared" si="127"/>
        <v>IL</v>
      </c>
      <c r="H853" s="5" t="str">
        <f t="shared" si="128"/>
        <v>Done</v>
      </c>
      <c r="I853" s="6" t="str">
        <f t="shared" si="129"/>
        <v>In Service</v>
      </c>
      <c r="J853" s="1" t="s">
        <v>1906</v>
      </c>
      <c r="P853" s="1" t="str">
        <f t="shared" si="130"/>
        <v>NRIS</v>
      </c>
      <c r="R853" s="1">
        <f t="shared" si="131"/>
        <v>42</v>
      </c>
      <c r="T853" s="1" t="str">
        <f t="shared" si="132"/>
        <v>Coal</v>
      </c>
      <c r="U853" s="1" t="str">
        <f t="shared" si="133"/>
        <v>Jasper County</v>
      </c>
      <c r="V853" s="1" t="str">
        <f t="shared" si="134"/>
        <v>IL</v>
      </c>
      <c r="AB853" s="1"/>
      <c r="AC853" s="1"/>
      <c r="AJ853" s="5"/>
      <c r="AK853" s="5"/>
      <c r="AL853" s="5"/>
      <c r="AM853" s="5"/>
      <c r="AN853" s="5"/>
      <c r="AO853" s="5"/>
      <c r="AP853" s="5"/>
      <c r="AQ853" s="5"/>
      <c r="AR853" s="5"/>
      <c r="AS853" s="5"/>
      <c r="AT853" s="5"/>
      <c r="AU853" s="5"/>
      <c r="BB853" s="1" t="s">
        <v>58</v>
      </c>
      <c r="BC853" s="2">
        <v>39524</v>
      </c>
      <c r="BE853" s="2">
        <v>40169</v>
      </c>
      <c r="BF853" s="2">
        <v>40543</v>
      </c>
      <c r="BG853" s="1" t="s">
        <v>122</v>
      </c>
      <c r="BH853" s="1" t="s">
        <v>848</v>
      </c>
      <c r="BI853" s="1" t="s">
        <v>124</v>
      </c>
      <c r="BJ853" s="1" t="s">
        <v>1303</v>
      </c>
      <c r="BK853" s="1" t="s">
        <v>124</v>
      </c>
      <c r="BL853" s="1" t="s">
        <v>77</v>
      </c>
      <c r="BM853" s="1" t="s">
        <v>126</v>
      </c>
      <c r="BN853" s="1" t="s">
        <v>1907</v>
      </c>
      <c r="BO853" s="1">
        <v>42</v>
      </c>
      <c r="BP853" s="1">
        <v>42</v>
      </c>
      <c r="BQ853" s="1" t="s">
        <v>83</v>
      </c>
      <c r="BR853" s="1" t="s">
        <v>355</v>
      </c>
      <c r="BS853" s="1" t="s">
        <v>65</v>
      </c>
      <c r="BT853" s="2">
        <v>40360</v>
      </c>
      <c r="BU853" s="1">
        <v>0</v>
      </c>
      <c r="BV853" s="1">
        <v>0</v>
      </c>
      <c r="BW853" s="1">
        <v>0</v>
      </c>
      <c r="BX853" s="1">
        <v>0</v>
      </c>
    </row>
    <row r="854" spans="4:76" hidden="1" x14ac:dyDescent="0.25">
      <c r="D854" s="4"/>
      <c r="E854" s="5" t="str">
        <f t="shared" si="126"/>
        <v>DPP-2008-NOV</v>
      </c>
      <c r="F854" s="5" t="str">
        <f t="shared" si="127"/>
        <v>IL</v>
      </c>
      <c r="H854" s="5" t="str">
        <f t="shared" si="128"/>
        <v>Done</v>
      </c>
      <c r="I854" s="6" t="str">
        <f t="shared" si="129"/>
        <v>Retired</v>
      </c>
      <c r="J854" s="1" t="s">
        <v>1908</v>
      </c>
      <c r="P854" s="1" t="str">
        <f t="shared" si="130"/>
        <v>NRIS</v>
      </c>
      <c r="R854" s="1">
        <f t="shared" si="131"/>
        <v>42</v>
      </c>
      <c r="T854" s="1" t="str">
        <f t="shared" si="132"/>
        <v>Coal</v>
      </c>
      <c r="U854" s="1" t="str">
        <f t="shared" si="133"/>
        <v>Jasper County</v>
      </c>
      <c r="V854" s="1" t="str">
        <f t="shared" si="134"/>
        <v>IL</v>
      </c>
      <c r="AB854" s="1"/>
      <c r="AC854" s="1"/>
      <c r="AJ854" s="5"/>
      <c r="AK854" s="5"/>
      <c r="AL854" s="5"/>
      <c r="AM854" s="5"/>
      <c r="AN854" s="5"/>
      <c r="AO854" s="5"/>
      <c r="AP854" s="5"/>
      <c r="AQ854" s="5"/>
      <c r="AR854" s="5"/>
      <c r="AS854" s="5"/>
      <c r="AT854" s="5"/>
      <c r="AU854" s="5"/>
      <c r="BB854" s="1" t="s">
        <v>58</v>
      </c>
      <c r="BC854" s="2">
        <v>39524</v>
      </c>
      <c r="BE854" s="2">
        <v>40169</v>
      </c>
      <c r="BF854" s="2">
        <v>42093</v>
      </c>
      <c r="BG854" s="1" t="s">
        <v>122</v>
      </c>
      <c r="BH854" s="1" t="s">
        <v>848</v>
      </c>
      <c r="BI854" s="1" t="s">
        <v>124</v>
      </c>
      <c r="BJ854" s="1" t="s">
        <v>1303</v>
      </c>
      <c r="BK854" s="1" t="s">
        <v>124</v>
      </c>
      <c r="BL854" s="1" t="s">
        <v>77</v>
      </c>
      <c r="BM854" s="1" t="s">
        <v>126</v>
      </c>
      <c r="BN854" s="1" t="s">
        <v>1909</v>
      </c>
      <c r="BO854" s="1">
        <v>42</v>
      </c>
      <c r="BP854" s="1">
        <v>42</v>
      </c>
      <c r="BQ854" s="1" t="s">
        <v>83</v>
      </c>
      <c r="BR854" s="1" t="s">
        <v>355</v>
      </c>
      <c r="BS854" s="1" t="s">
        <v>650</v>
      </c>
      <c r="BT854" s="2">
        <v>40817</v>
      </c>
      <c r="BU854" s="1">
        <v>0</v>
      </c>
      <c r="BV854" s="1">
        <v>0</v>
      </c>
      <c r="BW854" s="1">
        <v>0</v>
      </c>
      <c r="BX854" s="1">
        <v>0</v>
      </c>
    </row>
    <row r="855" spans="4:76" hidden="1" x14ac:dyDescent="0.25">
      <c r="D855" s="4"/>
      <c r="E855" s="5">
        <f t="shared" si="126"/>
        <v>0</v>
      </c>
      <c r="F855" s="5">
        <f t="shared" si="127"/>
        <v>0</v>
      </c>
      <c r="H855" s="5" t="str">
        <f t="shared" si="128"/>
        <v>Withdrawn</v>
      </c>
      <c r="I855" s="6" t="str">
        <f t="shared" si="129"/>
        <v>Not Started</v>
      </c>
      <c r="J855" s="1" t="s">
        <v>1910</v>
      </c>
      <c r="P855" s="1" t="str">
        <f t="shared" si="130"/>
        <v>NRIS</v>
      </c>
      <c r="R855" s="1">
        <f t="shared" si="131"/>
        <v>165</v>
      </c>
      <c r="T855" s="1" t="str">
        <f t="shared" si="132"/>
        <v>Wind</v>
      </c>
      <c r="U855" s="1" t="str">
        <f t="shared" si="133"/>
        <v>Ford County</v>
      </c>
      <c r="V855" s="1" t="str">
        <f t="shared" si="134"/>
        <v>IL</v>
      </c>
      <c r="AB855" s="1"/>
      <c r="AC855" s="1"/>
      <c r="AJ855" s="5"/>
      <c r="AK855" s="5"/>
      <c r="AL855" s="5"/>
      <c r="AM855" s="5"/>
      <c r="AN855" s="5"/>
      <c r="AO855" s="5"/>
      <c r="AP855" s="5"/>
      <c r="AQ855" s="5"/>
      <c r="AR855" s="5"/>
      <c r="AS855" s="5"/>
      <c r="AT855" s="5"/>
      <c r="AU855" s="5"/>
      <c r="BB855" s="1" t="s">
        <v>73</v>
      </c>
      <c r="BC855" s="2">
        <v>40168</v>
      </c>
      <c r="BD855" s="2">
        <v>40954</v>
      </c>
      <c r="BE855" s="2">
        <v>40954</v>
      </c>
      <c r="BG855" s="1" t="s">
        <v>122</v>
      </c>
      <c r="BH855" s="1" t="s">
        <v>736</v>
      </c>
      <c r="BI855" s="1" t="s">
        <v>124</v>
      </c>
      <c r="BL855" s="1" t="s">
        <v>143</v>
      </c>
      <c r="BM855" s="1" t="s">
        <v>126</v>
      </c>
      <c r="BN855" s="1" t="s">
        <v>1911</v>
      </c>
      <c r="BO855" s="1">
        <v>165</v>
      </c>
      <c r="BP855" s="1">
        <v>165</v>
      </c>
      <c r="BQ855" s="1" t="s">
        <v>97</v>
      </c>
      <c r="BR855" s="1" t="s">
        <v>98</v>
      </c>
      <c r="BS855" s="1" t="s">
        <v>84</v>
      </c>
      <c r="BT855" s="2">
        <v>40299</v>
      </c>
      <c r="BU855" s="1">
        <v>0</v>
      </c>
      <c r="BV855" s="1">
        <v>0</v>
      </c>
      <c r="BW855" s="1">
        <v>0</v>
      </c>
      <c r="BX855" s="1">
        <v>0</v>
      </c>
    </row>
    <row r="856" spans="4:76" hidden="1" x14ac:dyDescent="0.25">
      <c r="D856" s="4"/>
      <c r="E856" s="5">
        <f t="shared" si="126"/>
        <v>0</v>
      </c>
      <c r="F856" s="5">
        <f t="shared" si="127"/>
        <v>0</v>
      </c>
      <c r="H856" s="5" t="str">
        <f t="shared" si="128"/>
        <v>Withdrawn</v>
      </c>
      <c r="I856" s="6" t="str">
        <f t="shared" si="129"/>
        <v>Not Started</v>
      </c>
      <c r="J856" s="1" t="s">
        <v>1912</v>
      </c>
      <c r="P856" s="1" t="str">
        <f t="shared" si="130"/>
        <v>ERIS</v>
      </c>
      <c r="R856" s="1">
        <f t="shared" si="131"/>
        <v>100.5</v>
      </c>
      <c r="T856" s="1" t="str">
        <f t="shared" si="132"/>
        <v>Wind</v>
      </c>
      <c r="U856" s="1" t="str">
        <f t="shared" si="133"/>
        <v>Atchison County</v>
      </c>
      <c r="V856" s="1" t="str">
        <f t="shared" si="134"/>
        <v>MO</v>
      </c>
      <c r="AB856" s="1"/>
      <c r="AC856" s="1"/>
      <c r="AJ856" s="5"/>
      <c r="AK856" s="5"/>
      <c r="AL856" s="5"/>
      <c r="AM856" s="5"/>
      <c r="AN856" s="5"/>
      <c r="AO856" s="5"/>
      <c r="AP856" s="5"/>
      <c r="AQ856" s="5"/>
      <c r="AR856" s="5"/>
      <c r="AS856" s="5"/>
      <c r="AT856" s="5"/>
      <c r="AU856" s="5"/>
      <c r="BB856" s="1" t="s">
        <v>73</v>
      </c>
      <c r="BC856" s="2">
        <v>40220</v>
      </c>
      <c r="BD856" s="2">
        <v>40954</v>
      </c>
      <c r="BE856" s="2">
        <v>40954</v>
      </c>
      <c r="BG856" s="1" t="s">
        <v>251</v>
      </c>
      <c r="BH856" s="1" t="s">
        <v>1913</v>
      </c>
      <c r="BI856" s="1" t="s">
        <v>488</v>
      </c>
      <c r="BL856" s="1" t="s">
        <v>143</v>
      </c>
      <c r="BM856" s="1" t="s">
        <v>62</v>
      </c>
      <c r="BN856" s="1" t="s">
        <v>1914</v>
      </c>
      <c r="BO856" s="1">
        <v>100.5</v>
      </c>
      <c r="BP856" s="1">
        <v>100.5</v>
      </c>
      <c r="BQ856" s="1" t="s">
        <v>97</v>
      </c>
      <c r="BR856" s="1" t="s">
        <v>98</v>
      </c>
      <c r="BS856" s="1" t="s">
        <v>84</v>
      </c>
      <c r="BT856" s="2">
        <v>41075</v>
      </c>
      <c r="BU856" s="1">
        <v>0</v>
      </c>
      <c r="BV856" s="1">
        <v>0</v>
      </c>
      <c r="BW856" s="1">
        <v>0</v>
      </c>
      <c r="BX856" s="1">
        <v>0</v>
      </c>
    </row>
    <row r="857" spans="4:76" hidden="1" x14ac:dyDescent="0.25">
      <c r="D857" s="4"/>
      <c r="E857" s="5">
        <f t="shared" si="126"/>
        <v>0</v>
      </c>
      <c r="F857" s="5">
        <f t="shared" si="127"/>
        <v>0</v>
      </c>
      <c r="H857" s="5" t="str">
        <f t="shared" si="128"/>
        <v>Withdrawn</v>
      </c>
      <c r="I857" s="6" t="str">
        <f t="shared" si="129"/>
        <v>Not Started</v>
      </c>
      <c r="J857" s="1" t="s">
        <v>1915</v>
      </c>
      <c r="P857" s="1" t="str">
        <f t="shared" si="130"/>
        <v>NRIS</v>
      </c>
      <c r="R857" s="1">
        <f t="shared" si="131"/>
        <v>150</v>
      </c>
      <c r="T857" s="1" t="str">
        <f t="shared" si="132"/>
        <v>Wind</v>
      </c>
      <c r="U857" s="1" t="str">
        <f t="shared" si="133"/>
        <v>Tama County</v>
      </c>
      <c r="V857" s="1" t="str">
        <f t="shared" si="134"/>
        <v>IA</v>
      </c>
      <c r="AB857" s="1"/>
      <c r="AC857" s="1"/>
      <c r="AJ857" s="5"/>
      <c r="AK857" s="5"/>
      <c r="AL857" s="5"/>
      <c r="AM857" s="5"/>
      <c r="AN857" s="5"/>
      <c r="AO857" s="5"/>
      <c r="AP857" s="5"/>
      <c r="AQ857" s="5"/>
      <c r="AR857" s="5"/>
      <c r="AS857" s="5"/>
      <c r="AT857" s="5"/>
      <c r="AU857" s="5"/>
      <c r="BB857" s="1" t="s">
        <v>73</v>
      </c>
      <c r="BC857" s="2">
        <v>40220</v>
      </c>
      <c r="BD857" s="2">
        <v>40954</v>
      </c>
      <c r="BE857" s="2">
        <v>40954</v>
      </c>
      <c r="BG857" s="1" t="s">
        <v>87</v>
      </c>
      <c r="BH857" s="1" t="s">
        <v>578</v>
      </c>
      <c r="BI857" s="1" t="s">
        <v>89</v>
      </c>
      <c r="BL857" s="1" t="s">
        <v>143</v>
      </c>
      <c r="BM857" s="1" t="s">
        <v>126</v>
      </c>
      <c r="BN857" s="1" t="s">
        <v>1916</v>
      </c>
      <c r="BO857" s="1">
        <v>150</v>
      </c>
      <c r="BP857" s="1">
        <v>150</v>
      </c>
      <c r="BQ857" s="1" t="s">
        <v>97</v>
      </c>
      <c r="BR857" s="1" t="s">
        <v>98</v>
      </c>
      <c r="BS857" s="1" t="s">
        <v>84</v>
      </c>
      <c r="BT857" s="2">
        <v>40709</v>
      </c>
      <c r="BU857" s="1">
        <v>0</v>
      </c>
      <c r="BV857" s="1">
        <v>0</v>
      </c>
      <c r="BW857" s="1">
        <v>0</v>
      </c>
      <c r="BX857" s="1">
        <v>0</v>
      </c>
    </row>
    <row r="858" spans="4:76" hidden="1" x14ac:dyDescent="0.25">
      <c r="D858" s="4"/>
      <c r="E858" s="5">
        <f t="shared" si="126"/>
        <v>0</v>
      </c>
      <c r="F858" s="5">
        <f t="shared" si="127"/>
        <v>0</v>
      </c>
      <c r="H858" s="5" t="str">
        <f t="shared" si="128"/>
        <v>Withdrawn</v>
      </c>
      <c r="I858" s="6" t="str">
        <f t="shared" si="129"/>
        <v>Not Started</v>
      </c>
      <c r="J858" s="1" t="s">
        <v>1917</v>
      </c>
      <c r="P858" s="1" t="str">
        <f t="shared" si="130"/>
        <v>NRIS</v>
      </c>
      <c r="R858" s="1">
        <f t="shared" si="131"/>
        <v>200</v>
      </c>
      <c r="T858" s="1" t="str">
        <f t="shared" si="132"/>
        <v>Wind</v>
      </c>
      <c r="U858" s="1" t="str">
        <f t="shared" si="133"/>
        <v>Greene County</v>
      </c>
      <c r="V858" s="1" t="str">
        <f t="shared" si="134"/>
        <v>IA</v>
      </c>
      <c r="AB858" s="1"/>
      <c r="AC858" s="1"/>
      <c r="AJ858" s="5"/>
      <c r="AK858" s="5"/>
      <c r="AL858" s="5"/>
      <c r="AM858" s="5"/>
      <c r="AN858" s="5"/>
      <c r="AO858" s="5"/>
      <c r="AP858" s="5"/>
      <c r="AQ858" s="5"/>
      <c r="AR858" s="5"/>
      <c r="AS858" s="5"/>
      <c r="AT858" s="5"/>
      <c r="AU858" s="5"/>
      <c r="BB858" s="1" t="s">
        <v>73</v>
      </c>
      <c r="BC858" s="2">
        <v>39911</v>
      </c>
      <c r="BD858" s="2">
        <v>40954</v>
      </c>
      <c r="BE858" s="2">
        <v>40954</v>
      </c>
      <c r="BG858" s="1" t="s">
        <v>251</v>
      </c>
      <c r="BH858" s="1" t="s">
        <v>241</v>
      </c>
      <c r="BI858" s="1" t="s">
        <v>89</v>
      </c>
      <c r="BL858" s="1" t="s">
        <v>143</v>
      </c>
      <c r="BM858" s="1" t="s">
        <v>126</v>
      </c>
      <c r="BN858" s="1" t="s">
        <v>1918</v>
      </c>
      <c r="BO858" s="1">
        <v>200</v>
      </c>
      <c r="BP858" s="1">
        <v>200</v>
      </c>
      <c r="BQ858" s="1" t="s">
        <v>97</v>
      </c>
      <c r="BR858" s="1" t="s">
        <v>98</v>
      </c>
      <c r="BS858" s="1" t="s">
        <v>84</v>
      </c>
      <c r="BT858" s="2">
        <v>40359</v>
      </c>
      <c r="BU858" s="1">
        <v>0</v>
      </c>
      <c r="BV858" s="1">
        <v>0</v>
      </c>
      <c r="BW858" s="1">
        <v>0</v>
      </c>
      <c r="BX858" s="1">
        <v>0</v>
      </c>
    </row>
    <row r="859" spans="4:76" hidden="1" x14ac:dyDescent="0.25">
      <c r="D859" s="4"/>
      <c r="E859" s="5">
        <f t="shared" si="126"/>
        <v>0</v>
      </c>
      <c r="F859" s="5">
        <f t="shared" si="127"/>
        <v>0</v>
      </c>
      <c r="H859" s="5" t="str">
        <f t="shared" si="128"/>
        <v>Done</v>
      </c>
      <c r="I859" s="6" t="str">
        <f t="shared" si="129"/>
        <v>In Service</v>
      </c>
      <c r="J859" s="1" t="s">
        <v>1919</v>
      </c>
      <c r="P859" s="1" t="str">
        <f t="shared" si="130"/>
        <v>NRIS</v>
      </c>
      <c r="R859" s="1">
        <f t="shared" si="131"/>
        <v>330</v>
      </c>
      <c r="T859" s="1" t="str">
        <f t="shared" si="132"/>
        <v>Coal</v>
      </c>
      <c r="U859" s="1" t="str">
        <f t="shared" si="133"/>
        <v>Clermont County</v>
      </c>
      <c r="V859" s="1" t="str">
        <f t="shared" si="134"/>
        <v>OH</v>
      </c>
      <c r="AB859" s="1"/>
      <c r="AC859" s="1"/>
      <c r="AJ859" s="5"/>
      <c r="AK859" s="5"/>
      <c r="AL859" s="5"/>
      <c r="AM859" s="5"/>
      <c r="AN859" s="5"/>
      <c r="AO859" s="5"/>
      <c r="AP859" s="5"/>
      <c r="AQ859" s="5"/>
      <c r="AR859" s="5"/>
      <c r="AS859" s="5"/>
      <c r="AT859" s="5"/>
      <c r="AU859" s="5"/>
      <c r="BB859" s="1" t="s">
        <v>58</v>
      </c>
      <c r="BC859" s="2">
        <v>39528</v>
      </c>
      <c r="BE859" s="2">
        <v>39601</v>
      </c>
      <c r="BG859" s="1" t="s">
        <v>240</v>
      </c>
      <c r="BH859" s="1" t="s">
        <v>1920</v>
      </c>
      <c r="BI859" s="1" t="s">
        <v>242</v>
      </c>
      <c r="BL859" s="1" t="s">
        <v>143</v>
      </c>
      <c r="BM859" s="1" t="s">
        <v>126</v>
      </c>
      <c r="BN859" s="1" t="s">
        <v>1921</v>
      </c>
      <c r="BO859" s="1">
        <v>330</v>
      </c>
      <c r="BP859" s="1">
        <v>330</v>
      </c>
      <c r="BQ859" s="1" t="s">
        <v>83</v>
      </c>
      <c r="BR859" s="1" t="s">
        <v>94</v>
      </c>
      <c r="BS859" s="1" t="s">
        <v>65</v>
      </c>
      <c r="BT859" s="2">
        <v>40513</v>
      </c>
      <c r="BU859" s="1">
        <v>0</v>
      </c>
      <c r="BV859" s="1">
        <v>0</v>
      </c>
      <c r="BW859" s="1">
        <v>0</v>
      </c>
      <c r="BX859" s="1">
        <v>0</v>
      </c>
    </row>
    <row r="860" spans="4:76" hidden="1" x14ac:dyDescent="0.25">
      <c r="D860" s="4"/>
      <c r="E860" s="5">
        <f t="shared" si="126"/>
        <v>0</v>
      </c>
      <c r="F860" s="5">
        <f t="shared" si="127"/>
        <v>0</v>
      </c>
      <c r="H860" s="5" t="str">
        <f t="shared" si="128"/>
        <v>Done</v>
      </c>
      <c r="I860" s="6" t="str">
        <f t="shared" si="129"/>
        <v>In Service</v>
      </c>
      <c r="J860" s="1" t="s">
        <v>1922</v>
      </c>
      <c r="P860" s="1" t="str">
        <f t="shared" si="130"/>
        <v>NRIS</v>
      </c>
      <c r="R860" s="1">
        <f t="shared" si="131"/>
        <v>52</v>
      </c>
      <c r="T860" s="1" t="str">
        <f t="shared" si="132"/>
        <v>Coal</v>
      </c>
      <c r="U860" s="1" t="str">
        <f t="shared" si="133"/>
        <v>Clermont County</v>
      </c>
      <c r="V860" s="1" t="str">
        <f t="shared" si="134"/>
        <v>OH</v>
      </c>
      <c r="AB860" s="1"/>
      <c r="AC860" s="1"/>
      <c r="AJ860" s="5"/>
      <c r="AK860" s="5"/>
      <c r="AL860" s="5"/>
      <c r="AM860" s="5"/>
      <c r="AN860" s="5"/>
      <c r="AO860" s="5"/>
      <c r="AP860" s="5"/>
      <c r="AQ860" s="5"/>
      <c r="AR860" s="5"/>
      <c r="AS860" s="5"/>
      <c r="AT860" s="5"/>
      <c r="AU860" s="5"/>
      <c r="BB860" s="1" t="s">
        <v>58</v>
      </c>
      <c r="BC860" s="2">
        <v>39528</v>
      </c>
      <c r="BE860" s="2">
        <v>39601</v>
      </c>
      <c r="BG860" s="1" t="s">
        <v>240</v>
      </c>
      <c r="BH860" s="1" t="s">
        <v>1920</v>
      </c>
      <c r="BI860" s="1" t="s">
        <v>242</v>
      </c>
      <c r="BL860" s="1" t="s">
        <v>143</v>
      </c>
      <c r="BM860" s="1" t="s">
        <v>126</v>
      </c>
      <c r="BN860" s="1" t="s">
        <v>1923</v>
      </c>
      <c r="BO860" s="1">
        <v>52</v>
      </c>
      <c r="BP860" s="1">
        <v>52</v>
      </c>
      <c r="BQ860" s="1" t="s">
        <v>83</v>
      </c>
      <c r="BR860" s="1" t="s">
        <v>94</v>
      </c>
      <c r="BS860" s="1" t="s">
        <v>65</v>
      </c>
      <c r="BT860" s="2">
        <v>40695</v>
      </c>
      <c r="BU860" s="1">
        <v>0</v>
      </c>
      <c r="BV860" s="1">
        <v>0</v>
      </c>
      <c r="BW860" s="1">
        <v>0</v>
      </c>
      <c r="BX860" s="1">
        <v>0</v>
      </c>
    </row>
    <row r="861" spans="4:76" hidden="1" x14ac:dyDescent="0.25">
      <c r="D861" s="4"/>
      <c r="E861" s="5">
        <f t="shared" si="126"/>
        <v>0</v>
      </c>
      <c r="F861" s="5">
        <f t="shared" si="127"/>
        <v>0</v>
      </c>
      <c r="H861" s="5" t="str">
        <f t="shared" si="128"/>
        <v>Withdrawn</v>
      </c>
      <c r="I861" s="6" t="str">
        <f t="shared" si="129"/>
        <v>Not Started</v>
      </c>
      <c r="J861" s="1" t="s">
        <v>1924</v>
      </c>
      <c r="P861" s="1" t="str">
        <f t="shared" si="130"/>
        <v>NRIS</v>
      </c>
      <c r="R861" s="1">
        <f t="shared" si="131"/>
        <v>300</v>
      </c>
      <c r="T861" s="1" t="str">
        <f t="shared" si="132"/>
        <v>Wind</v>
      </c>
      <c r="U861" s="1" t="str">
        <f t="shared" si="133"/>
        <v>Calhoun County</v>
      </c>
      <c r="V861" s="1" t="str">
        <f t="shared" si="134"/>
        <v>IA</v>
      </c>
      <c r="AB861" s="1"/>
      <c r="AC861" s="1"/>
      <c r="AJ861" s="5"/>
      <c r="AK861" s="5"/>
      <c r="AL861" s="5"/>
      <c r="AM861" s="5"/>
      <c r="AN861" s="5"/>
      <c r="AO861" s="5"/>
      <c r="AP861" s="5"/>
      <c r="AQ861" s="5"/>
      <c r="AR861" s="5"/>
      <c r="AS861" s="5"/>
      <c r="AT861" s="5"/>
      <c r="AU861" s="5"/>
      <c r="BB861" s="1" t="s">
        <v>73</v>
      </c>
      <c r="BC861" s="2">
        <v>39911</v>
      </c>
      <c r="BD861" s="2">
        <v>40954</v>
      </c>
      <c r="BE861" s="2">
        <v>40954</v>
      </c>
      <c r="BG861" s="1" t="s">
        <v>251</v>
      </c>
      <c r="BH861" s="1" t="s">
        <v>1766</v>
      </c>
      <c r="BI861" s="1" t="s">
        <v>89</v>
      </c>
      <c r="BL861" s="1" t="s">
        <v>143</v>
      </c>
      <c r="BM861" s="1" t="s">
        <v>126</v>
      </c>
      <c r="BN861" s="1" t="s">
        <v>1925</v>
      </c>
      <c r="BO861" s="1">
        <v>300</v>
      </c>
      <c r="BP861" s="1">
        <v>300</v>
      </c>
      <c r="BQ861" s="1" t="s">
        <v>97</v>
      </c>
      <c r="BR861" s="1" t="s">
        <v>98</v>
      </c>
      <c r="BS861" s="1" t="s">
        <v>84</v>
      </c>
      <c r="BT861" s="2">
        <v>40543</v>
      </c>
      <c r="BU861" s="1">
        <v>0</v>
      </c>
      <c r="BV861" s="1">
        <v>0</v>
      </c>
      <c r="BW861" s="1">
        <v>0</v>
      </c>
      <c r="BX861" s="1">
        <v>0</v>
      </c>
    </row>
    <row r="862" spans="4:76" hidden="1" x14ac:dyDescent="0.25">
      <c r="D862" s="4"/>
      <c r="E862" s="5">
        <f t="shared" si="126"/>
        <v>0</v>
      </c>
      <c r="F862" s="5">
        <f t="shared" si="127"/>
        <v>0</v>
      </c>
      <c r="H862" s="5" t="str">
        <f t="shared" si="128"/>
        <v>Withdrawn</v>
      </c>
      <c r="I862" s="6" t="str">
        <f t="shared" si="129"/>
        <v>Not Started</v>
      </c>
      <c r="J862" s="1" t="s">
        <v>1926</v>
      </c>
      <c r="P862" s="1" t="str">
        <f t="shared" si="130"/>
        <v>NRIS</v>
      </c>
      <c r="R862" s="1">
        <f t="shared" si="131"/>
        <v>300</v>
      </c>
      <c r="T862" s="1" t="str">
        <f t="shared" si="132"/>
        <v>Wind</v>
      </c>
      <c r="U862" s="1" t="str">
        <f t="shared" si="133"/>
        <v>Kandiyohi County</v>
      </c>
      <c r="V862" s="1" t="str">
        <f t="shared" si="134"/>
        <v>MN</v>
      </c>
      <c r="AB862" s="1"/>
      <c r="AC862" s="1"/>
      <c r="AJ862" s="5"/>
      <c r="AK862" s="5"/>
      <c r="AL862" s="5"/>
      <c r="AM862" s="5"/>
      <c r="AN862" s="5"/>
      <c r="AO862" s="5"/>
      <c r="AP862" s="5"/>
      <c r="AQ862" s="5"/>
      <c r="AR862" s="5"/>
      <c r="AS862" s="5"/>
      <c r="AT862" s="5"/>
      <c r="AU862" s="5"/>
      <c r="BB862" s="1" t="s">
        <v>73</v>
      </c>
      <c r="BC862" s="2">
        <v>39589</v>
      </c>
      <c r="BD862" s="2">
        <v>40961</v>
      </c>
      <c r="BE862" s="2">
        <v>40961</v>
      </c>
      <c r="BG862" s="1" t="s">
        <v>91</v>
      </c>
      <c r="BH862" s="1" t="s">
        <v>1927</v>
      </c>
      <c r="BI862" s="1" t="s">
        <v>93</v>
      </c>
      <c r="BL862" s="1" t="s">
        <v>143</v>
      </c>
      <c r="BM862" s="1" t="s">
        <v>126</v>
      </c>
      <c r="BN862" s="1" t="s">
        <v>1928</v>
      </c>
      <c r="BO862" s="1">
        <v>300</v>
      </c>
      <c r="BP862" s="1">
        <v>300</v>
      </c>
      <c r="BQ862" s="1" t="s">
        <v>97</v>
      </c>
      <c r="BR862" s="1" t="s">
        <v>98</v>
      </c>
      <c r="BS862" s="1" t="s">
        <v>84</v>
      </c>
      <c r="BT862" s="2">
        <v>40878</v>
      </c>
      <c r="BU862" s="1">
        <v>0</v>
      </c>
      <c r="BV862" s="1">
        <v>0</v>
      </c>
      <c r="BW862" s="1">
        <v>0</v>
      </c>
      <c r="BX862" s="1">
        <v>0</v>
      </c>
    </row>
    <row r="863" spans="4:76" hidden="1" x14ac:dyDescent="0.25">
      <c r="D863" s="4"/>
      <c r="E863" s="5" t="str">
        <f t="shared" si="126"/>
        <v>FeS-2011-APR</v>
      </c>
      <c r="F863" s="5">
        <f t="shared" si="127"/>
        <v>0</v>
      </c>
      <c r="H863" s="5" t="str">
        <f t="shared" si="128"/>
        <v>Withdrawn</v>
      </c>
      <c r="I863" s="6" t="str">
        <f t="shared" si="129"/>
        <v>Not Started</v>
      </c>
      <c r="J863" s="1" t="s">
        <v>1929</v>
      </c>
      <c r="P863" s="1" t="str">
        <f t="shared" si="130"/>
        <v>ERIS</v>
      </c>
      <c r="R863" s="1">
        <f t="shared" si="131"/>
        <v>20</v>
      </c>
      <c r="T863" s="1" t="str">
        <f t="shared" si="132"/>
        <v>Solar</v>
      </c>
      <c r="U863" s="1" t="str">
        <f t="shared" si="133"/>
        <v>Butler County</v>
      </c>
      <c r="V863" s="1" t="str">
        <f t="shared" si="134"/>
        <v>OH</v>
      </c>
      <c r="AB863" s="1"/>
      <c r="AC863" s="1"/>
      <c r="AJ863" s="5"/>
      <c r="AK863" s="5"/>
      <c r="AL863" s="5"/>
      <c r="AM863" s="5"/>
      <c r="AN863" s="5"/>
      <c r="AO863" s="5"/>
      <c r="AP863" s="5"/>
      <c r="AQ863" s="5"/>
      <c r="AR863" s="5"/>
      <c r="AS863" s="5"/>
      <c r="AT863" s="5"/>
      <c r="AU863" s="5"/>
      <c r="BB863" s="1" t="s">
        <v>73</v>
      </c>
      <c r="BC863" s="2">
        <v>40638</v>
      </c>
      <c r="BD863" s="2">
        <v>40961</v>
      </c>
      <c r="BE863" s="2">
        <v>40961</v>
      </c>
      <c r="BG863" s="1" t="s">
        <v>240</v>
      </c>
      <c r="BH863" s="1" t="s">
        <v>282</v>
      </c>
      <c r="BI863" s="1" t="s">
        <v>242</v>
      </c>
      <c r="BJ863" s="1" t="s">
        <v>1736</v>
      </c>
      <c r="BL863" s="1" t="s">
        <v>536</v>
      </c>
      <c r="BM863" s="1" t="s">
        <v>62</v>
      </c>
      <c r="BN863" s="1" t="s">
        <v>1930</v>
      </c>
      <c r="BO863" s="1">
        <v>20</v>
      </c>
      <c r="BP863" s="1">
        <v>20</v>
      </c>
      <c r="BQ863" s="1" t="s">
        <v>1485</v>
      </c>
      <c r="BR863" s="1" t="s">
        <v>1486</v>
      </c>
      <c r="BS863" s="1" t="s">
        <v>84</v>
      </c>
      <c r="BT863" s="2">
        <v>41577</v>
      </c>
      <c r="BU863" s="1">
        <v>0</v>
      </c>
      <c r="BV863" s="1">
        <v>0</v>
      </c>
      <c r="BW863" s="1">
        <v>0</v>
      </c>
      <c r="BX863" s="1">
        <v>0</v>
      </c>
    </row>
    <row r="864" spans="4:76" hidden="1" x14ac:dyDescent="0.25">
      <c r="D864" s="4"/>
      <c r="E864" s="5">
        <f t="shared" si="126"/>
        <v>0</v>
      </c>
      <c r="F864" s="5">
        <f t="shared" si="127"/>
        <v>0</v>
      </c>
      <c r="H864" s="5" t="str">
        <f t="shared" si="128"/>
        <v>Withdrawn</v>
      </c>
      <c r="I864" s="6" t="str">
        <f t="shared" si="129"/>
        <v>Not Started</v>
      </c>
      <c r="J864" s="1" t="s">
        <v>1931</v>
      </c>
      <c r="P864" s="1" t="str">
        <f t="shared" si="130"/>
        <v>NRIS</v>
      </c>
      <c r="R864" s="1">
        <f t="shared" si="131"/>
        <v>150</v>
      </c>
      <c r="T864" s="1" t="str">
        <f t="shared" si="132"/>
        <v>Wind</v>
      </c>
      <c r="U864" s="1" t="str">
        <f t="shared" si="133"/>
        <v>Adams County</v>
      </c>
      <c r="V864" s="1" t="str">
        <f t="shared" si="134"/>
        <v>ND</v>
      </c>
      <c r="AB864" s="1"/>
      <c r="AC864" s="1"/>
      <c r="AJ864" s="5"/>
      <c r="AK864" s="5"/>
      <c r="AL864" s="5"/>
      <c r="AM864" s="5"/>
      <c r="AN864" s="5"/>
      <c r="AO864" s="5"/>
      <c r="AP864" s="5"/>
      <c r="AQ864" s="5"/>
      <c r="AR864" s="5"/>
      <c r="AS864" s="5"/>
      <c r="AT864" s="5"/>
      <c r="AU864" s="5"/>
      <c r="BB864" s="1" t="s">
        <v>73</v>
      </c>
      <c r="BC864" s="2">
        <v>40721</v>
      </c>
      <c r="BD864" s="2">
        <v>40970</v>
      </c>
      <c r="BE864" s="2">
        <v>40970</v>
      </c>
      <c r="BG864" s="1" t="s">
        <v>192</v>
      </c>
      <c r="BH864" s="1" t="s">
        <v>1087</v>
      </c>
      <c r="BI864" s="1" t="s">
        <v>194</v>
      </c>
      <c r="BL864" s="1" t="s">
        <v>143</v>
      </c>
      <c r="BM864" s="1" t="s">
        <v>126</v>
      </c>
      <c r="BN864" s="1" t="s">
        <v>1932</v>
      </c>
      <c r="BO864" s="1">
        <v>150</v>
      </c>
      <c r="BP864" s="1">
        <v>150</v>
      </c>
      <c r="BQ864" s="1" t="s">
        <v>97</v>
      </c>
      <c r="BR864" s="1" t="s">
        <v>98</v>
      </c>
      <c r="BS864" s="1" t="s">
        <v>84</v>
      </c>
      <c r="BT864" s="2">
        <v>41197</v>
      </c>
      <c r="BU864" s="1">
        <v>0</v>
      </c>
      <c r="BV864" s="1">
        <v>0</v>
      </c>
      <c r="BW864" s="1">
        <v>0</v>
      </c>
      <c r="BX864" s="1">
        <v>0</v>
      </c>
    </row>
    <row r="865" spans="4:76" hidden="1" x14ac:dyDescent="0.25">
      <c r="D865" s="4"/>
      <c r="E865" s="5" t="str">
        <f t="shared" si="126"/>
        <v>DPP-2009-NOV</v>
      </c>
      <c r="F865" s="5" t="str">
        <f t="shared" si="127"/>
        <v>IN</v>
      </c>
      <c r="H865" s="5" t="str">
        <f t="shared" si="128"/>
        <v>Withdrawn</v>
      </c>
      <c r="I865" s="6" t="str">
        <f t="shared" si="129"/>
        <v>Not Started</v>
      </c>
      <c r="J865" s="1" t="s">
        <v>1933</v>
      </c>
      <c r="P865" s="1" t="str">
        <f t="shared" si="130"/>
        <v>NRIS</v>
      </c>
      <c r="R865" s="1">
        <f t="shared" si="131"/>
        <v>200</v>
      </c>
      <c r="T865" s="1" t="str">
        <f t="shared" si="132"/>
        <v>Wind</v>
      </c>
      <c r="U865" s="1" t="str">
        <f t="shared" si="133"/>
        <v>Montgomery County</v>
      </c>
      <c r="V865" s="1" t="str">
        <f t="shared" si="134"/>
        <v>IN</v>
      </c>
      <c r="AB865" s="1"/>
      <c r="AC865" s="1"/>
      <c r="AJ865" s="5"/>
      <c r="AK865" s="5"/>
      <c r="AL865" s="5"/>
      <c r="AM865" s="5"/>
      <c r="AN865" s="5"/>
      <c r="AO865" s="5"/>
      <c r="AP865" s="5"/>
      <c r="AQ865" s="5"/>
      <c r="AR865" s="5"/>
      <c r="AS865" s="5"/>
      <c r="AT865" s="5"/>
      <c r="AU865" s="5"/>
      <c r="BB865" s="1" t="s">
        <v>73</v>
      </c>
      <c r="BC865" s="2">
        <v>39392</v>
      </c>
      <c r="BD865" s="2">
        <v>40974</v>
      </c>
      <c r="BE865" s="2">
        <v>40974</v>
      </c>
      <c r="BF865" s="2">
        <v>41944</v>
      </c>
      <c r="BG865" s="1" t="s">
        <v>101</v>
      </c>
      <c r="BH865" s="1" t="s">
        <v>763</v>
      </c>
      <c r="BI865" s="1" t="s">
        <v>103</v>
      </c>
      <c r="BJ865" s="1" t="s">
        <v>1403</v>
      </c>
      <c r="BK865" s="1" t="s">
        <v>103</v>
      </c>
      <c r="BL865" s="1" t="s">
        <v>77</v>
      </c>
      <c r="BM865" s="1" t="s">
        <v>126</v>
      </c>
      <c r="BN865" s="1" t="s">
        <v>1934</v>
      </c>
      <c r="BO865" s="1">
        <v>200</v>
      </c>
      <c r="BP865" s="1">
        <v>200</v>
      </c>
      <c r="BQ865" s="1" t="s">
        <v>97</v>
      </c>
      <c r="BR865" s="1" t="s">
        <v>98</v>
      </c>
      <c r="BS865" s="1" t="s">
        <v>84</v>
      </c>
      <c r="BT865" s="2">
        <v>39820</v>
      </c>
      <c r="BU865" s="1">
        <v>0</v>
      </c>
      <c r="BV865" s="1">
        <v>0</v>
      </c>
      <c r="BW865" s="1">
        <v>0</v>
      </c>
      <c r="BX865" s="1">
        <v>0</v>
      </c>
    </row>
    <row r="866" spans="4:76" hidden="1" x14ac:dyDescent="0.25">
      <c r="D866" s="4"/>
      <c r="E866" s="5" t="str">
        <f t="shared" si="126"/>
        <v>DPP-2008-NOV</v>
      </c>
      <c r="F866" s="5" t="str">
        <f t="shared" si="127"/>
        <v>IL</v>
      </c>
      <c r="H866" s="5" t="str">
        <f t="shared" si="128"/>
        <v>Done</v>
      </c>
      <c r="I866" s="6" t="str">
        <f t="shared" si="129"/>
        <v>In Service</v>
      </c>
      <c r="J866" s="1" t="s">
        <v>1935</v>
      </c>
      <c r="P866" s="1" t="str">
        <f t="shared" si="130"/>
        <v>NRIS</v>
      </c>
      <c r="R866" s="1">
        <f t="shared" si="131"/>
        <v>150</v>
      </c>
      <c r="T866" s="1" t="str">
        <f t="shared" si="132"/>
        <v>Wind</v>
      </c>
      <c r="U866" s="1" t="str">
        <f t="shared" si="133"/>
        <v>Ford County</v>
      </c>
      <c r="V866" s="1" t="str">
        <f t="shared" si="134"/>
        <v>IL</v>
      </c>
      <c r="AB866" s="1"/>
      <c r="AC866" s="1"/>
      <c r="AJ866" s="5"/>
      <c r="AK866" s="5"/>
      <c r="AL866" s="5"/>
      <c r="AM866" s="5"/>
      <c r="AN866" s="5"/>
      <c r="AO866" s="5"/>
      <c r="AP866" s="5"/>
      <c r="AQ866" s="5"/>
      <c r="AR866" s="5"/>
      <c r="AS866" s="5"/>
      <c r="AT866" s="5"/>
      <c r="AU866" s="5"/>
      <c r="BB866" s="1" t="s">
        <v>58</v>
      </c>
      <c r="BC866" s="2">
        <v>39542</v>
      </c>
      <c r="BE866" s="2">
        <v>40214</v>
      </c>
      <c r="BF866" s="2">
        <v>40940</v>
      </c>
      <c r="BG866" s="1" t="s">
        <v>122</v>
      </c>
      <c r="BH866" s="1" t="s">
        <v>736</v>
      </c>
      <c r="BI866" s="1" t="s">
        <v>124</v>
      </c>
      <c r="BJ866" s="1" t="s">
        <v>1303</v>
      </c>
      <c r="BK866" s="1" t="s">
        <v>124</v>
      </c>
      <c r="BL866" s="1" t="s">
        <v>599</v>
      </c>
      <c r="BM866" s="1" t="s">
        <v>126</v>
      </c>
      <c r="BN866" s="1" t="s">
        <v>1911</v>
      </c>
      <c r="BO866" s="1">
        <v>150</v>
      </c>
      <c r="BP866" s="1">
        <v>150</v>
      </c>
      <c r="BQ866" s="1" t="s">
        <v>97</v>
      </c>
      <c r="BR866" s="1" t="s">
        <v>98</v>
      </c>
      <c r="BS866" s="1" t="s">
        <v>65</v>
      </c>
      <c r="BT866" s="2">
        <v>40517</v>
      </c>
      <c r="BU866" s="1">
        <v>0</v>
      </c>
      <c r="BV866" s="1">
        <v>0</v>
      </c>
      <c r="BW866" s="1">
        <v>0</v>
      </c>
      <c r="BX866" s="1">
        <v>0</v>
      </c>
    </row>
    <row r="867" spans="4:76" hidden="1" x14ac:dyDescent="0.25">
      <c r="D867" s="4"/>
      <c r="E867" s="5" t="str">
        <f t="shared" si="126"/>
        <v>DPP-2013-AUG</v>
      </c>
      <c r="F867" s="5" t="str">
        <f t="shared" si="127"/>
        <v>MI</v>
      </c>
      <c r="H867" s="5" t="str">
        <f t="shared" si="128"/>
        <v>Done</v>
      </c>
      <c r="I867" s="6" t="str">
        <f t="shared" si="129"/>
        <v>In Service</v>
      </c>
      <c r="J867" s="1" t="s">
        <v>1936</v>
      </c>
      <c r="P867" s="1" t="str">
        <f t="shared" si="130"/>
        <v>NRIS</v>
      </c>
      <c r="R867" s="1">
        <f t="shared" si="131"/>
        <v>50</v>
      </c>
      <c r="T867" s="1" t="str">
        <f t="shared" si="132"/>
        <v>Wind</v>
      </c>
      <c r="U867" s="1" t="str">
        <f t="shared" si="133"/>
        <v>Huron County</v>
      </c>
      <c r="V867" s="1" t="str">
        <f t="shared" si="134"/>
        <v>MI</v>
      </c>
      <c r="AB867" s="1"/>
      <c r="AC867" s="1"/>
      <c r="AJ867" s="5"/>
      <c r="AK867" s="5"/>
      <c r="AL867" s="5"/>
      <c r="AM867" s="5"/>
      <c r="AN867" s="5"/>
      <c r="AO867" s="5"/>
      <c r="AP867" s="5"/>
      <c r="AQ867" s="5"/>
      <c r="AR867" s="5"/>
      <c r="AS867" s="5"/>
      <c r="AT867" s="5"/>
      <c r="AU867" s="5"/>
      <c r="BB867" s="1" t="s">
        <v>58</v>
      </c>
      <c r="BC867" s="2">
        <v>40519</v>
      </c>
      <c r="BE867" s="2">
        <v>41631</v>
      </c>
      <c r="BF867" s="2">
        <v>41943</v>
      </c>
      <c r="BG867" s="1" t="s">
        <v>128</v>
      </c>
      <c r="BH867" s="1" t="s">
        <v>546</v>
      </c>
      <c r="BI867" s="1" t="s">
        <v>130</v>
      </c>
      <c r="BJ867" s="1" t="s">
        <v>1937</v>
      </c>
      <c r="BK867" s="1" t="s">
        <v>130</v>
      </c>
      <c r="BL867" s="1" t="s">
        <v>134</v>
      </c>
      <c r="BM867" s="1" t="s">
        <v>126</v>
      </c>
      <c r="BN867" s="1" t="s">
        <v>1938</v>
      </c>
      <c r="BO867" s="1">
        <v>50</v>
      </c>
      <c r="BP867" s="1">
        <v>50</v>
      </c>
      <c r="BQ867" s="1" t="s">
        <v>97</v>
      </c>
      <c r="BR867" s="1" t="s">
        <v>98</v>
      </c>
      <c r="BS867" s="1" t="s">
        <v>65</v>
      </c>
      <c r="BT867" s="2">
        <v>39994</v>
      </c>
      <c r="BU867" s="1">
        <v>0</v>
      </c>
      <c r="BV867" s="1">
        <v>0</v>
      </c>
      <c r="BW867" s="1">
        <v>0</v>
      </c>
      <c r="BX867" s="1">
        <v>0</v>
      </c>
    </row>
    <row r="868" spans="4:76" hidden="1" x14ac:dyDescent="0.25">
      <c r="D868" s="4"/>
      <c r="E868" s="5" t="str">
        <f t="shared" si="126"/>
        <v>DPP-2009-NOV</v>
      </c>
      <c r="F868" s="5" t="str">
        <f t="shared" si="127"/>
        <v>IN</v>
      </c>
      <c r="H868" s="5" t="str">
        <f t="shared" si="128"/>
        <v>Withdrawn</v>
      </c>
      <c r="I868" s="6" t="str">
        <f t="shared" si="129"/>
        <v>Not Started</v>
      </c>
      <c r="J868" s="1" t="s">
        <v>1939</v>
      </c>
      <c r="P868" s="1" t="str">
        <f t="shared" si="130"/>
        <v>NRIS</v>
      </c>
      <c r="R868" s="1">
        <f t="shared" si="131"/>
        <v>200</v>
      </c>
      <c r="T868" s="1" t="str">
        <f t="shared" si="132"/>
        <v>Wind</v>
      </c>
      <c r="U868" s="1" t="str">
        <f t="shared" si="133"/>
        <v>Montgomery County</v>
      </c>
      <c r="V868" s="1" t="str">
        <f t="shared" si="134"/>
        <v>IN</v>
      </c>
      <c r="AB868" s="1"/>
      <c r="AC868" s="1"/>
      <c r="AJ868" s="5"/>
      <c r="AK868" s="5"/>
      <c r="AL868" s="5"/>
      <c r="AM868" s="5"/>
      <c r="AN868" s="5"/>
      <c r="AO868" s="5"/>
      <c r="AP868" s="5"/>
      <c r="AQ868" s="5"/>
      <c r="AR868" s="5"/>
      <c r="AS868" s="5"/>
      <c r="AT868" s="5"/>
      <c r="AU868" s="5"/>
      <c r="BB868" s="1" t="s">
        <v>73</v>
      </c>
      <c r="BC868" s="2">
        <v>39463</v>
      </c>
      <c r="BD868" s="2">
        <v>40974</v>
      </c>
      <c r="BE868" s="2">
        <v>40974</v>
      </c>
      <c r="BF868" s="2">
        <v>41944</v>
      </c>
      <c r="BG868" s="1" t="s">
        <v>101</v>
      </c>
      <c r="BH868" s="1" t="s">
        <v>763</v>
      </c>
      <c r="BI868" s="1" t="s">
        <v>103</v>
      </c>
      <c r="BJ868" s="1" t="s">
        <v>1403</v>
      </c>
      <c r="BK868" s="1" t="s">
        <v>103</v>
      </c>
      <c r="BL868" s="1" t="s">
        <v>77</v>
      </c>
      <c r="BM868" s="1" t="s">
        <v>126</v>
      </c>
      <c r="BN868" s="1" t="s">
        <v>1940</v>
      </c>
      <c r="BO868" s="1">
        <v>200</v>
      </c>
      <c r="BP868" s="1">
        <v>200</v>
      </c>
      <c r="BQ868" s="1" t="s">
        <v>97</v>
      </c>
      <c r="BR868" s="1" t="s">
        <v>98</v>
      </c>
      <c r="BS868" s="1" t="s">
        <v>84</v>
      </c>
      <c r="BT868" s="2">
        <v>40787</v>
      </c>
      <c r="BU868" s="1">
        <v>0</v>
      </c>
      <c r="BV868" s="1">
        <v>0</v>
      </c>
      <c r="BW868" s="1">
        <v>0</v>
      </c>
      <c r="BX868" s="1">
        <v>0</v>
      </c>
    </row>
    <row r="869" spans="4:76" hidden="1" x14ac:dyDescent="0.25">
      <c r="D869" s="4"/>
      <c r="E869" s="5" t="str">
        <f t="shared" si="126"/>
        <v>Pre-Transition SIS</v>
      </c>
      <c r="F869" s="5" t="str">
        <f t="shared" si="127"/>
        <v>CS5</v>
      </c>
      <c r="H869" s="5" t="str">
        <f t="shared" si="128"/>
        <v>Withdrawn</v>
      </c>
      <c r="I869" s="6" t="str">
        <f t="shared" si="129"/>
        <v>Not Started</v>
      </c>
      <c r="J869" s="1" t="s">
        <v>1941</v>
      </c>
      <c r="P869" s="1" t="str">
        <f t="shared" si="130"/>
        <v>NRIS</v>
      </c>
      <c r="R869" s="1">
        <f t="shared" si="131"/>
        <v>100</v>
      </c>
      <c r="T869" s="1" t="str">
        <f t="shared" si="132"/>
        <v>Wind</v>
      </c>
      <c r="U869" s="1" t="str">
        <f t="shared" si="133"/>
        <v>Stevens County</v>
      </c>
      <c r="V869" s="1" t="str">
        <f t="shared" si="134"/>
        <v>MN</v>
      </c>
      <c r="AB869" s="1"/>
      <c r="AC869" s="1"/>
      <c r="AJ869" s="5"/>
      <c r="AK869" s="5"/>
      <c r="AL869" s="5"/>
      <c r="AM869" s="5"/>
      <c r="AN869" s="5"/>
      <c r="AO869" s="5"/>
      <c r="AP869" s="5"/>
      <c r="AQ869" s="5"/>
      <c r="AR869" s="5"/>
      <c r="AS869" s="5"/>
      <c r="AT869" s="5"/>
      <c r="AU869" s="5"/>
      <c r="BB869" s="1" t="s">
        <v>73</v>
      </c>
      <c r="BC869" s="2">
        <v>38649</v>
      </c>
      <c r="BD869" s="2">
        <v>40976</v>
      </c>
      <c r="BE869" s="2">
        <v>40976</v>
      </c>
      <c r="BG869" s="1" t="s">
        <v>203</v>
      </c>
      <c r="BH869" s="1" t="s">
        <v>1602</v>
      </c>
      <c r="BI869" s="1" t="s">
        <v>93</v>
      </c>
      <c r="BJ869" s="1" t="s">
        <v>1058</v>
      </c>
      <c r="BK869" s="1" t="s">
        <v>888</v>
      </c>
      <c r="BL869" s="1" t="s">
        <v>134</v>
      </c>
      <c r="BM869" s="1" t="s">
        <v>126</v>
      </c>
      <c r="BN869" s="1" t="s">
        <v>1942</v>
      </c>
      <c r="BO869" s="1">
        <v>100</v>
      </c>
      <c r="BP869" s="1">
        <v>100</v>
      </c>
      <c r="BQ869" s="1" t="s">
        <v>97</v>
      </c>
      <c r="BR869" s="1" t="s">
        <v>98</v>
      </c>
      <c r="BS869" s="1" t="s">
        <v>84</v>
      </c>
      <c r="BT869" s="2">
        <v>38930</v>
      </c>
      <c r="BU869" s="1">
        <v>0</v>
      </c>
      <c r="BV869" s="1">
        <v>0</v>
      </c>
      <c r="BW869" s="1">
        <v>0</v>
      </c>
      <c r="BX869" s="1">
        <v>0</v>
      </c>
    </row>
    <row r="870" spans="4:76" hidden="1" x14ac:dyDescent="0.25">
      <c r="D870" s="4"/>
      <c r="E870" s="5">
        <f t="shared" si="126"/>
        <v>0</v>
      </c>
      <c r="F870" s="5">
        <f t="shared" si="127"/>
        <v>0</v>
      </c>
      <c r="H870" s="5" t="str">
        <f t="shared" si="128"/>
        <v>Withdrawn</v>
      </c>
      <c r="I870" s="6" t="str">
        <f t="shared" si="129"/>
        <v>Not Started</v>
      </c>
      <c r="J870" s="1" t="s">
        <v>1943</v>
      </c>
      <c r="P870" s="1" t="str">
        <f t="shared" si="130"/>
        <v>NRIS</v>
      </c>
      <c r="R870" s="1">
        <f t="shared" si="131"/>
        <v>350</v>
      </c>
      <c r="T870" s="1" t="str">
        <f t="shared" si="132"/>
        <v>Wind</v>
      </c>
      <c r="U870" s="1" t="str">
        <f t="shared" si="133"/>
        <v>Huron County</v>
      </c>
      <c r="V870" s="1" t="str">
        <f t="shared" si="134"/>
        <v>MI</v>
      </c>
      <c r="AB870" s="1"/>
      <c r="AC870" s="1"/>
      <c r="AJ870" s="5"/>
      <c r="AK870" s="5"/>
      <c r="AL870" s="5"/>
      <c r="AM870" s="5"/>
      <c r="AN870" s="5"/>
      <c r="AO870" s="5"/>
      <c r="AP870" s="5"/>
      <c r="AQ870" s="5"/>
      <c r="AR870" s="5"/>
      <c r="AS870" s="5"/>
      <c r="AT870" s="5"/>
      <c r="AU870" s="5"/>
      <c r="BB870" s="1" t="s">
        <v>73</v>
      </c>
      <c r="BC870" s="2">
        <v>40091</v>
      </c>
      <c r="BD870" s="2">
        <v>40981</v>
      </c>
      <c r="BE870" s="2">
        <v>40981</v>
      </c>
      <c r="BG870" s="1" t="s">
        <v>128</v>
      </c>
      <c r="BH870" s="1" t="s">
        <v>546</v>
      </c>
      <c r="BI870" s="1" t="s">
        <v>130</v>
      </c>
      <c r="BL870" s="1" t="s">
        <v>143</v>
      </c>
      <c r="BM870" s="1" t="s">
        <v>126</v>
      </c>
      <c r="BN870" s="1" t="s">
        <v>1944</v>
      </c>
      <c r="BO870" s="1">
        <v>350</v>
      </c>
      <c r="BP870" s="1">
        <v>350</v>
      </c>
      <c r="BQ870" s="1" t="s">
        <v>97</v>
      </c>
      <c r="BR870" s="1" t="s">
        <v>98</v>
      </c>
      <c r="BS870" s="1" t="s">
        <v>84</v>
      </c>
      <c r="BT870" s="2">
        <v>41183</v>
      </c>
      <c r="BU870" s="1">
        <v>0</v>
      </c>
      <c r="BV870" s="1">
        <v>0</v>
      </c>
      <c r="BW870" s="1">
        <v>0</v>
      </c>
      <c r="BX870" s="1">
        <v>0</v>
      </c>
    </row>
    <row r="871" spans="4:76" hidden="1" x14ac:dyDescent="0.25">
      <c r="D871" s="4"/>
      <c r="E871" s="5">
        <f t="shared" si="126"/>
        <v>0</v>
      </c>
      <c r="F871" s="5">
        <f t="shared" si="127"/>
        <v>0</v>
      </c>
      <c r="H871" s="5" t="str">
        <f t="shared" si="128"/>
        <v>Withdrawn</v>
      </c>
      <c r="I871" s="6" t="str">
        <f t="shared" si="129"/>
        <v>Not Started</v>
      </c>
      <c r="J871" s="1" t="s">
        <v>1945</v>
      </c>
      <c r="P871" s="1" t="str">
        <f t="shared" si="130"/>
        <v>NRIS</v>
      </c>
      <c r="R871" s="1">
        <f t="shared" si="131"/>
        <v>259.89999999999998</v>
      </c>
      <c r="T871" s="1" t="str">
        <f t="shared" si="132"/>
        <v>Wind</v>
      </c>
      <c r="U871" s="1" t="str">
        <f t="shared" si="133"/>
        <v>Dodge County</v>
      </c>
      <c r="V871" s="1" t="str">
        <f t="shared" si="134"/>
        <v>MN</v>
      </c>
      <c r="AB871" s="1"/>
      <c r="AC871" s="1"/>
      <c r="AJ871" s="5"/>
      <c r="AK871" s="5"/>
      <c r="AL871" s="5"/>
      <c r="AM871" s="5"/>
      <c r="AN871" s="5"/>
      <c r="AO871" s="5"/>
      <c r="AP871" s="5"/>
      <c r="AQ871" s="5"/>
      <c r="AR871" s="5"/>
      <c r="AS871" s="5"/>
      <c r="AT871" s="5"/>
      <c r="AU871" s="5"/>
      <c r="BB871" s="1" t="s">
        <v>73</v>
      </c>
      <c r="BC871" s="2">
        <v>39174</v>
      </c>
      <c r="BD871" s="2">
        <v>40984</v>
      </c>
      <c r="BE871" s="2">
        <v>40984</v>
      </c>
      <c r="BG871" s="1" t="s">
        <v>1242</v>
      </c>
      <c r="BH871" s="1" t="s">
        <v>297</v>
      </c>
      <c r="BI871" s="1" t="s">
        <v>93</v>
      </c>
      <c r="BL871" s="1" t="s">
        <v>143</v>
      </c>
      <c r="BM871" s="1" t="s">
        <v>126</v>
      </c>
      <c r="BN871" s="1" t="s">
        <v>1946</v>
      </c>
      <c r="BO871" s="1">
        <v>259.89999999999998</v>
      </c>
      <c r="BP871" s="1">
        <v>259.89999999999998</v>
      </c>
      <c r="BQ871" s="1" t="s">
        <v>97</v>
      </c>
      <c r="BR871" s="1" t="s">
        <v>98</v>
      </c>
      <c r="BS871" s="1" t="s">
        <v>84</v>
      </c>
      <c r="BT871" s="2">
        <v>39814</v>
      </c>
      <c r="BU871" s="1">
        <v>0</v>
      </c>
      <c r="BV871" s="1">
        <v>0</v>
      </c>
      <c r="BW871" s="1">
        <v>0</v>
      </c>
      <c r="BX871" s="1">
        <v>0</v>
      </c>
    </row>
    <row r="872" spans="4:76" hidden="1" x14ac:dyDescent="0.25">
      <c r="D872" s="4"/>
      <c r="E872" s="5" t="str">
        <f t="shared" si="126"/>
        <v>DPP-2010-APR</v>
      </c>
      <c r="F872" s="5">
        <f t="shared" si="127"/>
        <v>0</v>
      </c>
      <c r="H872" s="5" t="str">
        <f t="shared" si="128"/>
        <v>Withdrawn</v>
      </c>
      <c r="I872" s="6" t="str">
        <f t="shared" si="129"/>
        <v>Not Started</v>
      </c>
      <c r="J872" s="1" t="s">
        <v>1947</v>
      </c>
      <c r="P872" s="1" t="str">
        <f t="shared" si="130"/>
        <v>NRIS</v>
      </c>
      <c r="R872" s="1">
        <f t="shared" si="131"/>
        <v>99</v>
      </c>
      <c r="T872" s="1" t="str">
        <f t="shared" si="132"/>
        <v>Wind</v>
      </c>
      <c r="U872" s="1" t="str">
        <f t="shared" si="133"/>
        <v>Edgar County</v>
      </c>
      <c r="V872" s="1" t="str">
        <f t="shared" si="134"/>
        <v>IL</v>
      </c>
      <c r="AB872" s="1"/>
      <c r="AC872" s="1"/>
      <c r="AJ872" s="5"/>
      <c r="AK872" s="5"/>
      <c r="AL872" s="5"/>
      <c r="AM872" s="5"/>
      <c r="AN872" s="5"/>
      <c r="AO872" s="5"/>
      <c r="AP872" s="5"/>
      <c r="AQ872" s="5"/>
      <c r="AR872" s="5"/>
      <c r="AS872" s="5"/>
      <c r="AT872" s="5"/>
      <c r="AU872" s="5"/>
      <c r="BB872" s="1" t="s">
        <v>73</v>
      </c>
      <c r="BC872" s="2">
        <v>39948</v>
      </c>
      <c r="BD872" s="2">
        <v>40987</v>
      </c>
      <c r="BE872" s="2">
        <v>40987</v>
      </c>
      <c r="BG872" s="1" t="s">
        <v>122</v>
      </c>
      <c r="BH872" s="1" t="s">
        <v>1236</v>
      </c>
      <c r="BI872" s="1" t="s">
        <v>124</v>
      </c>
      <c r="BJ872" s="1" t="s">
        <v>1406</v>
      </c>
      <c r="BL872" s="1" t="s">
        <v>134</v>
      </c>
      <c r="BM872" s="1" t="s">
        <v>126</v>
      </c>
      <c r="BN872" s="1" t="s">
        <v>1948</v>
      </c>
      <c r="BO872" s="1">
        <v>99</v>
      </c>
      <c r="BP872" s="1">
        <v>99</v>
      </c>
      <c r="BQ872" s="1" t="s">
        <v>97</v>
      </c>
      <c r="BR872" s="1" t="s">
        <v>98</v>
      </c>
      <c r="BS872" s="1" t="s">
        <v>84</v>
      </c>
      <c r="BT872" s="2">
        <v>40926</v>
      </c>
      <c r="BU872" s="1">
        <v>0</v>
      </c>
      <c r="BV872" s="1">
        <v>0</v>
      </c>
      <c r="BW872" s="1">
        <v>0</v>
      </c>
      <c r="BX872" s="1">
        <v>0</v>
      </c>
    </row>
    <row r="873" spans="4:76" hidden="1" x14ac:dyDescent="0.25">
      <c r="D873" s="4"/>
      <c r="E873" s="5">
        <f t="shared" si="126"/>
        <v>0</v>
      </c>
      <c r="F873" s="5">
        <f t="shared" si="127"/>
        <v>0</v>
      </c>
      <c r="H873" s="5" t="str">
        <f t="shared" si="128"/>
        <v>Withdrawn</v>
      </c>
      <c r="I873" s="6" t="str">
        <f t="shared" si="129"/>
        <v>Not Started</v>
      </c>
      <c r="J873" s="1" t="s">
        <v>1949</v>
      </c>
      <c r="P873" s="1" t="str">
        <f t="shared" si="130"/>
        <v>NRIS</v>
      </c>
      <c r="R873" s="1">
        <f t="shared" si="131"/>
        <v>27</v>
      </c>
      <c r="T873" s="1" t="str">
        <f t="shared" si="132"/>
        <v>Wind</v>
      </c>
      <c r="U873" s="1" t="str">
        <f t="shared" si="133"/>
        <v>Ramsey County</v>
      </c>
      <c r="V873" s="1" t="str">
        <f t="shared" si="134"/>
        <v>ND</v>
      </c>
      <c r="AB873" s="1"/>
      <c r="AC873" s="1"/>
      <c r="AJ873" s="5"/>
      <c r="AK873" s="5"/>
      <c r="AL873" s="5"/>
      <c r="AM873" s="5"/>
      <c r="AN873" s="5"/>
      <c r="AO873" s="5"/>
      <c r="AP873" s="5"/>
      <c r="AQ873" s="5"/>
      <c r="AR873" s="5"/>
      <c r="AS873" s="5"/>
      <c r="AT873" s="5"/>
      <c r="AU873" s="5"/>
      <c r="BB873" s="1" t="s">
        <v>73</v>
      </c>
      <c r="BC873" s="2">
        <v>40357</v>
      </c>
      <c r="BD873" s="2">
        <v>40987</v>
      </c>
      <c r="BE873" s="2">
        <v>40987</v>
      </c>
      <c r="BG873" s="1" t="s">
        <v>153</v>
      </c>
      <c r="BH873" s="1" t="s">
        <v>167</v>
      </c>
      <c r="BI873" s="1" t="s">
        <v>194</v>
      </c>
      <c r="BL873" s="1" t="s">
        <v>536</v>
      </c>
      <c r="BM873" s="1" t="s">
        <v>126</v>
      </c>
      <c r="BN873" s="1" t="s">
        <v>1950</v>
      </c>
      <c r="BO873" s="1">
        <v>27</v>
      </c>
      <c r="BP873" s="1">
        <v>27</v>
      </c>
      <c r="BQ873" s="1" t="s">
        <v>97</v>
      </c>
      <c r="BR873" s="1" t="s">
        <v>98</v>
      </c>
      <c r="BS873" s="1" t="s">
        <v>84</v>
      </c>
      <c r="BT873" s="2">
        <v>40709</v>
      </c>
      <c r="BU873" s="1">
        <v>0</v>
      </c>
      <c r="BV873" s="1">
        <v>0</v>
      </c>
      <c r="BW873" s="1">
        <v>0</v>
      </c>
      <c r="BX873" s="1">
        <v>0</v>
      </c>
    </row>
    <row r="874" spans="4:76" hidden="1" x14ac:dyDescent="0.25">
      <c r="D874" s="4"/>
      <c r="E874" s="5" t="str">
        <f t="shared" si="126"/>
        <v>DPP-2010-APR</v>
      </c>
      <c r="F874" s="5" t="str">
        <f t="shared" si="127"/>
        <v>IL</v>
      </c>
      <c r="H874" s="5" t="str">
        <f t="shared" si="128"/>
        <v>Withdrawn</v>
      </c>
      <c r="I874" s="6" t="str">
        <f t="shared" si="129"/>
        <v>Not Started</v>
      </c>
      <c r="J874" s="1" t="s">
        <v>1951</v>
      </c>
      <c r="P874" s="1" t="str">
        <f t="shared" si="130"/>
        <v>NRIS</v>
      </c>
      <c r="R874" s="1">
        <f t="shared" si="131"/>
        <v>100</v>
      </c>
      <c r="T874" s="1" t="str">
        <f t="shared" si="132"/>
        <v>Wind</v>
      </c>
      <c r="U874" s="1" t="str">
        <f t="shared" si="133"/>
        <v>Douglas County</v>
      </c>
      <c r="V874" s="1" t="str">
        <f t="shared" si="134"/>
        <v>IL</v>
      </c>
      <c r="AB874" s="1"/>
      <c r="AC874" s="1"/>
      <c r="AJ874" s="5"/>
      <c r="AK874" s="5"/>
      <c r="AL874" s="5"/>
      <c r="AM874" s="5"/>
      <c r="AN874" s="5"/>
      <c r="AO874" s="5"/>
      <c r="AP874" s="5"/>
      <c r="AQ874" s="5"/>
      <c r="AR874" s="5"/>
      <c r="AS874" s="5"/>
      <c r="AT874" s="5"/>
      <c r="AU874" s="5"/>
      <c r="BB874" s="1" t="s">
        <v>73</v>
      </c>
      <c r="BC874" s="2">
        <v>39878</v>
      </c>
      <c r="BD874" s="2">
        <v>40989</v>
      </c>
      <c r="BE874" s="2">
        <v>40989</v>
      </c>
      <c r="BG874" s="1" t="s">
        <v>122</v>
      </c>
      <c r="BH874" s="1" t="s">
        <v>316</v>
      </c>
      <c r="BI874" s="1" t="s">
        <v>124</v>
      </c>
      <c r="BJ874" s="1" t="s">
        <v>1406</v>
      </c>
      <c r="BK874" s="1" t="s">
        <v>124</v>
      </c>
      <c r="BL874" s="1" t="s">
        <v>134</v>
      </c>
      <c r="BM874" s="1" t="s">
        <v>126</v>
      </c>
      <c r="BN874" s="1" t="s">
        <v>1952</v>
      </c>
      <c r="BO874" s="1">
        <v>100</v>
      </c>
      <c r="BP874" s="1">
        <v>100</v>
      </c>
      <c r="BQ874" s="1" t="s">
        <v>97</v>
      </c>
      <c r="BR874" s="1" t="s">
        <v>98</v>
      </c>
      <c r="BS874" s="1" t="s">
        <v>84</v>
      </c>
      <c r="BT874" s="2">
        <v>40421</v>
      </c>
      <c r="BU874" s="1">
        <v>0</v>
      </c>
      <c r="BV874" s="1">
        <v>0</v>
      </c>
      <c r="BW874" s="1">
        <v>0</v>
      </c>
      <c r="BX874" s="1">
        <v>0</v>
      </c>
    </row>
    <row r="875" spans="4:76" hidden="1" x14ac:dyDescent="0.25">
      <c r="D875" s="4"/>
      <c r="E875" s="5" t="str">
        <f t="shared" si="126"/>
        <v>DPP-2008-NOV</v>
      </c>
      <c r="F875" s="5" t="str">
        <f t="shared" si="127"/>
        <v>IN</v>
      </c>
      <c r="H875" s="5" t="str">
        <f t="shared" si="128"/>
        <v>Withdrawn</v>
      </c>
      <c r="I875" s="6" t="str">
        <f t="shared" si="129"/>
        <v>Not Started</v>
      </c>
      <c r="J875" s="1" t="s">
        <v>1953</v>
      </c>
      <c r="P875" s="1" t="str">
        <f t="shared" si="130"/>
        <v>NRIS</v>
      </c>
      <c r="R875" s="1">
        <f t="shared" si="131"/>
        <v>200</v>
      </c>
      <c r="T875" s="1" t="str">
        <f t="shared" si="132"/>
        <v>Wind</v>
      </c>
      <c r="U875" s="1" t="str">
        <f t="shared" si="133"/>
        <v>Clinton County</v>
      </c>
      <c r="V875" s="1" t="str">
        <f t="shared" si="134"/>
        <v>IN</v>
      </c>
      <c r="AB875" s="1"/>
      <c r="AC875" s="1"/>
      <c r="AJ875" s="5"/>
      <c r="AK875" s="5"/>
      <c r="AL875" s="5"/>
      <c r="AM875" s="5"/>
      <c r="AN875" s="5"/>
      <c r="AO875" s="5"/>
      <c r="AP875" s="5"/>
      <c r="AQ875" s="5"/>
      <c r="AR875" s="5"/>
      <c r="AS875" s="5"/>
      <c r="AT875" s="5"/>
      <c r="AU875" s="5"/>
      <c r="BB875" s="1" t="s">
        <v>73</v>
      </c>
      <c r="BC875" s="2">
        <v>39548</v>
      </c>
      <c r="BD875" s="2">
        <v>40998</v>
      </c>
      <c r="BE875" s="2">
        <v>40998</v>
      </c>
      <c r="BF875" s="2">
        <v>42004</v>
      </c>
      <c r="BG875" s="1" t="s">
        <v>101</v>
      </c>
      <c r="BH875" s="1" t="s">
        <v>88</v>
      </c>
      <c r="BI875" s="1" t="s">
        <v>103</v>
      </c>
      <c r="BJ875" s="1" t="s">
        <v>1303</v>
      </c>
      <c r="BK875" s="1" t="s">
        <v>103</v>
      </c>
      <c r="BL875" s="1" t="s">
        <v>77</v>
      </c>
      <c r="BM875" s="1" t="s">
        <v>126</v>
      </c>
      <c r="BN875" s="1" t="s">
        <v>1954</v>
      </c>
      <c r="BO875" s="1">
        <v>200</v>
      </c>
      <c r="BP875" s="1">
        <v>200</v>
      </c>
      <c r="BQ875" s="1" t="s">
        <v>97</v>
      </c>
      <c r="BR875" s="1" t="s">
        <v>98</v>
      </c>
      <c r="BS875" s="1" t="s">
        <v>84</v>
      </c>
      <c r="BT875" s="2">
        <v>40178</v>
      </c>
      <c r="BU875" s="1">
        <v>0</v>
      </c>
      <c r="BV875" s="1">
        <v>0</v>
      </c>
      <c r="BW875" s="1">
        <v>0</v>
      </c>
      <c r="BX875" s="1">
        <v>0</v>
      </c>
    </row>
    <row r="876" spans="4:76" hidden="1" x14ac:dyDescent="0.25">
      <c r="D876" s="4"/>
      <c r="E876" s="5" t="str">
        <f t="shared" si="126"/>
        <v>DPP-2009-MAR</v>
      </c>
      <c r="F876" s="5" t="str">
        <f t="shared" si="127"/>
        <v>IA</v>
      </c>
      <c r="H876" s="5" t="str">
        <f t="shared" si="128"/>
        <v>Done</v>
      </c>
      <c r="I876" s="6" t="str">
        <f t="shared" si="129"/>
        <v>In Service</v>
      </c>
      <c r="J876" s="1" t="s">
        <v>1955</v>
      </c>
      <c r="P876" s="1" t="str">
        <f t="shared" si="130"/>
        <v>NRIS</v>
      </c>
      <c r="R876" s="1">
        <f t="shared" si="131"/>
        <v>41</v>
      </c>
      <c r="T876" s="1" t="str">
        <f t="shared" si="132"/>
        <v>Wind</v>
      </c>
      <c r="U876" s="1" t="str">
        <f t="shared" si="133"/>
        <v>Delaware County</v>
      </c>
      <c r="V876" s="1" t="str">
        <f t="shared" si="134"/>
        <v>IA</v>
      </c>
      <c r="AB876" s="1"/>
      <c r="AC876" s="1"/>
      <c r="AJ876" s="5"/>
      <c r="AK876" s="5"/>
      <c r="AL876" s="5"/>
      <c r="AM876" s="5"/>
      <c r="AN876" s="5"/>
      <c r="AO876" s="5"/>
      <c r="AP876" s="5"/>
      <c r="AQ876" s="5"/>
      <c r="AR876" s="5"/>
      <c r="AS876" s="5"/>
      <c r="AT876" s="5"/>
      <c r="AU876" s="5"/>
      <c r="BB876" s="1" t="s">
        <v>58</v>
      </c>
      <c r="BC876" s="2">
        <v>39560</v>
      </c>
      <c r="BE876" s="2">
        <v>40298</v>
      </c>
      <c r="BF876" s="2">
        <v>40756</v>
      </c>
      <c r="BG876" s="1" t="s">
        <v>87</v>
      </c>
      <c r="BH876" s="1" t="s">
        <v>1956</v>
      </c>
      <c r="BI876" s="1" t="s">
        <v>89</v>
      </c>
      <c r="BJ876" s="1" t="s">
        <v>1339</v>
      </c>
      <c r="BK876" s="1" t="s">
        <v>89</v>
      </c>
      <c r="BL876" s="1" t="s">
        <v>134</v>
      </c>
      <c r="BM876" s="1" t="s">
        <v>126</v>
      </c>
      <c r="BN876" s="1" t="s">
        <v>1957</v>
      </c>
      <c r="BO876" s="1">
        <v>41</v>
      </c>
      <c r="BP876" s="1">
        <v>41</v>
      </c>
      <c r="BQ876" s="1" t="s">
        <v>97</v>
      </c>
      <c r="BR876" s="1" t="s">
        <v>98</v>
      </c>
      <c r="BS876" s="1" t="s">
        <v>65</v>
      </c>
      <c r="BT876" s="2">
        <v>42292</v>
      </c>
      <c r="BU876" s="1">
        <v>0</v>
      </c>
      <c r="BV876" s="1">
        <v>0</v>
      </c>
      <c r="BW876" s="1">
        <v>0</v>
      </c>
      <c r="BX876" s="1">
        <v>0</v>
      </c>
    </row>
    <row r="877" spans="4:76" hidden="1" x14ac:dyDescent="0.25">
      <c r="D877" s="4"/>
      <c r="E877" s="5" t="str">
        <f t="shared" si="126"/>
        <v>DPP-2012-AUG</v>
      </c>
      <c r="F877" s="5" t="str">
        <f t="shared" si="127"/>
        <v>West</v>
      </c>
      <c r="H877" s="5" t="str">
        <f t="shared" si="128"/>
        <v>Done</v>
      </c>
      <c r="I877" s="6" t="str">
        <f t="shared" si="129"/>
        <v>In Service</v>
      </c>
      <c r="J877" s="1" t="s">
        <v>1958</v>
      </c>
      <c r="P877" s="1" t="str">
        <f t="shared" si="130"/>
        <v>NRIS</v>
      </c>
      <c r="R877" s="1">
        <f t="shared" si="131"/>
        <v>36</v>
      </c>
      <c r="T877" s="1" t="str">
        <f t="shared" si="132"/>
        <v>Wind</v>
      </c>
      <c r="U877" s="1" t="str">
        <f t="shared" si="133"/>
        <v>Fayette County</v>
      </c>
      <c r="V877" s="1" t="str">
        <f t="shared" si="134"/>
        <v>IA</v>
      </c>
      <c r="AB877" s="1"/>
      <c r="AC877" s="1"/>
      <c r="AJ877" s="5"/>
      <c r="AK877" s="5"/>
      <c r="AL877" s="5"/>
      <c r="AM877" s="5"/>
      <c r="AN877" s="5"/>
      <c r="AO877" s="5"/>
      <c r="AP877" s="5"/>
      <c r="AQ877" s="5"/>
      <c r="AR877" s="5"/>
      <c r="AS877" s="5"/>
      <c r="AT877" s="5"/>
      <c r="AU877" s="5"/>
      <c r="BB877" s="1" t="s">
        <v>58</v>
      </c>
      <c r="BC877" s="2">
        <v>39560</v>
      </c>
      <c r="BE877" s="2">
        <v>42011</v>
      </c>
      <c r="BF877" s="2">
        <v>41214</v>
      </c>
      <c r="BG877" s="1" t="s">
        <v>87</v>
      </c>
      <c r="BH877" s="1" t="s">
        <v>1533</v>
      </c>
      <c r="BI877" s="1" t="s">
        <v>89</v>
      </c>
      <c r="BJ877" s="1" t="s">
        <v>1435</v>
      </c>
      <c r="BK877" s="1" t="s">
        <v>725</v>
      </c>
      <c r="BL877" s="1" t="s">
        <v>134</v>
      </c>
      <c r="BM877" s="1" t="s">
        <v>126</v>
      </c>
      <c r="BN877" s="1" t="s">
        <v>1959</v>
      </c>
      <c r="BO877" s="1">
        <v>36</v>
      </c>
      <c r="BP877" s="1">
        <v>36</v>
      </c>
      <c r="BQ877" s="1" t="s">
        <v>97</v>
      </c>
      <c r="BR877" s="1" t="s">
        <v>98</v>
      </c>
      <c r="BS877" s="1" t="s">
        <v>65</v>
      </c>
      <c r="BT877" s="2">
        <v>40908</v>
      </c>
      <c r="BU877" s="1">
        <v>0</v>
      </c>
      <c r="BV877" s="1">
        <v>0</v>
      </c>
      <c r="BW877" s="1">
        <v>0</v>
      </c>
      <c r="BX877" s="1">
        <v>0</v>
      </c>
    </row>
    <row r="878" spans="4:76" hidden="1" x14ac:dyDescent="0.25">
      <c r="D878" s="4"/>
      <c r="E878" s="5" t="str">
        <f t="shared" si="126"/>
        <v>DPP-2012-AUG</v>
      </c>
      <c r="F878" s="5" t="str">
        <f t="shared" si="127"/>
        <v>WEST</v>
      </c>
      <c r="H878" s="5" t="str">
        <f t="shared" si="128"/>
        <v>Done</v>
      </c>
      <c r="I878" s="6" t="str">
        <f t="shared" si="129"/>
        <v>In Service</v>
      </c>
      <c r="J878" s="1" t="s">
        <v>1960</v>
      </c>
      <c r="P878" s="1" t="str">
        <f t="shared" si="130"/>
        <v>ERIS</v>
      </c>
      <c r="R878" s="1">
        <f t="shared" si="131"/>
        <v>150</v>
      </c>
      <c r="T878" s="1" t="str">
        <f t="shared" si="132"/>
        <v>Wind</v>
      </c>
      <c r="U878" s="1" t="str">
        <f t="shared" si="133"/>
        <v>Tama County</v>
      </c>
      <c r="V878" s="1" t="str">
        <f t="shared" si="134"/>
        <v>IA</v>
      </c>
      <c r="AB878" s="1"/>
      <c r="AC878" s="1"/>
      <c r="AJ878" s="5"/>
      <c r="AK878" s="5"/>
      <c r="AL878" s="5"/>
      <c r="AM878" s="5"/>
      <c r="AN878" s="5"/>
      <c r="AO878" s="5"/>
      <c r="AP878" s="5"/>
      <c r="AQ878" s="5"/>
      <c r="AR878" s="5"/>
      <c r="AS878" s="5"/>
      <c r="AT878" s="5"/>
      <c r="AU878" s="5"/>
      <c r="BB878" s="1" t="s">
        <v>58</v>
      </c>
      <c r="BC878" s="2">
        <v>39560</v>
      </c>
      <c r="BE878" s="2">
        <v>42095</v>
      </c>
      <c r="BF878" s="2">
        <v>41246</v>
      </c>
      <c r="BG878" s="1" t="s">
        <v>87</v>
      </c>
      <c r="BH878" s="1" t="s">
        <v>578</v>
      </c>
      <c r="BI878" s="1" t="s">
        <v>89</v>
      </c>
      <c r="BJ878" s="1" t="s">
        <v>1435</v>
      </c>
      <c r="BK878" s="1" t="s">
        <v>1436</v>
      </c>
      <c r="BL878" s="1" t="s">
        <v>77</v>
      </c>
      <c r="BM878" s="1" t="s">
        <v>62</v>
      </c>
      <c r="BN878" s="1" t="s">
        <v>1961</v>
      </c>
      <c r="BO878" s="1">
        <v>150</v>
      </c>
      <c r="BP878" s="1">
        <v>150</v>
      </c>
      <c r="BQ878" s="1" t="s">
        <v>97</v>
      </c>
      <c r="BR878" s="1" t="s">
        <v>98</v>
      </c>
      <c r="BS878" s="1" t="s">
        <v>65</v>
      </c>
      <c r="BT878" s="2">
        <v>40543</v>
      </c>
      <c r="BU878" s="1">
        <v>0</v>
      </c>
      <c r="BV878" s="1">
        <v>0</v>
      </c>
      <c r="BW878" s="1">
        <v>0</v>
      </c>
      <c r="BX878" s="1">
        <v>0</v>
      </c>
    </row>
    <row r="879" spans="4:76" hidden="1" x14ac:dyDescent="0.25">
      <c r="D879" s="4"/>
      <c r="E879" s="5" t="str">
        <f t="shared" si="126"/>
        <v>DPP-2009-NOV</v>
      </c>
      <c r="F879" s="5" t="str">
        <f t="shared" si="127"/>
        <v>IN</v>
      </c>
      <c r="H879" s="5" t="str">
        <f t="shared" si="128"/>
        <v>Withdrawn</v>
      </c>
      <c r="I879" s="6" t="str">
        <f t="shared" si="129"/>
        <v>Not Started</v>
      </c>
      <c r="J879" s="1" t="s">
        <v>1962</v>
      </c>
      <c r="P879" s="1" t="str">
        <f t="shared" si="130"/>
        <v>NRIS</v>
      </c>
      <c r="R879" s="1">
        <f t="shared" si="131"/>
        <v>200</v>
      </c>
      <c r="T879" s="1" t="str">
        <f t="shared" si="132"/>
        <v>Wind</v>
      </c>
      <c r="U879" s="1" t="str">
        <f t="shared" si="133"/>
        <v>Clinton County</v>
      </c>
      <c r="V879" s="1" t="str">
        <f t="shared" si="134"/>
        <v>IN</v>
      </c>
      <c r="AB879" s="1"/>
      <c r="AC879" s="1"/>
      <c r="AJ879" s="5"/>
      <c r="AK879" s="5"/>
      <c r="AL879" s="5"/>
      <c r="AM879" s="5"/>
      <c r="AN879" s="5"/>
      <c r="AO879" s="5"/>
      <c r="AP879" s="5"/>
      <c r="AQ879" s="5"/>
      <c r="AR879" s="5"/>
      <c r="AS879" s="5"/>
      <c r="AT879" s="5"/>
      <c r="AU879" s="5"/>
      <c r="BB879" s="1" t="s">
        <v>73</v>
      </c>
      <c r="BC879" s="2">
        <v>40018</v>
      </c>
      <c r="BD879" s="2">
        <v>41017</v>
      </c>
      <c r="BE879" s="2">
        <v>41017</v>
      </c>
      <c r="BF879" s="2">
        <v>42004</v>
      </c>
      <c r="BG879" s="1" t="s">
        <v>101</v>
      </c>
      <c r="BH879" s="1" t="s">
        <v>88</v>
      </c>
      <c r="BI879" s="1" t="s">
        <v>103</v>
      </c>
      <c r="BJ879" s="1" t="s">
        <v>1403</v>
      </c>
      <c r="BK879" s="1" t="s">
        <v>103</v>
      </c>
      <c r="BL879" s="1" t="s">
        <v>77</v>
      </c>
      <c r="BM879" s="1" t="s">
        <v>126</v>
      </c>
      <c r="BN879" s="1" t="s">
        <v>1963</v>
      </c>
      <c r="BO879" s="1">
        <v>200</v>
      </c>
      <c r="BP879" s="1">
        <v>200</v>
      </c>
      <c r="BQ879" s="1" t="s">
        <v>97</v>
      </c>
      <c r="BR879" s="1" t="s">
        <v>98</v>
      </c>
      <c r="BS879" s="1" t="s">
        <v>84</v>
      </c>
      <c r="BT879" s="2">
        <v>40178</v>
      </c>
      <c r="BU879" s="1">
        <v>0</v>
      </c>
      <c r="BV879" s="1">
        <v>0</v>
      </c>
      <c r="BW879" s="1">
        <v>0</v>
      </c>
      <c r="BX879" s="1">
        <v>0</v>
      </c>
    </row>
    <row r="880" spans="4:76" hidden="1" x14ac:dyDescent="0.25">
      <c r="D880" s="4"/>
      <c r="E880" s="5">
        <f t="shared" si="126"/>
        <v>0</v>
      </c>
      <c r="F880" s="5">
        <f t="shared" si="127"/>
        <v>0</v>
      </c>
      <c r="H880" s="5" t="str">
        <f t="shared" si="128"/>
        <v>Withdrawn</v>
      </c>
      <c r="I880" s="6" t="str">
        <f t="shared" si="129"/>
        <v>Not Started</v>
      </c>
      <c r="J880" s="1" t="s">
        <v>1964</v>
      </c>
      <c r="P880" s="1" t="str">
        <f t="shared" si="130"/>
        <v>NRIS</v>
      </c>
      <c r="R880" s="1">
        <f t="shared" si="131"/>
        <v>25</v>
      </c>
      <c r="T880" s="1" t="str">
        <f t="shared" si="132"/>
        <v>Wind</v>
      </c>
      <c r="U880" s="1" t="str">
        <f t="shared" si="133"/>
        <v>Mower County</v>
      </c>
      <c r="V880" s="1" t="str">
        <f t="shared" si="134"/>
        <v>MN</v>
      </c>
      <c r="AB880" s="1"/>
      <c r="AC880" s="1"/>
      <c r="AJ880" s="5"/>
      <c r="AK880" s="5"/>
      <c r="AL880" s="5"/>
      <c r="AM880" s="5"/>
      <c r="AN880" s="5"/>
      <c r="AO880" s="5"/>
      <c r="AP880" s="5"/>
      <c r="AQ880" s="5"/>
      <c r="AR880" s="5"/>
      <c r="AS880" s="5"/>
      <c r="AT880" s="5"/>
      <c r="AU880" s="5"/>
      <c r="BB880" s="1" t="s">
        <v>73</v>
      </c>
      <c r="BC880" s="2">
        <v>40718</v>
      </c>
      <c r="BD880" s="2">
        <v>41019</v>
      </c>
      <c r="BE880" s="2">
        <v>41019</v>
      </c>
      <c r="BG880" s="1" t="s">
        <v>1242</v>
      </c>
      <c r="BH880" s="1" t="s">
        <v>179</v>
      </c>
      <c r="BI880" s="1" t="s">
        <v>93</v>
      </c>
      <c r="BL880" s="1" t="s">
        <v>143</v>
      </c>
      <c r="BM880" s="1" t="s">
        <v>126</v>
      </c>
      <c r="BN880" s="1" t="s">
        <v>1965</v>
      </c>
      <c r="BO880" s="1">
        <v>25</v>
      </c>
      <c r="BP880" s="1">
        <v>25</v>
      </c>
      <c r="BQ880" s="1" t="s">
        <v>97</v>
      </c>
      <c r="BR880" s="1" t="s">
        <v>98</v>
      </c>
      <c r="BS880" s="1" t="s">
        <v>84</v>
      </c>
      <c r="BT880" s="2">
        <v>41426</v>
      </c>
      <c r="BU880" s="1">
        <v>0</v>
      </c>
      <c r="BV880" s="1">
        <v>0</v>
      </c>
      <c r="BW880" s="1">
        <v>0</v>
      </c>
      <c r="BX880" s="1">
        <v>0</v>
      </c>
    </row>
    <row r="881" spans="4:76" hidden="1" x14ac:dyDescent="0.25">
      <c r="D881" s="4"/>
      <c r="E881" s="5" t="str">
        <f t="shared" si="126"/>
        <v>DPP-2008-NOV</v>
      </c>
      <c r="F881" s="5" t="str">
        <f t="shared" si="127"/>
        <v>Individual</v>
      </c>
      <c r="H881" s="5" t="str">
        <f t="shared" si="128"/>
        <v>Done</v>
      </c>
      <c r="I881" s="6" t="str">
        <f t="shared" si="129"/>
        <v>In Service</v>
      </c>
      <c r="J881" s="1" t="s">
        <v>1966</v>
      </c>
      <c r="P881" s="1" t="str">
        <f t="shared" si="130"/>
        <v>NRIS</v>
      </c>
      <c r="R881" s="1">
        <f t="shared" si="131"/>
        <v>150</v>
      </c>
      <c r="T881" s="1" t="str">
        <f t="shared" si="132"/>
        <v>Wind</v>
      </c>
      <c r="U881" s="1" t="str">
        <f t="shared" si="133"/>
        <v>Columbia County</v>
      </c>
      <c r="V881" s="1" t="str">
        <f t="shared" si="134"/>
        <v>WI</v>
      </c>
      <c r="AB881" s="1"/>
      <c r="AC881" s="1"/>
      <c r="AJ881" s="5"/>
      <c r="AK881" s="5"/>
      <c r="AL881" s="5"/>
      <c r="AM881" s="5"/>
      <c r="AN881" s="5"/>
      <c r="AO881" s="5"/>
      <c r="AP881" s="5"/>
      <c r="AQ881" s="5"/>
      <c r="AR881" s="5"/>
      <c r="AS881" s="5"/>
      <c r="AT881" s="5"/>
      <c r="AU881" s="5"/>
      <c r="BB881" s="1" t="s">
        <v>58</v>
      </c>
      <c r="BC881" s="2">
        <v>39567</v>
      </c>
      <c r="BE881" s="2">
        <v>40282</v>
      </c>
      <c r="BF881" s="2">
        <v>40908</v>
      </c>
      <c r="BG881" s="1" t="s">
        <v>74</v>
      </c>
      <c r="BH881" s="1" t="s">
        <v>295</v>
      </c>
      <c r="BI881" s="1" t="s">
        <v>76</v>
      </c>
      <c r="BJ881" s="1" t="s">
        <v>1303</v>
      </c>
      <c r="BK881" s="1" t="s">
        <v>1340</v>
      </c>
      <c r="BL881" s="1" t="s">
        <v>77</v>
      </c>
      <c r="BM881" s="1" t="s">
        <v>126</v>
      </c>
      <c r="BN881" s="1" t="s">
        <v>1383</v>
      </c>
      <c r="BO881" s="1">
        <v>150</v>
      </c>
      <c r="BP881" s="1">
        <v>150</v>
      </c>
      <c r="BQ881" s="1" t="s">
        <v>97</v>
      </c>
      <c r="BR881" s="1" t="s">
        <v>98</v>
      </c>
      <c r="BS881" s="1" t="s">
        <v>65</v>
      </c>
      <c r="BT881" s="2">
        <v>40908</v>
      </c>
      <c r="BU881" s="1">
        <v>0</v>
      </c>
      <c r="BV881" s="1">
        <v>0</v>
      </c>
      <c r="BW881" s="1">
        <v>0</v>
      </c>
      <c r="BX881" s="1">
        <v>0</v>
      </c>
    </row>
    <row r="882" spans="4:76" hidden="1" x14ac:dyDescent="0.25">
      <c r="D882" s="4"/>
      <c r="E882" s="5">
        <f t="shared" si="126"/>
        <v>0</v>
      </c>
      <c r="F882" s="5">
        <f t="shared" si="127"/>
        <v>0</v>
      </c>
      <c r="H882" s="5" t="str">
        <f t="shared" si="128"/>
        <v>Withdrawn</v>
      </c>
      <c r="I882" s="6" t="str">
        <f t="shared" si="129"/>
        <v>Not Started</v>
      </c>
      <c r="J882" s="1" t="s">
        <v>1967</v>
      </c>
      <c r="P882" s="1" t="str">
        <f t="shared" si="130"/>
        <v>NRIS</v>
      </c>
      <c r="R882" s="1">
        <f t="shared" si="131"/>
        <v>1500</v>
      </c>
      <c r="T882" s="1" t="str">
        <f t="shared" si="132"/>
        <v>Wind</v>
      </c>
      <c r="U882" s="1" t="str">
        <f t="shared" si="133"/>
        <v>Hand County</v>
      </c>
      <c r="V882" s="1" t="str">
        <f t="shared" si="134"/>
        <v>SD</v>
      </c>
      <c r="AB882" s="1"/>
      <c r="AC882" s="1"/>
      <c r="AJ882" s="5"/>
      <c r="AK882" s="5"/>
      <c r="AL882" s="5"/>
      <c r="AM882" s="5"/>
      <c r="AN882" s="5"/>
      <c r="AO882" s="5"/>
      <c r="AP882" s="5"/>
      <c r="AQ882" s="5"/>
      <c r="AR882" s="5"/>
      <c r="AS882" s="5"/>
      <c r="AT882" s="5"/>
      <c r="AU882" s="5"/>
      <c r="BB882" s="1" t="s">
        <v>73</v>
      </c>
      <c r="BC882" s="2">
        <v>39031</v>
      </c>
      <c r="BD882" s="2">
        <v>41022</v>
      </c>
      <c r="BE882" s="2">
        <v>41022</v>
      </c>
      <c r="BG882" s="1" t="s">
        <v>91</v>
      </c>
      <c r="BH882" s="1" t="s">
        <v>1968</v>
      </c>
      <c r="BI882" s="1" t="s">
        <v>205</v>
      </c>
      <c r="BL882" s="1" t="s">
        <v>143</v>
      </c>
      <c r="BM882" s="1" t="s">
        <v>126</v>
      </c>
      <c r="BN882" s="1" t="s">
        <v>1969</v>
      </c>
      <c r="BO882" s="1">
        <v>1500</v>
      </c>
      <c r="BP882" s="1">
        <v>1500</v>
      </c>
      <c r="BQ882" s="1" t="s">
        <v>97</v>
      </c>
      <c r="BR882" s="1" t="s">
        <v>98</v>
      </c>
      <c r="BS882" s="1" t="s">
        <v>84</v>
      </c>
      <c r="BT882" s="2">
        <v>39447</v>
      </c>
      <c r="BU882" s="1">
        <v>0</v>
      </c>
      <c r="BV882" s="1">
        <v>0</v>
      </c>
      <c r="BW882" s="1">
        <v>0</v>
      </c>
      <c r="BX882" s="1">
        <v>0</v>
      </c>
    </row>
    <row r="883" spans="4:76" hidden="1" x14ac:dyDescent="0.25">
      <c r="D883" s="4"/>
      <c r="E883" s="5">
        <f t="shared" si="126"/>
        <v>0</v>
      </c>
      <c r="F883" s="5">
        <f t="shared" si="127"/>
        <v>0</v>
      </c>
      <c r="H883" s="5" t="str">
        <f t="shared" si="128"/>
        <v>Withdrawn</v>
      </c>
      <c r="I883" s="6" t="str">
        <f t="shared" si="129"/>
        <v>Not Started</v>
      </c>
      <c r="J883" s="1" t="s">
        <v>1970</v>
      </c>
      <c r="P883" s="1" t="str">
        <f t="shared" si="130"/>
        <v>NRIS</v>
      </c>
      <c r="R883" s="1">
        <f t="shared" si="131"/>
        <v>1500</v>
      </c>
      <c r="T883" s="1" t="str">
        <f t="shared" si="132"/>
        <v>Wind</v>
      </c>
      <c r="U883" s="1" t="str">
        <f t="shared" si="133"/>
        <v>Hand County</v>
      </c>
      <c r="V883" s="1" t="str">
        <f t="shared" si="134"/>
        <v>SD</v>
      </c>
      <c r="AB883" s="1"/>
      <c r="AC883" s="1"/>
      <c r="AJ883" s="5"/>
      <c r="AK883" s="5"/>
      <c r="AL883" s="5"/>
      <c r="AM883" s="5"/>
      <c r="AN883" s="5"/>
      <c r="AO883" s="5"/>
      <c r="AP883" s="5"/>
      <c r="AQ883" s="5"/>
      <c r="AR883" s="5"/>
      <c r="AS883" s="5"/>
      <c r="AT883" s="5"/>
      <c r="AU883" s="5"/>
      <c r="BB883" s="1" t="s">
        <v>73</v>
      </c>
      <c r="BC883" s="2">
        <v>39031</v>
      </c>
      <c r="BD883" s="2">
        <v>41022</v>
      </c>
      <c r="BE883" s="2">
        <v>41022</v>
      </c>
      <c r="BG883" s="1" t="s">
        <v>91</v>
      </c>
      <c r="BH883" s="1" t="s">
        <v>1968</v>
      </c>
      <c r="BI883" s="1" t="s">
        <v>205</v>
      </c>
      <c r="BL883" s="1" t="s">
        <v>143</v>
      </c>
      <c r="BM883" s="1" t="s">
        <v>126</v>
      </c>
      <c r="BN883" s="1" t="s">
        <v>1971</v>
      </c>
      <c r="BO883" s="1">
        <v>1500</v>
      </c>
      <c r="BP883" s="1">
        <v>1500</v>
      </c>
      <c r="BQ883" s="1" t="s">
        <v>97</v>
      </c>
      <c r="BR883" s="1" t="s">
        <v>98</v>
      </c>
      <c r="BS883" s="1" t="s">
        <v>84</v>
      </c>
      <c r="BT883" s="2">
        <v>39447</v>
      </c>
      <c r="BU883" s="1">
        <v>0</v>
      </c>
      <c r="BV883" s="1">
        <v>0</v>
      </c>
      <c r="BW883" s="1">
        <v>0</v>
      </c>
      <c r="BX883" s="1">
        <v>0</v>
      </c>
    </row>
    <row r="884" spans="4:76" hidden="1" x14ac:dyDescent="0.25">
      <c r="D884" s="4"/>
      <c r="E884" s="5">
        <f t="shared" si="126"/>
        <v>0</v>
      </c>
      <c r="F884" s="5">
        <f t="shared" si="127"/>
        <v>0</v>
      </c>
      <c r="H884" s="5" t="str">
        <f t="shared" si="128"/>
        <v>Withdrawn</v>
      </c>
      <c r="I884" s="6" t="str">
        <f t="shared" si="129"/>
        <v>Not Started</v>
      </c>
      <c r="J884" s="1" t="s">
        <v>1972</v>
      </c>
      <c r="P884" s="1" t="str">
        <f t="shared" si="130"/>
        <v>NRIS</v>
      </c>
      <c r="R884" s="1">
        <f t="shared" si="131"/>
        <v>2000</v>
      </c>
      <c r="T884" s="1" t="str">
        <f t="shared" si="132"/>
        <v>Wind</v>
      </c>
      <c r="U884" s="1" t="str">
        <f t="shared" si="133"/>
        <v>Hand County</v>
      </c>
      <c r="V884" s="1" t="str">
        <f t="shared" si="134"/>
        <v>SD</v>
      </c>
      <c r="AB884" s="1"/>
      <c r="AC884" s="1"/>
      <c r="AJ884" s="5"/>
      <c r="AK884" s="5"/>
      <c r="AL884" s="5"/>
      <c r="AM884" s="5"/>
      <c r="AN884" s="5"/>
      <c r="AO884" s="5"/>
      <c r="AP884" s="5"/>
      <c r="AQ884" s="5"/>
      <c r="AR884" s="5"/>
      <c r="AS884" s="5"/>
      <c r="AT884" s="5"/>
      <c r="AU884" s="5"/>
      <c r="BB884" s="1" t="s">
        <v>73</v>
      </c>
      <c r="BC884" s="2">
        <v>39031</v>
      </c>
      <c r="BD884" s="2">
        <v>41022</v>
      </c>
      <c r="BE884" s="2">
        <v>41022</v>
      </c>
      <c r="BG884" s="1" t="s">
        <v>91</v>
      </c>
      <c r="BH884" s="1" t="s">
        <v>1968</v>
      </c>
      <c r="BI884" s="1" t="s">
        <v>205</v>
      </c>
      <c r="BL884" s="1" t="s">
        <v>143</v>
      </c>
      <c r="BM884" s="1" t="s">
        <v>126</v>
      </c>
      <c r="BN884" s="1" t="s">
        <v>1971</v>
      </c>
      <c r="BO884" s="1">
        <v>2000</v>
      </c>
      <c r="BP884" s="1">
        <v>2000</v>
      </c>
      <c r="BQ884" s="1" t="s">
        <v>97</v>
      </c>
      <c r="BR884" s="1" t="s">
        <v>98</v>
      </c>
      <c r="BS884" s="1" t="s">
        <v>84</v>
      </c>
      <c r="BT884" s="2">
        <v>40087</v>
      </c>
      <c r="BU884" s="1">
        <v>0</v>
      </c>
      <c r="BV884" s="1">
        <v>0</v>
      </c>
      <c r="BW884" s="1">
        <v>0</v>
      </c>
      <c r="BX884" s="1">
        <v>0</v>
      </c>
    </row>
    <row r="885" spans="4:76" hidden="1" x14ac:dyDescent="0.25">
      <c r="D885" s="4"/>
      <c r="E885" s="5" t="str">
        <f t="shared" si="126"/>
        <v>DPP-2010-AUG</v>
      </c>
      <c r="F885" s="5" t="str">
        <f t="shared" si="127"/>
        <v>MI</v>
      </c>
      <c r="H885" s="5" t="str">
        <f t="shared" si="128"/>
        <v>Withdrawn</v>
      </c>
      <c r="I885" s="6" t="str">
        <f t="shared" si="129"/>
        <v>Not Started</v>
      </c>
      <c r="J885" s="1" t="s">
        <v>1973</v>
      </c>
      <c r="P885" s="1" t="str">
        <f t="shared" si="130"/>
        <v>NRIS</v>
      </c>
      <c r="R885" s="1">
        <f t="shared" si="131"/>
        <v>81</v>
      </c>
      <c r="T885" s="1" t="str">
        <f t="shared" si="132"/>
        <v>Wind</v>
      </c>
      <c r="U885" s="1" t="str">
        <f t="shared" si="133"/>
        <v>Lenawee County</v>
      </c>
      <c r="V885" s="1" t="str">
        <f t="shared" si="134"/>
        <v>MI</v>
      </c>
      <c r="AB885" s="1"/>
      <c r="AC885" s="1"/>
      <c r="AJ885" s="5"/>
      <c r="AK885" s="5"/>
      <c r="AL885" s="5"/>
      <c r="AM885" s="5"/>
      <c r="AN885" s="5"/>
      <c r="AO885" s="5"/>
      <c r="AP885" s="5"/>
      <c r="AQ885" s="5"/>
      <c r="AR885" s="5"/>
      <c r="AS885" s="5"/>
      <c r="AT885" s="5"/>
      <c r="AU885" s="5"/>
      <c r="BB885" s="1" t="s">
        <v>73</v>
      </c>
      <c r="BC885" s="2">
        <v>40288</v>
      </c>
      <c r="BD885" s="2">
        <v>41030</v>
      </c>
      <c r="BE885" s="2">
        <v>41030</v>
      </c>
      <c r="BG885" s="1" t="s">
        <v>128</v>
      </c>
      <c r="BH885" s="1" t="s">
        <v>1879</v>
      </c>
      <c r="BI885" s="1" t="s">
        <v>130</v>
      </c>
      <c r="BJ885" s="1" t="s">
        <v>1550</v>
      </c>
      <c r="BK885" s="1" t="s">
        <v>130</v>
      </c>
      <c r="BL885" s="1" t="s">
        <v>77</v>
      </c>
      <c r="BM885" s="1" t="s">
        <v>126</v>
      </c>
      <c r="BN885" s="1" t="s">
        <v>1974</v>
      </c>
      <c r="BO885" s="1">
        <v>81</v>
      </c>
      <c r="BP885" s="1">
        <v>81</v>
      </c>
      <c r="BQ885" s="1" t="s">
        <v>97</v>
      </c>
      <c r="BR885" s="1" t="s">
        <v>98</v>
      </c>
      <c r="BS885" s="1" t="s">
        <v>84</v>
      </c>
      <c r="BT885" s="2">
        <v>41061</v>
      </c>
      <c r="BU885" s="1">
        <v>0</v>
      </c>
      <c r="BV885" s="1">
        <v>0</v>
      </c>
      <c r="BW885" s="1">
        <v>0</v>
      </c>
      <c r="BX885" s="1">
        <v>0</v>
      </c>
    </row>
    <row r="886" spans="4:76" hidden="1" x14ac:dyDescent="0.25">
      <c r="D886" s="4"/>
      <c r="E886" s="5">
        <f t="shared" si="126"/>
        <v>0</v>
      </c>
      <c r="F886" s="5">
        <f t="shared" si="127"/>
        <v>0</v>
      </c>
      <c r="H886" s="5" t="str">
        <f t="shared" si="128"/>
        <v>Withdrawn</v>
      </c>
      <c r="I886" s="6" t="str">
        <f t="shared" si="129"/>
        <v>Not Started</v>
      </c>
      <c r="J886" s="1" t="s">
        <v>1975</v>
      </c>
      <c r="P886" s="1" t="str">
        <f t="shared" si="130"/>
        <v>NRIS</v>
      </c>
      <c r="R886" s="1">
        <f t="shared" si="131"/>
        <v>49.5</v>
      </c>
      <c r="T886" s="1" t="str">
        <f t="shared" si="132"/>
        <v>Wind</v>
      </c>
      <c r="U886" s="1" t="str">
        <f t="shared" si="133"/>
        <v>Big Stone County</v>
      </c>
      <c r="V886" s="1" t="str">
        <f t="shared" si="134"/>
        <v>MN</v>
      </c>
      <c r="AB886" s="1"/>
      <c r="AC886" s="1"/>
      <c r="AJ886" s="5"/>
      <c r="AK886" s="5"/>
      <c r="AL886" s="5"/>
      <c r="AM886" s="5"/>
      <c r="AN886" s="5"/>
      <c r="AO886" s="5"/>
      <c r="AP886" s="5"/>
      <c r="AQ886" s="5"/>
      <c r="AR886" s="5"/>
      <c r="AS886" s="5"/>
      <c r="AT886" s="5"/>
      <c r="AU886" s="5"/>
      <c r="BB886" s="1" t="s">
        <v>73</v>
      </c>
      <c r="BC886" s="2">
        <v>39379</v>
      </c>
      <c r="BD886" s="2">
        <v>41036</v>
      </c>
      <c r="BE886" s="2">
        <v>41036</v>
      </c>
      <c r="BG886" s="1" t="s">
        <v>203</v>
      </c>
      <c r="BH886" s="1" t="s">
        <v>1107</v>
      </c>
      <c r="BI886" s="1" t="s">
        <v>93</v>
      </c>
      <c r="BL886" s="1" t="s">
        <v>143</v>
      </c>
      <c r="BM886" s="1" t="s">
        <v>126</v>
      </c>
      <c r="BN886" s="1" t="s">
        <v>1976</v>
      </c>
      <c r="BO886" s="1">
        <v>49.5</v>
      </c>
      <c r="BP886" s="1">
        <v>49.5</v>
      </c>
      <c r="BQ886" s="1" t="s">
        <v>97</v>
      </c>
      <c r="BR886" s="1" t="s">
        <v>98</v>
      </c>
      <c r="BS886" s="1" t="s">
        <v>84</v>
      </c>
      <c r="BT886" s="2">
        <v>40299</v>
      </c>
      <c r="BU886" s="1">
        <v>0</v>
      </c>
      <c r="BV886" s="1">
        <v>0</v>
      </c>
      <c r="BW886" s="1">
        <v>0</v>
      </c>
      <c r="BX886" s="1">
        <v>0</v>
      </c>
    </row>
    <row r="887" spans="4:76" hidden="1" x14ac:dyDescent="0.25">
      <c r="D887" s="4"/>
      <c r="E887" s="5">
        <f t="shared" si="126"/>
        <v>0</v>
      </c>
      <c r="F887" s="5">
        <f t="shared" si="127"/>
        <v>0</v>
      </c>
      <c r="H887" s="5" t="str">
        <f t="shared" si="128"/>
        <v>Withdrawn</v>
      </c>
      <c r="I887" s="6" t="str">
        <f t="shared" si="129"/>
        <v>Not Started</v>
      </c>
      <c r="J887" s="1" t="s">
        <v>1977</v>
      </c>
      <c r="P887" s="1" t="str">
        <f t="shared" si="130"/>
        <v>NRIS</v>
      </c>
      <c r="R887" s="1">
        <f t="shared" si="131"/>
        <v>300</v>
      </c>
      <c r="T887" s="1" t="str">
        <f t="shared" si="132"/>
        <v>Wind</v>
      </c>
      <c r="U887" s="1" t="str">
        <f t="shared" si="133"/>
        <v>Roberts County</v>
      </c>
      <c r="V887" s="1" t="str">
        <f t="shared" si="134"/>
        <v>SD</v>
      </c>
      <c r="AB887" s="1"/>
      <c r="AC887" s="1"/>
      <c r="AJ887" s="5"/>
      <c r="AK887" s="5"/>
      <c r="AL887" s="5"/>
      <c r="AM887" s="5"/>
      <c r="AN887" s="5"/>
      <c r="AO887" s="5"/>
      <c r="AP887" s="5"/>
      <c r="AQ887" s="5"/>
      <c r="AR887" s="5"/>
      <c r="AS887" s="5"/>
      <c r="AT887" s="5"/>
      <c r="AU887" s="5"/>
      <c r="BB887" s="1" t="s">
        <v>73</v>
      </c>
      <c r="BC887" s="2">
        <v>39521</v>
      </c>
      <c r="BD887" s="2">
        <v>41036</v>
      </c>
      <c r="BE887" s="2">
        <v>41036</v>
      </c>
      <c r="BG887" s="1" t="s">
        <v>192</v>
      </c>
      <c r="BH887" s="1" t="s">
        <v>1224</v>
      </c>
      <c r="BI887" s="1" t="s">
        <v>205</v>
      </c>
      <c r="BL887" s="1" t="s">
        <v>143</v>
      </c>
      <c r="BM887" s="1" t="s">
        <v>126</v>
      </c>
      <c r="BN887" s="1" t="s">
        <v>1978</v>
      </c>
      <c r="BO887" s="1">
        <v>300</v>
      </c>
      <c r="BP887" s="1">
        <v>300</v>
      </c>
      <c r="BQ887" s="1" t="s">
        <v>97</v>
      </c>
      <c r="BR887" s="1" t="s">
        <v>98</v>
      </c>
      <c r="BS887" s="1" t="s">
        <v>84</v>
      </c>
      <c r="BT887" s="2">
        <v>39994</v>
      </c>
      <c r="BU887" s="1">
        <v>0</v>
      </c>
      <c r="BV887" s="1">
        <v>0</v>
      </c>
      <c r="BW887" s="1">
        <v>0</v>
      </c>
      <c r="BX887" s="1">
        <v>0</v>
      </c>
    </row>
    <row r="888" spans="4:76" hidden="1" x14ac:dyDescent="0.25">
      <c r="D888" s="4"/>
      <c r="E888" s="5">
        <f t="shared" si="126"/>
        <v>0</v>
      </c>
      <c r="F888" s="5">
        <f t="shared" si="127"/>
        <v>0</v>
      </c>
      <c r="H888" s="5" t="str">
        <f t="shared" si="128"/>
        <v>Withdrawn</v>
      </c>
      <c r="I888" s="6" t="str">
        <f t="shared" si="129"/>
        <v>Not Started</v>
      </c>
      <c r="J888" s="1" t="s">
        <v>1979</v>
      </c>
      <c r="P888" s="1" t="str">
        <f t="shared" si="130"/>
        <v>NRIS</v>
      </c>
      <c r="R888" s="1">
        <f t="shared" si="131"/>
        <v>40</v>
      </c>
      <c r="T888" s="1" t="str">
        <f t="shared" si="132"/>
        <v>Wind</v>
      </c>
      <c r="U888" s="1" t="str">
        <f t="shared" si="133"/>
        <v>Renville County</v>
      </c>
      <c r="V888" s="1" t="str">
        <f t="shared" si="134"/>
        <v>MN</v>
      </c>
      <c r="AB888" s="1"/>
      <c r="AC888" s="1"/>
      <c r="AJ888" s="5"/>
      <c r="AK888" s="5"/>
      <c r="AL888" s="5"/>
      <c r="AM888" s="5"/>
      <c r="AN888" s="5"/>
      <c r="AO888" s="5"/>
      <c r="AP888" s="5"/>
      <c r="AQ888" s="5"/>
      <c r="AR888" s="5"/>
      <c r="AS888" s="5"/>
      <c r="AT888" s="5"/>
      <c r="AU888" s="5"/>
      <c r="BB888" s="1" t="s">
        <v>73</v>
      </c>
      <c r="BC888" s="2">
        <v>39615</v>
      </c>
      <c r="BD888" s="2">
        <v>41039</v>
      </c>
      <c r="BE888" s="2">
        <v>41039</v>
      </c>
      <c r="BG888" s="1" t="s">
        <v>91</v>
      </c>
      <c r="BH888" s="1" t="s">
        <v>1557</v>
      </c>
      <c r="BI888" s="1" t="s">
        <v>93</v>
      </c>
      <c r="BL888" s="1" t="s">
        <v>143</v>
      </c>
      <c r="BM888" s="1" t="s">
        <v>126</v>
      </c>
      <c r="BN888" s="1" t="s">
        <v>1980</v>
      </c>
      <c r="BO888" s="1">
        <v>40</v>
      </c>
      <c r="BP888" s="1">
        <v>40</v>
      </c>
      <c r="BQ888" s="1" t="s">
        <v>97</v>
      </c>
      <c r="BR888" s="1" t="s">
        <v>98</v>
      </c>
      <c r="BS888" s="1" t="s">
        <v>84</v>
      </c>
      <c r="BT888" s="2">
        <v>40422</v>
      </c>
      <c r="BU888" s="1">
        <v>0</v>
      </c>
      <c r="BV888" s="1">
        <v>0</v>
      </c>
      <c r="BW888" s="1">
        <v>0</v>
      </c>
      <c r="BX888" s="1">
        <v>0</v>
      </c>
    </row>
    <row r="889" spans="4:76" hidden="1" x14ac:dyDescent="0.25">
      <c r="D889" s="4"/>
      <c r="E889" s="5">
        <f t="shared" si="126"/>
        <v>0</v>
      </c>
      <c r="F889" s="5">
        <f t="shared" si="127"/>
        <v>0</v>
      </c>
      <c r="H889" s="5" t="str">
        <f t="shared" si="128"/>
        <v>Withdrawn</v>
      </c>
      <c r="I889" s="6" t="str">
        <f t="shared" si="129"/>
        <v>Not Started</v>
      </c>
      <c r="J889" s="1" t="s">
        <v>1981</v>
      </c>
      <c r="P889" s="1" t="str">
        <f t="shared" si="130"/>
        <v>NRIS</v>
      </c>
      <c r="R889" s="1">
        <f t="shared" si="131"/>
        <v>151.19999999999999</v>
      </c>
      <c r="T889" s="1" t="str">
        <f t="shared" si="132"/>
        <v>Wind</v>
      </c>
      <c r="U889" s="1" t="str">
        <f t="shared" si="133"/>
        <v>Macon County</v>
      </c>
      <c r="V889" s="1" t="str">
        <f t="shared" si="134"/>
        <v>IL</v>
      </c>
      <c r="AB889" s="1"/>
      <c r="AC889" s="1"/>
      <c r="AJ889" s="5"/>
      <c r="AK889" s="5"/>
      <c r="AL889" s="5"/>
      <c r="AM889" s="5"/>
      <c r="AN889" s="5"/>
      <c r="AO889" s="5"/>
      <c r="AP889" s="5"/>
      <c r="AQ889" s="5"/>
      <c r="AR889" s="5"/>
      <c r="AS889" s="5"/>
      <c r="AT889" s="5"/>
      <c r="AU889" s="5"/>
      <c r="BB889" s="1" t="s">
        <v>73</v>
      </c>
      <c r="BC889" s="2">
        <v>40777</v>
      </c>
      <c r="BD889" s="2">
        <v>41040</v>
      </c>
      <c r="BE889" s="2">
        <v>41040</v>
      </c>
      <c r="BG889" s="1" t="s">
        <v>122</v>
      </c>
      <c r="BH889" s="1" t="s">
        <v>1488</v>
      </c>
      <c r="BI889" s="1" t="s">
        <v>124</v>
      </c>
      <c r="BL889" s="1" t="s">
        <v>143</v>
      </c>
      <c r="BM889" s="1" t="s">
        <v>126</v>
      </c>
      <c r="BN889" s="1" t="s">
        <v>1982</v>
      </c>
      <c r="BO889" s="1">
        <v>151.19999999999999</v>
      </c>
      <c r="BP889" s="1">
        <v>151.19999999999999</v>
      </c>
      <c r="BQ889" s="1" t="s">
        <v>97</v>
      </c>
      <c r="BR889" s="1" t="s">
        <v>98</v>
      </c>
      <c r="BS889" s="1" t="s">
        <v>84</v>
      </c>
      <c r="BT889" s="2">
        <v>41760</v>
      </c>
      <c r="BU889" s="1">
        <v>0</v>
      </c>
      <c r="BV889" s="1">
        <v>0</v>
      </c>
      <c r="BW889" s="1">
        <v>0</v>
      </c>
      <c r="BX889" s="1">
        <v>0</v>
      </c>
    </row>
    <row r="890" spans="4:76" hidden="1" x14ac:dyDescent="0.25">
      <c r="D890" s="4"/>
      <c r="E890" s="5" t="str">
        <f t="shared" si="126"/>
        <v>DPP-2012-AUG</v>
      </c>
      <c r="F890" s="5" t="str">
        <f t="shared" si="127"/>
        <v>WEST</v>
      </c>
      <c r="H890" s="5" t="str">
        <f t="shared" si="128"/>
        <v>Done</v>
      </c>
      <c r="I890" s="6" t="str">
        <f t="shared" si="129"/>
        <v>In Service</v>
      </c>
      <c r="J890" s="1" t="s">
        <v>1983</v>
      </c>
      <c r="P890" s="1" t="str">
        <f t="shared" si="130"/>
        <v>NRIS</v>
      </c>
      <c r="R890" s="1">
        <f t="shared" si="131"/>
        <v>138.6</v>
      </c>
      <c r="T890" s="1" t="str">
        <f t="shared" si="132"/>
        <v>Wind</v>
      </c>
      <c r="U890" s="1" t="str">
        <f t="shared" si="133"/>
        <v>Grundy County</v>
      </c>
      <c r="V890" s="1" t="str">
        <f t="shared" si="134"/>
        <v>IA</v>
      </c>
      <c r="AB890" s="1"/>
      <c r="AC890" s="1"/>
      <c r="AJ890" s="5"/>
      <c r="AK890" s="5"/>
      <c r="AL890" s="5"/>
      <c r="AM890" s="5"/>
      <c r="AN890" s="5"/>
      <c r="AO890" s="5"/>
      <c r="AP890" s="5"/>
      <c r="AQ890" s="5"/>
      <c r="AR890" s="5"/>
      <c r="AS890" s="5"/>
      <c r="AT890" s="5"/>
      <c r="AU890" s="5"/>
      <c r="BB890" s="1" t="s">
        <v>58</v>
      </c>
      <c r="BC890" s="2">
        <v>39569</v>
      </c>
      <c r="BE890" s="2">
        <v>42086</v>
      </c>
      <c r="BF890" s="2">
        <v>41799</v>
      </c>
      <c r="BG890" s="1" t="s">
        <v>87</v>
      </c>
      <c r="BH890" s="1" t="s">
        <v>1984</v>
      </c>
      <c r="BI890" s="1" t="s">
        <v>89</v>
      </c>
      <c r="BJ890" s="1" t="s">
        <v>1435</v>
      </c>
      <c r="BK890" s="1" t="s">
        <v>1436</v>
      </c>
      <c r="BL890" s="1" t="s">
        <v>77</v>
      </c>
      <c r="BM890" s="1" t="s">
        <v>126</v>
      </c>
      <c r="BN890" s="1" t="s">
        <v>1985</v>
      </c>
      <c r="BO890" s="1">
        <v>138.6</v>
      </c>
      <c r="BP890" s="1">
        <v>138.6</v>
      </c>
      <c r="BQ890" s="1" t="s">
        <v>97</v>
      </c>
      <c r="BR890" s="1" t="s">
        <v>98</v>
      </c>
      <c r="BS890" s="1" t="s">
        <v>65</v>
      </c>
      <c r="BT890" s="2">
        <v>40543</v>
      </c>
      <c r="BU890" s="1">
        <v>0</v>
      </c>
      <c r="BV890" s="1">
        <v>0</v>
      </c>
      <c r="BW890" s="1">
        <v>0</v>
      </c>
      <c r="BX890" s="1">
        <v>0</v>
      </c>
    </row>
    <row r="891" spans="4:76" hidden="1" x14ac:dyDescent="0.25">
      <c r="D891" s="4"/>
      <c r="E891" s="5">
        <f t="shared" si="126"/>
        <v>0</v>
      </c>
      <c r="F891" s="5">
        <f t="shared" si="127"/>
        <v>0</v>
      </c>
      <c r="H891" s="5" t="str">
        <f t="shared" si="128"/>
        <v>Withdrawn</v>
      </c>
      <c r="I891" s="6" t="str">
        <f t="shared" si="129"/>
        <v>Not Started</v>
      </c>
      <c r="J891" s="1" t="s">
        <v>1986</v>
      </c>
      <c r="P891" s="1" t="str">
        <f t="shared" si="130"/>
        <v>ERIS</v>
      </c>
      <c r="R891" s="1">
        <f t="shared" si="131"/>
        <v>150</v>
      </c>
      <c r="T891" s="1" t="str">
        <f t="shared" si="132"/>
        <v>Wind</v>
      </c>
      <c r="U891" s="1" t="str">
        <f t="shared" si="133"/>
        <v>Dane County</v>
      </c>
      <c r="V891" s="1" t="str">
        <f t="shared" si="134"/>
        <v>WI</v>
      </c>
      <c r="AB891" s="1"/>
      <c r="AC891" s="1"/>
      <c r="AJ891" s="5"/>
      <c r="AK891" s="5"/>
      <c r="AL891" s="5"/>
      <c r="AM891" s="5"/>
      <c r="AN891" s="5"/>
      <c r="AO891" s="5"/>
      <c r="AP891" s="5"/>
      <c r="AQ891" s="5"/>
      <c r="AR891" s="5"/>
      <c r="AS891" s="5"/>
      <c r="AT891" s="5"/>
      <c r="AU891" s="5"/>
      <c r="BB891" s="1" t="s">
        <v>73</v>
      </c>
      <c r="BC891" s="2">
        <v>40323</v>
      </c>
      <c r="BD891" s="2">
        <v>41043</v>
      </c>
      <c r="BE891" s="2">
        <v>41043</v>
      </c>
      <c r="BG891" s="1" t="s">
        <v>74</v>
      </c>
      <c r="BH891" s="1" t="s">
        <v>276</v>
      </c>
      <c r="BI891" s="1" t="s">
        <v>76</v>
      </c>
      <c r="BL891" s="1" t="s">
        <v>143</v>
      </c>
      <c r="BM891" s="1" t="s">
        <v>62</v>
      </c>
      <c r="BN891" s="1" t="s">
        <v>1987</v>
      </c>
      <c r="BO891" s="1">
        <v>150</v>
      </c>
      <c r="BP891" s="1">
        <v>150</v>
      </c>
      <c r="BQ891" s="1" t="s">
        <v>97</v>
      </c>
      <c r="BR891" s="1" t="s">
        <v>98</v>
      </c>
      <c r="BS891" s="1" t="s">
        <v>84</v>
      </c>
      <c r="BT891" s="2">
        <v>41547</v>
      </c>
      <c r="BU891" s="1">
        <v>0</v>
      </c>
      <c r="BV891" s="1">
        <v>0</v>
      </c>
      <c r="BW891" s="1">
        <v>0</v>
      </c>
      <c r="BX891" s="1">
        <v>0</v>
      </c>
    </row>
    <row r="892" spans="4:76" hidden="1" x14ac:dyDescent="0.25">
      <c r="D892" s="4"/>
      <c r="E892" s="5">
        <f t="shared" si="126"/>
        <v>0</v>
      </c>
      <c r="F892" s="5">
        <f t="shared" si="127"/>
        <v>0</v>
      </c>
      <c r="H892" s="5" t="str">
        <f t="shared" si="128"/>
        <v>Withdrawn</v>
      </c>
      <c r="I892" s="6" t="str">
        <f t="shared" si="129"/>
        <v>Not Started</v>
      </c>
      <c r="J892" s="1" t="s">
        <v>1988</v>
      </c>
      <c r="P892" s="1" t="str">
        <f t="shared" si="130"/>
        <v>NRIS</v>
      </c>
      <c r="R892" s="1">
        <f t="shared" si="131"/>
        <v>500</v>
      </c>
      <c r="T892" s="1" t="str">
        <f t="shared" si="132"/>
        <v>Wind</v>
      </c>
      <c r="U892" s="1" t="str">
        <f t="shared" si="133"/>
        <v>Washington County</v>
      </c>
      <c r="V892" s="1" t="str">
        <f t="shared" si="134"/>
        <v>IA</v>
      </c>
      <c r="AB892" s="1"/>
      <c r="AC892" s="1"/>
      <c r="AJ892" s="5"/>
      <c r="AK892" s="5"/>
      <c r="AL892" s="5"/>
      <c r="AM892" s="5"/>
      <c r="AN892" s="5"/>
      <c r="AO892" s="5"/>
      <c r="AP892" s="5"/>
      <c r="AQ892" s="5"/>
      <c r="AR892" s="5"/>
      <c r="AS892" s="5"/>
      <c r="AT892" s="5"/>
      <c r="AU892" s="5"/>
      <c r="BB892" s="1" t="s">
        <v>73</v>
      </c>
      <c r="BC892" s="2">
        <v>40357</v>
      </c>
      <c r="BD892" s="2">
        <v>41046</v>
      </c>
      <c r="BE892" s="2">
        <v>41046</v>
      </c>
      <c r="BG892" s="1" t="s">
        <v>251</v>
      </c>
      <c r="BH892" s="1" t="s">
        <v>395</v>
      </c>
      <c r="BI892" s="1" t="s">
        <v>89</v>
      </c>
      <c r="BL892" s="1" t="s">
        <v>143</v>
      </c>
      <c r="BM892" s="1" t="s">
        <v>126</v>
      </c>
      <c r="BN892" s="1" t="s">
        <v>1745</v>
      </c>
      <c r="BO892" s="1">
        <v>500</v>
      </c>
      <c r="BP892" s="1">
        <v>500</v>
      </c>
      <c r="BQ892" s="1" t="s">
        <v>97</v>
      </c>
      <c r="BR892" s="1" t="s">
        <v>98</v>
      </c>
      <c r="BS892" s="1" t="s">
        <v>84</v>
      </c>
      <c r="BT892" s="2">
        <v>40544</v>
      </c>
      <c r="BU892" s="1">
        <v>0</v>
      </c>
      <c r="BV892" s="1">
        <v>0</v>
      </c>
      <c r="BW892" s="1">
        <v>0</v>
      </c>
      <c r="BX892" s="1">
        <v>0</v>
      </c>
    </row>
    <row r="893" spans="4:76" hidden="1" x14ac:dyDescent="0.25">
      <c r="D893" s="4"/>
      <c r="E893" s="5">
        <f t="shared" si="126"/>
        <v>0</v>
      </c>
      <c r="F893" s="5">
        <f t="shared" si="127"/>
        <v>0</v>
      </c>
      <c r="H893" s="5" t="str">
        <f t="shared" si="128"/>
        <v>Withdrawn</v>
      </c>
      <c r="I893" s="6" t="str">
        <f t="shared" si="129"/>
        <v>Not Started</v>
      </c>
      <c r="J893" s="1" t="s">
        <v>1989</v>
      </c>
      <c r="P893" s="1" t="str">
        <f t="shared" si="130"/>
        <v>NRIS</v>
      </c>
      <c r="R893" s="1">
        <f t="shared" si="131"/>
        <v>500</v>
      </c>
      <c r="T893" s="1" t="str">
        <f t="shared" si="132"/>
        <v>Wind</v>
      </c>
      <c r="U893" s="1" t="str">
        <f t="shared" si="133"/>
        <v>Washington County</v>
      </c>
      <c r="V893" s="1" t="str">
        <f t="shared" si="134"/>
        <v>IA</v>
      </c>
      <c r="AB893" s="1"/>
      <c r="AC893" s="1"/>
      <c r="AJ893" s="5"/>
      <c r="AK893" s="5"/>
      <c r="AL893" s="5"/>
      <c r="AM893" s="5"/>
      <c r="AN893" s="5"/>
      <c r="AO893" s="5"/>
      <c r="AP893" s="5"/>
      <c r="AQ893" s="5"/>
      <c r="AR893" s="5"/>
      <c r="AS893" s="5"/>
      <c r="AT893" s="5"/>
      <c r="AU893" s="5"/>
      <c r="BB893" s="1" t="s">
        <v>73</v>
      </c>
      <c r="BC893" s="2">
        <v>40574</v>
      </c>
      <c r="BD893" s="2">
        <v>41046</v>
      </c>
      <c r="BE893" s="2">
        <v>41046</v>
      </c>
      <c r="BF893" s="2">
        <v>41153</v>
      </c>
      <c r="BG893" s="1" t="s">
        <v>486</v>
      </c>
      <c r="BH893" s="1" t="s">
        <v>395</v>
      </c>
      <c r="BI893" s="1" t="s">
        <v>89</v>
      </c>
      <c r="BL893" s="1" t="s">
        <v>143</v>
      </c>
      <c r="BM893" s="1" t="s">
        <v>126</v>
      </c>
      <c r="BN893" s="1" t="s">
        <v>1423</v>
      </c>
      <c r="BO893" s="1">
        <v>500</v>
      </c>
      <c r="BP893" s="1">
        <v>500</v>
      </c>
      <c r="BQ893" s="1" t="s">
        <v>97</v>
      </c>
      <c r="BR893" s="1" t="s">
        <v>98</v>
      </c>
      <c r="BS893" s="1" t="s">
        <v>84</v>
      </c>
      <c r="BT893" s="2">
        <v>41258</v>
      </c>
      <c r="BU893" s="1">
        <v>0</v>
      </c>
      <c r="BV893" s="1">
        <v>0</v>
      </c>
      <c r="BW893" s="1">
        <v>0</v>
      </c>
      <c r="BX893" s="1">
        <v>0</v>
      </c>
    </row>
    <row r="894" spans="4:76" hidden="1" x14ac:dyDescent="0.25">
      <c r="D894" s="4"/>
      <c r="E894" s="5">
        <f t="shared" si="126"/>
        <v>0</v>
      </c>
      <c r="F894" s="5">
        <f t="shared" si="127"/>
        <v>0</v>
      </c>
      <c r="H894" s="5" t="str">
        <f t="shared" si="128"/>
        <v>Withdrawn</v>
      </c>
      <c r="I894" s="6" t="str">
        <f t="shared" si="129"/>
        <v>Not Started</v>
      </c>
      <c r="J894" s="1" t="s">
        <v>1990</v>
      </c>
      <c r="P894" s="1" t="str">
        <f t="shared" si="130"/>
        <v>NRIS</v>
      </c>
      <c r="R894" s="1">
        <f t="shared" si="131"/>
        <v>160</v>
      </c>
      <c r="T894" s="1" t="str">
        <f t="shared" si="132"/>
        <v>Wind</v>
      </c>
      <c r="U894" s="1" t="str">
        <f t="shared" si="133"/>
        <v>Otter Tail County</v>
      </c>
      <c r="V894" s="1" t="str">
        <f t="shared" si="134"/>
        <v>MN</v>
      </c>
      <c r="AB894" s="1"/>
      <c r="AC894" s="1"/>
      <c r="AJ894" s="5"/>
      <c r="AK894" s="5"/>
      <c r="AL894" s="5"/>
      <c r="AM894" s="5"/>
      <c r="AN894" s="5"/>
      <c r="AO894" s="5"/>
      <c r="AP894" s="5"/>
      <c r="AQ894" s="5"/>
      <c r="AR894" s="5"/>
      <c r="AS894" s="5"/>
      <c r="AT894" s="5"/>
      <c r="AU894" s="5"/>
      <c r="BB894" s="1" t="s">
        <v>73</v>
      </c>
      <c r="BC894" s="2">
        <v>39070</v>
      </c>
      <c r="BD894" s="2">
        <v>41051</v>
      </c>
      <c r="BE894" s="2">
        <v>41051</v>
      </c>
      <c r="BG894" s="1" t="s">
        <v>153</v>
      </c>
      <c r="BH894" s="1" t="s">
        <v>358</v>
      </c>
      <c r="BI894" s="1" t="s">
        <v>93</v>
      </c>
      <c r="BL894" s="1" t="s">
        <v>143</v>
      </c>
      <c r="BM894" s="1" t="s">
        <v>126</v>
      </c>
      <c r="BN894" s="1" t="s">
        <v>1991</v>
      </c>
      <c r="BO894" s="1">
        <v>160</v>
      </c>
      <c r="BP894" s="1">
        <v>160</v>
      </c>
      <c r="BQ894" s="1" t="s">
        <v>97</v>
      </c>
      <c r="BR894" s="1" t="s">
        <v>98</v>
      </c>
      <c r="BS894" s="1" t="s">
        <v>84</v>
      </c>
      <c r="BT894" s="2">
        <v>40969</v>
      </c>
      <c r="BU894" s="1">
        <v>0</v>
      </c>
      <c r="BV894" s="1">
        <v>0</v>
      </c>
      <c r="BW894" s="1">
        <v>0</v>
      </c>
      <c r="BX894" s="1">
        <v>0</v>
      </c>
    </row>
    <row r="895" spans="4:76" hidden="1" x14ac:dyDescent="0.25">
      <c r="D895" s="4"/>
      <c r="E895" s="5">
        <f t="shared" si="126"/>
        <v>0</v>
      </c>
      <c r="F895" s="5">
        <f t="shared" si="127"/>
        <v>0</v>
      </c>
      <c r="H895" s="5" t="str">
        <f t="shared" si="128"/>
        <v>Withdrawn</v>
      </c>
      <c r="I895" s="6" t="str">
        <f t="shared" si="129"/>
        <v>Not Started</v>
      </c>
      <c r="J895" s="1" t="s">
        <v>1992</v>
      </c>
      <c r="P895" s="1" t="str">
        <f t="shared" si="130"/>
        <v>NRIS</v>
      </c>
      <c r="R895" s="1">
        <f t="shared" si="131"/>
        <v>49.2</v>
      </c>
      <c r="T895" s="1" t="str">
        <f t="shared" si="132"/>
        <v>Wind</v>
      </c>
      <c r="U895" s="1" t="str">
        <f t="shared" si="133"/>
        <v>Clinton County</v>
      </c>
      <c r="V895" s="1" t="str">
        <f t="shared" si="134"/>
        <v>MI</v>
      </c>
      <c r="AB895" s="1"/>
      <c r="AC895" s="1"/>
      <c r="AJ895" s="5"/>
      <c r="AK895" s="5"/>
      <c r="AL895" s="5"/>
      <c r="AM895" s="5"/>
      <c r="AN895" s="5"/>
      <c r="AO895" s="5"/>
      <c r="AP895" s="5"/>
      <c r="AQ895" s="5"/>
      <c r="AR895" s="5"/>
      <c r="AS895" s="5"/>
      <c r="AT895" s="5"/>
      <c r="AU895" s="5"/>
      <c r="BB895" s="1" t="s">
        <v>73</v>
      </c>
      <c r="BC895" s="2">
        <v>40644</v>
      </c>
      <c r="BD895" s="2">
        <v>41071</v>
      </c>
      <c r="BE895" s="2">
        <v>41071</v>
      </c>
      <c r="BG895" s="1" t="s">
        <v>139</v>
      </c>
      <c r="BH895" s="1" t="s">
        <v>88</v>
      </c>
      <c r="BI895" s="1" t="s">
        <v>130</v>
      </c>
      <c r="BL895" s="1" t="s">
        <v>536</v>
      </c>
      <c r="BM895" s="1" t="s">
        <v>126</v>
      </c>
      <c r="BN895" s="1" t="s">
        <v>1993</v>
      </c>
      <c r="BO895" s="1">
        <v>49.2</v>
      </c>
      <c r="BP895" s="1">
        <v>49.2</v>
      </c>
      <c r="BQ895" s="1" t="s">
        <v>97</v>
      </c>
      <c r="BR895" s="1" t="s">
        <v>98</v>
      </c>
      <c r="BS895" s="1" t="s">
        <v>84</v>
      </c>
      <c r="BT895" s="2">
        <v>40057</v>
      </c>
      <c r="BU895" s="1">
        <v>0</v>
      </c>
      <c r="BV895" s="1">
        <v>0</v>
      </c>
      <c r="BW895" s="1">
        <v>0</v>
      </c>
      <c r="BX895" s="1">
        <v>0</v>
      </c>
    </row>
    <row r="896" spans="4:76" hidden="1" x14ac:dyDescent="0.25">
      <c r="D896" s="4"/>
      <c r="E896" s="5">
        <f t="shared" si="126"/>
        <v>0</v>
      </c>
      <c r="F896" s="5">
        <f t="shared" si="127"/>
        <v>0</v>
      </c>
      <c r="H896" s="5" t="str">
        <f t="shared" si="128"/>
        <v>Withdrawn</v>
      </c>
      <c r="I896" s="6" t="str">
        <f t="shared" si="129"/>
        <v>Not Started</v>
      </c>
      <c r="J896" s="1" t="s">
        <v>1994</v>
      </c>
      <c r="P896" s="1" t="str">
        <f t="shared" si="130"/>
        <v>NRIS</v>
      </c>
      <c r="R896" s="1">
        <f t="shared" si="131"/>
        <v>300</v>
      </c>
      <c r="T896" s="1" t="str">
        <f t="shared" si="132"/>
        <v>Wind</v>
      </c>
      <c r="U896" s="1" t="str">
        <f t="shared" si="133"/>
        <v>Yellow Medicine County</v>
      </c>
      <c r="V896" s="1" t="str">
        <f t="shared" si="134"/>
        <v>MN</v>
      </c>
      <c r="AB896" s="1"/>
      <c r="AC896" s="1"/>
      <c r="AJ896" s="5"/>
      <c r="AK896" s="5"/>
      <c r="AL896" s="5"/>
      <c r="AM896" s="5"/>
      <c r="AN896" s="5"/>
      <c r="AO896" s="5"/>
      <c r="AP896" s="5"/>
      <c r="AQ896" s="5"/>
      <c r="AR896" s="5"/>
      <c r="AS896" s="5"/>
      <c r="AT896" s="5"/>
      <c r="AU896" s="5"/>
      <c r="BB896" s="1" t="s">
        <v>73</v>
      </c>
      <c r="BC896" s="2">
        <v>39287</v>
      </c>
      <c r="BD896" s="2">
        <v>41079</v>
      </c>
      <c r="BE896" s="2">
        <v>41079</v>
      </c>
      <c r="BG896" s="1" t="s">
        <v>203</v>
      </c>
      <c r="BH896" s="1" t="s">
        <v>1824</v>
      </c>
      <c r="BI896" s="1" t="s">
        <v>93</v>
      </c>
      <c r="BL896" s="1" t="s">
        <v>143</v>
      </c>
      <c r="BM896" s="1" t="s">
        <v>126</v>
      </c>
      <c r="BN896" s="1" t="s">
        <v>1995</v>
      </c>
      <c r="BO896" s="1">
        <v>300</v>
      </c>
      <c r="BP896" s="1">
        <v>300</v>
      </c>
      <c r="BQ896" s="1" t="s">
        <v>97</v>
      </c>
      <c r="BR896" s="1" t="s">
        <v>98</v>
      </c>
      <c r="BS896" s="1" t="s">
        <v>84</v>
      </c>
      <c r="BT896" s="2">
        <v>40148</v>
      </c>
      <c r="BU896" s="1">
        <v>0</v>
      </c>
      <c r="BV896" s="1">
        <v>0</v>
      </c>
      <c r="BW896" s="1">
        <v>0</v>
      </c>
      <c r="BX896" s="1">
        <v>0</v>
      </c>
    </row>
    <row r="897" spans="4:76" hidden="1" x14ac:dyDescent="0.25">
      <c r="D897" s="4"/>
      <c r="E897" s="5">
        <f t="shared" si="126"/>
        <v>0</v>
      </c>
      <c r="F897" s="5">
        <f t="shared" si="127"/>
        <v>0</v>
      </c>
      <c r="H897" s="5" t="str">
        <f t="shared" si="128"/>
        <v>Withdrawn</v>
      </c>
      <c r="I897" s="6" t="str">
        <f t="shared" si="129"/>
        <v>Not Started</v>
      </c>
      <c r="J897" s="1" t="s">
        <v>1996</v>
      </c>
      <c r="P897" s="1" t="str">
        <f t="shared" si="130"/>
        <v>NRIS</v>
      </c>
      <c r="R897" s="1">
        <f t="shared" si="131"/>
        <v>240</v>
      </c>
      <c r="T897" s="1" t="str">
        <f t="shared" si="132"/>
        <v>Gas</v>
      </c>
      <c r="U897" s="1" t="str">
        <f t="shared" si="133"/>
        <v>Brookings County</v>
      </c>
      <c r="V897" s="1" t="str">
        <f t="shared" si="134"/>
        <v>SD</v>
      </c>
      <c r="AB897" s="1"/>
      <c r="AC897" s="1"/>
      <c r="AJ897" s="5"/>
      <c r="AK897" s="5"/>
      <c r="AL897" s="5"/>
      <c r="AM897" s="5"/>
      <c r="AN897" s="5"/>
      <c r="AO897" s="5"/>
      <c r="AP897" s="5"/>
      <c r="AQ897" s="5"/>
      <c r="AR897" s="5"/>
      <c r="AS897" s="5"/>
      <c r="AT897" s="5"/>
      <c r="AU897" s="5"/>
      <c r="BB897" s="1" t="s">
        <v>73</v>
      </c>
      <c r="BC897" s="2">
        <v>40575</v>
      </c>
      <c r="BD897" s="2">
        <v>41080</v>
      </c>
      <c r="BE897" s="2">
        <v>41080</v>
      </c>
      <c r="BG897" s="1" t="s">
        <v>91</v>
      </c>
      <c r="BH897" s="1" t="s">
        <v>510</v>
      </c>
      <c r="BI897" s="1" t="s">
        <v>205</v>
      </c>
      <c r="BL897" s="1" t="s">
        <v>536</v>
      </c>
      <c r="BM897" s="1" t="s">
        <v>126</v>
      </c>
      <c r="BN897" s="1" t="s">
        <v>1997</v>
      </c>
      <c r="BO897" s="1">
        <v>240</v>
      </c>
      <c r="BP897" s="1">
        <v>240</v>
      </c>
      <c r="BQ897" s="1" t="s">
        <v>64</v>
      </c>
      <c r="BS897" s="1" t="s">
        <v>84</v>
      </c>
      <c r="BT897" s="2">
        <v>40360</v>
      </c>
      <c r="BU897" s="1">
        <v>0</v>
      </c>
      <c r="BV897" s="1">
        <v>0</v>
      </c>
      <c r="BW897" s="1">
        <v>0</v>
      </c>
      <c r="BX897" s="1">
        <v>0</v>
      </c>
    </row>
    <row r="898" spans="4:76" hidden="1" x14ac:dyDescent="0.25">
      <c r="D898" s="4"/>
      <c r="E898" s="5">
        <f t="shared" si="126"/>
        <v>0</v>
      </c>
      <c r="F898" s="5">
        <f t="shared" si="127"/>
        <v>0</v>
      </c>
      <c r="H898" s="5" t="str">
        <f t="shared" si="128"/>
        <v>Withdrawn</v>
      </c>
      <c r="I898" s="6" t="str">
        <f t="shared" si="129"/>
        <v>Not Started</v>
      </c>
      <c r="J898" s="1" t="s">
        <v>1998</v>
      </c>
      <c r="P898" s="1" t="str">
        <f t="shared" si="130"/>
        <v>NRIS</v>
      </c>
      <c r="R898" s="1">
        <f t="shared" si="131"/>
        <v>60</v>
      </c>
      <c r="T898" s="1" t="str">
        <f t="shared" si="132"/>
        <v>Combined Cycle</v>
      </c>
      <c r="U898" s="1" t="str">
        <f t="shared" si="133"/>
        <v>Brookings County</v>
      </c>
      <c r="V898" s="1" t="str">
        <f t="shared" si="134"/>
        <v>SD</v>
      </c>
      <c r="AB898" s="1"/>
      <c r="AC898" s="1"/>
      <c r="AJ898" s="5"/>
      <c r="AK898" s="5"/>
      <c r="AL898" s="5"/>
      <c r="AM898" s="5"/>
      <c r="AN898" s="5"/>
      <c r="AO898" s="5"/>
      <c r="AP898" s="5"/>
      <c r="AQ898" s="5"/>
      <c r="AR898" s="5"/>
      <c r="AS898" s="5"/>
      <c r="AT898" s="5"/>
      <c r="AU898" s="5"/>
      <c r="BB898" s="1" t="s">
        <v>73</v>
      </c>
      <c r="BC898" s="2">
        <v>40575</v>
      </c>
      <c r="BD898" s="2">
        <v>41080</v>
      </c>
      <c r="BE898" s="2">
        <v>41080</v>
      </c>
      <c r="BG898" s="1" t="s">
        <v>91</v>
      </c>
      <c r="BH898" s="1" t="s">
        <v>510</v>
      </c>
      <c r="BI898" s="1" t="s">
        <v>205</v>
      </c>
      <c r="BL898" s="1" t="s">
        <v>536</v>
      </c>
      <c r="BM898" s="1" t="s">
        <v>126</v>
      </c>
      <c r="BN898" s="1" t="s">
        <v>1997</v>
      </c>
      <c r="BO898" s="1">
        <v>60</v>
      </c>
      <c r="BP898" s="1">
        <v>60</v>
      </c>
      <c r="BQ898" s="1" t="s">
        <v>94</v>
      </c>
      <c r="BS898" s="1" t="s">
        <v>84</v>
      </c>
      <c r="BT898" s="2">
        <v>40848</v>
      </c>
      <c r="BU898" s="1">
        <v>0</v>
      </c>
      <c r="BV898" s="1">
        <v>0</v>
      </c>
      <c r="BW898" s="1">
        <v>0</v>
      </c>
      <c r="BX898" s="1">
        <v>0</v>
      </c>
    </row>
    <row r="899" spans="4:76" hidden="1" x14ac:dyDescent="0.25">
      <c r="D899" s="4"/>
      <c r="E899" s="5" t="str">
        <f t="shared" si="126"/>
        <v>DPP-2009-JUL</v>
      </c>
      <c r="F899" s="5" t="str">
        <f t="shared" si="127"/>
        <v>MN</v>
      </c>
      <c r="H899" s="5" t="str">
        <f t="shared" si="128"/>
        <v>Withdrawn</v>
      </c>
      <c r="I899" s="6" t="str">
        <f t="shared" si="129"/>
        <v>Not Started</v>
      </c>
      <c r="J899" s="1" t="s">
        <v>1999</v>
      </c>
      <c r="P899" s="1" t="str">
        <f t="shared" si="130"/>
        <v>ERIS</v>
      </c>
      <c r="R899" s="1">
        <f t="shared" si="131"/>
        <v>50</v>
      </c>
      <c r="T899" s="1" t="str">
        <f t="shared" si="132"/>
        <v>Wind</v>
      </c>
      <c r="U899" s="1" t="str">
        <f t="shared" si="133"/>
        <v>Watonwan County</v>
      </c>
      <c r="V899" s="1" t="str">
        <f t="shared" si="134"/>
        <v>MN</v>
      </c>
      <c r="AB899" s="1"/>
      <c r="AC899" s="1"/>
      <c r="AJ899" s="5"/>
      <c r="AK899" s="5"/>
      <c r="AL899" s="5"/>
      <c r="AM899" s="5"/>
      <c r="AN899" s="5"/>
      <c r="AO899" s="5"/>
      <c r="AP899" s="5"/>
      <c r="AQ899" s="5"/>
      <c r="AR899" s="5"/>
      <c r="AS899" s="5"/>
      <c r="AT899" s="5"/>
      <c r="AU899" s="5"/>
      <c r="BB899" s="1" t="s">
        <v>73</v>
      </c>
      <c r="BC899" s="2">
        <v>39162</v>
      </c>
      <c r="BD899" s="2">
        <v>41086</v>
      </c>
      <c r="BE899" s="2">
        <v>41086</v>
      </c>
      <c r="BG899" s="1" t="s">
        <v>91</v>
      </c>
      <c r="BH899" s="1" t="s">
        <v>452</v>
      </c>
      <c r="BI899" s="1" t="s">
        <v>93</v>
      </c>
      <c r="BJ899" s="1" t="s">
        <v>1362</v>
      </c>
      <c r="BK899" s="1" t="s">
        <v>93</v>
      </c>
      <c r="BL899" s="1" t="s">
        <v>134</v>
      </c>
      <c r="BM899" s="1" t="s">
        <v>62</v>
      </c>
      <c r="BN899" s="1" t="s">
        <v>2000</v>
      </c>
      <c r="BO899" s="1">
        <v>50</v>
      </c>
      <c r="BP899" s="1">
        <v>50</v>
      </c>
      <c r="BQ899" s="1" t="s">
        <v>97</v>
      </c>
      <c r="BR899" s="1" t="s">
        <v>98</v>
      </c>
      <c r="BS899" s="1" t="s">
        <v>84</v>
      </c>
      <c r="BT899" s="2">
        <v>39965</v>
      </c>
      <c r="BU899" s="1">
        <v>0</v>
      </c>
      <c r="BV899" s="1">
        <v>0</v>
      </c>
      <c r="BW899" s="1">
        <v>0</v>
      </c>
      <c r="BX899" s="1">
        <v>0</v>
      </c>
    </row>
    <row r="900" spans="4:76" hidden="1" x14ac:dyDescent="0.25">
      <c r="D900" s="4"/>
      <c r="E900" s="5" t="str">
        <f t="shared" si="126"/>
        <v>DPP-2009-JUL</v>
      </c>
      <c r="F900" s="5" t="str">
        <f t="shared" si="127"/>
        <v>MN</v>
      </c>
      <c r="H900" s="5" t="str">
        <f t="shared" si="128"/>
        <v>Withdrawn</v>
      </c>
      <c r="I900" s="6" t="str">
        <f t="shared" si="129"/>
        <v>Not Started</v>
      </c>
      <c r="J900" s="1" t="s">
        <v>2001</v>
      </c>
      <c r="P900" s="1" t="str">
        <f t="shared" si="130"/>
        <v>ERIS</v>
      </c>
      <c r="R900" s="1">
        <f t="shared" si="131"/>
        <v>50</v>
      </c>
      <c r="T900" s="1" t="str">
        <f t="shared" si="132"/>
        <v>Wind</v>
      </c>
      <c r="U900" s="1" t="str">
        <f t="shared" si="133"/>
        <v>Cottonwood County</v>
      </c>
      <c r="V900" s="1" t="str">
        <f t="shared" si="134"/>
        <v>MN</v>
      </c>
      <c r="AB900" s="1"/>
      <c r="AC900" s="1"/>
      <c r="AJ900" s="5"/>
      <c r="AK900" s="5"/>
      <c r="AL900" s="5"/>
      <c r="AM900" s="5"/>
      <c r="AN900" s="5"/>
      <c r="AO900" s="5"/>
      <c r="AP900" s="5"/>
      <c r="AQ900" s="5"/>
      <c r="AR900" s="5"/>
      <c r="AS900" s="5"/>
      <c r="AT900" s="5"/>
      <c r="AU900" s="5"/>
      <c r="BB900" s="1" t="s">
        <v>73</v>
      </c>
      <c r="BC900" s="2">
        <v>39162</v>
      </c>
      <c r="BD900" s="2">
        <v>41086</v>
      </c>
      <c r="BE900" s="2">
        <v>41086</v>
      </c>
      <c r="BG900" s="1" t="s">
        <v>87</v>
      </c>
      <c r="BH900" s="1" t="s">
        <v>632</v>
      </c>
      <c r="BI900" s="1" t="s">
        <v>93</v>
      </c>
      <c r="BJ900" s="1" t="s">
        <v>1362</v>
      </c>
      <c r="BK900" s="1" t="s">
        <v>93</v>
      </c>
      <c r="BL900" s="1" t="s">
        <v>134</v>
      </c>
      <c r="BM900" s="1" t="s">
        <v>62</v>
      </c>
      <c r="BN900" s="1" t="s">
        <v>2002</v>
      </c>
      <c r="BO900" s="1">
        <v>50</v>
      </c>
      <c r="BP900" s="1">
        <v>50</v>
      </c>
      <c r="BQ900" s="1" t="s">
        <v>97</v>
      </c>
      <c r="BR900" s="1" t="s">
        <v>98</v>
      </c>
      <c r="BS900" s="1" t="s">
        <v>84</v>
      </c>
      <c r="BT900" s="2">
        <v>40420</v>
      </c>
      <c r="BU900" s="1">
        <v>0</v>
      </c>
      <c r="BV900" s="1">
        <v>0</v>
      </c>
      <c r="BW900" s="1">
        <v>0</v>
      </c>
      <c r="BX900" s="1">
        <v>0</v>
      </c>
    </row>
    <row r="901" spans="4:76" hidden="1" x14ac:dyDescent="0.25">
      <c r="D901" s="4"/>
      <c r="E901" s="5">
        <f t="shared" ref="E901:E964" si="135">BJ901</f>
        <v>0</v>
      </c>
      <c r="F901" s="5">
        <f t="shared" ref="F901:F964" si="136">BK901</f>
        <v>0</v>
      </c>
      <c r="H901" s="5" t="str">
        <f t="shared" ref="H901:H964" si="137">BB901</f>
        <v>Withdrawn</v>
      </c>
      <c r="I901" s="6" t="str">
        <f t="shared" ref="I901:I964" si="138">BS901</f>
        <v>Not Started</v>
      </c>
      <c r="J901" s="1" t="s">
        <v>2003</v>
      </c>
      <c r="P901" s="1" t="str">
        <f t="shared" ref="P901:P964" si="139">BM901</f>
        <v>NRIS</v>
      </c>
      <c r="R901" s="1">
        <f t="shared" ref="R901:R964" si="140">BP901</f>
        <v>100</v>
      </c>
      <c r="T901" s="1" t="str">
        <f t="shared" ref="T901:T964" si="141">BQ901</f>
        <v>Wind</v>
      </c>
      <c r="U901" s="1" t="str">
        <f t="shared" ref="U901:U964" si="142">BH901</f>
        <v>Brookings County</v>
      </c>
      <c r="V901" s="1" t="str">
        <f t="shared" ref="V901:V964" si="143">BI901</f>
        <v>SD</v>
      </c>
      <c r="AB901" s="1"/>
      <c r="AC901" s="1"/>
      <c r="AJ901" s="5"/>
      <c r="AK901" s="5"/>
      <c r="AL901" s="5"/>
      <c r="AM901" s="5"/>
      <c r="AN901" s="5"/>
      <c r="AO901" s="5"/>
      <c r="AP901" s="5"/>
      <c r="AQ901" s="5"/>
      <c r="AR901" s="5"/>
      <c r="AS901" s="5"/>
      <c r="AT901" s="5"/>
      <c r="AU901" s="5"/>
      <c r="BB901" s="1" t="s">
        <v>73</v>
      </c>
      <c r="BC901" s="2">
        <v>39279</v>
      </c>
      <c r="BD901" s="2">
        <v>41086</v>
      </c>
      <c r="BE901" s="2">
        <v>41086</v>
      </c>
      <c r="BG901" s="1" t="s">
        <v>203</v>
      </c>
      <c r="BH901" s="1" t="s">
        <v>510</v>
      </c>
      <c r="BI901" s="1" t="s">
        <v>205</v>
      </c>
      <c r="BL901" s="1" t="s">
        <v>143</v>
      </c>
      <c r="BM901" s="1" t="s">
        <v>126</v>
      </c>
      <c r="BN901" s="1" t="s">
        <v>2004</v>
      </c>
      <c r="BO901" s="1">
        <v>100</v>
      </c>
      <c r="BP901" s="1">
        <v>100</v>
      </c>
      <c r="BQ901" s="1" t="s">
        <v>97</v>
      </c>
      <c r="BR901" s="1" t="s">
        <v>98</v>
      </c>
      <c r="BS901" s="1" t="s">
        <v>84</v>
      </c>
      <c r="BT901" s="2">
        <v>41562</v>
      </c>
      <c r="BU901" s="1">
        <v>0</v>
      </c>
      <c r="BV901" s="1">
        <v>0</v>
      </c>
      <c r="BW901" s="1">
        <v>0</v>
      </c>
      <c r="BX901" s="1">
        <v>0</v>
      </c>
    </row>
    <row r="902" spans="4:76" hidden="1" x14ac:dyDescent="0.25">
      <c r="D902" s="4"/>
      <c r="E902" s="5">
        <f t="shared" si="135"/>
        <v>0</v>
      </c>
      <c r="F902" s="5">
        <f t="shared" si="136"/>
        <v>0</v>
      </c>
      <c r="H902" s="5" t="str">
        <f t="shared" si="137"/>
        <v>Withdrawn</v>
      </c>
      <c r="I902" s="6" t="str">
        <f t="shared" si="138"/>
        <v>Not Started</v>
      </c>
      <c r="J902" s="1" t="s">
        <v>2005</v>
      </c>
      <c r="P902" s="1" t="str">
        <f t="shared" si="139"/>
        <v>NRIS</v>
      </c>
      <c r="R902" s="1">
        <f t="shared" si="140"/>
        <v>100</v>
      </c>
      <c r="T902" s="1" t="str">
        <f t="shared" si="141"/>
        <v>Wind</v>
      </c>
      <c r="U902" s="1" t="str">
        <f t="shared" si="142"/>
        <v>Cottonwood County</v>
      </c>
      <c r="V902" s="1" t="str">
        <f t="shared" si="143"/>
        <v>MN</v>
      </c>
      <c r="AB902" s="1"/>
      <c r="AC902" s="1"/>
      <c r="AJ902" s="5"/>
      <c r="AK902" s="5"/>
      <c r="AL902" s="5"/>
      <c r="AM902" s="5"/>
      <c r="AN902" s="5"/>
      <c r="AO902" s="5"/>
      <c r="AP902" s="5"/>
      <c r="AQ902" s="5"/>
      <c r="AR902" s="5"/>
      <c r="AS902" s="5"/>
      <c r="AT902" s="5"/>
      <c r="AU902" s="5"/>
      <c r="BB902" s="1" t="s">
        <v>73</v>
      </c>
      <c r="BC902" s="2">
        <v>39568</v>
      </c>
      <c r="BD902" s="2">
        <v>41086</v>
      </c>
      <c r="BE902" s="2">
        <v>41086</v>
      </c>
      <c r="BG902" s="1" t="s">
        <v>91</v>
      </c>
      <c r="BH902" s="1" t="s">
        <v>632</v>
      </c>
      <c r="BI902" s="1" t="s">
        <v>93</v>
      </c>
      <c r="BL902" s="1" t="s">
        <v>143</v>
      </c>
      <c r="BM902" s="1" t="s">
        <v>126</v>
      </c>
      <c r="BN902" s="1" t="s">
        <v>2006</v>
      </c>
      <c r="BO902" s="1">
        <v>100</v>
      </c>
      <c r="BP902" s="1">
        <v>100</v>
      </c>
      <c r="BQ902" s="1" t="s">
        <v>97</v>
      </c>
      <c r="BR902" s="1" t="s">
        <v>98</v>
      </c>
      <c r="BS902" s="1" t="s">
        <v>84</v>
      </c>
      <c r="BT902" s="2">
        <v>40178</v>
      </c>
      <c r="BU902" s="1">
        <v>0</v>
      </c>
      <c r="BV902" s="1">
        <v>0</v>
      </c>
      <c r="BW902" s="1">
        <v>0</v>
      </c>
      <c r="BX902" s="1">
        <v>0</v>
      </c>
    </row>
    <row r="903" spans="4:76" hidden="1" x14ac:dyDescent="0.25">
      <c r="D903" s="4"/>
      <c r="E903" s="5">
        <f t="shared" si="135"/>
        <v>0</v>
      </c>
      <c r="F903" s="5">
        <f t="shared" si="136"/>
        <v>0</v>
      </c>
      <c r="H903" s="5" t="str">
        <f t="shared" si="137"/>
        <v>Withdrawn</v>
      </c>
      <c r="I903" s="6" t="str">
        <f t="shared" si="138"/>
        <v>Not Started</v>
      </c>
      <c r="J903" s="1" t="s">
        <v>2007</v>
      </c>
      <c r="P903" s="1" t="str">
        <f t="shared" si="139"/>
        <v>NRIS</v>
      </c>
      <c r="R903" s="1">
        <f t="shared" si="140"/>
        <v>150</v>
      </c>
      <c r="T903" s="1" t="str">
        <f t="shared" si="141"/>
        <v>Wind</v>
      </c>
      <c r="U903" s="1" t="str">
        <f t="shared" si="142"/>
        <v>Cottonwood County</v>
      </c>
      <c r="V903" s="1" t="str">
        <f t="shared" si="143"/>
        <v>MN</v>
      </c>
      <c r="AB903" s="1"/>
      <c r="AC903" s="1"/>
      <c r="AJ903" s="5"/>
      <c r="AK903" s="5"/>
      <c r="AL903" s="5"/>
      <c r="AM903" s="5"/>
      <c r="AN903" s="5"/>
      <c r="AO903" s="5"/>
      <c r="AP903" s="5"/>
      <c r="AQ903" s="5"/>
      <c r="AR903" s="5"/>
      <c r="AS903" s="5"/>
      <c r="AT903" s="5"/>
      <c r="AU903" s="5"/>
      <c r="BB903" s="1" t="s">
        <v>73</v>
      </c>
      <c r="BC903" s="2">
        <v>39568</v>
      </c>
      <c r="BD903" s="2">
        <v>41086</v>
      </c>
      <c r="BE903" s="2">
        <v>41086</v>
      </c>
      <c r="BG903" s="1" t="s">
        <v>91</v>
      </c>
      <c r="BH903" s="1" t="s">
        <v>632</v>
      </c>
      <c r="BI903" s="1" t="s">
        <v>93</v>
      </c>
      <c r="BL903" s="1" t="s">
        <v>143</v>
      </c>
      <c r="BM903" s="1" t="s">
        <v>126</v>
      </c>
      <c r="BN903" s="1" t="s">
        <v>2002</v>
      </c>
      <c r="BO903" s="1">
        <v>150</v>
      </c>
      <c r="BP903" s="1">
        <v>150</v>
      </c>
      <c r="BQ903" s="1" t="s">
        <v>97</v>
      </c>
      <c r="BR903" s="1" t="s">
        <v>98</v>
      </c>
      <c r="BS903" s="1" t="s">
        <v>84</v>
      </c>
      <c r="BT903" s="2">
        <v>40543</v>
      </c>
      <c r="BU903" s="1">
        <v>0</v>
      </c>
      <c r="BV903" s="1">
        <v>0</v>
      </c>
      <c r="BW903" s="1">
        <v>0</v>
      </c>
      <c r="BX903" s="1">
        <v>0</v>
      </c>
    </row>
    <row r="904" spans="4:76" hidden="1" x14ac:dyDescent="0.25">
      <c r="D904" s="4"/>
      <c r="E904" s="5">
        <f t="shared" si="135"/>
        <v>0</v>
      </c>
      <c r="F904" s="5">
        <f t="shared" si="136"/>
        <v>0</v>
      </c>
      <c r="H904" s="5" t="str">
        <f t="shared" si="137"/>
        <v>Withdrawn</v>
      </c>
      <c r="I904" s="6" t="str">
        <f t="shared" si="138"/>
        <v>Not Started</v>
      </c>
      <c r="J904" s="1" t="s">
        <v>2008</v>
      </c>
      <c r="P904" s="1" t="str">
        <f t="shared" si="139"/>
        <v>NRIS</v>
      </c>
      <c r="R904" s="1">
        <f t="shared" si="140"/>
        <v>35</v>
      </c>
      <c r="T904" s="1" t="str">
        <f t="shared" si="141"/>
        <v>Wind</v>
      </c>
      <c r="U904" s="1" t="str">
        <f t="shared" si="142"/>
        <v>Steele County</v>
      </c>
      <c r="V904" s="1" t="str">
        <f t="shared" si="143"/>
        <v>MN</v>
      </c>
      <c r="AB904" s="1"/>
      <c r="AC904" s="1"/>
      <c r="AJ904" s="5"/>
      <c r="AK904" s="5"/>
      <c r="AL904" s="5"/>
      <c r="AM904" s="5"/>
      <c r="AN904" s="5"/>
      <c r="AO904" s="5"/>
      <c r="AP904" s="5"/>
      <c r="AQ904" s="5"/>
      <c r="AR904" s="5"/>
      <c r="AS904" s="5"/>
      <c r="AT904" s="5"/>
      <c r="AU904" s="5"/>
      <c r="BB904" s="1" t="s">
        <v>73</v>
      </c>
      <c r="BC904" s="2">
        <v>39611</v>
      </c>
      <c r="BD904" s="2">
        <v>41086</v>
      </c>
      <c r="BE904" s="2">
        <v>41086</v>
      </c>
      <c r="BG904" s="1" t="s">
        <v>87</v>
      </c>
      <c r="BH904" s="1" t="s">
        <v>801</v>
      </c>
      <c r="BI904" s="1" t="s">
        <v>93</v>
      </c>
      <c r="BL904" s="1" t="s">
        <v>143</v>
      </c>
      <c r="BM904" s="1" t="s">
        <v>126</v>
      </c>
      <c r="BN904" s="1" t="s">
        <v>2009</v>
      </c>
      <c r="BO904" s="1">
        <v>35</v>
      </c>
      <c r="BP904" s="1">
        <v>35</v>
      </c>
      <c r="BQ904" s="1" t="s">
        <v>97</v>
      </c>
      <c r="BR904" s="1" t="s">
        <v>98</v>
      </c>
      <c r="BS904" s="1" t="s">
        <v>84</v>
      </c>
      <c r="BT904" s="2">
        <v>40908</v>
      </c>
      <c r="BU904" s="1">
        <v>0</v>
      </c>
      <c r="BV904" s="1">
        <v>0</v>
      </c>
      <c r="BW904" s="1">
        <v>0</v>
      </c>
      <c r="BX904" s="1">
        <v>0</v>
      </c>
    </row>
    <row r="905" spans="4:76" hidden="1" x14ac:dyDescent="0.25">
      <c r="D905" s="4"/>
      <c r="E905" s="5" t="str">
        <f t="shared" si="135"/>
        <v>DPP-2008-NOV</v>
      </c>
      <c r="F905" s="5" t="str">
        <f t="shared" si="136"/>
        <v>MN</v>
      </c>
      <c r="H905" s="5" t="str">
        <f t="shared" si="137"/>
        <v>Withdrawn</v>
      </c>
      <c r="I905" s="6" t="str">
        <f t="shared" si="138"/>
        <v>Not Started</v>
      </c>
      <c r="J905" s="1" t="s">
        <v>2010</v>
      </c>
      <c r="P905" s="1" t="str">
        <f t="shared" si="139"/>
        <v>NRIS</v>
      </c>
      <c r="R905" s="1">
        <f t="shared" si="140"/>
        <v>45</v>
      </c>
      <c r="T905" s="1" t="str">
        <f t="shared" si="141"/>
        <v>Wind</v>
      </c>
      <c r="U905" s="1" t="str">
        <f t="shared" si="142"/>
        <v>Stearns County</v>
      </c>
      <c r="V905" s="1" t="str">
        <f t="shared" si="143"/>
        <v>MN</v>
      </c>
      <c r="AB905" s="1"/>
      <c r="AC905" s="1"/>
      <c r="AJ905" s="5"/>
      <c r="AK905" s="5"/>
      <c r="AL905" s="5"/>
      <c r="AM905" s="5"/>
      <c r="AN905" s="5"/>
      <c r="AO905" s="5"/>
      <c r="AP905" s="5"/>
      <c r="AQ905" s="5"/>
      <c r="AR905" s="5"/>
      <c r="AS905" s="5"/>
      <c r="AT905" s="5"/>
      <c r="AU905" s="5"/>
      <c r="BB905" s="1" t="s">
        <v>73</v>
      </c>
      <c r="BC905" s="2">
        <v>39611</v>
      </c>
      <c r="BD905" s="2">
        <v>41086</v>
      </c>
      <c r="BE905" s="2">
        <v>41086</v>
      </c>
      <c r="BG905" s="1" t="s">
        <v>91</v>
      </c>
      <c r="BH905" s="1" t="s">
        <v>1245</v>
      </c>
      <c r="BI905" s="1" t="s">
        <v>93</v>
      </c>
      <c r="BJ905" s="1" t="s">
        <v>1303</v>
      </c>
      <c r="BK905" s="1" t="s">
        <v>93</v>
      </c>
      <c r="BL905" s="1" t="s">
        <v>77</v>
      </c>
      <c r="BM905" s="1" t="s">
        <v>126</v>
      </c>
      <c r="BN905" s="1" t="s">
        <v>2011</v>
      </c>
      <c r="BO905" s="1">
        <v>45</v>
      </c>
      <c r="BP905" s="1">
        <v>45</v>
      </c>
      <c r="BQ905" s="1" t="s">
        <v>97</v>
      </c>
      <c r="BR905" s="1" t="s">
        <v>98</v>
      </c>
      <c r="BS905" s="1" t="s">
        <v>84</v>
      </c>
      <c r="BT905" s="2">
        <v>40908</v>
      </c>
      <c r="BU905" s="1">
        <v>0</v>
      </c>
      <c r="BV905" s="1">
        <v>0</v>
      </c>
      <c r="BW905" s="1">
        <v>0</v>
      </c>
      <c r="BX905" s="1">
        <v>0</v>
      </c>
    </row>
    <row r="906" spans="4:76" hidden="1" x14ac:dyDescent="0.25">
      <c r="D906" s="4"/>
      <c r="E906" s="5">
        <f t="shared" si="135"/>
        <v>0</v>
      </c>
      <c r="F906" s="5">
        <f t="shared" si="136"/>
        <v>0</v>
      </c>
      <c r="H906" s="5" t="str">
        <f t="shared" si="137"/>
        <v>Done</v>
      </c>
      <c r="I906" s="6" t="str">
        <f t="shared" si="138"/>
        <v>Not Started</v>
      </c>
      <c r="J906" s="1" t="s">
        <v>2012</v>
      </c>
      <c r="P906" s="1" t="str">
        <f t="shared" si="139"/>
        <v>NRIS</v>
      </c>
      <c r="R906" s="1">
        <f t="shared" si="140"/>
        <v>135</v>
      </c>
      <c r="T906" s="1" t="str">
        <f t="shared" si="141"/>
        <v>Co-Gen</v>
      </c>
      <c r="U906" s="1" t="str">
        <f t="shared" si="142"/>
        <v>Lucas County</v>
      </c>
      <c r="V906" s="1" t="str">
        <f t="shared" si="143"/>
        <v>OH</v>
      </c>
      <c r="AB906" s="1"/>
      <c r="AC906" s="1"/>
      <c r="AJ906" s="5"/>
      <c r="AK906" s="5"/>
      <c r="AL906" s="5"/>
      <c r="AM906" s="5"/>
      <c r="AN906" s="5"/>
      <c r="AO906" s="5"/>
      <c r="AP906" s="5"/>
      <c r="AQ906" s="5"/>
      <c r="AR906" s="5"/>
      <c r="AS906" s="5"/>
      <c r="AT906" s="5"/>
      <c r="AU906" s="5"/>
      <c r="BB906" s="1" t="s">
        <v>58</v>
      </c>
      <c r="BC906" s="2">
        <v>39597</v>
      </c>
      <c r="BE906" s="2">
        <v>40675</v>
      </c>
      <c r="BG906" s="1" t="s">
        <v>619</v>
      </c>
      <c r="BH906" s="1" t="s">
        <v>908</v>
      </c>
      <c r="BI906" s="1" t="s">
        <v>242</v>
      </c>
      <c r="BL906" s="1" t="s">
        <v>536</v>
      </c>
      <c r="BM906" s="1" t="s">
        <v>126</v>
      </c>
      <c r="BN906" s="1" t="s">
        <v>2013</v>
      </c>
      <c r="BO906" s="1">
        <v>135</v>
      </c>
      <c r="BP906" s="1">
        <v>135</v>
      </c>
      <c r="BQ906" s="1" t="s">
        <v>910</v>
      </c>
      <c r="BR906" s="1" t="s">
        <v>838</v>
      </c>
      <c r="BS906" s="1" t="s">
        <v>84</v>
      </c>
      <c r="BT906" s="2">
        <v>40179</v>
      </c>
      <c r="BU906" s="1">
        <v>0</v>
      </c>
      <c r="BV906" s="1">
        <v>0</v>
      </c>
      <c r="BW906" s="1">
        <v>0</v>
      </c>
      <c r="BX906" s="1">
        <v>0</v>
      </c>
    </row>
    <row r="907" spans="4:76" hidden="1" x14ac:dyDescent="0.25">
      <c r="D907" s="4"/>
      <c r="E907" s="5" t="str">
        <f t="shared" si="135"/>
        <v>DPP-2009-JUL</v>
      </c>
      <c r="F907" s="5" t="str">
        <f t="shared" si="136"/>
        <v>MN</v>
      </c>
      <c r="H907" s="5" t="str">
        <f t="shared" si="137"/>
        <v>Withdrawn</v>
      </c>
      <c r="I907" s="6" t="str">
        <f t="shared" si="138"/>
        <v>Not Started</v>
      </c>
      <c r="J907" s="1" t="s">
        <v>2014</v>
      </c>
      <c r="P907" s="1" t="str">
        <f t="shared" si="139"/>
        <v>NRIS</v>
      </c>
      <c r="R907" s="1">
        <f t="shared" si="140"/>
        <v>200</v>
      </c>
      <c r="T907" s="1" t="str">
        <f t="shared" si="141"/>
        <v>Wind</v>
      </c>
      <c r="U907" s="1" t="str">
        <f t="shared" si="142"/>
        <v>Meeker County</v>
      </c>
      <c r="V907" s="1" t="str">
        <f t="shared" si="143"/>
        <v>MN</v>
      </c>
      <c r="AB907" s="1"/>
      <c r="AC907" s="1"/>
      <c r="AJ907" s="5"/>
      <c r="AK907" s="5"/>
      <c r="AL907" s="5"/>
      <c r="AM907" s="5"/>
      <c r="AN907" s="5"/>
      <c r="AO907" s="5"/>
      <c r="AP907" s="5"/>
      <c r="AQ907" s="5"/>
      <c r="AR907" s="5"/>
      <c r="AS907" s="5"/>
      <c r="AT907" s="5"/>
      <c r="AU907" s="5"/>
      <c r="BB907" s="1" t="s">
        <v>73</v>
      </c>
      <c r="BC907" s="2">
        <v>39611</v>
      </c>
      <c r="BD907" s="2">
        <v>41086</v>
      </c>
      <c r="BE907" s="2">
        <v>41086</v>
      </c>
      <c r="BG907" s="1" t="s">
        <v>91</v>
      </c>
      <c r="BH907" s="1" t="s">
        <v>1336</v>
      </c>
      <c r="BI907" s="1" t="s">
        <v>93</v>
      </c>
      <c r="BJ907" s="1" t="s">
        <v>1362</v>
      </c>
      <c r="BK907" s="1" t="s">
        <v>93</v>
      </c>
      <c r="BL907" s="1" t="s">
        <v>134</v>
      </c>
      <c r="BM907" s="1" t="s">
        <v>126</v>
      </c>
      <c r="BN907" s="1" t="s">
        <v>2015</v>
      </c>
      <c r="BO907" s="1">
        <v>200</v>
      </c>
      <c r="BP907" s="1">
        <v>200</v>
      </c>
      <c r="BQ907" s="1" t="s">
        <v>97</v>
      </c>
      <c r="BR907" s="1" t="s">
        <v>98</v>
      </c>
      <c r="BS907" s="1" t="s">
        <v>84</v>
      </c>
      <c r="BT907" s="2">
        <v>40908</v>
      </c>
      <c r="BU907" s="1">
        <v>0</v>
      </c>
      <c r="BV907" s="1">
        <v>0</v>
      </c>
      <c r="BW907" s="1">
        <v>0</v>
      </c>
      <c r="BX907" s="1">
        <v>0</v>
      </c>
    </row>
    <row r="908" spans="4:76" hidden="1" x14ac:dyDescent="0.25">
      <c r="D908" s="4"/>
      <c r="E908" s="5" t="str">
        <f t="shared" si="135"/>
        <v>DPP-2009-JUL</v>
      </c>
      <c r="F908" s="5" t="str">
        <f t="shared" si="136"/>
        <v>MN</v>
      </c>
      <c r="H908" s="5" t="str">
        <f t="shared" si="137"/>
        <v>Withdrawn</v>
      </c>
      <c r="I908" s="6" t="str">
        <f t="shared" si="138"/>
        <v>Not Started</v>
      </c>
      <c r="J908" s="1" t="s">
        <v>2016</v>
      </c>
      <c r="P908" s="1" t="str">
        <f t="shared" si="139"/>
        <v>NRIS</v>
      </c>
      <c r="R908" s="1">
        <f t="shared" si="140"/>
        <v>40</v>
      </c>
      <c r="T908" s="1" t="str">
        <f t="shared" si="141"/>
        <v>Wind</v>
      </c>
      <c r="U908" s="1" t="str">
        <f t="shared" si="142"/>
        <v>Jackson County</v>
      </c>
      <c r="V908" s="1" t="str">
        <f t="shared" si="143"/>
        <v>MN</v>
      </c>
      <c r="AB908" s="1"/>
      <c r="AC908" s="1"/>
      <c r="AJ908" s="5"/>
      <c r="AK908" s="5"/>
      <c r="AL908" s="5"/>
      <c r="AM908" s="5"/>
      <c r="AN908" s="5"/>
      <c r="AO908" s="5"/>
      <c r="AP908" s="5"/>
      <c r="AQ908" s="5"/>
      <c r="AR908" s="5"/>
      <c r="AS908" s="5"/>
      <c r="AT908" s="5"/>
      <c r="AU908" s="5"/>
      <c r="BB908" s="1" t="s">
        <v>73</v>
      </c>
      <c r="BC908" s="2">
        <v>39611</v>
      </c>
      <c r="BD908" s="2">
        <v>41086</v>
      </c>
      <c r="BE908" s="2">
        <v>41086</v>
      </c>
      <c r="BG908" s="1" t="s">
        <v>87</v>
      </c>
      <c r="BH908" s="1" t="s">
        <v>259</v>
      </c>
      <c r="BI908" s="1" t="s">
        <v>93</v>
      </c>
      <c r="BJ908" s="1" t="s">
        <v>1362</v>
      </c>
      <c r="BK908" s="1" t="s">
        <v>93</v>
      </c>
      <c r="BL908" s="1" t="s">
        <v>134</v>
      </c>
      <c r="BM908" s="1" t="s">
        <v>126</v>
      </c>
      <c r="BN908" s="1" t="s">
        <v>2017</v>
      </c>
      <c r="BO908" s="1">
        <v>40</v>
      </c>
      <c r="BP908" s="1">
        <v>40</v>
      </c>
      <c r="BQ908" s="1" t="s">
        <v>97</v>
      </c>
      <c r="BR908" s="1" t="s">
        <v>98</v>
      </c>
      <c r="BS908" s="1" t="s">
        <v>84</v>
      </c>
      <c r="BT908" s="2">
        <v>40908</v>
      </c>
      <c r="BU908" s="1">
        <v>0</v>
      </c>
      <c r="BV908" s="1">
        <v>0</v>
      </c>
      <c r="BW908" s="1">
        <v>0</v>
      </c>
      <c r="BX908" s="1">
        <v>0</v>
      </c>
    </row>
    <row r="909" spans="4:76" hidden="1" x14ac:dyDescent="0.25">
      <c r="D909" s="4"/>
      <c r="E909" s="5" t="str">
        <f t="shared" si="135"/>
        <v>DPP-2009-JUL</v>
      </c>
      <c r="F909" s="5" t="str">
        <f t="shared" si="136"/>
        <v>MN</v>
      </c>
      <c r="H909" s="5" t="str">
        <f t="shared" si="137"/>
        <v>Withdrawn</v>
      </c>
      <c r="I909" s="6" t="str">
        <f t="shared" si="138"/>
        <v>Not Started</v>
      </c>
      <c r="J909" s="1" t="s">
        <v>2018</v>
      </c>
      <c r="P909" s="1" t="str">
        <f t="shared" si="139"/>
        <v>NRIS</v>
      </c>
      <c r="R909" s="1">
        <f t="shared" si="140"/>
        <v>40</v>
      </c>
      <c r="T909" s="1" t="str">
        <f t="shared" si="141"/>
        <v>Wind</v>
      </c>
      <c r="U909" s="1" t="str">
        <f t="shared" si="142"/>
        <v>Nobles County</v>
      </c>
      <c r="V909" s="1" t="str">
        <f t="shared" si="143"/>
        <v>MN</v>
      </c>
      <c r="AB909" s="1"/>
      <c r="AC909" s="1"/>
      <c r="AJ909" s="5"/>
      <c r="AK909" s="5"/>
      <c r="AL909" s="5"/>
      <c r="AM909" s="5"/>
      <c r="AN909" s="5"/>
      <c r="AO909" s="5"/>
      <c r="AP909" s="5"/>
      <c r="AQ909" s="5"/>
      <c r="AR909" s="5"/>
      <c r="AS909" s="5"/>
      <c r="AT909" s="5"/>
      <c r="AU909" s="5"/>
      <c r="BB909" s="1" t="s">
        <v>73</v>
      </c>
      <c r="BC909" s="2">
        <v>39611</v>
      </c>
      <c r="BD909" s="2">
        <v>41086</v>
      </c>
      <c r="BE909" s="2">
        <v>41086</v>
      </c>
      <c r="BG909" s="1" t="s">
        <v>87</v>
      </c>
      <c r="BH909" s="1" t="s">
        <v>347</v>
      </c>
      <c r="BI909" s="1" t="s">
        <v>93</v>
      </c>
      <c r="BJ909" s="1" t="s">
        <v>1362</v>
      </c>
      <c r="BK909" s="1" t="s">
        <v>93</v>
      </c>
      <c r="BL909" s="1" t="s">
        <v>134</v>
      </c>
      <c r="BM909" s="1" t="s">
        <v>126</v>
      </c>
      <c r="BN909" s="1" t="s">
        <v>2019</v>
      </c>
      <c r="BO909" s="1">
        <v>40</v>
      </c>
      <c r="BP909" s="1">
        <v>40</v>
      </c>
      <c r="BQ909" s="1" t="s">
        <v>97</v>
      </c>
      <c r="BR909" s="1" t="s">
        <v>98</v>
      </c>
      <c r="BS909" s="1" t="s">
        <v>84</v>
      </c>
      <c r="BT909" s="2">
        <v>40908</v>
      </c>
      <c r="BU909" s="1">
        <v>0</v>
      </c>
      <c r="BV909" s="1">
        <v>0</v>
      </c>
      <c r="BW909" s="1">
        <v>0</v>
      </c>
      <c r="BX909" s="1">
        <v>0</v>
      </c>
    </row>
    <row r="910" spans="4:76" hidden="1" x14ac:dyDescent="0.25">
      <c r="D910" s="4"/>
      <c r="E910" s="5" t="str">
        <f t="shared" si="135"/>
        <v>DPP-2009-JUL</v>
      </c>
      <c r="F910" s="5" t="str">
        <f t="shared" si="136"/>
        <v>MN</v>
      </c>
      <c r="H910" s="5" t="str">
        <f t="shared" si="137"/>
        <v>Withdrawn</v>
      </c>
      <c r="I910" s="6" t="str">
        <f t="shared" si="138"/>
        <v>Not Started</v>
      </c>
      <c r="J910" s="1" t="s">
        <v>2020</v>
      </c>
      <c r="P910" s="1" t="str">
        <f t="shared" si="139"/>
        <v>NRIS</v>
      </c>
      <c r="R910" s="1">
        <f t="shared" si="140"/>
        <v>55</v>
      </c>
      <c r="T910" s="1" t="str">
        <f t="shared" si="141"/>
        <v>Wind</v>
      </c>
      <c r="U910" s="1" t="str">
        <f t="shared" si="142"/>
        <v>Waseca County</v>
      </c>
      <c r="V910" s="1" t="str">
        <f t="shared" si="143"/>
        <v>MN</v>
      </c>
      <c r="AB910" s="1"/>
      <c r="AC910" s="1"/>
      <c r="AJ910" s="5"/>
      <c r="AK910" s="5"/>
      <c r="AL910" s="5"/>
      <c r="AM910" s="5"/>
      <c r="AN910" s="5"/>
      <c r="AO910" s="5"/>
      <c r="AP910" s="5"/>
      <c r="AQ910" s="5"/>
      <c r="AR910" s="5"/>
      <c r="AS910" s="5"/>
      <c r="AT910" s="5"/>
      <c r="AU910" s="5"/>
      <c r="BB910" s="1" t="s">
        <v>73</v>
      </c>
      <c r="BC910" s="2">
        <v>39616</v>
      </c>
      <c r="BD910" s="2">
        <v>41086</v>
      </c>
      <c r="BE910" s="2">
        <v>41086</v>
      </c>
      <c r="BG910" s="1" t="s">
        <v>91</v>
      </c>
      <c r="BH910" s="1" t="s">
        <v>421</v>
      </c>
      <c r="BI910" s="1" t="s">
        <v>93</v>
      </c>
      <c r="BJ910" s="1" t="s">
        <v>1362</v>
      </c>
      <c r="BK910" s="1" t="s">
        <v>93</v>
      </c>
      <c r="BL910" s="1" t="s">
        <v>134</v>
      </c>
      <c r="BM910" s="1" t="s">
        <v>126</v>
      </c>
      <c r="BN910" s="1" t="s">
        <v>2021</v>
      </c>
      <c r="BO910" s="1">
        <v>55</v>
      </c>
      <c r="BP910" s="1">
        <v>55</v>
      </c>
      <c r="BQ910" s="1" t="s">
        <v>97</v>
      </c>
      <c r="BR910" s="1" t="s">
        <v>98</v>
      </c>
      <c r="BS910" s="1" t="s">
        <v>84</v>
      </c>
      <c r="BT910" s="2">
        <v>40422</v>
      </c>
      <c r="BU910" s="1">
        <v>0</v>
      </c>
      <c r="BV910" s="1">
        <v>0</v>
      </c>
      <c r="BW910" s="1">
        <v>0</v>
      </c>
      <c r="BX910" s="1">
        <v>0</v>
      </c>
    </row>
    <row r="911" spans="4:76" hidden="1" x14ac:dyDescent="0.25">
      <c r="D911" s="4"/>
      <c r="E911" s="5" t="str">
        <f t="shared" si="135"/>
        <v>DPP-2009-JUL</v>
      </c>
      <c r="F911" s="5" t="str">
        <f t="shared" si="136"/>
        <v>MN</v>
      </c>
      <c r="H911" s="5" t="str">
        <f t="shared" si="137"/>
        <v>Withdrawn</v>
      </c>
      <c r="I911" s="6" t="str">
        <f t="shared" si="138"/>
        <v>Not Started</v>
      </c>
      <c r="J911" s="1" t="s">
        <v>2022</v>
      </c>
      <c r="P911" s="1" t="str">
        <f t="shared" si="139"/>
        <v>NRIS</v>
      </c>
      <c r="R911" s="1">
        <f t="shared" si="140"/>
        <v>100</v>
      </c>
      <c r="T911" s="1" t="str">
        <f t="shared" si="141"/>
        <v>Wind</v>
      </c>
      <c r="U911" s="1" t="str">
        <f t="shared" si="142"/>
        <v>Douglas County</v>
      </c>
      <c r="V911" s="1" t="str">
        <f t="shared" si="143"/>
        <v>MN</v>
      </c>
      <c r="AB911" s="1"/>
      <c r="AC911" s="1"/>
      <c r="AJ911" s="5"/>
      <c r="AK911" s="5"/>
      <c r="AL911" s="5"/>
      <c r="AM911" s="5"/>
      <c r="AN911" s="5"/>
      <c r="AO911" s="5"/>
      <c r="AP911" s="5"/>
      <c r="AQ911" s="5"/>
      <c r="AR911" s="5"/>
      <c r="AS911" s="5"/>
      <c r="AT911" s="5"/>
      <c r="AU911" s="5"/>
      <c r="BB911" s="1" t="s">
        <v>73</v>
      </c>
      <c r="BC911" s="2">
        <v>39617</v>
      </c>
      <c r="BD911" s="2">
        <v>41086</v>
      </c>
      <c r="BE911" s="2">
        <v>41086</v>
      </c>
      <c r="BG911" s="1" t="s">
        <v>203</v>
      </c>
      <c r="BH911" s="1" t="s">
        <v>316</v>
      </c>
      <c r="BI911" s="1" t="s">
        <v>93</v>
      </c>
      <c r="BJ911" s="1" t="s">
        <v>1362</v>
      </c>
      <c r="BK911" s="1" t="s">
        <v>93</v>
      </c>
      <c r="BL911" s="1" t="s">
        <v>134</v>
      </c>
      <c r="BM911" s="1" t="s">
        <v>126</v>
      </c>
      <c r="BN911" s="1" t="s">
        <v>2023</v>
      </c>
      <c r="BO911" s="1">
        <v>100</v>
      </c>
      <c r="BP911" s="1">
        <v>100</v>
      </c>
      <c r="BQ911" s="1" t="s">
        <v>97</v>
      </c>
      <c r="BR911" s="1" t="s">
        <v>98</v>
      </c>
      <c r="BS911" s="1" t="s">
        <v>84</v>
      </c>
      <c r="BT911" s="2">
        <v>40908</v>
      </c>
      <c r="BU911" s="1">
        <v>0</v>
      </c>
      <c r="BV911" s="1">
        <v>0</v>
      </c>
      <c r="BW911" s="1">
        <v>0</v>
      </c>
      <c r="BX911" s="1">
        <v>0</v>
      </c>
    </row>
    <row r="912" spans="4:76" hidden="1" x14ac:dyDescent="0.25">
      <c r="D912" s="4"/>
      <c r="E912" s="5" t="str">
        <f t="shared" si="135"/>
        <v>DPP-2008-NOV</v>
      </c>
      <c r="F912" s="5" t="str">
        <f t="shared" si="136"/>
        <v>MN</v>
      </c>
      <c r="H912" s="5" t="str">
        <f t="shared" si="137"/>
        <v>Withdrawn</v>
      </c>
      <c r="I912" s="6" t="str">
        <f t="shared" si="138"/>
        <v>Not Started</v>
      </c>
      <c r="J912" s="1" t="s">
        <v>2024</v>
      </c>
      <c r="P912" s="1" t="str">
        <f t="shared" si="139"/>
        <v>NRIS</v>
      </c>
      <c r="R912" s="1">
        <f t="shared" si="140"/>
        <v>47.5</v>
      </c>
      <c r="T912" s="1" t="str">
        <f t="shared" si="141"/>
        <v>Wind</v>
      </c>
      <c r="U912" s="1" t="str">
        <f t="shared" si="142"/>
        <v>Goodhue County</v>
      </c>
      <c r="V912" s="1" t="str">
        <f t="shared" si="143"/>
        <v>MN</v>
      </c>
      <c r="AB912" s="1"/>
      <c r="AC912" s="1"/>
      <c r="AJ912" s="5"/>
      <c r="AK912" s="5"/>
      <c r="AL912" s="5"/>
      <c r="AM912" s="5"/>
      <c r="AN912" s="5"/>
      <c r="AO912" s="5"/>
      <c r="AP912" s="5"/>
      <c r="AQ912" s="5"/>
      <c r="AR912" s="5"/>
      <c r="AS912" s="5"/>
      <c r="AT912" s="5"/>
      <c r="AU912" s="5"/>
      <c r="BB912" s="1" t="s">
        <v>73</v>
      </c>
      <c r="BC912" s="2">
        <v>39617</v>
      </c>
      <c r="BD912" s="2">
        <v>41086</v>
      </c>
      <c r="BE912" s="2">
        <v>41086</v>
      </c>
      <c r="BG912" s="1" t="s">
        <v>91</v>
      </c>
      <c r="BH912" s="1" t="s">
        <v>222</v>
      </c>
      <c r="BI912" s="1" t="s">
        <v>93</v>
      </c>
      <c r="BJ912" s="1" t="s">
        <v>1303</v>
      </c>
      <c r="BK912" s="1" t="s">
        <v>93</v>
      </c>
      <c r="BL912" s="1" t="s">
        <v>77</v>
      </c>
      <c r="BM912" s="1" t="s">
        <v>126</v>
      </c>
      <c r="BN912" s="1" t="s">
        <v>2025</v>
      </c>
      <c r="BO912" s="1">
        <v>47.5</v>
      </c>
      <c r="BP912" s="1">
        <v>47.5</v>
      </c>
      <c r="BQ912" s="1" t="s">
        <v>97</v>
      </c>
      <c r="BR912" s="1" t="s">
        <v>98</v>
      </c>
      <c r="BS912" s="1" t="s">
        <v>84</v>
      </c>
      <c r="BT912" s="2">
        <v>40178</v>
      </c>
      <c r="BU912" s="1">
        <v>0</v>
      </c>
      <c r="BV912" s="1">
        <v>0</v>
      </c>
      <c r="BW912" s="1">
        <v>0</v>
      </c>
      <c r="BX912" s="1">
        <v>0</v>
      </c>
    </row>
    <row r="913" spans="4:76" hidden="1" x14ac:dyDescent="0.25">
      <c r="D913" s="4"/>
      <c r="E913" s="5">
        <f t="shared" si="135"/>
        <v>0</v>
      </c>
      <c r="F913" s="5">
        <f t="shared" si="136"/>
        <v>0</v>
      </c>
      <c r="H913" s="5" t="str">
        <f t="shared" si="137"/>
        <v>Withdrawn</v>
      </c>
      <c r="I913" s="6" t="str">
        <f t="shared" si="138"/>
        <v>Not Started</v>
      </c>
      <c r="J913" s="1" t="s">
        <v>2026</v>
      </c>
      <c r="P913" s="1" t="str">
        <f t="shared" si="139"/>
        <v>NRIS</v>
      </c>
      <c r="R913" s="1">
        <f t="shared" si="140"/>
        <v>200</v>
      </c>
      <c r="T913" s="1" t="str">
        <f t="shared" si="141"/>
        <v>Wind</v>
      </c>
      <c r="U913" s="1" t="str">
        <f t="shared" si="142"/>
        <v>Stutsman County</v>
      </c>
      <c r="V913" s="1" t="str">
        <f t="shared" si="143"/>
        <v>ND</v>
      </c>
      <c r="AB913" s="1"/>
      <c r="AC913" s="1"/>
      <c r="AJ913" s="5"/>
      <c r="AK913" s="5"/>
      <c r="AL913" s="5"/>
      <c r="AM913" s="5"/>
      <c r="AN913" s="5"/>
      <c r="AO913" s="5"/>
      <c r="AP913" s="5"/>
      <c r="AQ913" s="5"/>
      <c r="AR913" s="5"/>
      <c r="AS913" s="5"/>
      <c r="AT913" s="5"/>
      <c r="AU913" s="5"/>
      <c r="BB913" s="1" t="s">
        <v>73</v>
      </c>
      <c r="BC913" s="2">
        <v>39819</v>
      </c>
      <c r="BD913" s="2">
        <v>41086</v>
      </c>
      <c r="BE913" s="2">
        <v>41086</v>
      </c>
      <c r="BG913" s="1" t="s">
        <v>203</v>
      </c>
      <c r="BH913" s="1" t="s">
        <v>291</v>
      </c>
      <c r="BI913" s="1" t="s">
        <v>194</v>
      </c>
      <c r="BL913" s="1" t="s">
        <v>143</v>
      </c>
      <c r="BM913" s="1" t="s">
        <v>126</v>
      </c>
      <c r="BN913" s="1" t="s">
        <v>2027</v>
      </c>
      <c r="BO913" s="1">
        <v>200</v>
      </c>
      <c r="BP913" s="1">
        <v>200</v>
      </c>
      <c r="BQ913" s="1" t="s">
        <v>97</v>
      </c>
      <c r="BR913" s="1" t="s">
        <v>98</v>
      </c>
      <c r="BS913" s="1" t="s">
        <v>84</v>
      </c>
      <c r="BT913" s="2">
        <v>41274</v>
      </c>
      <c r="BU913" s="1">
        <v>0</v>
      </c>
      <c r="BV913" s="1">
        <v>0</v>
      </c>
      <c r="BW913" s="1">
        <v>0</v>
      </c>
      <c r="BX913" s="1">
        <v>0</v>
      </c>
    </row>
    <row r="914" spans="4:76" hidden="1" x14ac:dyDescent="0.25">
      <c r="D914" s="4"/>
      <c r="E914" s="5">
        <f t="shared" si="135"/>
        <v>0</v>
      </c>
      <c r="F914" s="5">
        <f t="shared" si="136"/>
        <v>0</v>
      </c>
      <c r="H914" s="5" t="str">
        <f t="shared" si="137"/>
        <v>Withdrawn</v>
      </c>
      <c r="I914" s="6" t="str">
        <f t="shared" si="138"/>
        <v>Not Started</v>
      </c>
      <c r="J914" s="1" t="s">
        <v>2028</v>
      </c>
      <c r="P914" s="1" t="str">
        <f t="shared" si="139"/>
        <v>NRIS</v>
      </c>
      <c r="R914" s="1">
        <f t="shared" si="140"/>
        <v>300</v>
      </c>
      <c r="T914" s="1" t="str">
        <f t="shared" si="141"/>
        <v>Gas</v>
      </c>
      <c r="U914" s="1" t="str">
        <f t="shared" si="142"/>
        <v>Lyon County</v>
      </c>
      <c r="V914" s="1" t="str">
        <f t="shared" si="143"/>
        <v>MN</v>
      </c>
      <c r="AB914" s="1"/>
      <c r="AC914" s="1"/>
      <c r="AJ914" s="5"/>
      <c r="AK914" s="5"/>
      <c r="AL914" s="5"/>
      <c r="AM914" s="5"/>
      <c r="AN914" s="5"/>
      <c r="AO914" s="5"/>
      <c r="AP914" s="5"/>
      <c r="AQ914" s="5"/>
      <c r="AR914" s="5"/>
      <c r="AS914" s="5"/>
      <c r="AT914" s="5"/>
      <c r="AU914" s="5"/>
      <c r="BB914" s="1" t="s">
        <v>73</v>
      </c>
      <c r="BC914" s="2">
        <v>40294</v>
      </c>
      <c r="BD914" s="2">
        <v>41086</v>
      </c>
      <c r="BE914" s="2">
        <v>41086</v>
      </c>
      <c r="BG914" s="1" t="s">
        <v>91</v>
      </c>
      <c r="BH914" s="1" t="s">
        <v>409</v>
      </c>
      <c r="BI914" s="1" t="s">
        <v>93</v>
      </c>
      <c r="BL914" s="1" t="s">
        <v>536</v>
      </c>
      <c r="BM914" s="1" t="s">
        <v>126</v>
      </c>
      <c r="BN914" s="1" t="s">
        <v>2029</v>
      </c>
      <c r="BO914" s="1">
        <v>300</v>
      </c>
      <c r="BP914" s="1">
        <v>300</v>
      </c>
      <c r="BQ914" s="1" t="s">
        <v>64</v>
      </c>
      <c r="BS914" s="1" t="s">
        <v>84</v>
      </c>
      <c r="BT914" s="2">
        <v>41547</v>
      </c>
      <c r="BU914" s="1">
        <v>0</v>
      </c>
      <c r="BV914" s="1">
        <v>0</v>
      </c>
      <c r="BW914" s="1">
        <v>0</v>
      </c>
      <c r="BX914" s="1">
        <v>0</v>
      </c>
    </row>
    <row r="915" spans="4:76" hidden="1" x14ac:dyDescent="0.25">
      <c r="D915" s="4"/>
      <c r="E915" s="5">
        <f t="shared" si="135"/>
        <v>0</v>
      </c>
      <c r="F915" s="5">
        <f t="shared" si="136"/>
        <v>0</v>
      </c>
      <c r="H915" s="5" t="str">
        <f t="shared" si="137"/>
        <v>Withdrawn</v>
      </c>
      <c r="I915" s="6" t="str">
        <f t="shared" si="138"/>
        <v>Not Started</v>
      </c>
      <c r="J915" s="1" t="s">
        <v>2030</v>
      </c>
      <c r="P915" s="1" t="str">
        <f t="shared" si="139"/>
        <v>NRIS</v>
      </c>
      <c r="R915" s="1">
        <f t="shared" si="140"/>
        <v>500</v>
      </c>
      <c r="T915" s="1" t="str">
        <f t="shared" si="141"/>
        <v>Wind</v>
      </c>
      <c r="U915" s="1" t="str">
        <f t="shared" si="142"/>
        <v>Saint Francois County</v>
      </c>
      <c r="V915" s="1" t="str">
        <f t="shared" si="143"/>
        <v>MO</v>
      </c>
      <c r="AB915" s="1"/>
      <c r="AC915" s="1"/>
      <c r="AJ915" s="5"/>
      <c r="AK915" s="5"/>
      <c r="AL915" s="5"/>
      <c r="AM915" s="5"/>
      <c r="AN915" s="5"/>
      <c r="AO915" s="5"/>
      <c r="AP915" s="5"/>
      <c r="AQ915" s="5"/>
      <c r="AR915" s="5"/>
      <c r="AS915" s="5"/>
      <c r="AT915" s="5"/>
      <c r="AU915" s="5"/>
      <c r="BB915" s="1" t="s">
        <v>73</v>
      </c>
      <c r="BC915" s="2">
        <v>40225</v>
      </c>
      <c r="BD915" s="2">
        <v>41087</v>
      </c>
      <c r="BE915" s="2">
        <v>41087</v>
      </c>
      <c r="BG915" s="1" t="s">
        <v>486</v>
      </c>
      <c r="BH915" s="1" t="s">
        <v>2031</v>
      </c>
      <c r="BI915" s="1" t="s">
        <v>488</v>
      </c>
      <c r="BL915" s="1" t="s">
        <v>143</v>
      </c>
      <c r="BM915" s="1" t="s">
        <v>126</v>
      </c>
      <c r="BN915" s="1" t="s">
        <v>2032</v>
      </c>
      <c r="BO915" s="1">
        <v>500</v>
      </c>
      <c r="BP915" s="1">
        <v>500</v>
      </c>
      <c r="BQ915" s="1" t="s">
        <v>97</v>
      </c>
      <c r="BR915" s="1" t="s">
        <v>98</v>
      </c>
      <c r="BS915" s="1" t="s">
        <v>84</v>
      </c>
      <c r="BT915" s="2">
        <v>41197</v>
      </c>
      <c r="BU915" s="1">
        <v>0</v>
      </c>
      <c r="BV915" s="1">
        <v>0</v>
      </c>
      <c r="BW915" s="1">
        <v>0</v>
      </c>
      <c r="BX915" s="1">
        <v>0</v>
      </c>
    </row>
    <row r="916" spans="4:76" hidden="1" x14ac:dyDescent="0.25">
      <c r="D916" s="4"/>
      <c r="E916" s="5" t="str">
        <f t="shared" si="135"/>
        <v>DPP-2011-JUN</v>
      </c>
      <c r="F916" s="5" t="str">
        <f t="shared" si="136"/>
        <v>MI</v>
      </c>
      <c r="H916" s="5" t="str">
        <f t="shared" si="137"/>
        <v>Withdrawn</v>
      </c>
      <c r="I916" s="6" t="str">
        <f t="shared" si="138"/>
        <v>Not Started</v>
      </c>
      <c r="J916" s="1" t="s">
        <v>2033</v>
      </c>
      <c r="P916" s="1" t="str">
        <f t="shared" si="139"/>
        <v>ERIS</v>
      </c>
      <c r="R916" s="1">
        <f t="shared" si="140"/>
        <v>25</v>
      </c>
      <c r="T916" s="1" t="str">
        <f t="shared" si="141"/>
        <v>Solar</v>
      </c>
      <c r="U916" s="1" t="str">
        <f t="shared" si="142"/>
        <v>Wayne County</v>
      </c>
      <c r="V916" s="1" t="str">
        <f t="shared" si="143"/>
        <v>MI</v>
      </c>
      <c r="AB916" s="1"/>
      <c r="AC916" s="1"/>
      <c r="AJ916" s="5"/>
      <c r="AK916" s="5"/>
      <c r="AL916" s="5"/>
      <c r="AM916" s="5"/>
      <c r="AN916" s="5"/>
      <c r="AO916" s="5"/>
      <c r="AP916" s="5"/>
      <c r="AQ916" s="5"/>
      <c r="AR916" s="5"/>
      <c r="AS916" s="5"/>
      <c r="AT916" s="5"/>
      <c r="AU916" s="5"/>
      <c r="BB916" s="1" t="s">
        <v>73</v>
      </c>
      <c r="BC916" s="2">
        <v>40599</v>
      </c>
      <c r="BD916" s="2">
        <v>41087</v>
      </c>
      <c r="BE916" s="2">
        <v>41087</v>
      </c>
      <c r="BG916" s="1" t="s">
        <v>139</v>
      </c>
      <c r="BH916" s="1" t="s">
        <v>129</v>
      </c>
      <c r="BI916" s="1" t="s">
        <v>130</v>
      </c>
      <c r="BJ916" s="1" t="s">
        <v>1880</v>
      </c>
      <c r="BK916" s="1" t="s">
        <v>130</v>
      </c>
      <c r="BL916" s="1" t="s">
        <v>134</v>
      </c>
      <c r="BM916" s="1" t="s">
        <v>62</v>
      </c>
      <c r="BN916" s="1" t="s">
        <v>2034</v>
      </c>
      <c r="BO916" s="1">
        <v>25</v>
      </c>
      <c r="BP916" s="1">
        <v>25</v>
      </c>
      <c r="BQ916" s="1" t="s">
        <v>1485</v>
      </c>
      <c r="BR916" s="1" t="s">
        <v>1486</v>
      </c>
      <c r="BS916" s="1" t="s">
        <v>84</v>
      </c>
      <c r="BT916" s="2">
        <v>41258</v>
      </c>
      <c r="BU916" s="1">
        <v>0</v>
      </c>
      <c r="BV916" s="1">
        <v>0</v>
      </c>
      <c r="BW916" s="1">
        <v>0</v>
      </c>
      <c r="BX916" s="1">
        <v>0</v>
      </c>
    </row>
    <row r="917" spans="4:76" hidden="1" x14ac:dyDescent="0.25">
      <c r="D917" s="4"/>
      <c r="E917" s="5">
        <f t="shared" si="135"/>
        <v>0</v>
      </c>
      <c r="F917" s="5">
        <f t="shared" si="136"/>
        <v>0</v>
      </c>
      <c r="H917" s="5" t="str">
        <f t="shared" si="137"/>
        <v>Withdrawn</v>
      </c>
      <c r="I917" s="6" t="str">
        <f t="shared" si="138"/>
        <v>Not Started</v>
      </c>
      <c r="J917" s="1" t="s">
        <v>2035</v>
      </c>
      <c r="P917" s="1" t="str">
        <f t="shared" si="139"/>
        <v>ERIS</v>
      </c>
      <c r="R917" s="1">
        <f t="shared" si="140"/>
        <v>100</v>
      </c>
      <c r="T917" s="1" t="str">
        <f t="shared" si="141"/>
        <v>Solar</v>
      </c>
      <c r="U917" s="1" t="str">
        <f t="shared" si="142"/>
        <v>Washtenaw County</v>
      </c>
      <c r="V917" s="1" t="str">
        <f t="shared" si="143"/>
        <v>MI</v>
      </c>
      <c r="AB917" s="1"/>
      <c r="AC917" s="1"/>
      <c r="AJ917" s="5"/>
      <c r="AK917" s="5"/>
      <c r="AL917" s="5"/>
      <c r="AM917" s="5"/>
      <c r="AN917" s="5"/>
      <c r="AO917" s="5"/>
      <c r="AP917" s="5"/>
      <c r="AQ917" s="5"/>
      <c r="AR917" s="5"/>
      <c r="AS917" s="5"/>
      <c r="AT917" s="5"/>
      <c r="AU917" s="5"/>
      <c r="BB917" s="1" t="s">
        <v>73</v>
      </c>
      <c r="BC917" s="2">
        <v>40603</v>
      </c>
      <c r="BD917" s="2">
        <v>41087</v>
      </c>
      <c r="BE917" s="2">
        <v>41087</v>
      </c>
      <c r="BG917" s="1" t="s">
        <v>139</v>
      </c>
      <c r="BH917" s="1" t="s">
        <v>271</v>
      </c>
      <c r="BI917" s="1" t="s">
        <v>130</v>
      </c>
      <c r="BL917" s="1" t="s">
        <v>143</v>
      </c>
      <c r="BM917" s="1" t="s">
        <v>62</v>
      </c>
      <c r="BN917" s="1" t="s">
        <v>2036</v>
      </c>
      <c r="BO917" s="1">
        <v>100</v>
      </c>
      <c r="BP917" s="1">
        <v>100</v>
      </c>
      <c r="BQ917" s="1" t="s">
        <v>1485</v>
      </c>
      <c r="BR917" s="1" t="s">
        <v>1486</v>
      </c>
      <c r="BS917" s="1" t="s">
        <v>84</v>
      </c>
      <c r="BT917" s="2">
        <v>41364</v>
      </c>
      <c r="BU917" s="1">
        <v>0</v>
      </c>
      <c r="BV917" s="1">
        <v>0</v>
      </c>
      <c r="BW917" s="1">
        <v>0</v>
      </c>
      <c r="BX917" s="1">
        <v>0</v>
      </c>
    </row>
    <row r="918" spans="4:76" hidden="1" x14ac:dyDescent="0.25">
      <c r="D918" s="4"/>
      <c r="E918" s="5">
        <f t="shared" si="135"/>
        <v>0</v>
      </c>
      <c r="F918" s="5">
        <f t="shared" si="136"/>
        <v>0</v>
      </c>
      <c r="H918" s="5" t="str">
        <f t="shared" si="137"/>
        <v>Withdrawn</v>
      </c>
      <c r="I918" s="6" t="str">
        <f t="shared" si="138"/>
        <v>Not Started</v>
      </c>
      <c r="J918" s="1" t="s">
        <v>2037</v>
      </c>
      <c r="P918" s="1" t="str">
        <f t="shared" si="139"/>
        <v>ERIS</v>
      </c>
      <c r="R918" s="1">
        <f t="shared" si="140"/>
        <v>45</v>
      </c>
      <c r="T918" s="1" t="str">
        <f t="shared" si="141"/>
        <v>Solar</v>
      </c>
      <c r="U918" s="1" t="str">
        <f t="shared" si="142"/>
        <v>Monroe County</v>
      </c>
      <c r="V918" s="1" t="str">
        <f t="shared" si="143"/>
        <v>MI</v>
      </c>
      <c r="AB918" s="1"/>
      <c r="AC918" s="1"/>
      <c r="AJ918" s="5"/>
      <c r="AK918" s="5"/>
      <c r="AL918" s="5"/>
      <c r="AM918" s="5"/>
      <c r="AN918" s="5"/>
      <c r="AO918" s="5"/>
      <c r="AP918" s="5"/>
      <c r="AQ918" s="5"/>
      <c r="AR918" s="5"/>
      <c r="AS918" s="5"/>
      <c r="AT918" s="5"/>
      <c r="AU918" s="5"/>
      <c r="BB918" s="1" t="s">
        <v>73</v>
      </c>
      <c r="BC918" s="2">
        <v>40721</v>
      </c>
      <c r="BD918" s="2">
        <v>41087</v>
      </c>
      <c r="BE918" s="2">
        <v>41087</v>
      </c>
      <c r="BG918" s="1" t="s">
        <v>139</v>
      </c>
      <c r="BH918" s="1" t="s">
        <v>310</v>
      </c>
      <c r="BI918" s="1" t="s">
        <v>130</v>
      </c>
      <c r="BL918" s="1" t="s">
        <v>536</v>
      </c>
      <c r="BM918" s="1" t="s">
        <v>62</v>
      </c>
      <c r="BN918" s="1" t="s">
        <v>2038</v>
      </c>
      <c r="BO918" s="1">
        <v>45</v>
      </c>
      <c r="BP918" s="1">
        <v>45</v>
      </c>
      <c r="BQ918" s="1" t="s">
        <v>1485</v>
      </c>
      <c r="BR918" s="1" t="s">
        <v>1486</v>
      </c>
      <c r="BS918" s="1" t="s">
        <v>84</v>
      </c>
      <c r="BT918" s="2">
        <v>42004</v>
      </c>
      <c r="BU918" s="1">
        <v>0</v>
      </c>
      <c r="BV918" s="1">
        <v>0</v>
      </c>
      <c r="BW918" s="1">
        <v>0</v>
      </c>
      <c r="BX918" s="1">
        <v>0</v>
      </c>
    </row>
    <row r="919" spans="4:76" hidden="1" x14ac:dyDescent="0.25">
      <c r="D919" s="4"/>
      <c r="E919" s="5" t="str">
        <f t="shared" si="135"/>
        <v>G813</v>
      </c>
      <c r="F919" s="5" t="str">
        <f t="shared" si="136"/>
        <v>G813</v>
      </c>
      <c r="H919" s="5" t="str">
        <f t="shared" si="137"/>
        <v>Withdrawn</v>
      </c>
      <c r="I919" s="6" t="str">
        <f t="shared" si="138"/>
        <v>Not Started</v>
      </c>
      <c r="J919" s="1" t="s">
        <v>2039</v>
      </c>
      <c r="P919" s="1" t="str">
        <f t="shared" si="139"/>
        <v>NRIS</v>
      </c>
      <c r="R919" s="1">
        <f t="shared" si="140"/>
        <v>100</v>
      </c>
      <c r="T919" s="1" t="str">
        <f t="shared" si="141"/>
        <v>Wind</v>
      </c>
      <c r="U919" s="1" t="str">
        <f t="shared" si="142"/>
        <v>Boone County</v>
      </c>
      <c r="V919" s="1" t="str">
        <f t="shared" si="143"/>
        <v>IA</v>
      </c>
      <c r="AB919" s="1"/>
      <c r="AC919" s="1"/>
      <c r="AJ919" s="5"/>
      <c r="AK919" s="5"/>
      <c r="AL919" s="5"/>
      <c r="AM919" s="5"/>
      <c r="AN919" s="5"/>
      <c r="AO919" s="5"/>
      <c r="AP919" s="5"/>
      <c r="AQ919" s="5"/>
      <c r="AR919" s="5"/>
      <c r="AS919" s="5"/>
      <c r="AT919" s="5"/>
      <c r="AU919" s="5"/>
      <c r="BB919" s="1" t="s">
        <v>73</v>
      </c>
      <c r="BC919" s="2">
        <v>39262</v>
      </c>
      <c r="BD919" s="2">
        <v>41092</v>
      </c>
      <c r="BE919" s="2">
        <v>41092</v>
      </c>
      <c r="BG919" s="1" t="s">
        <v>87</v>
      </c>
      <c r="BH919" s="1" t="s">
        <v>1070</v>
      </c>
      <c r="BI919" s="1" t="s">
        <v>89</v>
      </c>
      <c r="BJ919" s="1" t="s">
        <v>2039</v>
      </c>
      <c r="BK919" s="1" t="s">
        <v>2039</v>
      </c>
      <c r="BL919" s="1" t="s">
        <v>143</v>
      </c>
      <c r="BM919" s="1" t="s">
        <v>126</v>
      </c>
      <c r="BN919" s="1" t="s">
        <v>2040</v>
      </c>
      <c r="BO919" s="1">
        <v>100</v>
      </c>
      <c r="BP919" s="1">
        <v>100</v>
      </c>
      <c r="BQ919" s="1" t="s">
        <v>97</v>
      </c>
      <c r="BR919" s="1" t="s">
        <v>98</v>
      </c>
      <c r="BS919" s="1" t="s">
        <v>84</v>
      </c>
      <c r="BT919" s="2">
        <v>40086</v>
      </c>
      <c r="BU919" s="1">
        <v>0</v>
      </c>
      <c r="BV919" s="1">
        <v>0</v>
      </c>
      <c r="BW919" s="1">
        <v>0</v>
      </c>
      <c r="BX919" s="1">
        <v>0</v>
      </c>
    </row>
    <row r="920" spans="4:76" hidden="1" x14ac:dyDescent="0.25">
      <c r="D920" s="4"/>
      <c r="E920" s="5" t="str">
        <f t="shared" si="135"/>
        <v>DPP-2010-APR</v>
      </c>
      <c r="F920" s="5" t="str">
        <f t="shared" si="136"/>
        <v>Missouri</v>
      </c>
      <c r="H920" s="5" t="str">
        <f t="shared" si="137"/>
        <v>Withdrawn</v>
      </c>
      <c r="I920" s="6" t="str">
        <f t="shared" si="138"/>
        <v>Not Started</v>
      </c>
      <c r="J920" s="1" t="s">
        <v>2041</v>
      </c>
      <c r="P920" s="1" t="str">
        <f t="shared" si="139"/>
        <v>NRIS</v>
      </c>
      <c r="R920" s="1">
        <f t="shared" si="140"/>
        <v>299.2</v>
      </c>
      <c r="T920" s="1" t="str">
        <f t="shared" si="141"/>
        <v>Wind</v>
      </c>
      <c r="U920" s="1" t="str">
        <f t="shared" si="142"/>
        <v>Monroe County</v>
      </c>
      <c r="V920" s="1" t="str">
        <f t="shared" si="143"/>
        <v>MO</v>
      </c>
      <c r="AB920" s="1"/>
      <c r="AC920" s="1"/>
      <c r="AJ920" s="5"/>
      <c r="AK920" s="5"/>
      <c r="AL920" s="5"/>
      <c r="AM920" s="5"/>
      <c r="AN920" s="5"/>
      <c r="AO920" s="5"/>
      <c r="AP920" s="5"/>
      <c r="AQ920" s="5"/>
      <c r="AR920" s="5"/>
      <c r="AS920" s="5"/>
      <c r="AT920" s="5"/>
      <c r="AU920" s="5"/>
      <c r="BB920" s="1" t="s">
        <v>73</v>
      </c>
      <c r="BC920" s="2">
        <v>39638</v>
      </c>
      <c r="BD920" s="2">
        <v>41092</v>
      </c>
      <c r="BE920" s="2">
        <v>41092</v>
      </c>
      <c r="BG920" s="1" t="s">
        <v>486</v>
      </c>
      <c r="BH920" s="1" t="s">
        <v>310</v>
      </c>
      <c r="BI920" s="1" t="s">
        <v>488</v>
      </c>
      <c r="BJ920" s="1" t="s">
        <v>1406</v>
      </c>
      <c r="BK920" s="1" t="s">
        <v>2042</v>
      </c>
      <c r="BL920" s="1" t="s">
        <v>134</v>
      </c>
      <c r="BM920" s="1" t="s">
        <v>126</v>
      </c>
      <c r="BN920" s="1" t="s">
        <v>2043</v>
      </c>
      <c r="BO920" s="1">
        <v>299.2</v>
      </c>
      <c r="BP920" s="1">
        <v>299.2</v>
      </c>
      <c r="BQ920" s="1" t="s">
        <v>97</v>
      </c>
      <c r="BR920" s="1" t="s">
        <v>98</v>
      </c>
      <c r="BS920" s="1" t="s">
        <v>84</v>
      </c>
      <c r="BT920" s="2">
        <v>41244</v>
      </c>
      <c r="BU920" s="1">
        <v>0</v>
      </c>
      <c r="BV920" s="1">
        <v>0</v>
      </c>
      <c r="BW920" s="1">
        <v>0</v>
      </c>
      <c r="BX920" s="1">
        <v>0</v>
      </c>
    </row>
    <row r="921" spans="4:76" hidden="1" x14ac:dyDescent="0.25">
      <c r="D921" s="4"/>
      <c r="E921" s="5">
        <f t="shared" si="135"/>
        <v>0</v>
      </c>
      <c r="F921" s="5">
        <f t="shared" si="136"/>
        <v>0</v>
      </c>
      <c r="H921" s="5" t="str">
        <f t="shared" si="137"/>
        <v>Withdrawn</v>
      </c>
      <c r="I921" s="6" t="str">
        <f t="shared" si="138"/>
        <v>Not Started</v>
      </c>
      <c r="J921" s="1" t="s">
        <v>2044</v>
      </c>
      <c r="P921" s="1" t="str">
        <f t="shared" si="139"/>
        <v>ERIS</v>
      </c>
      <c r="R921" s="1">
        <f t="shared" si="140"/>
        <v>241.5</v>
      </c>
      <c r="T921" s="1" t="str">
        <f t="shared" si="141"/>
        <v>Wind</v>
      </c>
      <c r="U921" s="1" t="str">
        <f t="shared" si="142"/>
        <v>Minnehaha County</v>
      </c>
      <c r="V921" s="1" t="str">
        <f t="shared" si="143"/>
        <v>SD</v>
      </c>
      <c r="AB921" s="1"/>
      <c r="AC921" s="1"/>
      <c r="AJ921" s="5"/>
      <c r="AK921" s="5"/>
      <c r="AL921" s="5"/>
      <c r="AM921" s="5"/>
      <c r="AN921" s="5"/>
      <c r="AO921" s="5"/>
      <c r="AP921" s="5"/>
      <c r="AQ921" s="5"/>
      <c r="AR921" s="5"/>
      <c r="AS921" s="5"/>
      <c r="AT921" s="5"/>
      <c r="AU921" s="5"/>
      <c r="BB921" s="1" t="s">
        <v>73</v>
      </c>
      <c r="BC921" s="2">
        <v>39156</v>
      </c>
      <c r="BD921" s="2">
        <v>41093</v>
      </c>
      <c r="BE921" s="2">
        <v>41093</v>
      </c>
      <c r="BG921" s="1" t="s">
        <v>91</v>
      </c>
      <c r="BH921" s="1" t="s">
        <v>747</v>
      </c>
      <c r="BI921" s="1" t="s">
        <v>205</v>
      </c>
      <c r="BL921" s="1" t="s">
        <v>143</v>
      </c>
      <c r="BM921" s="1" t="s">
        <v>62</v>
      </c>
      <c r="BN921" s="1" t="s">
        <v>1883</v>
      </c>
      <c r="BO921" s="1">
        <v>241.5</v>
      </c>
      <c r="BP921" s="1">
        <v>241.5</v>
      </c>
      <c r="BQ921" s="1" t="s">
        <v>97</v>
      </c>
      <c r="BR921" s="1" t="s">
        <v>98</v>
      </c>
      <c r="BS921" s="1" t="s">
        <v>84</v>
      </c>
      <c r="BT921" s="2">
        <v>41638</v>
      </c>
      <c r="BU921" s="1">
        <v>0</v>
      </c>
      <c r="BV921" s="1">
        <v>0</v>
      </c>
      <c r="BW921" s="1">
        <v>0</v>
      </c>
      <c r="BX921" s="1">
        <v>0</v>
      </c>
    </row>
    <row r="922" spans="4:76" hidden="1" x14ac:dyDescent="0.25">
      <c r="D922" s="4"/>
      <c r="E922" s="5">
        <f t="shared" si="135"/>
        <v>0</v>
      </c>
      <c r="F922" s="5">
        <f t="shared" si="136"/>
        <v>0</v>
      </c>
      <c r="H922" s="5" t="str">
        <f t="shared" si="137"/>
        <v>Withdrawn</v>
      </c>
      <c r="I922" s="6" t="str">
        <f t="shared" si="138"/>
        <v>Not Started</v>
      </c>
      <c r="J922" s="1" t="s">
        <v>2045</v>
      </c>
      <c r="P922" s="1" t="str">
        <f t="shared" si="139"/>
        <v>ERIS</v>
      </c>
      <c r="R922" s="1">
        <f t="shared" si="140"/>
        <v>18</v>
      </c>
      <c r="T922" s="1" t="str">
        <f t="shared" si="141"/>
        <v>Wind</v>
      </c>
      <c r="U922" s="1" t="str">
        <f t="shared" si="142"/>
        <v>Johnson County</v>
      </c>
      <c r="V922" s="1" t="str">
        <f t="shared" si="143"/>
        <v>IA</v>
      </c>
      <c r="AB922" s="1"/>
      <c r="AC922" s="1"/>
      <c r="AJ922" s="5"/>
      <c r="AK922" s="5"/>
      <c r="AL922" s="5"/>
      <c r="AM922" s="5"/>
      <c r="AN922" s="5"/>
      <c r="AO922" s="5"/>
      <c r="AP922" s="5"/>
      <c r="AQ922" s="5"/>
      <c r="AR922" s="5"/>
      <c r="AS922" s="5"/>
      <c r="AT922" s="5"/>
      <c r="AU922" s="5"/>
      <c r="BB922" s="1" t="s">
        <v>73</v>
      </c>
      <c r="BC922" s="2">
        <v>40345</v>
      </c>
      <c r="BD922" s="2">
        <v>41095</v>
      </c>
      <c r="BE922" s="2">
        <v>41095</v>
      </c>
      <c r="BG922" s="1" t="s">
        <v>87</v>
      </c>
      <c r="BH922" s="1" t="s">
        <v>324</v>
      </c>
      <c r="BI922" s="1" t="s">
        <v>89</v>
      </c>
      <c r="BL922" s="1" t="s">
        <v>143</v>
      </c>
      <c r="BM922" s="1" t="s">
        <v>62</v>
      </c>
      <c r="BN922" s="1" t="s">
        <v>2046</v>
      </c>
      <c r="BO922" s="1">
        <v>18</v>
      </c>
      <c r="BP922" s="1">
        <v>18</v>
      </c>
      <c r="BQ922" s="1" t="s">
        <v>97</v>
      </c>
      <c r="BR922" s="1" t="s">
        <v>98</v>
      </c>
      <c r="BS922" s="1" t="s">
        <v>84</v>
      </c>
      <c r="BT922" s="2">
        <v>40452</v>
      </c>
      <c r="BU922" s="1">
        <v>0</v>
      </c>
      <c r="BV922" s="1">
        <v>0</v>
      </c>
      <c r="BW922" s="1">
        <v>0</v>
      </c>
      <c r="BX922" s="1">
        <v>0</v>
      </c>
    </row>
    <row r="923" spans="4:76" hidden="1" x14ac:dyDescent="0.25">
      <c r="D923" s="4"/>
      <c r="E923" s="5">
        <f t="shared" si="135"/>
        <v>0</v>
      </c>
      <c r="F923" s="5">
        <f t="shared" si="136"/>
        <v>0</v>
      </c>
      <c r="H923" s="5" t="str">
        <f t="shared" si="137"/>
        <v>Withdrawn</v>
      </c>
      <c r="I923" s="6" t="str">
        <f t="shared" si="138"/>
        <v>Not Started</v>
      </c>
      <c r="J923" s="1" t="s">
        <v>2047</v>
      </c>
      <c r="P923" s="1" t="str">
        <f t="shared" si="139"/>
        <v>NRIS</v>
      </c>
      <c r="R923" s="1">
        <f t="shared" si="140"/>
        <v>30</v>
      </c>
      <c r="T923" s="1" t="str">
        <f t="shared" si="141"/>
        <v>Wind</v>
      </c>
      <c r="U923" s="1" t="str">
        <f t="shared" si="142"/>
        <v>Johnson County</v>
      </c>
      <c r="V923" s="1" t="str">
        <f t="shared" si="143"/>
        <v>IA</v>
      </c>
      <c r="AB923" s="1"/>
      <c r="AC923" s="1"/>
      <c r="AJ923" s="5"/>
      <c r="AK923" s="5"/>
      <c r="AL923" s="5"/>
      <c r="AM923" s="5"/>
      <c r="AN923" s="5"/>
      <c r="AO923" s="5"/>
      <c r="AP923" s="5"/>
      <c r="AQ923" s="5"/>
      <c r="AR923" s="5"/>
      <c r="AS923" s="5"/>
      <c r="AT923" s="5"/>
      <c r="AU923" s="5"/>
      <c r="BB923" s="1" t="s">
        <v>73</v>
      </c>
      <c r="BC923" s="2">
        <v>40357</v>
      </c>
      <c r="BD923" s="2">
        <v>41095</v>
      </c>
      <c r="BE923" s="2">
        <v>41095</v>
      </c>
      <c r="BG923" s="1" t="s">
        <v>87</v>
      </c>
      <c r="BH923" s="1" t="s">
        <v>324</v>
      </c>
      <c r="BI923" s="1" t="s">
        <v>89</v>
      </c>
      <c r="BL923" s="1" t="s">
        <v>143</v>
      </c>
      <c r="BM923" s="1" t="s">
        <v>126</v>
      </c>
      <c r="BN923" s="1" t="s">
        <v>2048</v>
      </c>
      <c r="BO923" s="1">
        <v>30</v>
      </c>
      <c r="BP923" s="1">
        <v>30</v>
      </c>
      <c r="BQ923" s="1" t="s">
        <v>97</v>
      </c>
      <c r="BR923" s="1" t="s">
        <v>98</v>
      </c>
      <c r="BS923" s="1" t="s">
        <v>84</v>
      </c>
      <c r="BT923" s="2">
        <v>41153</v>
      </c>
      <c r="BU923" s="1">
        <v>0</v>
      </c>
      <c r="BV923" s="1">
        <v>0</v>
      </c>
      <c r="BW923" s="1">
        <v>0</v>
      </c>
      <c r="BX923" s="1">
        <v>0</v>
      </c>
    </row>
    <row r="924" spans="4:76" hidden="1" x14ac:dyDescent="0.25">
      <c r="D924" s="4"/>
      <c r="E924" s="5">
        <f t="shared" si="135"/>
        <v>0</v>
      </c>
      <c r="F924" s="5">
        <f t="shared" si="136"/>
        <v>0</v>
      </c>
      <c r="H924" s="5" t="str">
        <f t="shared" si="137"/>
        <v>Withdrawn</v>
      </c>
      <c r="I924" s="6" t="str">
        <f t="shared" si="138"/>
        <v>Not Started</v>
      </c>
      <c r="J924" s="1" t="s">
        <v>2049</v>
      </c>
      <c r="P924" s="1" t="str">
        <f t="shared" si="139"/>
        <v>NRIS</v>
      </c>
      <c r="R924" s="1">
        <f t="shared" si="140"/>
        <v>200</v>
      </c>
      <c r="T924" s="1" t="str">
        <f t="shared" si="141"/>
        <v>Wind</v>
      </c>
      <c r="U924" s="1" t="str">
        <f t="shared" si="142"/>
        <v>Sangamon County</v>
      </c>
      <c r="V924" s="1" t="str">
        <f t="shared" si="143"/>
        <v>IL</v>
      </c>
      <c r="AB924" s="1"/>
      <c r="AC924" s="1"/>
      <c r="AJ924" s="5"/>
      <c r="AK924" s="5"/>
      <c r="AL924" s="5"/>
      <c r="AM924" s="5"/>
      <c r="AN924" s="5"/>
      <c r="AO924" s="5"/>
      <c r="AP924" s="5"/>
      <c r="AQ924" s="5"/>
      <c r="AR924" s="5"/>
      <c r="AS924" s="5"/>
      <c r="AT924" s="5"/>
      <c r="AU924" s="5"/>
      <c r="BB924" s="1" t="s">
        <v>73</v>
      </c>
      <c r="BC924" s="2">
        <v>40644</v>
      </c>
      <c r="BD924" s="2">
        <v>41096</v>
      </c>
      <c r="BE924" s="2">
        <v>41096</v>
      </c>
      <c r="BG924" s="1" t="s">
        <v>122</v>
      </c>
      <c r="BH924" s="1" t="s">
        <v>825</v>
      </c>
      <c r="BI924" s="1" t="s">
        <v>124</v>
      </c>
      <c r="BL924" s="1" t="s">
        <v>143</v>
      </c>
      <c r="BM924" s="1" t="s">
        <v>126</v>
      </c>
      <c r="BN924" s="1" t="s">
        <v>2050</v>
      </c>
      <c r="BO924" s="1">
        <v>200</v>
      </c>
      <c r="BP924" s="1">
        <v>200</v>
      </c>
      <c r="BQ924" s="1" t="s">
        <v>97</v>
      </c>
      <c r="BR924" s="1" t="s">
        <v>98</v>
      </c>
      <c r="BS924" s="1" t="s">
        <v>84</v>
      </c>
      <c r="BT924" s="2">
        <v>41649</v>
      </c>
      <c r="BU924" s="1">
        <v>0</v>
      </c>
      <c r="BV924" s="1">
        <v>0</v>
      </c>
      <c r="BW924" s="1">
        <v>0</v>
      </c>
      <c r="BX924" s="1">
        <v>0</v>
      </c>
    </row>
    <row r="925" spans="4:76" hidden="1" x14ac:dyDescent="0.25">
      <c r="D925" s="4"/>
      <c r="E925" s="5" t="str">
        <f t="shared" si="135"/>
        <v>FeS-2011-FEB</v>
      </c>
      <c r="F925" s="5">
        <f t="shared" si="136"/>
        <v>0</v>
      </c>
      <c r="H925" s="5" t="str">
        <f t="shared" si="137"/>
        <v>Withdrawn</v>
      </c>
      <c r="I925" s="6" t="str">
        <f t="shared" si="138"/>
        <v>Not Started</v>
      </c>
      <c r="J925" s="1" t="s">
        <v>2051</v>
      </c>
      <c r="P925" s="1" t="str">
        <f t="shared" si="139"/>
        <v>NRIS</v>
      </c>
      <c r="R925" s="1">
        <f t="shared" si="140"/>
        <v>99</v>
      </c>
      <c r="T925" s="1" t="str">
        <f t="shared" si="141"/>
        <v>Wind</v>
      </c>
      <c r="U925" s="1" t="str">
        <f t="shared" si="142"/>
        <v>Lenawee County</v>
      </c>
      <c r="V925" s="1" t="str">
        <f t="shared" si="143"/>
        <v>MI</v>
      </c>
      <c r="AB925" s="1"/>
      <c r="AC925" s="1"/>
      <c r="AJ925" s="5"/>
      <c r="AK925" s="5"/>
      <c r="AL925" s="5"/>
      <c r="AM925" s="5"/>
      <c r="AN925" s="5"/>
      <c r="AO925" s="5"/>
      <c r="AP925" s="5"/>
      <c r="AQ925" s="5"/>
      <c r="AR925" s="5"/>
      <c r="AS925" s="5"/>
      <c r="AT925" s="5"/>
      <c r="AU925" s="5"/>
      <c r="BB925" s="1" t="s">
        <v>73</v>
      </c>
      <c r="BC925" s="2">
        <v>40519</v>
      </c>
      <c r="BD925" s="2">
        <v>41100</v>
      </c>
      <c r="BE925" s="2">
        <v>41100</v>
      </c>
      <c r="BG925" s="1" t="s">
        <v>139</v>
      </c>
      <c r="BH925" s="1" t="s">
        <v>1879</v>
      </c>
      <c r="BI925" s="1" t="s">
        <v>130</v>
      </c>
      <c r="BJ925" s="1" t="s">
        <v>1748</v>
      </c>
      <c r="BL925" s="1" t="s">
        <v>536</v>
      </c>
      <c r="BM925" s="1" t="s">
        <v>126</v>
      </c>
      <c r="BN925" s="1" t="s">
        <v>2052</v>
      </c>
      <c r="BO925" s="1">
        <v>99</v>
      </c>
      <c r="BP925" s="1">
        <v>99</v>
      </c>
      <c r="BQ925" s="1" t="s">
        <v>97</v>
      </c>
      <c r="BR925" s="1" t="s">
        <v>98</v>
      </c>
      <c r="BS925" s="1" t="s">
        <v>84</v>
      </c>
      <c r="BT925" s="2">
        <v>41547</v>
      </c>
      <c r="BU925" s="1">
        <v>0</v>
      </c>
      <c r="BV925" s="1">
        <v>0</v>
      </c>
      <c r="BW925" s="1">
        <v>0</v>
      </c>
      <c r="BX925" s="1">
        <v>0</v>
      </c>
    </row>
    <row r="926" spans="4:76" hidden="1" x14ac:dyDescent="0.25">
      <c r="D926" s="4"/>
      <c r="E926" s="5">
        <f t="shared" si="135"/>
        <v>0</v>
      </c>
      <c r="F926" s="5">
        <f t="shared" si="136"/>
        <v>0</v>
      </c>
      <c r="H926" s="5" t="str">
        <f t="shared" si="137"/>
        <v>Withdrawn</v>
      </c>
      <c r="I926" s="6" t="str">
        <f t="shared" si="138"/>
        <v>Not Started</v>
      </c>
      <c r="J926" s="1" t="s">
        <v>2053</v>
      </c>
      <c r="P926" s="1" t="str">
        <f t="shared" si="139"/>
        <v>NRIS</v>
      </c>
      <c r="R926" s="1">
        <f t="shared" si="140"/>
        <v>150</v>
      </c>
      <c r="T926" s="1" t="str">
        <f t="shared" si="141"/>
        <v>Wind</v>
      </c>
      <c r="U926" s="1" t="str">
        <f t="shared" si="142"/>
        <v>Clay County</v>
      </c>
      <c r="V926" s="1" t="str">
        <f t="shared" si="143"/>
        <v>MN</v>
      </c>
      <c r="AB926" s="1"/>
      <c r="AC926" s="1"/>
      <c r="AJ926" s="5"/>
      <c r="AK926" s="5"/>
      <c r="AL926" s="5"/>
      <c r="AM926" s="5"/>
      <c r="AN926" s="5"/>
      <c r="AO926" s="5"/>
      <c r="AP926" s="5"/>
      <c r="AQ926" s="5"/>
      <c r="AR926" s="5"/>
      <c r="AS926" s="5"/>
      <c r="AT926" s="5"/>
      <c r="AU926" s="5"/>
      <c r="BB926" s="1" t="s">
        <v>73</v>
      </c>
      <c r="BC926" s="2">
        <v>39674</v>
      </c>
      <c r="BD926" s="2">
        <v>41102</v>
      </c>
      <c r="BE926" s="2">
        <v>41102</v>
      </c>
      <c r="BG926" s="1" t="s">
        <v>203</v>
      </c>
      <c r="BH926" s="1" t="s">
        <v>96</v>
      </c>
      <c r="BI926" s="1" t="s">
        <v>93</v>
      </c>
      <c r="BL926" s="1" t="s">
        <v>143</v>
      </c>
      <c r="BM926" s="1" t="s">
        <v>126</v>
      </c>
      <c r="BN926" s="1" t="s">
        <v>2054</v>
      </c>
      <c r="BO926" s="1">
        <v>150</v>
      </c>
      <c r="BP926" s="1">
        <v>150</v>
      </c>
      <c r="BQ926" s="1" t="s">
        <v>97</v>
      </c>
      <c r="BR926" s="1" t="s">
        <v>98</v>
      </c>
      <c r="BS926" s="1" t="s">
        <v>84</v>
      </c>
      <c r="BT926" s="2">
        <v>41639</v>
      </c>
      <c r="BU926" s="1">
        <v>0</v>
      </c>
      <c r="BV926" s="1">
        <v>0</v>
      </c>
      <c r="BW926" s="1">
        <v>0</v>
      </c>
      <c r="BX926" s="1">
        <v>0</v>
      </c>
    </row>
    <row r="927" spans="4:76" hidden="1" x14ac:dyDescent="0.25">
      <c r="D927" s="4"/>
      <c r="E927" s="5">
        <f t="shared" si="135"/>
        <v>0</v>
      </c>
      <c r="F927" s="5">
        <f t="shared" si="136"/>
        <v>0</v>
      </c>
      <c r="H927" s="5" t="str">
        <f t="shared" si="137"/>
        <v>Withdrawn</v>
      </c>
      <c r="I927" s="6" t="str">
        <f t="shared" si="138"/>
        <v>Not Started</v>
      </c>
      <c r="J927" s="1" t="s">
        <v>2055</v>
      </c>
      <c r="P927" s="1" t="str">
        <f t="shared" si="139"/>
        <v>ERIS</v>
      </c>
      <c r="R927" s="1">
        <f t="shared" si="140"/>
        <v>200</v>
      </c>
      <c r="T927" s="1" t="str">
        <f t="shared" si="141"/>
        <v>Wind</v>
      </c>
      <c r="U927" s="1" t="str">
        <f t="shared" si="142"/>
        <v>Minnehaha County</v>
      </c>
      <c r="V927" s="1" t="str">
        <f t="shared" si="143"/>
        <v>SD</v>
      </c>
      <c r="AB927" s="1"/>
      <c r="AC927" s="1"/>
      <c r="AJ927" s="5"/>
      <c r="AK927" s="5"/>
      <c r="AL927" s="5"/>
      <c r="AM927" s="5"/>
      <c r="AN927" s="5"/>
      <c r="AO927" s="5"/>
      <c r="AP927" s="5"/>
      <c r="AQ927" s="5"/>
      <c r="AR927" s="5"/>
      <c r="AS927" s="5"/>
      <c r="AT927" s="5"/>
      <c r="AU927" s="5"/>
      <c r="BB927" s="1" t="s">
        <v>73</v>
      </c>
      <c r="BC927" s="2">
        <v>40532</v>
      </c>
      <c r="BD927" s="2">
        <v>41102</v>
      </c>
      <c r="BE927" s="2">
        <v>41102</v>
      </c>
      <c r="BG927" s="1" t="s">
        <v>91</v>
      </c>
      <c r="BH927" s="1" t="s">
        <v>747</v>
      </c>
      <c r="BI927" s="1" t="s">
        <v>205</v>
      </c>
      <c r="BL927" s="1" t="s">
        <v>536</v>
      </c>
      <c r="BM927" s="1" t="s">
        <v>62</v>
      </c>
      <c r="BN927" s="1" t="s">
        <v>1794</v>
      </c>
      <c r="BO927" s="1">
        <v>200</v>
      </c>
      <c r="BP927" s="1">
        <v>200</v>
      </c>
      <c r="BQ927" s="1" t="s">
        <v>97</v>
      </c>
      <c r="BR927" s="1" t="s">
        <v>98</v>
      </c>
      <c r="BS927" s="1" t="s">
        <v>84</v>
      </c>
      <c r="BT927" s="2">
        <v>41274</v>
      </c>
      <c r="BU927" s="1">
        <v>0</v>
      </c>
      <c r="BV927" s="1">
        <v>0</v>
      </c>
      <c r="BW927" s="1">
        <v>0</v>
      </c>
      <c r="BX927" s="1">
        <v>0</v>
      </c>
    </row>
    <row r="928" spans="4:76" hidden="1" x14ac:dyDescent="0.25">
      <c r="D928" s="4"/>
      <c r="E928" s="5">
        <f t="shared" si="135"/>
        <v>0</v>
      </c>
      <c r="F928" s="5">
        <f t="shared" si="136"/>
        <v>0</v>
      </c>
      <c r="H928" s="5" t="str">
        <f t="shared" si="137"/>
        <v>Withdrawn</v>
      </c>
      <c r="I928" s="6" t="str">
        <f t="shared" si="138"/>
        <v>Not Started</v>
      </c>
      <c r="J928" s="1" t="s">
        <v>2056</v>
      </c>
      <c r="P928" s="1" t="str">
        <f t="shared" si="139"/>
        <v>NRIS</v>
      </c>
      <c r="R928" s="1">
        <f t="shared" si="140"/>
        <v>250</v>
      </c>
      <c r="T928" s="1" t="str">
        <f t="shared" si="141"/>
        <v>Wind</v>
      </c>
      <c r="U928" s="1" t="str">
        <f t="shared" si="142"/>
        <v>Roberts County</v>
      </c>
      <c r="V928" s="1" t="str">
        <f t="shared" si="143"/>
        <v>SD</v>
      </c>
      <c r="AB928" s="1"/>
      <c r="AC928" s="1"/>
      <c r="AJ928" s="5"/>
      <c r="AK928" s="5"/>
      <c r="AL928" s="5"/>
      <c r="AM928" s="5"/>
      <c r="AN928" s="5"/>
      <c r="AO928" s="5"/>
      <c r="AP928" s="5"/>
      <c r="AQ928" s="5"/>
      <c r="AR928" s="5"/>
      <c r="AS928" s="5"/>
      <c r="AT928" s="5"/>
      <c r="AU928" s="5"/>
      <c r="BB928" s="1" t="s">
        <v>73</v>
      </c>
      <c r="BC928" s="2">
        <v>39028</v>
      </c>
      <c r="BD928" s="2">
        <v>41108</v>
      </c>
      <c r="BE928" s="2">
        <v>41108</v>
      </c>
      <c r="BG928" s="1" t="s">
        <v>203</v>
      </c>
      <c r="BH928" s="1" t="s">
        <v>1224</v>
      </c>
      <c r="BI928" s="1" t="s">
        <v>205</v>
      </c>
      <c r="BL928" s="1" t="s">
        <v>143</v>
      </c>
      <c r="BM928" s="1" t="s">
        <v>126</v>
      </c>
      <c r="BN928" s="1" t="s">
        <v>2057</v>
      </c>
      <c r="BO928" s="1">
        <v>250</v>
      </c>
      <c r="BP928" s="1">
        <v>250</v>
      </c>
      <c r="BQ928" s="1" t="s">
        <v>97</v>
      </c>
      <c r="BR928" s="1" t="s">
        <v>98</v>
      </c>
      <c r="BS928" s="1" t="s">
        <v>84</v>
      </c>
      <c r="BT928" s="2">
        <v>39569</v>
      </c>
      <c r="BU928" s="1">
        <v>0</v>
      </c>
      <c r="BV928" s="1">
        <v>0</v>
      </c>
      <c r="BW928" s="1">
        <v>0</v>
      </c>
      <c r="BX928" s="1">
        <v>0</v>
      </c>
    </row>
    <row r="929" spans="4:76" hidden="1" x14ac:dyDescent="0.25">
      <c r="D929" s="4"/>
      <c r="E929" s="5">
        <f t="shared" si="135"/>
        <v>0</v>
      </c>
      <c r="F929" s="5">
        <f t="shared" si="136"/>
        <v>0</v>
      </c>
      <c r="H929" s="5" t="str">
        <f t="shared" si="137"/>
        <v>Withdrawn</v>
      </c>
      <c r="I929" s="6" t="str">
        <f t="shared" si="138"/>
        <v>Not Started</v>
      </c>
      <c r="J929" s="1" t="s">
        <v>2058</v>
      </c>
      <c r="P929" s="1" t="str">
        <f t="shared" si="139"/>
        <v>NRIS</v>
      </c>
      <c r="R929" s="1">
        <f t="shared" si="140"/>
        <v>200</v>
      </c>
      <c r="T929" s="1" t="str">
        <f t="shared" si="141"/>
        <v>Wind</v>
      </c>
      <c r="U929" s="1" t="str">
        <f t="shared" si="142"/>
        <v>Freeborn County</v>
      </c>
      <c r="V929" s="1" t="str">
        <f t="shared" si="143"/>
        <v>MN</v>
      </c>
      <c r="AB929" s="1"/>
      <c r="AC929" s="1"/>
      <c r="AJ929" s="5"/>
      <c r="AK929" s="5"/>
      <c r="AL929" s="5"/>
      <c r="AM929" s="5"/>
      <c r="AN929" s="5"/>
      <c r="AO929" s="5"/>
      <c r="AP929" s="5"/>
      <c r="AQ929" s="5"/>
      <c r="AR929" s="5"/>
      <c r="AS929" s="5"/>
      <c r="AT929" s="5"/>
      <c r="AU929" s="5"/>
      <c r="BB929" s="1" t="s">
        <v>73</v>
      </c>
      <c r="BC929" s="2">
        <v>39336</v>
      </c>
      <c r="BD929" s="2">
        <v>41108</v>
      </c>
      <c r="BE929" s="2">
        <v>41108</v>
      </c>
      <c r="BG929" s="1" t="s">
        <v>87</v>
      </c>
      <c r="BH929" s="1" t="s">
        <v>830</v>
      </c>
      <c r="BI929" s="1" t="s">
        <v>93</v>
      </c>
      <c r="BL929" s="1" t="s">
        <v>143</v>
      </c>
      <c r="BM929" s="1" t="s">
        <v>126</v>
      </c>
      <c r="BN929" s="1" t="s">
        <v>2059</v>
      </c>
      <c r="BO929" s="1">
        <v>200</v>
      </c>
      <c r="BP929" s="1">
        <v>200</v>
      </c>
      <c r="BQ929" s="1" t="s">
        <v>97</v>
      </c>
      <c r="BR929" s="1" t="s">
        <v>98</v>
      </c>
      <c r="BS929" s="1" t="s">
        <v>84</v>
      </c>
      <c r="BT929" s="2">
        <v>41197</v>
      </c>
      <c r="BU929" s="1">
        <v>0</v>
      </c>
      <c r="BV929" s="1">
        <v>0</v>
      </c>
      <c r="BW929" s="1">
        <v>0</v>
      </c>
      <c r="BX929" s="1">
        <v>0</v>
      </c>
    </row>
    <row r="930" spans="4:76" hidden="1" x14ac:dyDescent="0.25">
      <c r="D930" s="4"/>
      <c r="E930" s="5" t="str">
        <f t="shared" si="135"/>
        <v>DPP-2008-NOV</v>
      </c>
      <c r="F930" s="5" t="str">
        <f t="shared" si="136"/>
        <v>MN</v>
      </c>
      <c r="H930" s="5" t="str">
        <f t="shared" si="137"/>
        <v>Done</v>
      </c>
      <c r="I930" s="6" t="str">
        <f t="shared" si="138"/>
        <v>Withdrawn</v>
      </c>
      <c r="J930" s="1" t="s">
        <v>2060</v>
      </c>
      <c r="P930" s="1" t="str">
        <f t="shared" si="139"/>
        <v>NRIS</v>
      </c>
      <c r="R930" s="1">
        <f t="shared" si="140"/>
        <v>39</v>
      </c>
      <c r="T930" s="1" t="str">
        <f t="shared" si="141"/>
        <v>Wind</v>
      </c>
      <c r="U930" s="1" t="str">
        <f t="shared" si="142"/>
        <v>Goodhue County</v>
      </c>
      <c r="V930" s="1" t="str">
        <f t="shared" si="143"/>
        <v>MN</v>
      </c>
      <c r="AB930" s="1"/>
      <c r="AC930" s="1"/>
      <c r="AJ930" s="5"/>
      <c r="AK930" s="5"/>
      <c r="AL930" s="5"/>
      <c r="AM930" s="5"/>
      <c r="AN930" s="5"/>
      <c r="AO930" s="5"/>
      <c r="AP930" s="5"/>
      <c r="AQ930" s="5"/>
      <c r="AR930" s="5"/>
      <c r="AS930" s="5"/>
      <c r="AT930" s="5"/>
      <c r="AU930" s="5"/>
      <c r="BB930" s="1" t="s">
        <v>58</v>
      </c>
      <c r="BC930" s="2">
        <v>39615</v>
      </c>
      <c r="BE930" s="2">
        <v>40417</v>
      </c>
      <c r="BF930" s="2">
        <v>41244</v>
      </c>
      <c r="BG930" s="1" t="s">
        <v>153</v>
      </c>
      <c r="BH930" s="1" t="s">
        <v>222</v>
      </c>
      <c r="BI930" s="1" t="s">
        <v>93</v>
      </c>
      <c r="BJ930" s="1" t="s">
        <v>1303</v>
      </c>
      <c r="BK930" s="1" t="s">
        <v>93</v>
      </c>
      <c r="BL930" s="1" t="s">
        <v>77</v>
      </c>
      <c r="BM930" s="1" t="s">
        <v>126</v>
      </c>
      <c r="BN930" s="1" t="s">
        <v>2061</v>
      </c>
      <c r="BO930" s="1">
        <v>39</v>
      </c>
      <c r="BP930" s="1">
        <v>39</v>
      </c>
      <c r="BQ930" s="1" t="s">
        <v>97</v>
      </c>
      <c r="BR930" s="1" t="s">
        <v>98</v>
      </c>
      <c r="BS930" s="1" t="s">
        <v>73</v>
      </c>
      <c r="BT930" s="2">
        <v>40513</v>
      </c>
      <c r="BU930" s="1">
        <v>0</v>
      </c>
      <c r="BV930" s="1">
        <v>0</v>
      </c>
      <c r="BW930" s="1">
        <v>0</v>
      </c>
      <c r="BX930" s="1">
        <v>0</v>
      </c>
    </row>
    <row r="931" spans="4:76" hidden="1" x14ac:dyDescent="0.25">
      <c r="D931" s="4"/>
      <c r="E931" s="5" t="str">
        <f t="shared" si="135"/>
        <v>DPP-2008-NOV</v>
      </c>
      <c r="F931" s="5" t="str">
        <f t="shared" si="136"/>
        <v>MN</v>
      </c>
      <c r="H931" s="5" t="str">
        <f t="shared" si="137"/>
        <v>Done</v>
      </c>
      <c r="I931" s="6" t="str">
        <f t="shared" si="138"/>
        <v>Withdrawn</v>
      </c>
      <c r="J931" s="1" t="s">
        <v>2062</v>
      </c>
      <c r="P931" s="1" t="str">
        <f t="shared" si="139"/>
        <v>NRIS</v>
      </c>
      <c r="R931" s="1">
        <f t="shared" si="140"/>
        <v>39</v>
      </c>
      <c r="T931" s="1" t="str">
        <f t="shared" si="141"/>
        <v>Wind</v>
      </c>
      <c r="U931" s="1" t="str">
        <f t="shared" si="142"/>
        <v>Goodhue County</v>
      </c>
      <c r="V931" s="1" t="str">
        <f t="shared" si="143"/>
        <v>MN</v>
      </c>
      <c r="AB931" s="1"/>
      <c r="AC931" s="1"/>
      <c r="AJ931" s="5"/>
      <c r="AK931" s="5"/>
      <c r="AL931" s="5"/>
      <c r="AM931" s="5"/>
      <c r="AN931" s="5"/>
      <c r="AO931" s="5"/>
      <c r="AP931" s="5"/>
      <c r="AQ931" s="5"/>
      <c r="AR931" s="5"/>
      <c r="AS931" s="5"/>
      <c r="AT931" s="5"/>
      <c r="AU931" s="5"/>
      <c r="BB931" s="1" t="s">
        <v>58</v>
      </c>
      <c r="BC931" s="2">
        <v>39615</v>
      </c>
      <c r="BE931" s="2">
        <v>40422</v>
      </c>
      <c r="BF931" s="2">
        <v>41244</v>
      </c>
      <c r="BG931" s="1" t="s">
        <v>153</v>
      </c>
      <c r="BH931" s="1" t="s">
        <v>222</v>
      </c>
      <c r="BI931" s="1" t="s">
        <v>93</v>
      </c>
      <c r="BJ931" s="1" t="s">
        <v>1303</v>
      </c>
      <c r="BK931" s="1" t="s">
        <v>93</v>
      </c>
      <c r="BL931" s="1" t="s">
        <v>77</v>
      </c>
      <c r="BM931" s="1" t="s">
        <v>126</v>
      </c>
      <c r="BN931" s="1" t="s">
        <v>2063</v>
      </c>
      <c r="BO931" s="1">
        <v>39</v>
      </c>
      <c r="BP931" s="1">
        <v>39</v>
      </c>
      <c r="BQ931" s="1" t="s">
        <v>97</v>
      </c>
      <c r="BR931" s="1" t="s">
        <v>98</v>
      </c>
      <c r="BS931" s="1" t="s">
        <v>73</v>
      </c>
      <c r="BT931" s="2">
        <v>40908</v>
      </c>
      <c r="BU931" s="1">
        <v>0</v>
      </c>
      <c r="BV931" s="1">
        <v>0</v>
      </c>
      <c r="BW931" s="1">
        <v>0</v>
      </c>
      <c r="BX931" s="1">
        <v>0</v>
      </c>
    </row>
    <row r="932" spans="4:76" hidden="1" x14ac:dyDescent="0.25">
      <c r="D932" s="4"/>
      <c r="E932" s="5">
        <f t="shared" si="135"/>
        <v>0</v>
      </c>
      <c r="F932" s="5">
        <f t="shared" si="136"/>
        <v>0</v>
      </c>
      <c r="H932" s="5" t="str">
        <f t="shared" si="137"/>
        <v>Withdrawn</v>
      </c>
      <c r="I932" s="6" t="str">
        <f t="shared" si="138"/>
        <v>Not Started</v>
      </c>
      <c r="J932" s="1" t="s">
        <v>2064</v>
      </c>
      <c r="P932" s="1" t="str">
        <f t="shared" si="139"/>
        <v>NRIS</v>
      </c>
      <c r="R932" s="1">
        <f t="shared" si="140"/>
        <v>400</v>
      </c>
      <c r="T932" s="1" t="str">
        <f t="shared" si="141"/>
        <v>Wind</v>
      </c>
      <c r="U932" s="1" t="str">
        <f t="shared" si="142"/>
        <v>Fayette County</v>
      </c>
      <c r="V932" s="1" t="str">
        <f t="shared" si="143"/>
        <v>IA</v>
      </c>
      <c r="AB932" s="1"/>
      <c r="AC932" s="1"/>
      <c r="AJ932" s="5"/>
      <c r="AK932" s="5"/>
      <c r="AL932" s="5"/>
      <c r="AM932" s="5"/>
      <c r="AN932" s="5"/>
      <c r="AO932" s="5"/>
      <c r="AP932" s="5"/>
      <c r="AQ932" s="5"/>
      <c r="AR932" s="5"/>
      <c r="AS932" s="5"/>
      <c r="AT932" s="5"/>
      <c r="AU932" s="5"/>
      <c r="BB932" s="1" t="s">
        <v>73</v>
      </c>
      <c r="BC932" s="2">
        <v>39492</v>
      </c>
      <c r="BD932" s="2">
        <v>41108</v>
      </c>
      <c r="BE932" s="2">
        <v>41108</v>
      </c>
      <c r="BG932" s="1" t="s">
        <v>87</v>
      </c>
      <c r="BH932" s="1" t="s">
        <v>1533</v>
      </c>
      <c r="BI932" s="1" t="s">
        <v>89</v>
      </c>
      <c r="BL932" s="1" t="s">
        <v>143</v>
      </c>
      <c r="BM932" s="1" t="s">
        <v>126</v>
      </c>
      <c r="BN932" s="1" t="s">
        <v>1129</v>
      </c>
      <c r="BO932" s="1">
        <v>400</v>
      </c>
      <c r="BP932" s="1">
        <v>400</v>
      </c>
      <c r="BQ932" s="1" t="s">
        <v>97</v>
      </c>
      <c r="BR932" s="1" t="s">
        <v>98</v>
      </c>
      <c r="BS932" s="1" t="s">
        <v>84</v>
      </c>
      <c r="BT932" s="2">
        <v>40268</v>
      </c>
      <c r="BU932" s="1">
        <v>0</v>
      </c>
      <c r="BV932" s="1">
        <v>0</v>
      </c>
      <c r="BW932" s="1">
        <v>0</v>
      </c>
      <c r="BX932" s="1">
        <v>0</v>
      </c>
    </row>
    <row r="933" spans="4:76" hidden="1" x14ac:dyDescent="0.25">
      <c r="D933" s="4"/>
      <c r="E933" s="5">
        <f t="shared" si="135"/>
        <v>0</v>
      </c>
      <c r="F933" s="5">
        <f t="shared" si="136"/>
        <v>0</v>
      </c>
      <c r="H933" s="5" t="str">
        <f t="shared" si="137"/>
        <v>Withdrawn</v>
      </c>
      <c r="I933" s="6" t="str">
        <f t="shared" si="138"/>
        <v>Not Started</v>
      </c>
      <c r="J933" s="1" t="s">
        <v>2065</v>
      </c>
      <c r="P933" s="1" t="str">
        <f t="shared" si="139"/>
        <v>NRIS</v>
      </c>
      <c r="R933" s="1">
        <f t="shared" si="140"/>
        <v>0</v>
      </c>
      <c r="T933" s="1" t="str">
        <f t="shared" si="141"/>
        <v>Wind</v>
      </c>
      <c r="U933" s="1" t="str">
        <f t="shared" si="142"/>
        <v>Hillsdale County</v>
      </c>
      <c r="V933" s="1" t="str">
        <f t="shared" si="143"/>
        <v>MI</v>
      </c>
      <c r="AB933" s="1"/>
      <c r="AC933" s="1"/>
      <c r="AJ933" s="5"/>
      <c r="AK933" s="5"/>
      <c r="AL933" s="5"/>
      <c r="AM933" s="5"/>
      <c r="AN933" s="5"/>
      <c r="AO933" s="5"/>
      <c r="AP933" s="5"/>
      <c r="AQ933" s="5"/>
      <c r="AR933" s="5"/>
      <c r="AS933" s="5"/>
      <c r="AT933" s="5"/>
      <c r="AU933" s="5"/>
      <c r="BB933" s="1" t="s">
        <v>73</v>
      </c>
      <c r="BC933" s="2">
        <v>40091</v>
      </c>
      <c r="BD933" s="2">
        <v>41108</v>
      </c>
      <c r="BE933" s="2">
        <v>41108</v>
      </c>
      <c r="BF933" s="2">
        <v>42369</v>
      </c>
      <c r="BG933" s="1" t="s">
        <v>139</v>
      </c>
      <c r="BH933" s="1" t="s">
        <v>1163</v>
      </c>
      <c r="BI933" s="1" t="s">
        <v>130</v>
      </c>
      <c r="BL933" s="1" t="s">
        <v>77</v>
      </c>
      <c r="BM933" s="1" t="s">
        <v>126</v>
      </c>
      <c r="BN933" s="1" t="s">
        <v>2066</v>
      </c>
      <c r="BO933" s="1">
        <v>150</v>
      </c>
      <c r="BP933" s="1">
        <v>0</v>
      </c>
      <c r="BQ933" s="1" t="s">
        <v>97</v>
      </c>
      <c r="BR933" s="1" t="s">
        <v>98</v>
      </c>
      <c r="BS933" s="1" t="s">
        <v>84</v>
      </c>
      <c r="BT933" s="2">
        <v>41274</v>
      </c>
      <c r="BU933" s="1">
        <v>0</v>
      </c>
      <c r="BV933" s="1">
        <v>0</v>
      </c>
      <c r="BW933" s="1">
        <v>0</v>
      </c>
      <c r="BX933" s="1">
        <v>0</v>
      </c>
    </row>
    <row r="934" spans="4:76" hidden="1" x14ac:dyDescent="0.25">
      <c r="D934" s="4"/>
      <c r="E934" s="5">
        <f t="shared" si="135"/>
        <v>0</v>
      </c>
      <c r="F934" s="5">
        <f t="shared" si="136"/>
        <v>0</v>
      </c>
      <c r="H934" s="5" t="str">
        <f t="shared" si="137"/>
        <v>Withdrawn</v>
      </c>
      <c r="I934" s="6" t="str">
        <f t="shared" si="138"/>
        <v>Not Started</v>
      </c>
      <c r="J934" s="1" t="s">
        <v>2067</v>
      </c>
      <c r="P934" s="1" t="str">
        <f t="shared" si="139"/>
        <v>NRIS</v>
      </c>
      <c r="R934" s="1">
        <f t="shared" si="140"/>
        <v>200</v>
      </c>
      <c r="T934" s="1" t="str">
        <f t="shared" si="141"/>
        <v>Wind</v>
      </c>
      <c r="U934" s="1" t="str">
        <f t="shared" si="142"/>
        <v>Tuscola County</v>
      </c>
      <c r="V934" s="1" t="str">
        <f t="shared" si="143"/>
        <v>MI</v>
      </c>
      <c r="AB934" s="1"/>
      <c r="AC934" s="1"/>
      <c r="AJ934" s="5"/>
      <c r="AK934" s="5"/>
      <c r="AL934" s="5"/>
      <c r="AM934" s="5"/>
      <c r="AN934" s="5"/>
      <c r="AO934" s="5"/>
      <c r="AP934" s="5"/>
      <c r="AQ934" s="5"/>
      <c r="AR934" s="5"/>
      <c r="AS934" s="5"/>
      <c r="AT934" s="5"/>
      <c r="AU934" s="5"/>
      <c r="BB934" s="1" t="s">
        <v>73</v>
      </c>
      <c r="BC934" s="2">
        <v>40435</v>
      </c>
      <c r="BD934" s="2">
        <v>41108</v>
      </c>
      <c r="BE934" s="2">
        <v>41108</v>
      </c>
      <c r="BG934" s="1" t="s">
        <v>139</v>
      </c>
      <c r="BH934" s="1" t="s">
        <v>1504</v>
      </c>
      <c r="BI934" s="1" t="s">
        <v>130</v>
      </c>
      <c r="BL934" s="1" t="s">
        <v>134</v>
      </c>
      <c r="BM934" s="1" t="s">
        <v>126</v>
      </c>
      <c r="BN934" s="1" t="s">
        <v>2068</v>
      </c>
      <c r="BO934" s="1">
        <v>200</v>
      </c>
      <c r="BP934" s="1">
        <v>200</v>
      </c>
      <c r="BQ934" s="1" t="s">
        <v>97</v>
      </c>
      <c r="BR934" s="1" t="s">
        <v>98</v>
      </c>
      <c r="BS934" s="1" t="s">
        <v>84</v>
      </c>
      <c r="BT934" s="2">
        <v>40787</v>
      </c>
      <c r="BU934" s="1">
        <v>0</v>
      </c>
      <c r="BV934" s="1">
        <v>0</v>
      </c>
      <c r="BW934" s="1">
        <v>0</v>
      </c>
      <c r="BX934" s="1">
        <v>0</v>
      </c>
    </row>
    <row r="935" spans="4:76" hidden="1" x14ac:dyDescent="0.25">
      <c r="D935" s="4"/>
      <c r="E935" s="5">
        <f t="shared" si="135"/>
        <v>0</v>
      </c>
      <c r="F935" s="5" t="str">
        <f t="shared" si="136"/>
        <v>Buffalo Ridge</v>
      </c>
      <c r="H935" s="5" t="str">
        <f t="shared" si="137"/>
        <v>Withdrawn</v>
      </c>
      <c r="I935" s="6" t="str">
        <f t="shared" si="138"/>
        <v>Not Started</v>
      </c>
      <c r="J935" s="1" t="s">
        <v>2069</v>
      </c>
      <c r="P935" s="1" t="str">
        <f t="shared" si="139"/>
        <v>NRIS</v>
      </c>
      <c r="R935" s="1">
        <f t="shared" si="140"/>
        <v>200</v>
      </c>
      <c r="T935" s="1" t="str">
        <f t="shared" si="141"/>
        <v>Wind</v>
      </c>
      <c r="U935" s="1" t="str">
        <f t="shared" si="142"/>
        <v>Lyon County</v>
      </c>
      <c r="V935" s="1" t="str">
        <f t="shared" si="143"/>
        <v>MN</v>
      </c>
      <c r="AB935" s="1"/>
      <c r="AC935" s="1"/>
      <c r="AJ935" s="5"/>
      <c r="AK935" s="5"/>
      <c r="AL935" s="5"/>
      <c r="AM935" s="5"/>
      <c r="AN935" s="5"/>
      <c r="AO935" s="5"/>
      <c r="AP935" s="5"/>
      <c r="AQ935" s="5"/>
      <c r="AR935" s="5"/>
      <c r="AS935" s="5"/>
      <c r="AT935" s="5"/>
      <c r="AU935" s="5"/>
      <c r="BB935" s="1" t="s">
        <v>73</v>
      </c>
      <c r="BC935" s="2">
        <v>39629</v>
      </c>
      <c r="BD935" s="2">
        <v>41110</v>
      </c>
      <c r="BE935" s="2">
        <v>41110</v>
      </c>
      <c r="BG935" s="1" t="s">
        <v>91</v>
      </c>
      <c r="BH935" s="1" t="s">
        <v>409</v>
      </c>
      <c r="BI935" s="1" t="s">
        <v>93</v>
      </c>
      <c r="BK935" s="1" t="s">
        <v>2070</v>
      </c>
      <c r="BL935" s="1" t="s">
        <v>143</v>
      </c>
      <c r="BM935" s="1" t="s">
        <v>126</v>
      </c>
      <c r="BN935" s="1" t="s">
        <v>2071</v>
      </c>
      <c r="BO935" s="1">
        <v>200</v>
      </c>
      <c r="BP935" s="1">
        <v>200</v>
      </c>
      <c r="BQ935" s="1" t="s">
        <v>97</v>
      </c>
      <c r="BR935" s="1" t="s">
        <v>98</v>
      </c>
      <c r="BS935" s="1" t="s">
        <v>84</v>
      </c>
      <c r="BT935" s="2">
        <v>42339</v>
      </c>
      <c r="BU935" s="1">
        <v>0</v>
      </c>
      <c r="BV935" s="1">
        <v>0</v>
      </c>
      <c r="BW935" s="1">
        <v>0</v>
      </c>
      <c r="BX935" s="1">
        <v>0</v>
      </c>
    </row>
    <row r="936" spans="4:76" hidden="1" x14ac:dyDescent="0.25">
      <c r="D936" s="4"/>
      <c r="E936" s="5" t="str">
        <f t="shared" si="135"/>
        <v>DPP-2008-NOV</v>
      </c>
      <c r="F936" s="5" t="str">
        <f t="shared" si="136"/>
        <v>MN</v>
      </c>
      <c r="H936" s="5" t="str">
        <f t="shared" si="137"/>
        <v>Done</v>
      </c>
      <c r="I936" s="6" t="str">
        <f t="shared" si="138"/>
        <v>Withdrawn</v>
      </c>
      <c r="J936" s="1" t="s">
        <v>2072</v>
      </c>
      <c r="P936" s="1" t="str">
        <f t="shared" si="139"/>
        <v>NRIS</v>
      </c>
      <c r="R936" s="1">
        <f t="shared" si="140"/>
        <v>40</v>
      </c>
      <c r="T936" s="1" t="str">
        <f t="shared" si="141"/>
        <v>Wind</v>
      </c>
      <c r="U936" s="1" t="str">
        <f t="shared" si="142"/>
        <v>Kandiyohi County</v>
      </c>
      <c r="V936" s="1" t="str">
        <f t="shared" si="143"/>
        <v>MN</v>
      </c>
      <c r="AB936" s="1"/>
      <c r="AC936" s="1"/>
      <c r="AJ936" s="5"/>
      <c r="AK936" s="5"/>
      <c r="AL936" s="5"/>
      <c r="AM936" s="5"/>
      <c r="AN936" s="5"/>
      <c r="AO936" s="5"/>
      <c r="AP936" s="5"/>
      <c r="AQ936" s="5"/>
      <c r="AR936" s="5"/>
      <c r="AS936" s="5"/>
      <c r="AT936" s="5"/>
      <c r="AU936" s="5"/>
      <c r="BB936" s="1" t="s">
        <v>58</v>
      </c>
      <c r="BC936" s="2">
        <v>39616</v>
      </c>
      <c r="BE936" s="2">
        <v>40653</v>
      </c>
      <c r="BF936" s="2">
        <v>41639</v>
      </c>
      <c r="BG936" s="1" t="s">
        <v>91</v>
      </c>
      <c r="BH936" s="1" t="s">
        <v>1927</v>
      </c>
      <c r="BI936" s="1" t="s">
        <v>93</v>
      </c>
      <c r="BJ936" s="1" t="s">
        <v>1303</v>
      </c>
      <c r="BK936" s="1" t="s">
        <v>93</v>
      </c>
      <c r="BL936" s="1" t="s">
        <v>77</v>
      </c>
      <c r="BM936" s="1" t="s">
        <v>126</v>
      </c>
      <c r="BN936" s="1" t="s">
        <v>2073</v>
      </c>
      <c r="BO936" s="1">
        <v>40</v>
      </c>
      <c r="BP936" s="1">
        <v>40</v>
      </c>
      <c r="BQ936" s="1" t="s">
        <v>97</v>
      </c>
      <c r="BR936" s="1" t="s">
        <v>98</v>
      </c>
      <c r="BS936" s="1" t="s">
        <v>73</v>
      </c>
      <c r="BT936" s="2">
        <v>40178</v>
      </c>
      <c r="BU936" s="1">
        <v>0</v>
      </c>
      <c r="BV936" s="1">
        <v>0</v>
      </c>
      <c r="BW936" s="1">
        <v>0</v>
      </c>
      <c r="BX936" s="1">
        <v>0</v>
      </c>
    </row>
    <row r="937" spans="4:76" hidden="1" x14ac:dyDescent="0.25">
      <c r="D937" s="4"/>
      <c r="E937" s="5">
        <f t="shared" si="135"/>
        <v>0</v>
      </c>
      <c r="F937" s="5">
        <f t="shared" si="136"/>
        <v>0</v>
      </c>
      <c r="H937" s="5" t="str">
        <f t="shared" si="137"/>
        <v>Withdrawn</v>
      </c>
      <c r="I937" s="6" t="str">
        <f t="shared" si="138"/>
        <v>Not Started</v>
      </c>
      <c r="J937" s="1" t="s">
        <v>2074</v>
      </c>
      <c r="P937" s="1" t="str">
        <f t="shared" si="139"/>
        <v>ERIS</v>
      </c>
      <c r="R937" s="1">
        <f t="shared" si="140"/>
        <v>4.9400000000000004</v>
      </c>
      <c r="T937" s="1" t="str">
        <f t="shared" si="141"/>
        <v>Wind</v>
      </c>
      <c r="U937" s="1" t="str">
        <f t="shared" si="142"/>
        <v>Winona County</v>
      </c>
      <c r="V937" s="1" t="str">
        <f t="shared" si="143"/>
        <v>MN</v>
      </c>
      <c r="AB937" s="1"/>
      <c r="AC937" s="1"/>
      <c r="AJ937" s="5"/>
      <c r="AK937" s="5"/>
      <c r="AL937" s="5"/>
      <c r="AM937" s="5"/>
      <c r="AN937" s="5"/>
      <c r="AO937" s="5"/>
      <c r="AP937" s="5"/>
      <c r="AQ937" s="5"/>
      <c r="AR937" s="5"/>
      <c r="AS937" s="5"/>
      <c r="AT937" s="5"/>
      <c r="AU937" s="5"/>
      <c r="BB937" s="1" t="s">
        <v>73</v>
      </c>
      <c r="BC937" s="2">
        <v>40291</v>
      </c>
      <c r="BD937" s="2">
        <v>41110</v>
      </c>
      <c r="BE937" s="2">
        <v>41110</v>
      </c>
      <c r="BG937" s="1" t="s">
        <v>447</v>
      </c>
      <c r="BH937" s="1" t="s">
        <v>2075</v>
      </c>
      <c r="BI937" s="1" t="s">
        <v>93</v>
      </c>
      <c r="BL937" s="1" t="s">
        <v>536</v>
      </c>
      <c r="BM937" s="1" t="s">
        <v>62</v>
      </c>
      <c r="BN937" s="1" t="s">
        <v>2076</v>
      </c>
      <c r="BO937" s="1">
        <v>4.9400000000000004</v>
      </c>
      <c r="BP937" s="1">
        <v>4.9400000000000004</v>
      </c>
      <c r="BQ937" s="1" t="s">
        <v>97</v>
      </c>
      <c r="BR937" s="1" t="s">
        <v>98</v>
      </c>
      <c r="BS937" s="1" t="s">
        <v>84</v>
      </c>
      <c r="BT937" s="2">
        <v>41212</v>
      </c>
      <c r="BU937" s="1">
        <v>0</v>
      </c>
      <c r="BV937" s="1">
        <v>0</v>
      </c>
      <c r="BW937" s="1">
        <v>0</v>
      </c>
      <c r="BX937" s="1">
        <v>0</v>
      </c>
    </row>
    <row r="938" spans="4:76" hidden="1" x14ac:dyDescent="0.25">
      <c r="D938" s="4"/>
      <c r="E938" s="5">
        <f t="shared" si="135"/>
        <v>0</v>
      </c>
      <c r="F938" s="5">
        <f t="shared" si="136"/>
        <v>0</v>
      </c>
      <c r="H938" s="5" t="str">
        <f t="shared" si="137"/>
        <v>Withdrawn</v>
      </c>
      <c r="I938" s="6" t="str">
        <f t="shared" si="138"/>
        <v>Not Started</v>
      </c>
      <c r="J938" s="1" t="s">
        <v>2077</v>
      </c>
      <c r="P938" s="1" t="str">
        <f t="shared" si="139"/>
        <v>NRIS</v>
      </c>
      <c r="R938" s="1">
        <f t="shared" si="140"/>
        <v>100</v>
      </c>
      <c r="T938" s="1" t="str">
        <f t="shared" si="141"/>
        <v>Wind</v>
      </c>
      <c r="U938" s="1" t="str">
        <f t="shared" si="142"/>
        <v>Big Stone County</v>
      </c>
      <c r="V938" s="1" t="str">
        <f t="shared" si="143"/>
        <v>MN</v>
      </c>
      <c r="AB938" s="1"/>
      <c r="AC938" s="1"/>
      <c r="AJ938" s="5"/>
      <c r="AK938" s="5"/>
      <c r="AL938" s="5"/>
      <c r="AM938" s="5"/>
      <c r="AN938" s="5"/>
      <c r="AO938" s="5"/>
      <c r="AP938" s="5"/>
      <c r="AQ938" s="5"/>
      <c r="AR938" s="5"/>
      <c r="AS938" s="5"/>
      <c r="AT938" s="5"/>
      <c r="AU938" s="5"/>
      <c r="BB938" s="1" t="s">
        <v>73</v>
      </c>
      <c r="BC938" s="2">
        <v>38939</v>
      </c>
      <c r="BD938" s="2">
        <v>41115</v>
      </c>
      <c r="BE938" s="2">
        <v>41115</v>
      </c>
      <c r="BG938" s="1" t="s">
        <v>153</v>
      </c>
      <c r="BH938" s="1" t="s">
        <v>1107</v>
      </c>
      <c r="BI938" s="1" t="s">
        <v>93</v>
      </c>
      <c r="BL938" s="1" t="s">
        <v>143</v>
      </c>
      <c r="BM938" s="1" t="s">
        <v>126</v>
      </c>
      <c r="BN938" s="1" t="s">
        <v>2078</v>
      </c>
      <c r="BO938" s="1">
        <v>100</v>
      </c>
      <c r="BP938" s="1">
        <v>100</v>
      </c>
      <c r="BQ938" s="1" t="s">
        <v>97</v>
      </c>
      <c r="BR938" s="1" t="s">
        <v>98</v>
      </c>
      <c r="BS938" s="1" t="s">
        <v>84</v>
      </c>
      <c r="BT938" s="2">
        <v>39965</v>
      </c>
      <c r="BU938" s="1">
        <v>0</v>
      </c>
      <c r="BV938" s="1">
        <v>0</v>
      </c>
      <c r="BW938" s="1">
        <v>0</v>
      </c>
      <c r="BX938" s="1">
        <v>0</v>
      </c>
    </row>
    <row r="939" spans="4:76" hidden="1" x14ac:dyDescent="0.25">
      <c r="D939" s="4"/>
      <c r="E939" s="5">
        <f t="shared" si="135"/>
        <v>0</v>
      </c>
      <c r="F939" s="5">
        <f t="shared" si="136"/>
        <v>0</v>
      </c>
      <c r="H939" s="5" t="str">
        <f t="shared" si="137"/>
        <v>Withdrawn</v>
      </c>
      <c r="I939" s="6" t="str">
        <f t="shared" si="138"/>
        <v>Not Started</v>
      </c>
      <c r="J939" s="1" t="s">
        <v>2079</v>
      </c>
      <c r="P939" s="1" t="str">
        <f t="shared" si="139"/>
        <v>NRIS</v>
      </c>
      <c r="R939" s="1">
        <f t="shared" si="140"/>
        <v>50</v>
      </c>
      <c r="T939" s="1" t="str">
        <f t="shared" si="141"/>
        <v>Wind</v>
      </c>
      <c r="U939" s="1" t="str">
        <f t="shared" si="142"/>
        <v>Big Stone County</v>
      </c>
      <c r="V939" s="1" t="str">
        <f t="shared" si="143"/>
        <v>MN</v>
      </c>
      <c r="AB939" s="1"/>
      <c r="AC939" s="1"/>
      <c r="AJ939" s="5"/>
      <c r="AK939" s="5"/>
      <c r="AL939" s="5"/>
      <c r="AM939" s="5"/>
      <c r="AN939" s="5"/>
      <c r="AO939" s="5"/>
      <c r="AP939" s="5"/>
      <c r="AQ939" s="5"/>
      <c r="AR939" s="5"/>
      <c r="AS939" s="5"/>
      <c r="AT939" s="5"/>
      <c r="AU939" s="5"/>
      <c r="BB939" s="1" t="s">
        <v>73</v>
      </c>
      <c r="BC939" s="2">
        <v>39202</v>
      </c>
      <c r="BD939" s="2">
        <v>41115</v>
      </c>
      <c r="BE939" s="2">
        <v>41115</v>
      </c>
      <c r="BG939" s="1" t="s">
        <v>153</v>
      </c>
      <c r="BH939" s="1" t="s">
        <v>1107</v>
      </c>
      <c r="BI939" s="1" t="s">
        <v>93</v>
      </c>
      <c r="BL939" s="1" t="s">
        <v>143</v>
      </c>
      <c r="BM939" s="1" t="s">
        <v>126</v>
      </c>
      <c r="BN939" s="1" t="s">
        <v>2080</v>
      </c>
      <c r="BO939" s="1">
        <v>50</v>
      </c>
      <c r="BP939" s="1">
        <v>50</v>
      </c>
      <c r="BQ939" s="1" t="s">
        <v>97</v>
      </c>
      <c r="BR939" s="1" t="s">
        <v>98</v>
      </c>
      <c r="BS939" s="1" t="s">
        <v>84</v>
      </c>
      <c r="BT939" s="2">
        <v>39965</v>
      </c>
      <c r="BU939" s="1">
        <v>0</v>
      </c>
      <c r="BV939" s="1">
        <v>0</v>
      </c>
      <c r="BW939" s="1">
        <v>0</v>
      </c>
      <c r="BX939" s="1">
        <v>0</v>
      </c>
    </row>
    <row r="940" spans="4:76" hidden="1" x14ac:dyDescent="0.25">
      <c r="D940" s="4"/>
      <c r="E940" s="5" t="str">
        <f t="shared" si="135"/>
        <v>DPP-2013-FEB</v>
      </c>
      <c r="F940" s="5" t="str">
        <f t="shared" si="136"/>
        <v>West</v>
      </c>
      <c r="H940" s="5" t="str">
        <f t="shared" si="137"/>
        <v>Done</v>
      </c>
      <c r="I940" s="6" t="str">
        <f t="shared" si="138"/>
        <v>In Service</v>
      </c>
      <c r="J940" s="1" t="s">
        <v>2081</v>
      </c>
      <c r="P940" s="1" t="str">
        <f t="shared" si="139"/>
        <v>NRIS</v>
      </c>
      <c r="R940" s="1">
        <f t="shared" si="140"/>
        <v>40</v>
      </c>
      <c r="T940" s="1" t="str">
        <f t="shared" si="141"/>
        <v>Wind</v>
      </c>
      <c r="U940" s="1" t="str">
        <f t="shared" si="142"/>
        <v>Stearns County</v>
      </c>
      <c r="V940" s="1" t="str">
        <f t="shared" si="143"/>
        <v>MN</v>
      </c>
      <c r="AB940" s="1"/>
      <c r="AC940" s="1"/>
      <c r="AJ940" s="5"/>
      <c r="AK940" s="5"/>
      <c r="AL940" s="5"/>
      <c r="AM940" s="5"/>
      <c r="AN940" s="5"/>
      <c r="AO940" s="5"/>
      <c r="AP940" s="5"/>
      <c r="AQ940" s="5"/>
      <c r="AR940" s="5"/>
      <c r="AS940" s="5"/>
      <c r="AT940" s="5"/>
      <c r="AU940" s="5"/>
      <c r="BB940" s="1" t="s">
        <v>58</v>
      </c>
      <c r="BC940" s="2">
        <v>41281</v>
      </c>
      <c r="BE940" s="2">
        <v>42129</v>
      </c>
      <c r="BF940" s="2">
        <v>42430</v>
      </c>
      <c r="BG940" s="1" t="s">
        <v>91</v>
      </c>
      <c r="BH940" s="1" t="s">
        <v>1245</v>
      </c>
      <c r="BI940" s="1" t="s">
        <v>93</v>
      </c>
      <c r="BJ940" s="1" t="s">
        <v>1675</v>
      </c>
      <c r="BK940" s="1" t="s">
        <v>725</v>
      </c>
      <c r="BL940" s="1" t="s">
        <v>134</v>
      </c>
      <c r="BM940" s="1" t="s">
        <v>126</v>
      </c>
      <c r="BN940" s="1" t="s">
        <v>2082</v>
      </c>
      <c r="BO940" s="1">
        <v>40</v>
      </c>
      <c r="BP940" s="1">
        <v>40</v>
      </c>
      <c r="BQ940" s="1" t="s">
        <v>97</v>
      </c>
      <c r="BR940" s="1" t="s">
        <v>98</v>
      </c>
      <c r="BS940" s="1" t="s">
        <v>65</v>
      </c>
      <c r="BT940" s="2">
        <v>40908</v>
      </c>
      <c r="BU940" s="1">
        <v>0</v>
      </c>
      <c r="BV940" s="1">
        <v>0</v>
      </c>
      <c r="BW940" s="1">
        <v>0</v>
      </c>
      <c r="BX940" s="1">
        <v>0</v>
      </c>
    </row>
    <row r="941" spans="4:76" hidden="1" x14ac:dyDescent="0.25">
      <c r="D941" s="4"/>
      <c r="E941" s="5">
        <f t="shared" si="135"/>
        <v>0</v>
      </c>
      <c r="F941" s="5">
        <f t="shared" si="136"/>
        <v>0</v>
      </c>
      <c r="H941" s="5" t="str">
        <f t="shared" si="137"/>
        <v>Withdrawn</v>
      </c>
      <c r="I941" s="6" t="str">
        <f t="shared" si="138"/>
        <v>Not Started</v>
      </c>
      <c r="J941" s="1" t="s">
        <v>2083</v>
      </c>
      <c r="P941" s="1" t="str">
        <f t="shared" si="139"/>
        <v>NRIS</v>
      </c>
      <c r="R941" s="1">
        <f t="shared" si="140"/>
        <v>250</v>
      </c>
      <c r="T941" s="1" t="str">
        <f t="shared" si="141"/>
        <v>Wind</v>
      </c>
      <c r="U941" s="1" t="str">
        <f t="shared" si="142"/>
        <v>Osceola County</v>
      </c>
      <c r="V941" s="1" t="str">
        <f t="shared" si="143"/>
        <v>IA</v>
      </c>
      <c r="AB941" s="1"/>
      <c r="AC941" s="1"/>
      <c r="AJ941" s="5"/>
      <c r="AK941" s="5"/>
      <c r="AL941" s="5"/>
      <c r="AM941" s="5"/>
      <c r="AN941" s="5"/>
      <c r="AO941" s="5"/>
      <c r="AP941" s="5"/>
      <c r="AQ941" s="5"/>
      <c r="AR941" s="5"/>
      <c r="AS941" s="5"/>
      <c r="AT941" s="5"/>
      <c r="AU941" s="5"/>
      <c r="BB941" s="1" t="s">
        <v>73</v>
      </c>
      <c r="BC941" s="2">
        <v>39752</v>
      </c>
      <c r="BD941" s="2">
        <v>41115</v>
      </c>
      <c r="BE941" s="2">
        <v>41115</v>
      </c>
      <c r="BG941" s="1" t="s">
        <v>87</v>
      </c>
      <c r="BH941" s="1" t="s">
        <v>606</v>
      </c>
      <c r="BI941" s="1" t="s">
        <v>89</v>
      </c>
      <c r="BL941" s="1" t="s">
        <v>143</v>
      </c>
      <c r="BM941" s="1" t="s">
        <v>126</v>
      </c>
      <c r="BN941" s="1" t="s">
        <v>1900</v>
      </c>
      <c r="BO941" s="1">
        <v>250</v>
      </c>
      <c r="BP941" s="1">
        <v>250</v>
      </c>
      <c r="BQ941" s="1" t="s">
        <v>97</v>
      </c>
      <c r="BR941" s="1" t="s">
        <v>98</v>
      </c>
      <c r="BS941" s="1" t="s">
        <v>84</v>
      </c>
      <c r="BT941" s="2">
        <v>40967</v>
      </c>
      <c r="BU941" s="1">
        <v>0</v>
      </c>
      <c r="BV941" s="1">
        <v>0</v>
      </c>
      <c r="BW941" s="1">
        <v>0</v>
      </c>
      <c r="BX941" s="1">
        <v>0</v>
      </c>
    </row>
    <row r="942" spans="4:76" hidden="1" x14ac:dyDescent="0.25">
      <c r="D942" s="4"/>
      <c r="E942" s="5">
        <f t="shared" si="135"/>
        <v>0</v>
      </c>
      <c r="F942" s="5">
        <f t="shared" si="136"/>
        <v>0</v>
      </c>
      <c r="H942" s="5" t="str">
        <f t="shared" si="137"/>
        <v>Withdrawn</v>
      </c>
      <c r="I942" s="6" t="str">
        <f t="shared" si="138"/>
        <v>Not Started</v>
      </c>
      <c r="J942" s="1" t="s">
        <v>2084</v>
      </c>
      <c r="P942" s="1" t="str">
        <f t="shared" si="139"/>
        <v>NRIS</v>
      </c>
      <c r="R942" s="1">
        <f t="shared" si="140"/>
        <v>250</v>
      </c>
      <c r="T942" s="1" t="str">
        <f t="shared" si="141"/>
        <v>Wind</v>
      </c>
      <c r="U942" s="1" t="str">
        <f t="shared" si="142"/>
        <v>Polk County</v>
      </c>
      <c r="V942" s="1" t="str">
        <f t="shared" si="143"/>
        <v>MN</v>
      </c>
      <c r="AB942" s="1"/>
      <c r="AC942" s="1"/>
      <c r="AJ942" s="5"/>
      <c r="AK942" s="5"/>
      <c r="AL942" s="5"/>
      <c r="AM942" s="5"/>
      <c r="AN942" s="5"/>
      <c r="AO942" s="5"/>
      <c r="AP942" s="5"/>
      <c r="AQ942" s="5"/>
      <c r="AR942" s="5"/>
      <c r="AS942" s="5"/>
      <c r="AT942" s="5"/>
      <c r="AU942" s="5"/>
      <c r="BB942" s="1" t="s">
        <v>73</v>
      </c>
      <c r="BC942" s="2">
        <v>40045</v>
      </c>
      <c r="BD942" s="2">
        <v>41115</v>
      </c>
      <c r="BE942" s="2">
        <v>41115</v>
      </c>
      <c r="BG942" s="1" t="s">
        <v>203</v>
      </c>
      <c r="BH942" s="1" t="s">
        <v>958</v>
      </c>
      <c r="BI942" s="1" t="s">
        <v>93</v>
      </c>
      <c r="BL942" s="1" t="s">
        <v>143</v>
      </c>
      <c r="BM942" s="1" t="s">
        <v>126</v>
      </c>
      <c r="BN942" s="1" t="s">
        <v>2085</v>
      </c>
      <c r="BO942" s="1">
        <v>250</v>
      </c>
      <c r="BP942" s="1">
        <v>250</v>
      </c>
      <c r="BQ942" s="1" t="s">
        <v>97</v>
      </c>
      <c r="BR942" s="1" t="s">
        <v>98</v>
      </c>
      <c r="BS942" s="1" t="s">
        <v>84</v>
      </c>
      <c r="BT942" s="2">
        <v>40178</v>
      </c>
      <c r="BU942" s="1">
        <v>0</v>
      </c>
      <c r="BV942" s="1">
        <v>0</v>
      </c>
      <c r="BW942" s="1">
        <v>0</v>
      </c>
      <c r="BX942" s="1">
        <v>0</v>
      </c>
    </row>
    <row r="943" spans="4:76" hidden="1" x14ac:dyDescent="0.25">
      <c r="D943" s="4"/>
      <c r="E943" s="5">
        <f t="shared" si="135"/>
        <v>0</v>
      </c>
      <c r="F943" s="5">
        <f t="shared" si="136"/>
        <v>0</v>
      </c>
      <c r="H943" s="5" t="str">
        <f t="shared" si="137"/>
        <v>Withdrawn</v>
      </c>
      <c r="I943" s="6" t="str">
        <f t="shared" si="138"/>
        <v>Not Started</v>
      </c>
      <c r="J943" s="1" t="s">
        <v>2086</v>
      </c>
      <c r="P943" s="1" t="str">
        <f t="shared" si="139"/>
        <v>NRIS</v>
      </c>
      <c r="R943" s="1">
        <f t="shared" si="140"/>
        <v>200</v>
      </c>
      <c r="T943" s="1" t="str">
        <f t="shared" si="141"/>
        <v>Wind</v>
      </c>
      <c r="U943" s="1" t="str">
        <f t="shared" si="142"/>
        <v>Codington County</v>
      </c>
      <c r="V943" s="1" t="str">
        <f t="shared" si="143"/>
        <v>SD</v>
      </c>
      <c r="AB943" s="1"/>
      <c r="AC943" s="1"/>
      <c r="AJ943" s="5"/>
      <c r="AK943" s="5"/>
      <c r="AL943" s="5"/>
      <c r="AM943" s="5"/>
      <c r="AN943" s="5"/>
      <c r="AO943" s="5"/>
      <c r="AP943" s="5"/>
      <c r="AQ943" s="5"/>
      <c r="AR943" s="5"/>
      <c r="AS943" s="5"/>
      <c r="AT943" s="5"/>
      <c r="AU943" s="5"/>
      <c r="BB943" s="1" t="s">
        <v>73</v>
      </c>
      <c r="BC943" s="2">
        <v>40323</v>
      </c>
      <c r="BD943" s="2">
        <v>41115</v>
      </c>
      <c r="BE943" s="2">
        <v>41115</v>
      </c>
      <c r="BG943" s="1" t="s">
        <v>203</v>
      </c>
      <c r="BH943" s="1" t="s">
        <v>2087</v>
      </c>
      <c r="BI943" s="1" t="s">
        <v>205</v>
      </c>
      <c r="BL943" s="1" t="s">
        <v>536</v>
      </c>
      <c r="BM943" s="1" t="s">
        <v>126</v>
      </c>
      <c r="BN943" s="1" t="s">
        <v>2088</v>
      </c>
      <c r="BO943" s="1">
        <v>200</v>
      </c>
      <c r="BP943" s="1">
        <v>200</v>
      </c>
      <c r="BQ943" s="1" t="s">
        <v>97</v>
      </c>
      <c r="BR943" s="1" t="s">
        <v>98</v>
      </c>
      <c r="BS943" s="1" t="s">
        <v>84</v>
      </c>
      <c r="BT943" s="2">
        <v>41547</v>
      </c>
      <c r="BU943" s="1">
        <v>0</v>
      </c>
      <c r="BV943" s="1">
        <v>0</v>
      </c>
      <c r="BW943" s="1">
        <v>0</v>
      </c>
      <c r="BX943" s="1">
        <v>0</v>
      </c>
    </row>
    <row r="944" spans="4:76" hidden="1" x14ac:dyDescent="0.25">
      <c r="D944" s="4"/>
      <c r="E944" s="5" t="str">
        <f t="shared" si="135"/>
        <v>DPP-2008-NOV</v>
      </c>
      <c r="F944" s="5" t="str">
        <f t="shared" si="136"/>
        <v>MN</v>
      </c>
      <c r="H944" s="5" t="str">
        <f t="shared" si="137"/>
        <v>Done</v>
      </c>
      <c r="I944" s="6" t="str">
        <f t="shared" si="138"/>
        <v>Withdrawn</v>
      </c>
      <c r="J944" s="1" t="s">
        <v>2089</v>
      </c>
      <c r="P944" s="1" t="str">
        <f t="shared" si="139"/>
        <v>NRIS</v>
      </c>
      <c r="R944" s="1">
        <f t="shared" si="140"/>
        <v>43.2</v>
      </c>
      <c r="T944" s="1" t="str">
        <f t="shared" si="141"/>
        <v>Wind</v>
      </c>
      <c r="U944" s="1" t="str">
        <f t="shared" si="142"/>
        <v>Oceana County</v>
      </c>
      <c r="V944" s="1" t="str">
        <f t="shared" si="143"/>
        <v>MI</v>
      </c>
      <c r="AB944" s="1"/>
      <c r="AC944" s="1"/>
      <c r="AJ944" s="5"/>
      <c r="AK944" s="5"/>
      <c r="AL944" s="5"/>
      <c r="AM944" s="5"/>
      <c r="AN944" s="5"/>
      <c r="AO944" s="5"/>
      <c r="AP944" s="5"/>
      <c r="AQ944" s="5"/>
      <c r="AR944" s="5"/>
      <c r="AS944" s="5"/>
      <c r="AT944" s="5"/>
      <c r="AU944" s="5"/>
      <c r="BB944" s="1" t="s">
        <v>58</v>
      </c>
      <c r="BC944" s="2">
        <v>39618</v>
      </c>
      <c r="BE944" s="2">
        <v>40455</v>
      </c>
      <c r="BF944" s="2">
        <v>41365</v>
      </c>
      <c r="BG944" s="1" t="s">
        <v>139</v>
      </c>
      <c r="BH944" s="1" t="s">
        <v>140</v>
      </c>
      <c r="BI944" s="1" t="s">
        <v>130</v>
      </c>
      <c r="BJ944" s="1" t="s">
        <v>1303</v>
      </c>
      <c r="BK944" s="1" t="s">
        <v>93</v>
      </c>
      <c r="BL944" s="1" t="s">
        <v>77</v>
      </c>
      <c r="BM944" s="1" t="s">
        <v>126</v>
      </c>
      <c r="BN944" s="1" t="s">
        <v>2090</v>
      </c>
      <c r="BO944" s="1">
        <v>43.2</v>
      </c>
      <c r="BP944" s="1">
        <v>43.2</v>
      </c>
      <c r="BQ944" s="1" t="s">
        <v>97</v>
      </c>
      <c r="BR944" s="1" t="s">
        <v>98</v>
      </c>
      <c r="BS944" s="1" t="s">
        <v>73</v>
      </c>
      <c r="BT944" s="2">
        <v>40178</v>
      </c>
      <c r="BU944" s="1">
        <v>0</v>
      </c>
      <c r="BV944" s="1">
        <v>0</v>
      </c>
      <c r="BW944" s="1">
        <v>0</v>
      </c>
      <c r="BX944" s="1">
        <v>0</v>
      </c>
    </row>
    <row r="945" spans="4:76" hidden="1" x14ac:dyDescent="0.25">
      <c r="D945" s="4"/>
      <c r="E945" s="5">
        <f t="shared" si="135"/>
        <v>0</v>
      </c>
      <c r="F945" s="5" t="str">
        <f t="shared" si="136"/>
        <v>GS5</v>
      </c>
      <c r="H945" s="5" t="str">
        <f t="shared" si="137"/>
        <v>Withdrawn</v>
      </c>
      <c r="I945" s="6" t="str">
        <f t="shared" si="138"/>
        <v>Not Started</v>
      </c>
      <c r="J945" s="1" t="s">
        <v>2091</v>
      </c>
      <c r="P945" s="1" t="str">
        <f t="shared" si="139"/>
        <v>ERIS</v>
      </c>
      <c r="R945" s="1">
        <f t="shared" si="140"/>
        <v>50</v>
      </c>
      <c r="T945" s="1" t="str">
        <f t="shared" si="141"/>
        <v>Wind</v>
      </c>
      <c r="U945" s="1" t="str">
        <f t="shared" si="142"/>
        <v>Blue Earth County</v>
      </c>
      <c r="V945" s="1" t="str">
        <f t="shared" si="143"/>
        <v>MN</v>
      </c>
      <c r="AB945" s="1"/>
      <c r="AC945" s="1"/>
      <c r="AJ945" s="5"/>
      <c r="AK945" s="5"/>
      <c r="AL945" s="5"/>
      <c r="AM945" s="5"/>
      <c r="AN945" s="5"/>
      <c r="AO945" s="5"/>
      <c r="AP945" s="5"/>
      <c r="AQ945" s="5"/>
      <c r="AR945" s="5"/>
      <c r="AS945" s="5"/>
      <c r="AT945" s="5"/>
      <c r="AU945" s="5"/>
      <c r="BB945" s="1" t="s">
        <v>73</v>
      </c>
      <c r="BC945" s="2">
        <v>38818</v>
      </c>
      <c r="BD945" s="2">
        <v>41116</v>
      </c>
      <c r="BE945" s="2">
        <v>41116</v>
      </c>
      <c r="BG945" s="1" t="s">
        <v>153</v>
      </c>
      <c r="BH945" s="1" t="s">
        <v>524</v>
      </c>
      <c r="BI945" s="1" t="s">
        <v>93</v>
      </c>
      <c r="BK945" s="1" t="s">
        <v>2092</v>
      </c>
      <c r="BL945" s="1" t="s">
        <v>134</v>
      </c>
      <c r="BM945" s="1" t="s">
        <v>62</v>
      </c>
      <c r="BN945" s="1" t="s">
        <v>2093</v>
      </c>
      <c r="BO945" s="1">
        <v>50</v>
      </c>
      <c r="BP945" s="1">
        <v>50</v>
      </c>
      <c r="BQ945" s="1" t="s">
        <v>97</v>
      </c>
      <c r="BR945" s="1" t="s">
        <v>98</v>
      </c>
      <c r="BS945" s="1" t="s">
        <v>84</v>
      </c>
      <c r="BT945" s="2">
        <v>39325</v>
      </c>
      <c r="BU945" s="1">
        <v>0</v>
      </c>
      <c r="BV945" s="1">
        <v>0</v>
      </c>
      <c r="BW945" s="1">
        <v>0</v>
      </c>
      <c r="BX945" s="1">
        <v>0</v>
      </c>
    </row>
    <row r="946" spans="4:76" hidden="1" x14ac:dyDescent="0.25">
      <c r="D946" s="4"/>
      <c r="E946" s="5">
        <f t="shared" si="135"/>
        <v>0</v>
      </c>
      <c r="F946" s="5">
        <f t="shared" si="136"/>
        <v>0</v>
      </c>
      <c r="H946" s="5" t="str">
        <f t="shared" si="137"/>
        <v>Withdrawn</v>
      </c>
      <c r="I946" s="6" t="str">
        <f t="shared" si="138"/>
        <v>Not Started</v>
      </c>
      <c r="J946" s="1" t="s">
        <v>2094</v>
      </c>
      <c r="P946" s="1" t="str">
        <f t="shared" si="139"/>
        <v>NRIS</v>
      </c>
      <c r="R946" s="1">
        <f t="shared" si="140"/>
        <v>300</v>
      </c>
      <c r="T946" s="1" t="str">
        <f t="shared" si="141"/>
        <v>Wind</v>
      </c>
      <c r="U946" s="1" t="str">
        <f t="shared" si="142"/>
        <v>Emmet County</v>
      </c>
      <c r="V946" s="1" t="str">
        <f t="shared" si="143"/>
        <v>IA</v>
      </c>
      <c r="AB946" s="1"/>
      <c r="AC946" s="1"/>
      <c r="AJ946" s="5"/>
      <c r="AK946" s="5"/>
      <c r="AL946" s="5"/>
      <c r="AM946" s="5"/>
      <c r="AN946" s="5"/>
      <c r="AO946" s="5"/>
      <c r="AP946" s="5"/>
      <c r="AQ946" s="5"/>
      <c r="AR946" s="5"/>
      <c r="AS946" s="5"/>
      <c r="AT946" s="5"/>
      <c r="AU946" s="5"/>
      <c r="BB946" s="1" t="s">
        <v>73</v>
      </c>
      <c r="BC946" s="2">
        <v>39470</v>
      </c>
      <c r="BD946" s="2">
        <v>41116</v>
      </c>
      <c r="BE946" s="2">
        <v>41116</v>
      </c>
      <c r="BG946" s="1" t="s">
        <v>87</v>
      </c>
      <c r="BH946" s="1" t="s">
        <v>845</v>
      </c>
      <c r="BI946" s="1" t="s">
        <v>89</v>
      </c>
      <c r="BL946" s="1" t="s">
        <v>143</v>
      </c>
      <c r="BM946" s="1" t="s">
        <v>126</v>
      </c>
      <c r="BN946" s="1" t="s">
        <v>2095</v>
      </c>
      <c r="BO946" s="1">
        <v>300</v>
      </c>
      <c r="BP946" s="1">
        <v>300</v>
      </c>
      <c r="BQ946" s="1" t="s">
        <v>97</v>
      </c>
      <c r="BR946" s="1" t="s">
        <v>98</v>
      </c>
      <c r="BS946" s="1" t="s">
        <v>84</v>
      </c>
      <c r="BT946" s="2">
        <v>40543</v>
      </c>
      <c r="BU946" s="1">
        <v>0</v>
      </c>
      <c r="BV946" s="1">
        <v>0</v>
      </c>
      <c r="BW946" s="1">
        <v>0</v>
      </c>
      <c r="BX946" s="1">
        <v>0</v>
      </c>
    </row>
    <row r="947" spans="4:76" hidden="1" x14ac:dyDescent="0.25">
      <c r="D947" s="4"/>
      <c r="E947" s="5" t="str">
        <f t="shared" si="135"/>
        <v>DPP-2008-NOV</v>
      </c>
      <c r="F947" s="5" t="str">
        <f t="shared" si="136"/>
        <v>IA</v>
      </c>
      <c r="H947" s="5" t="str">
        <f t="shared" si="137"/>
        <v>Done</v>
      </c>
      <c r="I947" s="6" t="str">
        <f t="shared" si="138"/>
        <v>In Service</v>
      </c>
      <c r="J947" s="1" t="s">
        <v>2096</v>
      </c>
      <c r="P947" s="1" t="str">
        <f t="shared" si="139"/>
        <v>ERIS</v>
      </c>
      <c r="R947" s="1">
        <f t="shared" si="140"/>
        <v>121</v>
      </c>
      <c r="T947" s="1" t="str">
        <f t="shared" si="141"/>
        <v>Wind</v>
      </c>
      <c r="U947" s="1" t="str">
        <f t="shared" si="142"/>
        <v>Marshall County</v>
      </c>
      <c r="V947" s="1" t="str">
        <f t="shared" si="143"/>
        <v>IA</v>
      </c>
      <c r="AB947" s="1"/>
      <c r="AC947" s="1"/>
      <c r="AJ947" s="5"/>
      <c r="AK947" s="5"/>
      <c r="AL947" s="5"/>
      <c r="AM947" s="5"/>
      <c r="AN947" s="5"/>
      <c r="AO947" s="5"/>
      <c r="AP947" s="5"/>
      <c r="AQ947" s="5"/>
      <c r="AR947" s="5"/>
      <c r="AS947" s="5"/>
      <c r="AT947" s="5"/>
      <c r="AU947" s="5"/>
      <c r="BB947" s="1" t="s">
        <v>58</v>
      </c>
      <c r="BC947" s="2">
        <v>39619</v>
      </c>
      <c r="BE947" s="2">
        <v>40374</v>
      </c>
      <c r="BF947" s="2">
        <v>40847</v>
      </c>
      <c r="BG947" s="1" t="s">
        <v>87</v>
      </c>
      <c r="BH947" s="1" t="s">
        <v>107</v>
      </c>
      <c r="BI947" s="1" t="s">
        <v>89</v>
      </c>
      <c r="BJ947" s="1" t="s">
        <v>1303</v>
      </c>
      <c r="BK947" s="1" t="s">
        <v>89</v>
      </c>
      <c r="BL947" s="1" t="s">
        <v>77</v>
      </c>
      <c r="BM947" s="1" t="s">
        <v>62</v>
      </c>
      <c r="BN947" s="1" t="s">
        <v>2097</v>
      </c>
      <c r="BO947" s="1">
        <v>121</v>
      </c>
      <c r="BP947" s="1">
        <v>121</v>
      </c>
      <c r="BQ947" s="1" t="s">
        <v>97</v>
      </c>
      <c r="BR947" s="1" t="s">
        <v>98</v>
      </c>
      <c r="BS947" s="1" t="s">
        <v>65</v>
      </c>
      <c r="BT947" s="2">
        <v>40908</v>
      </c>
      <c r="BU947" s="1">
        <v>0</v>
      </c>
      <c r="BV947" s="1">
        <v>0</v>
      </c>
      <c r="BW947" s="1">
        <v>0</v>
      </c>
      <c r="BX947" s="1">
        <v>0</v>
      </c>
    </row>
    <row r="948" spans="4:76" hidden="1" x14ac:dyDescent="0.25">
      <c r="D948" s="4"/>
      <c r="E948" s="5">
        <f t="shared" si="135"/>
        <v>0</v>
      </c>
      <c r="F948" s="5">
        <f t="shared" si="136"/>
        <v>0</v>
      </c>
      <c r="H948" s="5" t="str">
        <f t="shared" si="137"/>
        <v>Withdrawn</v>
      </c>
      <c r="I948" s="6" t="str">
        <f t="shared" si="138"/>
        <v>Not Started</v>
      </c>
      <c r="J948" s="1" t="s">
        <v>2098</v>
      </c>
      <c r="P948" s="1" t="str">
        <f t="shared" si="139"/>
        <v>ERIS</v>
      </c>
      <c r="R948" s="1">
        <f t="shared" si="140"/>
        <v>200</v>
      </c>
      <c r="T948" s="1" t="str">
        <f t="shared" si="141"/>
        <v>Wind</v>
      </c>
      <c r="U948" s="1" t="str">
        <f t="shared" si="142"/>
        <v>Winnebago County</v>
      </c>
      <c r="V948" s="1" t="str">
        <f t="shared" si="143"/>
        <v>IA</v>
      </c>
      <c r="AB948" s="1"/>
      <c r="AC948" s="1"/>
      <c r="AJ948" s="5"/>
      <c r="AK948" s="5"/>
      <c r="AL948" s="5"/>
      <c r="AM948" s="5"/>
      <c r="AN948" s="5"/>
      <c r="AO948" s="5"/>
      <c r="AP948" s="5"/>
      <c r="AQ948" s="5"/>
      <c r="AR948" s="5"/>
      <c r="AS948" s="5"/>
      <c r="AT948" s="5"/>
      <c r="AU948" s="5"/>
      <c r="BB948" s="1" t="s">
        <v>73</v>
      </c>
      <c r="BC948" s="2">
        <v>39014</v>
      </c>
      <c r="BD948" s="2">
        <v>41120</v>
      </c>
      <c r="BE948" s="2">
        <v>41120</v>
      </c>
      <c r="BG948" s="1" t="s">
        <v>87</v>
      </c>
      <c r="BH948" s="1" t="s">
        <v>448</v>
      </c>
      <c r="BI948" s="1" t="s">
        <v>89</v>
      </c>
      <c r="BL948" s="1" t="s">
        <v>143</v>
      </c>
      <c r="BM948" s="1" t="s">
        <v>62</v>
      </c>
      <c r="BN948" s="1" t="s">
        <v>2099</v>
      </c>
      <c r="BO948" s="1">
        <v>200</v>
      </c>
      <c r="BP948" s="1">
        <v>200</v>
      </c>
      <c r="BQ948" s="1" t="s">
        <v>97</v>
      </c>
      <c r="BR948" s="1" t="s">
        <v>98</v>
      </c>
      <c r="BS948" s="1" t="s">
        <v>84</v>
      </c>
      <c r="BT948" s="2">
        <v>39783</v>
      </c>
      <c r="BU948" s="1">
        <v>0</v>
      </c>
      <c r="BV948" s="1">
        <v>0</v>
      </c>
      <c r="BW948" s="1">
        <v>0</v>
      </c>
      <c r="BX948" s="1">
        <v>0</v>
      </c>
    </row>
    <row r="949" spans="4:76" hidden="1" x14ac:dyDescent="0.25">
      <c r="D949" s="4"/>
      <c r="E949" s="5">
        <f t="shared" si="135"/>
        <v>0</v>
      </c>
      <c r="F949" s="5">
        <f t="shared" si="136"/>
        <v>0</v>
      </c>
      <c r="H949" s="5" t="str">
        <f t="shared" si="137"/>
        <v>Withdrawn</v>
      </c>
      <c r="I949" s="6" t="str">
        <f t="shared" si="138"/>
        <v>Not Started</v>
      </c>
      <c r="J949" s="1" t="s">
        <v>2100</v>
      </c>
      <c r="P949" s="1" t="str">
        <f t="shared" si="139"/>
        <v>NRIS</v>
      </c>
      <c r="R949" s="1">
        <f t="shared" si="140"/>
        <v>250</v>
      </c>
      <c r="T949" s="1" t="str">
        <f t="shared" si="141"/>
        <v>Wind</v>
      </c>
      <c r="U949" s="1" t="str">
        <f t="shared" si="142"/>
        <v>Grant County</v>
      </c>
      <c r="V949" s="1" t="str">
        <f t="shared" si="143"/>
        <v>SD</v>
      </c>
      <c r="AB949" s="1"/>
      <c r="AC949" s="1"/>
      <c r="AJ949" s="5"/>
      <c r="AK949" s="5"/>
      <c r="AL949" s="5"/>
      <c r="AM949" s="5"/>
      <c r="AN949" s="5"/>
      <c r="AO949" s="5"/>
      <c r="AP949" s="5"/>
      <c r="AQ949" s="5"/>
      <c r="AR949" s="5"/>
      <c r="AS949" s="5"/>
      <c r="AT949" s="5"/>
      <c r="AU949" s="5"/>
      <c r="BB949" s="1" t="s">
        <v>73</v>
      </c>
      <c r="BC949" s="2">
        <v>39072</v>
      </c>
      <c r="BD949" s="2">
        <v>41120</v>
      </c>
      <c r="BE949" s="2">
        <v>41120</v>
      </c>
      <c r="BG949" s="1" t="s">
        <v>203</v>
      </c>
      <c r="BH949" s="1" t="s">
        <v>204</v>
      </c>
      <c r="BI949" s="1" t="s">
        <v>205</v>
      </c>
      <c r="BL949" s="1" t="s">
        <v>143</v>
      </c>
      <c r="BM949" s="1" t="s">
        <v>126</v>
      </c>
      <c r="BN949" s="1" t="s">
        <v>2101</v>
      </c>
      <c r="BO949" s="1">
        <v>250</v>
      </c>
      <c r="BP949" s="1">
        <v>250</v>
      </c>
      <c r="BQ949" s="1" t="s">
        <v>97</v>
      </c>
      <c r="BR949" s="1" t="s">
        <v>98</v>
      </c>
      <c r="BS949" s="1" t="s">
        <v>84</v>
      </c>
      <c r="BT949" s="2">
        <v>40969</v>
      </c>
      <c r="BU949" s="1">
        <v>0</v>
      </c>
      <c r="BV949" s="1">
        <v>0</v>
      </c>
      <c r="BW949" s="1">
        <v>0</v>
      </c>
      <c r="BX949" s="1">
        <v>0</v>
      </c>
    </row>
    <row r="950" spans="4:76" hidden="1" x14ac:dyDescent="0.25">
      <c r="D950" s="4"/>
      <c r="E950" s="5" t="str">
        <f t="shared" si="135"/>
        <v>DPP-2012-AUG</v>
      </c>
      <c r="F950" s="5" t="str">
        <f t="shared" si="136"/>
        <v>West</v>
      </c>
      <c r="H950" s="5" t="str">
        <f t="shared" si="137"/>
        <v>Done</v>
      </c>
      <c r="I950" s="6" t="str">
        <f t="shared" si="138"/>
        <v>In Service</v>
      </c>
      <c r="J950" s="1" t="s">
        <v>2102</v>
      </c>
      <c r="P950" s="1" t="str">
        <f t="shared" si="139"/>
        <v>ERIS</v>
      </c>
      <c r="R950" s="1">
        <f t="shared" si="140"/>
        <v>201</v>
      </c>
      <c r="T950" s="1" t="str">
        <f t="shared" si="141"/>
        <v>Wind</v>
      </c>
      <c r="U950" s="1" t="str">
        <f t="shared" si="142"/>
        <v>Lyon County</v>
      </c>
      <c r="V950" s="1" t="str">
        <f t="shared" si="143"/>
        <v>MN</v>
      </c>
      <c r="AB950" s="1"/>
      <c r="AC950" s="1"/>
      <c r="AJ950" s="5"/>
      <c r="AK950" s="5"/>
      <c r="AL950" s="5"/>
      <c r="AM950" s="5"/>
      <c r="AN950" s="5"/>
      <c r="AO950" s="5"/>
      <c r="AP950" s="5"/>
      <c r="AQ950" s="5"/>
      <c r="AR950" s="5"/>
      <c r="AS950" s="5"/>
      <c r="AT950" s="5"/>
      <c r="AU950" s="5"/>
      <c r="BB950" s="1" t="s">
        <v>58</v>
      </c>
      <c r="BC950" s="2">
        <v>39623</v>
      </c>
      <c r="BE950" s="2">
        <v>41978</v>
      </c>
      <c r="BF950" s="2">
        <v>42979</v>
      </c>
      <c r="BG950" s="1" t="s">
        <v>91</v>
      </c>
      <c r="BH950" s="1" t="s">
        <v>409</v>
      </c>
      <c r="BI950" s="1" t="s">
        <v>93</v>
      </c>
      <c r="BJ950" s="1" t="s">
        <v>1435</v>
      </c>
      <c r="BK950" s="1" t="s">
        <v>725</v>
      </c>
      <c r="BL950" s="1" t="s">
        <v>77</v>
      </c>
      <c r="BM950" s="1" t="s">
        <v>62</v>
      </c>
      <c r="BN950" s="1" t="s">
        <v>2103</v>
      </c>
      <c r="BO950" s="1">
        <v>201</v>
      </c>
      <c r="BP950" s="1">
        <v>201</v>
      </c>
      <c r="BQ950" s="1" t="s">
        <v>97</v>
      </c>
      <c r="BR950" s="1" t="s">
        <v>98</v>
      </c>
      <c r="BS950" s="1" t="s">
        <v>65</v>
      </c>
      <c r="BT950" s="2">
        <v>40725</v>
      </c>
      <c r="BU950" s="1">
        <v>0</v>
      </c>
      <c r="BV950" s="1">
        <v>0</v>
      </c>
      <c r="BW950" s="1">
        <v>0</v>
      </c>
      <c r="BX950" s="1">
        <v>0</v>
      </c>
    </row>
    <row r="951" spans="4:76" hidden="1" x14ac:dyDescent="0.25">
      <c r="D951" s="4"/>
      <c r="E951" s="5">
        <f t="shared" si="135"/>
        <v>0</v>
      </c>
      <c r="F951" s="5">
        <f t="shared" si="136"/>
        <v>0</v>
      </c>
      <c r="H951" s="5" t="str">
        <f t="shared" si="137"/>
        <v>Withdrawn</v>
      </c>
      <c r="I951" s="6" t="str">
        <f t="shared" si="138"/>
        <v>Not Started</v>
      </c>
      <c r="J951" s="1" t="s">
        <v>2104</v>
      </c>
      <c r="P951" s="1" t="str">
        <f t="shared" si="139"/>
        <v>NRIS</v>
      </c>
      <c r="R951" s="1">
        <f t="shared" si="140"/>
        <v>200</v>
      </c>
      <c r="T951" s="1" t="str">
        <f t="shared" si="141"/>
        <v>Wind</v>
      </c>
      <c r="U951" s="1" t="str">
        <f t="shared" si="142"/>
        <v>McDonough County</v>
      </c>
      <c r="V951" s="1" t="str">
        <f t="shared" si="143"/>
        <v>IL</v>
      </c>
      <c r="AB951" s="1"/>
      <c r="AC951" s="1"/>
      <c r="AJ951" s="5"/>
      <c r="AK951" s="5"/>
      <c r="AL951" s="5"/>
      <c r="AM951" s="5"/>
      <c r="AN951" s="5"/>
      <c r="AO951" s="5"/>
      <c r="AP951" s="5"/>
      <c r="AQ951" s="5"/>
      <c r="AR951" s="5"/>
      <c r="AS951" s="5"/>
      <c r="AT951" s="5"/>
      <c r="AU951" s="5"/>
      <c r="BB951" s="1" t="s">
        <v>73</v>
      </c>
      <c r="BC951" s="2">
        <v>40449</v>
      </c>
      <c r="BD951" s="2">
        <v>41124</v>
      </c>
      <c r="BE951" s="2">
        <v>41124</v>
      </c>
      <c r="BG951" s="1" t="s">
        <v>122</v>
      </c>
      <c r="BH951" s="1" t="s">
        <v>2105</v>
      </c>
      <c r="BI951" s="1" t="s">
        <v>124</v>
      </c>
      <c r="BL951" s="1" t="s">
        <v>143</v>
      </c>
      <c r="BM951" s="1" t="s">
        <v>126</v>
      </c>
      <c r="BN951" s="1" t="s">
        <v>2106</v>
      </c>
      <c r="BO951" s="1">
        <v>200</v>
      </c>
      <c r="BP951" s="1">
        <v>200</v>
      </c>
      <c r="BQ951" s="1" t="s">
        <v>97</v>
      </c>
      <c r="BR951" s="1" t="s">
        <v>98</v>
      </c>
      <c r="BS951" s="1" t="s">
        <v>84</v>
      </c>
      <c r="BT951" s="2">
        <v>40178</v>
      </c>
      <c r="BU951" s="1">
        <v>0</v>
      </c>
      <c r="BV951" s="1">
        <v>0</v>
      </c>
      <c r="BW951" s="1">
        <v>0</v>
      </c>
      <c r="BX951" s="1">
        <v>0</v>
      </c>
    </row>
    <row r="952" spans="4:76" hidden="1" x14ac:dyDescent="0.25">
      <c r="D952" s="4"/>
      <c r="E952" s="5">
        <f t="shared" si="135"/>
        <v>0</v>
      </c>
      <c r="F952" s="5">
        <f t="shared" si="136"/>
        <v>0</v>
      </c>
      <c r="H952" s="5" t="str">
        <f t="shared" si="137"/>
        <v>Withdrawn</v>
      </c>
      <c r="I952" s="6" t="str">
        <f t="shared" si="138"/>
        <v>Not Started</v>
      </c>
      <c r="J952" s="1" t="s">
        <v>2107</v>
      </c>
      <c r="P952" s="1" t="str">
        <f t="shared" si="139"/>
        <v>NRIS</v>
      </c>
      <c r="R952" s="1">
        <f t="shared" si="140"/>
        <v>200</v>
      </c>
      <c r="T952" s="1" t="str">
        <f t="shared" si="141"/>
        <v>Wind</v>
      </c>
      <c r="U952" s="1" t="str">
        <f t="shared" si="142"/>
        <v>Gratiot County</v>
      </c>
      <c r="V952" s="1" t="str">
        <f t="shared" si="143"/>
        <v>MI</v>
      </c>
      <c r="AB952" s="1"/>
      <c r="AC952" s="1"/>
      <c r="AJ952" s="5"/>
      <c r="AK952" s="5"/>
      <c r="AL952" s="5"/>
      <c r="AM952" s="5"/>
      <c r="AN952" s="5"/>
      <c r="AO952" s="5"/>
      <c r="AP952" s="5"/>
      <c r="AQ952" s="5"/>
      <c r="AR952" s="5"/>
      <c r="AS952" s="5"/>
      <c r="AT952" s="5"/>
      <c r="AU952" s="5"/>
      <c r="BB952" s="1" t="s">
        <v>73</v>
      </c>
      <c r="BC952" s="2">
        <v>40777</v>
      </c>
      <c r="BD952" s="2">
        <v>41134</v>
      </c>
      <c r="BE952" s="2">
        <v>41134</v>
      </c>
      <c r="BG952" s="1" t="s">
        <v>139</v>
      </c>
      <c r="BH952" s="1" t="s">
        <v>1264</v>
      </c>
      <c r="BI952" s="1" t="s">
        <v>130</v>
      </c>
      <c r="BL952" s="1" t="s">
        <v>536</v>
      </c>
      <c r="BM952" s="1" t="s">
        <v>126</v>
      </c>
      <c r="BN952" s="1" t="s">
        <v>2108</v>
      </c>
      <c r="BO952" s="1">
        <v>200</v>
      </c>
      <c r="BP952" s="1">
        <v>200</v>
      </c>
      <c r="BQ952" s="1" t="s">
        <v>97</v>
      </c>
      <c r="BR952" s="1" t="s">
        <v>98</v>
      </c>
      <c r="BS952" s="1" t="s">
        <v>84</v>
      </c>
      <c r="BT952" s="2">
        <v>41974</v>
      </c>
      <c r="BU952" s="1">
        <v>0</v>
      </c>
      <c r="BV952" s="1">
        <v>0</v>
      </c>
      <c r="BW952" s="1">
        <v>0</v>
      </c>
      <c r="BX952" s="1">
        <v>0</v>
      </c>
    </row>
    <row r="953" spans="4:76" hidden="1" x14ac:dyDescent="0.25">
      <c r="D953" s="4"/>
      <c r="E953" s="5">
        <f t="shared" si="135"/>
        <v>0</v>
      </c>
      <c r="F953" s="5">
        <f t="shared" si="136"/>
        <v>0</v>
      </c>
      <c r="H953" s="5" t="str">
        <f t="shared" si="137"/>
        <v>Withdrawn</v>
      </c>
      <c r="I953" s="6" t="str">
        <f t="shared" si="138"/>
        <v>Not Started</v>
      </c>
      <c r="J953" s="1" t="s">
        <v>2109</v>
      </c>
      <c r="P953" s="1" t="str">
        <f t="shared" si="139"/>
        <v>NRIS</v>
      </c>
      <c r="R953" s="1">
        <f t="shared" si="140"/>
        <v>200</v>
      </c>
      <c r="T953" s="1" t="str">
        <f t="shared" si="141"/>
        <v>Wind</v>
      </c>
      <c r="U953" s="1" t="str">
        <f t="shared" si="142"/>
        <v>Grant County</v>
      </c>
      <c r="V953" s="1" t="str">
        <f t="shared" si="143"/>
        <v>WI</v>
      </c>
      <c r="AB953" s="1"/>
      <c r="AC953" s="1"/>
      <c r="AJ953" s="5"/>
      <c r="AK953" s="5"/>
      <c r="AL953" s="5"/>
      <c r="AM953" s="5"/>
      <c r="AN953" s="5"/>
      <c r="AO953" s="5"/>
      <c r="AP953" s="5"/>
      <c r="AQ953" s="5"/>
      <c r="AR953" s="5"/>
      <c r="AS953" s="5"/>
      <c r="AT953" s="5"/>
      <c r="AU953" s="5"/>
      <c r="BB953" s="1" t="s">
        <v>73</v>
      </c>
      <c r="BC953" s="2">
        <v>40098</v>
      </c>
      <c r="BD953" s="2">
        <v>41141</v>
      </c>
      <c r="BE953" s="2">
        <v>41141</v>
      </c>
      <c r="BG953" s="1" t="s">
        <v>236</v>
      </c>
      <c r="BH953" s="1" t="s">
        <v>204</v>
      </c>
      <c r="BI953" s="1" t="s">
        <v>76</v>
      </c>
      <c r="BL953" s="1" t="s">
        <v>143</v>
      </c>
      <c r="BM953" s="1" t="s">
        <v>126</v>
      </c>
      <c r="BN953" s="1" t="s">
        <v>2110</v>
      </c>
      <c r="BO953" s="1">
        <v>200</v>
      </c>
      <c r="BP953" s="1">
        <v>200</v>
      </c>
      <c r="BQ953" s="1" t="s">
        <v>97</v>
      </c>
      <c r="BR953" s="1" t="s">
        <v>98</v>
      </c>
      <c r="BS953" s="1" t="s">
        <v>84</v>
      </c>
      <c r="BU953" s="1">
        <v>0</v>
      </c>
      <c r="BV953" s="1">
        <v>0</v>
      </c>
      <c r="BW953" s="1">
        <v>0</v>
      </c>
      <c r="BX953" s="1">
        <v>0</v>
      </c>
    </row>
    <row r="954" spans="4:76" hidden="1" x14ac:dyDescent="0.25">
      <c r="D954" s="4"/>
      <c r="E954" s="5">
        <f t="shared" si="135"/>
        <v>0</v>
      </c>
      <c r="F954" s="5">
        <f t="shared" si="136"/>
        <v>0</v>
      </c>
      <c r="H954" s="5" t="str">
        <f t="shared" si="137"/>
        <v>Withdrawn</v>
      </c>
      <c r="I954" s="6" t="str">
        <f t="shared" si="138"/>
        <v>Not Started</v>
      </c>
      <c r="J954" s="1" t="s">
        <v>2111</v>
      </c>
      <c r="P954" s="1" t="str">
        <f t="shared" si="139"/>
        <v>NRIS</v>
      </c>
      <c r="R954" s="1">
        <f t="shared" si="140"/>
        <v>200</v>
      </c>
      <c r="T954" s="1" t="str">
        <f t="shared" si="141"/>
        <v>Wind</v>
      </c>
      <c r="U954" s="1" t="str">
        <f t="shared" si="142"/>
        <v>Gratiot County</v>
      </c>
      <c r="V954" s="1" t="str">
        <f t="shared" si="143"/>
        <v>MI</v>
      </c>
      <c r="AB954" s="1"/>
      <c r="AC954" s="1"/>
      <c r="AJ954" s="5"/>
      <c r="AK954" s="5"/>
      <c r="AL954" s="5"/>
      <c r="AM954" s="5"/>
      <c r="AN954" s="5"/>
      <c r="AO954" s="5"/>
      <c r="AP954" s="5"/>
      <c r="AQ954" s="5"/>
      <c r="AR954" s="5"/>
      <c r="AS954" s="5"/>
      <c r="AT954" s="5"/>
      <c r="AU954" s="5"/>
      <c r="BB954" s="1" t="s">
        <v>73</v>
      </c>
      <c r="BC954" s="2">
        <v>40497</v>
      </c>
      <c r="BD954" s="2">
        <v>41141</v>
      </c>
      <c r="BE954" s="2">
        <v>41141</v>
      </c>
      <c r="BG954" s="1" t="s">
        <v>139</v>
      </c>
      <c r="BH954" s="1" t="s">
        <v>1264</v>
      </c>
      <c r="BI954" s="1" t="s">
        <v>130</v>
      </c>
      <c r="BL954" s="1" t="s">
        <v>77</v>
      </c>
      <c r="BM954" s="1" t="s">
        <v>126</v>
      </c>
      <c r="BN954" s="1" t="s">
        <v>2112</v>
      </c>
      <c r="BO954" s="1">
        <v>200</v>
      </c>
      <c r="BP954" s="1">
        <v>200</v>
      </c>
      <c r="BQ954" s="1" t="s">
        <v>97</v>
      </c>
      <c r="BR954" s="1" t="s">
        <v>98</v>
      </c>
      <c r="BS954" s="1" t="s">
        <v>84</v>
      </c>
      <c r="BU954" s="1">
        <v>0</v>
      </c>
      <c r="BV954" s="1">
        <v>0</v>
      </c>
      <c r="BW954" s="1">
        <v>0</v>
      </c>
      <c r="BX954" s="1">
        <v>0</v>
      </c>
    </row>
    <row r="955" spans="4:76" hidden="1" x14ac:dyDescent="0.25">
      <c r="D955" s="4"/>
      <c r="E955" s="5">
        <f t="shared" si="135"/>
        <v>0</v>
      </c>
      <c r="F955" s="5">
        <f t="shared" si="136"/>
        <v>0</v>
      </c>
      <c r="H955" s="5" t="str">
        <f t="shared" si="137"/>
        <v>Withdrawn</v>
      </c>
      <c r="I955" s="6" t="str">
        <f t="shared" si="138"/>
        <v>Not Started</v>
      </c>
      <c r="J955" s="1" t="s">
        <v>2113</v>
      </c>
      <c r="P955" s="1" t="str">
        <f t="shared" si="139"/>
        <v>ERIS</v>
      </c>
      <c r="R955" s="1">
        <f t="shared" si="140"/>
        <v>100</v>
      </c>
      <c r="T955" s="1" t="str">
        <f t="shared" si="141"/>
        <v>Wind</v>
      </c>
      <c r="U955" s="1" t="str">
        <f t="shared" si="142"/>
        <v>Tippecanoe County</v>
      </c>
      <c r="V955" s="1" t="str">
        <f t="shared" si="143"/>
        <v>IN</v>
      </c>
      <c r="AB955" s="1"/>
      <c r="AC955" s="1"/>
      <c r="AJ955" s="5"/>
      <c r="AK955" s="5"/>
      <c r="AL955" s="5"/>
      <c r="AM955" s="5"/>
      <c r="AN955" s="5"/>
      <c r="AO955" s="5"/>
      <c r="AP955" s="5"/>
      <c r="AQ955" s="5"/>
      <c r="AR955" s="5"/>
      <c r="AS955" s="5"/>
      <c r="AT955" s="5"/>
      <c r="AU955" s="5"/>
      <c r="BB955" s="1" t="s">
        <v>73</v>
      </c>
      <c r="BC955" s="2">
        <v>40431</v>
      </c>
      <c r="BD955" s="2">
        <v>41143</v>
      </c>
      <c r="BE955" s="2">
        <v>41143</v>
      </c>
      <c r="BG955" s="1" t="s">
        <v>101</v>
      </c>
      <c r="BH955" s="1" t="s">
        <v>2114</v>
      </c>
      <c r="BI955" s="1" t="s">
        <v>103</v>
      </c>
      <c r="BL955" s="1" t="s">
        <v>536</v>
      </c>
      <c r="BM955" s="1" t="s">
        <v>62</v>
      </c>
      <c r="BN955" s="1" t="s">
        <v>2115</v>
      </c>
      <c r="BO955" s="1">
        <v>100</v>
      </c>
      <c r="BP955" s="1">
        <v>100</v>
      </c>
      <c r="BQ955" s="1" t="s">
        <v>97</v>
      </c>
      <c r="BR955" s="1" t="s">
        <v>98</v>
      </c>
      <c r="BS955" s="1" t="s">
        <v>84</v>
      </c>
      <c r="BT955" s="2">
        <v>41744</v>
      </c>
      <c r="BU955" s="1">
        <v>0</v>
      </c>
      <c r="BV955" s="1">
        <v>0</v>
      </c>
      <c r="BW955" s="1">
        <v>0</v>
      </c>
      <c r="BX955" s="1">
        <v>0</v>
      </c>
    </row>
    <row r="956" spans="4:76" hidden="1" x14ac:dyDescent="0.25">
      <c r="D956" s="4"/>
      <c r="E956" s="5">
        <f t="shared" si="135"/>
        <v>0</v>
      </c>
      <c r="F956" s="5">
        <f t="shared" si="136"/>
        <v>0</v>
      </c>
      <c r="H956" s="5" t="str">
        <f t="shared" si="137"/>
        <v>Withdrawn</v>
      </c>
      <c r="I956" s="6" t="str">
        <f t="shared" si="138"/>
        <v>Not Started</v>
      </c>
      <c r="J956" s="1" t="s">
        <v>2116</v>
      </c>
      <c r="P956" s="1" t="str">
        <f t="shared" si="139"/>
        <v>NRIS</v>
      </c>
      <c r="R956" s="1">
        <f t="shared" si="140"/>
        <v>200</v>
      </c>
      <c r="T956" s="1" t="str">
        <f t="shared" si="141"/>
        <v>Wind</v>
      </c>
      <c r="U956" s="1" t="str">
        <f t="shared" si="142"/>
        <v>Webster County</v>
      </c>
      <c r="V956" s="1" t="str">
        <f t="shared" si="143"/>
        <v>IA</v>
      </c>
      <c r="AB956" s="1"/>
      <c r="AC956" s="1"/>
      <c r="AJ956" s="5"/>
      <c r="AK956" s="5"/>
      <c r="AL956" s="5"/>
      <c r="AM956" s="5"/>
      <c r="AN956" s="5"/>
      <c r="AO956" s="5"/>
      <c r="AP956" s="5"/>
      <c r="AQ956" s="5"/>
      <c r="AR956" s="5"/>
      <c r="AS956" s="5"/>
      <c r="AT956" s="5"/>
      <c r="AU956" s="5"/>
      <c r="BB956" s="1" t="s">
        <v>73</v>
      </c>
      <c r="BC956" s="2">
        <v>39568</v>
      </c>
      <c r="BD956" s="2">
        <v>41144</v>
      </c>
      <c r="BE956" s="2">
        <v>41144</v>
      </c>
      <c r="BG956" s="1" t="s">
        <v>87</v>
      </c>
      <c r="BH956" s="1" t="s">
        <v>2117</v>
      </c>
      <c r="BI956" s="1" t="s">
        <v>89</v>
      </c>
      <c r="BL956" s="1" t="s">
        <v>143</v>
      </c>
      <c r="BM956" s="1" t="s">
        <v>126</v>
      </c>
      <c r="BN956" s="1" t="s">
        <v>2118</v>
      </c>
      <c r="BO956" s="1">
        <v>200</v>
      </c>
      <c r="BP956" s="1">
        <v>200</v>
      </c>
      <c r="BQ956" s="1" t="s">
        <v>97</v>
      </c>
      <c r="BR956" s="1" t="s">
        <v>98</v>
      </c>
      <c r="BS956" s="1" t="s">
        <v>84</v>
      </c>
      <c r="BT956" s="2">
        <v>40543</v>
      </c>
      <c r="BU956" s="1">
        <v>0</v>
      </c>
      <c r="BV956" s="1">
        <v>0</v>
      </c>
      <c r="BW956" s="1">
        <v>0</v>
      </c>
      <c r="BX956" s="1">
        <v>0</v>
      </c>
    </row>
    <row r="957" spans="4:76" hidden="1" x14ac:dyDescent="0.25">
      <c r="D957" s="4"/>
      <c r="E957" s="5">
        <f t="shared" si="135"/>
        <v>0</v>
      </c>
      <c r="F957" s="5">
        <f t="shared" si="136"/>
        <v>0</v>
      </c>
      <c r="H957" s="5" t="str">
        <f t="shared" si="137"/>
        <v>Withdrawn</v>
      </c>
      <c r="I957" s="6" t="str">
        <f t="shared" si="138"/>
        <v>Not Started</v>
      </c>
      <c r="J957" s="1" t="s">
        <v>2119</v>
      </c>
      <c r="P957" s="1" t="str">
        <f t="shared" si="139"/>
        <v>NRIS</v>
      </c>
      <c r="R957" s="1">
        <f t="shared" si="140"/>
        <v>200</v>
      </c>
      <c r="T957" s="1" t="str">
        <f t="shared" si="141"/>
        <v>Wind</v>
      </c>
      <c r="U957" s="1" t="str">
        <f t="shared" si="142"/>
        <v>Marshall County</v>
      </c>
      <c r="V957" s="1" t="str">
        <f t="shared" si="143"/>
        <v>IA</v>
      </c>
      <c r="AB957" s="1"/>
      <c r="AC957" s="1"/>
      <c r="AJ957" s="5"/>
      <c r="AK957" s="5"/>
      <c r="AL957" s="5"/>
      <c r="AM957" s="5"/>
      <c r="AN957" s="5"/>
      <c r="AO957" s="5"/>
      <c r="AP957" s="5"/>
      <c r="AQ957" s="5"/>
      <c r="AR957" s="5"/>
      <c r="AS957" s="5"/>
      <c r="AT957" s="5"/>
      <c r="AU957" s="5"/>
      <c r="BB957" s="1" t="s">
        <v>73</v>
      </c>
      <c r="BC957" s="2">
        <v>39632</v>
      </c>
      <c r="BD957" s="2">
        <v>41144</v>
      </c>
      <c r="BE957" s="2">
        <v>41144</v>
      </c>
      <c r="BG957" s="1" t="s">
        <v>87</v>
      </c>
      <c r="BH957" s="1" t="s">
        <v>107</v>
      </c>
      <c r="BI957" s="1" t="s">
        <v>89</v>
      </c>
      <c r="BL957" s="1" t="s">
        <v>143</v>
      </c>
      <c r="BM957" s="1" t="s">
        <v>126</v>
      </c>
      <c r="BN957" s="1" t="s">
        <v>2120</v>
      </c>
      <c r="BO957" s="1">
        <v>200</v>
      </c>
      <c r="BP957" s="1">
        <v>200</v>
      </c>
      <c r="BQ957" s="1" t="s">
        <v>97</v>
      </c>
      <c r="BR957" s="1" t="s">
        <v>98</v>
      </c>
      <c r="BS957" s="1" t="s">
        <v>84</v>
      </c>
      <c r="BT957" s="2">
        <v>41609</v>
      </c>
      <c r="BU957" s="1">
        <v>0</v>
      </c>
      <c r="BV957" s="1">
        <v>0</v>
      </c>
      <c r="BW957" s="1">
        <v>0</v>
      </c>
      <c r="BX957" s="1">
        <v>0</v>
      </c>
    </row>
    <row r="958" spans="4:76" hidden="1" x14ac:dyDescent="0.25">
      <c r="D958" s="4"/>
      <c r="E958" s="5">
        <f t="shared" si="135"/>
        <v>0</v>
      </c>
      <c r="F958" s="5">
        <f t="shared" si="136"/>
        <v>0</v>
      </c>
      <c r="H958" s="5" t="str">
        <f t="shared" si="137"/>
        <v>Withdrawn</v>
      </c>
      <c r="I958" s="6" t="str">
        <f t="shared" si="138"/>
        <v>Not Started</v>
      </c>
      <c r="J958" s="1" t="s">
        <v>2121</v>
      </c>
      <c r="P958" s="1" t="str">
        <f t="shared" si="139"/>
        <v>NRIS</v>
      </c>
      <c r="R958" s="1">
        <f t="shared" si="140"/>
        <v>17.5</v>
      </c>
      <c r="T958" s="1" t="str">
        <f t="shared" si="141"/>
        <v>Wind</v>
      </c>
      <c r="U958" s="1" t="str">
        <f t="shared" si="142"/>
        <v>Todd County</v>
      </c>
      <c r="V958" s="1" t="str">
        <f t="shared" si="143"/>
        <v>MN</v>
      </c>
      <c r="AB958" s="1"/>
      <c r="AC958" s="1"/>
      <c r="AJ958" s="5"/>
      <c r="AK958" s="5"/>
      <c r="AL958" s="5"/>
      <c r="AM958" s="5"/>
      <c r="AN958" s="5"/>
      <c r="AO958" s="5"/>
      <c r="AP958" s="5"/>
      <c r="AQ958" s="5"/>
      <c r="AR958" s="5"/>
      <c r="AS958" s="5"/>
      <c r="AT958" s="5"/>
      <c r="AU958" s="5"/>
      <c r="BB958" s="1" t="s">
        <v>73</v>
      </c>
      <c r="BC958" s="2">
        <v>39745</v>
      </c>
      <c r="BD958" s="2">
        <v>41144</v>
      </c>
      <c r="BE958" s="2">
        <v>41144</v>
      </c>
      <c r="BG958" s="1" t="s">
        <v>315</v>
      </c>
      <c r="BH958" s="1" t="s">
        <v>2122</v>
      </c>
      <c r="BI958" s="1" t="s">
        <v>93</v>
      </c>
      <c r="BL958" s="1" t="s">
        <v>77</v>
      </c>
      <c r="BM958" s="1" t="s">
        <v>126</v>
      </c>
      <c r="BN958" s="1" t="s">
        <v>2123</v>
      </c>
      <c r="BO958" s="1">
        <v>17.5</v>
      </c>
      <c r="BP958" s="1">
        <v>17.5</v>
      </c>
      <c r="BQ958" s="1" t="s">
        <v>97</v>
      </c>
      <c r="BR958" s="1" t="s">
        <v>98</v>
      </c>
      <c r="BS958" s="1" t="s">
        <v>84</v>
      </c>
      <c r="BT958" s="2">
        <v>40178</v>
      </c>
      <c r="BU958" s="1">
        <v>0</v>
      </c>
      <c r="BV958" s="1">
        <v>0</v>
      </c>
      <c r="BW958" s="1">
        <v>0</v>
      </c>
      <c r="BX958" s="1">
        <v>0</v>
      </c>
    </row>
    <row r="959" spans="4:76" hidden="1" x14ac:dyDescent="0.25">
      <c r="D959" s="4"/>
      <c r="E959" s="5">
        <f t="shared" si="135"/>
        <v>0</v>
      </c>
      <c r="F959" s="5">
        <f t="shared" si="136"/>
        <v>0</v>
      </c>
      <c r="H959" s="5" t="str">
        <f t="shared" si="137"/>
        <v>Withdrawn</v>
      </c>
      <c r="I959" s="6" t="str">
        <f t="shared" si="138"/>
        <v>Not Started</v>
      </c>
      <c r="J959" s="1" t="s">
        <v>2124</v>
      </c>
      <c r="P959" s="1" t="str">
        <f t="shared" si="139"/>
        <v>NRIS</v>
      </c>
      <c r="R959" s="1">
        <f t="shared" si="140"/>
        <v>194</v>
      </c>
      <c r="T959" s="1" t="str">
        <f t="shared" si="141"/>
        <v>Gas</v>
      </c>
      <c r="U959" s="1" t="str">
        <f t="shared" si="142"/>
        <v>Blue Earth County</v>
      </c>
      <c r="V959" s="1" t="str">
        <f t="shared" si="143"/>
        <v>MN</v>
      </c>
      <c r="AB959" s="1"/>
      <c r="AC959" s="1"/>
      <c r="AJ959" s="5"/>
      <c r="AK959" s="5"/>
      <c r="AL959" s="5"/>
      <c r="AM959" s="5"/>
      <c r="AN959" s="5"/>
      <c r="AO959" s="5"/>
      <c r="AP959" s="5"/>
      <c r="AQ959" s="5"/>
      <c r="AR959" s="5"/>
      <c r="AS959" s="5"/>
      <c r="AT959" s="5"/>
      <c r="AU959" s="5"/>
      <c r="BB959" s="1" t="s">
        <v>73</v>
      </c>
      <c r="BC959" s="2">
        <v>40476</v>
      </c>
      <c r="BD959" s="2">
        <v>41144</v>
      </c>
      <c r="BE959" s="2">
        <v>41144</v>
      </c>
      <c r="BG959" s="1" t="s">
        <v>91</v>
      </c>
      <c r="BH959" s="1" t="s">
        <v>524</v>
      </c>
      <c r="BI959" s="1" t="s">
        <v>93</v>
      </c>
      <c r="BL959" s="1" t="s">
        <v>536</v>
      </c>
      <c r="BM959" s="1" t="s">
        <v>126</v>
      </c>
      <c r="BN959" s="1" t="s">
        <v>2125</v>
      </c>
      <c r="BO959" s="1">
        <v>161.5</v>
      </c>
      <c r="BP959" s="1">
        <v>194</v>
      </c>
      <c r="BQ959" s="1" t="s">
        <v>64</v>
      </c>
      <c r="BS959" s="1" t="s">
        <v>84</v>
      </c>
      <c r="BT959" s="2">
        <v>41002</v>
      </c>
      <c r="BU959" s="1">
        <v>0</v>
      </c>
      <c r="BV959" s="1">
        <v>0</v>
      </c>
      <c r="BW959" s="1">
        <v>0</v>
      </c>
      <c r="BX959" s="1">
        <v>0</v>
      </c>
    </row>
    <row r="960" spans="4:76" hidden="1" x14ac:dyDescent="0.25">
      <c r="D960" s="4"/>
      <c r="E960" s="5">
        <f t="shared" si="135"/>
        <v>0</v>
      </c>
      <c r="F960" s="5">
        <f t="shared" si="136"/>
        <v>0</v>
      </c>
      <c r="H960" s="5" t="str">
        <f t="shared" si="137"/>
        <v>Withdrawn</v>
      </c>
      <c r="I960" s="6" t="str">
        <f t="shared" si="138"/>
        <v>Not Started</v>
      </c>
      <c r="J960" s="1" t="s">
        <v>2126</v>
      </c>
      <c r="P960" s="1" t="str">
        <f t="shared" si="139"/>
        <v>NRIS</v>
      </c>
      <c r="R960" s="1">
        <f t="shared" si="140"/>
        <v>200</v>
      </c>
      <c r="T960" s="1" t="str">
        <f t="shared" si="141"/>
        <v>Wind</v>
      </c>
      <c r="U960" s="1" t="str">
        <f t="shared" si="142"/>
        <v>Mercer County</v>
      </c>
      <c r="V960" s="1" t="str">
        <f t="shared" si="143"/>
        <v>ND</v>
      </c>
      <c r="AB960" s="1"/>
      <c r="AC960" s="1"/>
      <c r="AJ960" s="5"/>
      <c r="AK960" s="5"/>
      <c r="AL960" s="5"/>
      <c r="AM960" s="5"/>
      <c r="AN960" s="5"/>
      <c r="AO960" s="5"/>
      <c r="AP960" s="5"/>
      <c r="AQ960" s="5"/>
      <c r="AR960" s="5"/>
      <c r="AS960" s="5"/>
      <c r="AT960" s="5"/>
      <c r="AU960" s="5"/>
      <c r="BB960" s="1" t="s">
        <v>73</v>
      </c>
      <c r="BC960" s="2">
        <v>40094</v>
      </c>
      <c r="BD960" s="2">
        <v>41144</v>
      </c>
      <c r="BE960" s="2">
        <v>41144</v>
      </c>
      <c r="BG960" s="1" t="s">
        <v>153</v>
      </c>
      <c r="BH960" s="1" t="s">
        <v>113</v>
      </c>
      <c r="BI960" s="1" t="s">
        <v>194</v>
      </c>
      <c r="BL960" s="1" t="s">
        <v>143</v>
      </c>
      <c r="BM960" s="1" t="s">
        <v>126</v>
      </c>
      <c r="BN960" s="1" t="s">
        <v>2127</v>
      </c>
      <c r="BO960" s="1">
        <v>200</v>
      </c>
      <c r="BP960" s="1">
        <v>200</v>
      </c>
      <c r="BQ960" s="1" t="s">
        <v>97</v>
      </c>
      <c r="BR960" s="1" t="s">
        <v>98</v>
      </c>
      <c r="BS960" s="1" t="s">
        <v>84</v>
      </c>
      <c r="BT960" s="2">
        <v>41152</v>
      </c>
      <c r="BU960" s="1">
        <v>0</v>
      </c>
      <c r="BV960" s="1">
        <v>0</v>
      </c>
      <c r="BW960" s="1">
        <v>0</v>
      </c>
      <c r="BX960" s="1">
        <v>0</v>
      </c>
    </row>
    <row r="961" spans="4:76" hidden="1" x14ac:dyDescent="0.25">
      <c r="D961" s="4"/>
      <c r="E961" s="5" t="str">
        <f t="shared" si="135"/>
        <v>DPP-2008-NOV</v>
      </c>
      <c r="F961" s="5" t="str">
        <f t="shared" si="136"/>
        <v>MN</v>
      </c>
      <c r="H961" s="5" t="str">
        <f t="shared" si="137"/>
        <v>Done</v>
      </c>
      <c r="I961" s="6" t="str">
        <f t="shared" si="138"/>
        <v>In Service</v>
      </c>
      <c r="J961" s="1" t="s">
        <v>2128</v>
      </c>
      <c r="P961" s="1" t="str">
        <f t="shared" si="139"/>
        <v>NRIS</v>
      </c>
      <c r="R961" s="1">
        <f t="shared" si="140"/>
        <v>60</v>
      </c>
      <c r="T961" s="1" t="str">
        <f t="shared" si="141"/>
        <v>Coal</v>
      </c>
      <c r="U961" s="1" t="str">
        <f t="shared" si="142"/>
        <v>Itasca County</v>
      </c>
      <c r="V961" s="1" t="str">
        <f t="shared" si="143"/>
        <v>MN</v>
      </c>
      <c r="AB961" s="1"/>
      <c r="AC961" s="1"/>
      <c r="AJ961" s="5"/>
      <c r="AK961" s="5"/>
      <c r="AL961" s="5"/>
      <c r="AM961" s="5"/>
      <c r="AN961" s="5"/>
      <c r="AO961" s="5"/>
      <c r="AP961" s="5"/>
      <c r="AQ961" s="5"/>
      <c r="AR961" s="5"/>
      <c r="AS961" s="5"/>
      <c r="AT961" s="5"/>
      <c r="AU961" s="5"/>
      <c r="BB961" s="1" t="s">
        <v>58</v>
      </c>
      <c r="BC961" s="2">
        <v>39654</v>
      </c>
      <c r="BE961" s="2">
        <v>40422</v>
      </c>
      <c r="BF961" s="2">
        <v>40590</v>
      </c>
      <c r="BG961" s="1" t="s">
        <v>315</v>
      </c>
      <c r="BH961" s="1" t="s">
        <v>1329</v>
      </c>
      <c r="BI961" s="1" t="s">
        <v>93</v>
      </c>
      <c r="BJ961" s="1" t="s">
        <v>1303</v>
      </c>
      <c r="BK961" s="1" t="s">
        <v>93</v>
      </c>
      <c r="BL961" s="1" t="s">
        <v>77</v>
      </c>
      <c r="BM961" s="1" t="s">
        <v>126</v>
      </c>
      <c r="BN961" s="1" t="s">
        <v>2129</v>
      </c>
      <c r="BO961" s="1">
        <v>60</v>
      </c>
      <c r="BP961" s="1">
        <v>60</v>
      </c>
      <c r="BQ961" s="1" t="s">
        <v>83</v>
      </c>
      <c r="BR961" s="1" t="s">
        <v>94</v>
      </c>
      <c r="BS961" s="1" t="s">
        <v>65</v>
      </c>
      <c r="BT961" s="2">
        <v>40543</v>
      </c>
      <c r="BU961" s="1">
        <v>0</v>
      </c>
      <c r="BV961" s="1">
        <v>0</v>
      </c>
      <c r="BW961" s="1">
        <v>0</v>
      </c>
      <c r="BX961" s="1">
        <v>0</v>
      </c>
    </row>
    <row r="962" spans="4:76" hidden="1" x14ac:dyDescent="0.25">
      <c r="D962" s="4"/>
      <c r="E962" s="5" t="str">
        <f t="shared" si="135"/>
        <v>DPP-2008-NOV</v>
      </c>
      <c r="F962" s="5" t="str">
        <f t="shared" si="136"/>
        <v>Individual</v>
      </c>
      <c r="H962" s="5" t="str">
        <f t="shared" si="137"/>
        <v>Done</v>
      </c>
      <c r="I962" s="6" t="str">
        <f t="shared" si="138"/>
        <v>In Service</v>
      </c>
      <c r="J962" s="1" t="s">
        <v>2130</v>
      </c>
      <c r="P962" s="1" t="str">
        <f t="shared" si="139"/>
        <v>ERIS</v>
      </c>
      <c r="R962" s="1">
        <f t="shared" si="140"/>
        <v>5</v>
      </c>
      <c r="T962" s="1" t="str">
        <f t="shared" si="141"/>
        <v>Landfill Gas</v>
      </c>
      <c r="U962" s="1" t="str">
        <f t="shared" si="142"/>
        <v>Mahoning County</v>
      </c>
      <c r="V962" s="1" t="str">
        <f t="shared" si="143"/>
        <v>OH</v>
      </c>
      <c r="AB962" s="1"/>
      <c r="AC962" s="1"/>
      <c r="AJ962" s="5"/>
      <c r="AK962" s="5"/>
      <c r="AL962" s="5"/>
      <c r="AM962" s="5"/>
      <c r="AN962" s="5"/>
      <c r="AO962" s="5"/>
      <c r="AP962" s="5"/>
      <c r="AQ962" s="5"/>
      <c r="AR962" s="5"/>
      <c r="AS962" s="5"/>
      <c r="AT962" s="5"/>
      <c r="AU962" s="5"/>
      <c r="BB962" s="1" t="s">
        <v>58</v>
      </c>
      <c r="BC962" s="2">
        <v>39654</v>
      </c>
      <c r="BE962" s="2">
        <v>40514</v>
      </c>
      <c r="BF962" s="2">
        <v>40858</v>
      </c>
      <c r="BG962" s="1" t="s">
        <v>619</v>
      </c>
      <c r="BH962" s="1" t="s">
        <v>1728</v>
      </c>
      <c r="BI962" s="1" t="s">
        <v>242</v>
      </c>
      <c r="BJ962" s="1" t="s">
        <v>1303</v>
      </c>
      <c r="BK962" s="1" t="s">
        <v>1340</v>
      </c>
      <c r="BL962" s="1" t="s">
        <v>77</v>
      </c>
      <c r="BM962" s="1" t="s">
        <v>62</v>
      </c>
      <c r="BN962" s="1" t="s">
        <v>2131</v>
      </c>
      <c r="BO962" s="1">
        <v>5</v>
      </c>
      <c r="BP962" s="1">
        <v>5</v>
      </c>
      <c r="BQ962" s="1" t="s">
        <v>1730</v>
      </c>
      <c r="BR962" s="1" t="s">
        <v>208</v>
      </c>
      <c r="BS962" s="1" t="s">
        <v>65</v>
      </c>
      <c r="BT962" s="2">
        <v>40695</v>
      </c>
      <c r="BU962" s="1">
        <v>0</v>
      </c>
      <c r="BV962" s="1">
        <v>0</v>
      </c>
      <c r="BW962" s="1">
        <v>0</v>
      </c>
      <c r="BX962" s="1">
        <v>0</v>
      </c>
    </row>
    <row r="963" spans="4:76" hidden="1" x14ac:dyDescent="0.25">
      <c r="D963" s="4"/>
      <c r="E963" s="5" t="str">
        <f t="shared" si="135"/>
        <v>DPP-2009-MAR</v>
      </c>
      <c r="F963" s="5" t="str">
        <f t="shared" si="136"/>
        <v>IL</v>
      </c>
      <c r="H963" s="5" t="str">
        <f t="shared" si="137"/>
        <v>Done</v>
      </c>
      <c r="I963" s="6" t="str">
        <f t="shared" si="138"/>
        <v>In Service</v>
      </c>
      <c r="J963" s="1" t="s">
        <v>2132</v>
      </c>
      <c r="P963" s="1" t="str">
        <f t="shared" si="139"/>
        <v>NRIS</v>
      </c>
      <c r="R963" s="1">
        <f t="shared" si="140"/>
        <v>99</v>
      </c>
      <c r="T963" s="1" t="str">
        <f t="shared" si="141"/>
        <v>Wind</v>
      </c>
      <c r="U963" s="1" t="str">
        <f t="shared" si="142"/>
        <v>Vermilion County</v>
      </c>
      <c r="V963" s="1" t="str">
        <f t="shared" si="143"/>
        <v>IL</v>
      </c>
      <c r="AB963" s="1"/>
      <c r="AC963" s="1"/>
      <c r="AJ963" s="5"/>
      <c r="AK963" s="5"/>
      <c r="AL963" s="5"/>
      <c r="AM963" s="5"/>
      <c r="AN963" s="5"/>
      <c r="AO963" s="5"/>
      <c r="AP963" s="5"/>
      <c r="AQ963" s="5"/>
      <c r="AR963" s="5"/>
      <c r="AS963" s="5"/>
      <c r="AT963" s="5"/>
      <c r="AU963" s="5"/>
      <c r="BB963" s="1" t="s">
        <v>58</v>
      </c>
      <c r="BC963" s="2">
        <v>39657</v>
      </c>
      <c r="BE963" s="2">
        <v>40547</v>
      </c>
      <c r="BF963" s="2">
        <v>42004</v>
      </c>
      <c r="BG963" s="1" t="s">
        <v>122</v>
      </c>
      <c r="BH963" s="1" t="s">
        <v>2133</v>
      </c>
      <c r="BI963" s="1" t="s">
        <v>124</v>
      </c>
      <c r="BJ963" s="1" t="s">
        <v>1339</v>
      </c>
      <c r="BK963" s="1" t="s">
        <v>124</v>
      </c>
      <c r="BL963" s="1" t="s">
        <v>77</v>
      </c>
      <c r="BM963" s="1" t="s">
        <v>126</v>
      </c>
      <c r="BN963" s="1" t="s">
        <v>2134</v>
      </c>
      <c r="BO963" s="1">
        <v>99</v>
      </c>
      <c r="BP963" s="1">
        <v>99</v>
      </c>
      <c r="BQ963" s="1" t="s">
        <v>97</v>
      </c>
      <c r="BR963" s="1" t="s">
        <v>98</v>
      </c>
      <c r="BS963" s="1" t="s">
        <v>65</v>
      </c>
      <c r="BT963" s="2">
        <v>40543</v>
      </c>
      <c r="BU963" s="1">
        <v>0</v>
      </c>
      <c r="BV963" s="1">
        <v>0</v>
      </c>
      <c r="BW963" s="1">
        <v>0</v>
      </c>
      <c r="BX963" s="1">
        <v>0</v>
      </c>
    </row>
    <row r="964" spans="4:76" hidden="1" x14ac:dyDescent="0.25">
      <c r="D964" s="4"/>
      <c r="E964" s="5">
        <f t="shared" si="135"/>
        <v>0</v>
      </c>
      <c r="F964" s="5">
        <f t="shared" si="136"/>
        <v>0</v>
      </c>
      <c r="H964" s="5" t="str">
        <f t="shared" si="137"/>
        <v>Withdrawn</v>
      </c>
      <c r="I964" s="6" t="str">
        <f t="shared" si="138"/>
        <v>Not Started</v>
      </c>
      <c r="J964" s="1" t="s">
        <v>2135</v>
      </c>
      <c r="P964" s="1" t="str">
        <f t="shared" si="139"/>
        <v>NRIS</v>
      </c>
      <c r="R964" s="1">
        <f t="shared" si="140"/>
        <v>150</v>
      </c>
      <c r="T964" s="1" t="str">
        <f t="shared" si="141"/>
        <v>Wind</v>
      </c>
      <c r="U964" s="1" t="str">
        <f t="shared" si="142"/>
        <v>Tama County</v>
      </c>
      <c r="V964" s="1" t="str">
        <f t="shared" si="143"/>
        <v>IA</v>
      </c>
      <c r="AB964" s="1"/>
      <c r="AC964" s="1"/>
      <c r="AJ964" s="5"/>
      <c r="AK964" s="5"/>
      <c r="AL964" s="5"/>
      <c r="AM964" s="5"/>
      <c r="AN964" s="5"/>
      <c r="AO964" s="5"/>
      <c r="AP964" s="5"/>
      <c r="AQ964" s="5"/>
      <c r="AR964" s="5"/>
      <c r="AS964" s="5"/>
      <c r="AT964" s="5"/>
      <c r="AU964" s="5"/>
      <c r="BB964" s="1" t="s">
        <v>73</v>
      </c>
      <c r="BC964" s="2">
        <v>40119</v>
      </c>
      <c r="BD964" s="2">
        <v>41144</v>
      </c>
      <c r="BE964" s="2">
        <v>41144</v>
      </c>
      <c r="BG964" s="1" t="s">
        <v>87</v>
      </c>
      <c r="BH964" s="1" t="s">
        <v>578</v>
      </c>
      <c r="BI964" s="1" t="s">
        <v>89</v>
      </c>
      <c r="BL964" s="1" t="s">
        <v>143</v>
      </c>
      <c r="BM964" s="1" t="s">
        <v>126</v>
      </c>
      <c r="BN964" s="1" t="s">
        <v>2136</v>
      </c>
      <c r="BO964" s="1">
        <v>150</v>
      </c>
      <c r="BP964" s="1">
        <v>150</v>
      </c>
      <c r="BQ964" s="1" t="s">
        <v>97</v>
      </c>
      <c r="BR964" s="1" t="s">
        <v>98</v>
      </c>
      <c r="BS964" s="1" t="s">
        <v>84</v>
      </c>
      <c r="BT964" s="2">
        <v>41182</v>
      </c>
      <c r="BU964" s="1">
        <v>0</v>
      </c>
      <c r="BV964" s="1">
        <v>0</v>
      </c>
      <c r="BW964" s="1">
        <v>0</v>
      </c>
      <c r="BX964" s="1">
        <v>0</v>
      </c>
    </row>
    <row r="965" spans="4:76" hidden="1" x14ac:dyDescent="0.25">
      <c r="D965" s="4"/>
      <c r="E965" s="5" t="str">
        <f t="shared" ref="E965:E1028" si="144">BJ965</f>
        <v>DPP-2012-AUG</v>
      </c>
      <c r="F965" s="5" t="str">
        <f t="shared" ref="F965:F1028" si="145">BK965</f>
        <v>WEST</v>
      </c>
      <c r="H965" s="5" t="str">
        <f t="shared" ref="H965:H1028" si="146">BB965</f>
        <v>Done</v>
      </c>
      <c r="I965" s="6" t="str">
        <f t="shared" ref="I965:I1028" si="147">BS965</f>
        <v>In Service</v>
      </c>
      <c r="J965" s="1" t="s">
        <v>2137</v>
      </c>
      <c r="P965" s="1" t="str">
        <f t="shared" ref="P965:P1028" si="148">BM965</f>
        <v>NRIS</v>
      </c>
      <c r="R965" s="1">
        <f t="shared" ref="R965:R1028" si="149">BP965</f>
        <v>50</v>
      </c>
      <c r="T965" s="1" t="str">
        <f t="shared" ref="T965:T1028" si="150">BQ965</f>
        <v>Wind</v>
      </c>
      <c r="U965" s="1" t="str">
        <f t="shared" ref="U965:U1028" si="151">BH965</f>
        <v>Greene County</v>
      </c>
      <c r="V965" s="1" t="str">
        <f t="shared" ref="V965:V1028" si="152">BI965</f>
        <v>IA</v>
      </c>
      <c r="AB965" s="1"/>
      <c r="AC965" s="1"/>
      <c r="AJ965" s="5"/>
      <c r="AK965" s="5"/>
      <c r="AL965" s="5"/>
      <c r="AM965" s="5"/>
      <c r="AN965" s="5"/>
      <c r="AO965" s="5"/>
      <c r="AP965" s="5"/>
      <c r="AQ965" s="5"/>
      <c r="AR965" s="5"/>
      <c r="AS965" s="5"/>
      <c r="AT965" s="5"/>
      <c r="AU965" s="5"/>
      <c r="BB965" s="1" t="s">
        <v>58</v>
      </c>
      <c r="BC965" s="2">
        <v>39885</v>
      </c>
      <c r="BE965" s="2">
        <v>42100</v>
      </c>
      <c r="BF965" s="2">
        <v>41197</v>
      </c>
      <c r="BG965" s="1" t="s">
        <v>87</v>
      </c>
      <c r="BH965" s="1" t="s">
        <v>241</v>
      </c>
      <c r="BI965" s="1" t="s">
        <v>89</v>
      </c>
      <c r="BJ965" s="1" t="s">
        <v>1435</v>
      </c>
      <c r="BK965" s="1" t="s">
        <v>1436</v>
      </c>
      <c r="BL965" s="1" t="s">
        <v>77</v>
      </c>
      <c r="BM965" s="1" t="s">
        <v>126</v>
      </c>
      <c r="BN965" s="1" t="s">
        <v>2138</v>
      </c>
      <c r="BO965" s="1">
        <v>50</v>
      </c>
      <c r="BP965" s="1">
        <v>50</v>
      </c>
      <c r="BQ965" s="1" t="s">
        <v>97</v>
      </c>
      <c r="BR965" s="1" t="s">
        <v>98</v>
      </c>
      <c r="BS965" s="1" t="s">
        <v>65</v>
      </c>
      <c r="BT965" s="2">
        <v>39783</v>
      </c>
      <c r="BU965" s="1">
        <v>0</v>
      </c>
      <c r="BV965" s="1">
        <v>0</v>
      </c>
      <c r="BW965" s="1">
        <v>0</v>
      </c>
      <c r="BX965" s="1">
        <v>0</v>
      </c>
    </row>
    <row r="966" spans="4:76" hidden="1" x14ac:dyDescent="0.25">
      <c r="D966" s="4"/>
      <c r="E966" s="5">
        <f t="shared" si="144"/>
        <v>0</v>
      </c>
      <c r="F966" s="5">
        <f t="shared" si="145"/>
        <v>0</v>
      </c>
      <c r="H966" s="5" t="str">
        <f t="shared" si="146"/>
        <v>Withdrawn</v>
      </c>
      <c r="I966" s="6" t="str">
        <f t="shared" si="147"/>
        <v>Not Started</v>
      </c>
      <c r="J966" s="1" t="s">
        <v>2139</v>
      </c>
      <c r="P966" s="1" t="str">
        <f t="shared" si="148"/>
        <v>NRIS</v>
      </c>
      <c r="R966" s="1">
        <f t="shared" si="149"/>
        <v>100</v>
      </c>
      <c r="T966" s="1" t="str">
        <f t="shared" si="150"/>
        <v>Wind</v>
      </c>
      <c r="U966" s="1" t="str">
        <f t="shared" si="151"/>
        <v>Ford County</v>
      </c>
      <c r="V966" s="1" t="str">
        <f t="shared" si="152"/>
        <v>IL</v>
      </c>
      <c r="AB966" s="1"/>
      <c r="AC966" s="1"/>
      <c r="AJ966" s="5"/>
      <c r="AK966" s="5"/>
      <c r="AL966" s="5"/>
      <c r="AM966" s="5"/>
      <c r="AN966" s="5"/>
      <c r="AO966" s="5"/>
      <c r="AP966" s="5"/>
      <c r="AQ966" s="5"/>
      <c r="AR966" s="5"/>
      <c r="AS966" s="5"/>
      <c r="AT966" s="5"/>
      <c r="AU966" s="5"/>
      <c r="BB966" s="1" t="s">
        <v>73</v>
      </c>
      <c r="BC966" s="2">
        <v>39864</v>
      </c>
      <c r="BD966" s="2">
        <v>41149</v>
      </c>
      <c r="BE966" s="2">
        <v>41149</v>
      </c>
      <c r="BG966" s="1" t="s">
        <v>122</v>
      </c>
      <c r="BH966" s="1" t="s">
        <v>736</v>
      </c>
      <c r="BI966" s="1" t="s">
        <v>124</v>
      </c>
      <c r="BL966" s="1" t="s">
        <v>143</v>
      </c>
      <c r="BM966" s="1" t="s">
        <v>126</v>
      </c>
      <c r="BN966" s="1" t="s">
        <v>2140</v>
      </c>
      <c r="BO966" s="1">
        <v>100</v>
      </c>
      <c r="BP966" s="1">
        <v>100</v>
      </c>
      <c r="BQ966" s="1" t="s">
        <v>97</v>
      </c>
      <c r="BR966" s="1" t="s">
        <v>98</v>
      </c>
      <c r="BS966" s="1" t="s">
        <v>84</v>
      </c>
      <c r="BT966" s="2">
        <v>40543</v>
      </c>
      <c r="BU966" s="1">
        <v>0</v>
      </c>
      <c r="BV966" s="1">
        <v>0</v>
      </c>
      <c r="BW966" s="1">
        <v>0</v>
      </c>
      <c r="BX966" s="1">
        <v>0</v>
      </c>
    </row>
    <row r="967" spans="4:76" hidden="1" x14ac:dyDescent="0.25">
      <c r="D967" s="4"/>
      <c r="E967" s="5">
        <f t="shared" si="144"/>
        <v>0</v>
      </c>
      <c r="F967" s="5">
        <f t="shared" si="145"/>
        <v>0</v>
      </c>
      <c r="H967" s="5" t="str">
        <f t="shared" si="146"/>
        <v>Withdrawn</v>
      </c>
      <c r="I967" s="6" t="str">
        <f t="shared" si="147"/>
        <v>Not Started</v>
      </c>
      <c r="J967" s="1" t="s">
        <v>2141</v>
      </c>
      <c r="P967" s="1" t="str">
        <f t="shared" si="148"/>
        <v>NRIS</v>
      </c>
      <c r="R967" s="1">
        <f t="shared" si="149"/>
        <v>100</v>
      </c>
      <c r="T967" s="1" t="str">
        <f t="shared" si="150"/>
        <v>Wind</v>
      </c>
      <c r="U967" s="1" t="str">
        <f t="shared" si="151"/>
        <v>Marshall County</v>
      </c>
      <c r="V967" s="1" t="str">
        <f t="shared" si="152"/>
        <v>IL</v>
      </c>
      <c r="AB967" s="1"/>
      <c r="AC967" s="1"/>
      <c r="AJ967" s="5"/>
      <c r="AK967" s="5"/>
      <c r="AL967" s="5"/>
      <c r="AM967" s="5"/>
      <c r="AN967" s="5"/>
      <c r="AO967" s="5"/>
      <c r="AP967" s="5"/>
      <c r="AQ967" s="5"/>
      <c r="AR967" s="5"/>
      <c r="AS967" s="5"/>
      <c r="AT967" s="5"/>
      <c r="AU967" s="5"/>
      <c r="BB967" s="1" t="s">
        <v>73</v>
      </c>
      <c r="BC967" s="2">
        <v>40294</v>
      </c>
      <c r="BD967" s="2">
        <v>41149</v>
      </c>
      <c r="BE967" s="2">
        <v>41149</v>
      </c>
      <c r="BG967" s="1" t="s">
        <v>122</v>
      </c>
      <c r="BH967" s="1" t="s">
        <v>107</v>
      </c>
      <c r="BI967" s="1" t="s">
        <v>124</v>
      </c>
      <c r="BL967" s="1" t="s">
        <v>536</v>
      </c>
      <c r="BM967" s="1" t="s">
        <v>126</v>
      </c>
      <c r="BN967" s="1" t="s">
        <v>2142</v>
      </c>
      <c r="BO967" s="1">
        <v>100</v>
      </c>
      <c r="BP967" s="1">
        <v>100</v>
      </c>
      <c r="BQ967" s="1" t="s">
        <v>97</v>
      </c>
      <c r="BR967" s="1" t="s">
        <v>98</v>
      </c>
      <c r="BS967" s="1" t="s">
        <v>84</v>
      </c>
      <c r="BT967" s="2">
        <v>40709</v>
      </c>
      <c r="BU967" s="1">
        <v>0</v>
      </c>
      <c r="BV967" s="1">
        <v>0</v>
      </c>
      <c r="BW967" s="1">
        <v>0</v>
      </c>
      <c r="BX967" s="1">
        <v>0</v>
      </c>
    </row>
    <row r="968" spans="4:76" hidden="1" x14ac:dyDescent="0.25">
      <c r="D968" s="4"/>
      <c r="E968" s="5">
        <f t="shared" si="144"/>
        <v>0</v>
      </c>
      <c r="F968" s="5">
        <f t="shared" si="145"/>
        <v>0</v>
      </c>
      <c r="H968" s="5" t="str">
        <f t="shared" si="146"/>
        <v>Withdrawn</v>
      </c>
      <c r="I968" s="6" t="str">
        <f t="shared" si="147"/>
        <v>Not Started</v>
      </c>
      <c r="J968" s="1" t="s">
        <v>2143</v>
      </c>
      <c r="P968" s="1" t="str">
        <f t="shared" si="148"/>
        <v>NRIS</v>
      </c>
      <c r="R968" s="1">
        <f t="shared" si="149"/>
        <v>198</v>
      </c>
      <c r="T968" s="1" t="str">
        <f t="shared" si="150"/>
        <v>Wind</v>
      </c>
      <c r="U968" s="1" t="str">
        <f t="shared" si="151"/>
        <v>Shiawassee County</v>
      </c>
      <c r="V968" s="1" t="str">
        <f t="shared" si="152"/>
        <v>MI</v>
      </c>
      <c r="AB968" s="1"/>
      <c r="AC968" s="1"/>
      <c r="AJ968" s="5"/>
      <c r="AK968" s="5"/>
      <c r="AL968" s="5"/>
      <c r="AM968" s="5"/>
      <c r="AN968" s="5"/>
      <c r="AO968" s="5"/>
      <c r="AP968" s="5"/>
      <c r="AQ968" s="5"/>
      <c r="AR968" s="5"/>
      <c r="AS968" s="5"/>
      <c r="AT968" s="5"/>
      <c r="AU968" s="5"/>
      <c r="BB968" s="1" t="s">
        <v>73</v>
      </c>
      <c r="BC968" s="2">
        <v>40519</v>
      </c>
      <c r="BD968" s="2">
        <v>41152</v>
      </c>
      <c r="BE968" s="2">
        <v>41152</v>
      </c>
      <c r="BG968" s="1" t="s">
        <v>139</v>
      </c>
      <c r="BH968" s="1" t="s">
        <v>368</v>
      </c>
      <c r="BI968" s="1" t="s">
        <v>130</v>
      </c>
      <c r="BL968" s="1" t="s">
        <v>536</v>
      </c>
      <c r="BM968" s="1" t="s">
        <v>126</v>
      </c>
      <c r="BN968" s="1" t="s">
        <v>2144</v>
      </c>
      <c r="BO968" s="1">
        <v>198</v>
      </c>
      <c r="BP968" s="1">
        <v>198</v>
      </c>
      <c r="BQ968" s="1" t="s">
        <v>97</v>
      </c>
      <c r="BR968" s="1" t="s">
        <v>98</v>
      </c>
      <c r="BS968" s="1" t="s">
        <v>84</v>
      </c>
      <c r="BT968" s="2">
        <v>41547</v>
      </c>
      <c r="BU968" s="1">
        <v>0</v>
      </c>
      <c r="BV968" s="1">
        <v>0</v>
      </c>
      <c r="BW968" s="1">
        <v>0</v>
      </c>
      <c r="BX968" s="1">
        <v>0</v>
      </c>
    </row>
    <row r="969" spans="4:76" hidden="1" x14ac:dyDescent="0.25">
      <c r="D969" s="4"/>
      <c r="E969" s="5" t="str">
        <f t="shared" si="144"/>
        <v>DPP-2008-NOV</v>
      </c>
      <c r="F969" s="5" t="str">
        <f t="shared" si="145"/>
        <v>IL</v>
      </c>
      <c r="H969" s="5" t="str">
        <f t="shared" si="146"/>
        <v>Done</v>
      </c>
      <c r="I969" s="6" t="str">
        <f t="shared" si="147"/>
        <v>In Service</v>
      </c>
      <c r="J969" s="1" t="s">
        <v>2145</v>
      </c>
      <c r="P969" s="1" t="str">
        <f t="shared" si="148"/>
        <v>NRIS</v>
      </c>
      <c r="R969" s="1">
        <f t="shared" si="149"/>
        <v>200</v>
      </c>
      <c r="T969" s="1" t="str">
        <f t="shared" si="150"/>
        <v>Wind</v>
      </c>
      <c r="U969" s="1" t="str">
        <f t="shared" si="151"/>
        <v>Vermilion County</v>
      </c>
      <c r="V969" s="1" t="str">
        <f t="shared" si="152"/>
        <v>IL</v>
      </c>
      <c r="AB969" s="1"/>
      <c r="AC969" s="1"/>
      <c r="AJ969" s="5"/>
      <c r="AK969" s="5"/>
      <c r="AL969" s="5"/>
      <c r="AM969" s="5"/>
      <c r="AN969" s="5"/>
      <c r="AO969" s="5"/>
      <c r="AP969" s="5"/>
      <c r="AQ969" s="5"/>
      <c r="AR969" s="5"/>
      <c r="AS969" s="5"/>
      <c r="AT969" s="5"/>
      <c r="AU969" s="5"/>
      <c r="BB969" s="1" t="s">
        <v>58</v>
      </c>
      <c r="BC969" s="2">
        <v>39679</v>
      </c>
      <c r="BE969" s="2">
        <v>40638</v>
      </c>
      <c r="BF969" s="2">
        <v>41274</v>
      </c>
      <c r="BG969" s="1" t="s">
        <v>122</v>
      </c>
      <c r="BH969" s="1" t="s">
        <v>2133</v>
      </c>
      <c r="BI969" s="1" t="s">
        <v>124</v>
      </c>
      <c r="BJ969" s="1" t="s">
        <v>1303</v>
      </c>
      <c r="BK969" s="1" t="s">
        <v>124</v>
      </c>
      <c r="BL969" s="1" t="s">
        <v>77</v>
      </c>
      <c r="BM969" s="1" t="s">
        <v>126</v>
      </c>
      <c r="BN969" s="1" t="s">
        <v>2146</v>
      </c>
      <c r="BO969" s="1">
        <v>200</v>
      </c>
      <c r="BP969" s="1">
        <v>200</v>
      </c>
      <c r="BQ969" s="1" t="s">
        <v>97</v>
      </c>
      <c r="BR969" s="1" t="s">
        <v>98</v>
      </c>
      <c r="BS969" s="1" t="s">
        <v>65</v>
      </c>
      <c r="BT969" s="2">
        <v>41274</v>
      </c>
      <c r="BU969" s="1">
        <v>0</v>
      </c>
      <c r="BV969" s="1">
        <v>0</v>
      </c>
      <c r="BW969" s="1">
        <v>0</v>
      </c>
      <c r="BX969" s="1">
        <v>0</v>
      </c>
    </row>
    <row r="970" spans="4:76" hidden="1" x14ac:dyDescent="0.25">
      <c r="D970" s="4"/>
      <c r="E970" s="5">
        <f t="shared" si="144"/>
        <v>0</v>
      </c>
      <c r="F970" s="5">
        <f t="shared" si="145"/>
        <v>0</v>
      </c>
      <c r="H970" s="5" t="str">
        <f t="shared" si="146"/>
        <v>Withdrawn</v>
      </c>
      <c r="I970" s="6" t="str">
        <f t="shared" si="147"/>
        <v>Not Started</v>
      </c>
      <c r="J970" s="1" t="s">
        <v>2147</v>
      </c>
      <c r="P970" s="1" t="str">
        <f t="shared" si="148"/>
        <v>NRIS</v>
      </c>
      <c r="R970" s="1">
        <f t="shared" si="149"/>
        <v>200</v>
      </c>
      <c r="T970" s="1" t="str">
        <f t="shared" si="150"/>
        <v>Wind</v>
      </c>
      <c r="U970" s="1" t="str">
        <f t="shared" si="151"/>
        <v>White County</v>
      </c>
      <c r="V970" s="1" t="str">
        <f t="shared" si="152"/>
        <v>IN</v>
      </c>
      <c r="AB970" s="1"/>
      <c r="AC970" s="1"/>
      <c r="AJ970" s="5"/>
      <c r="AK970" s="5"/>
      <c r="AL970" s="5"/>
      <c r="AM970" s="5"/>
      <c r="AN970" s="5"/>
      <c r="AO970" s="5"/>
      <c r="AP970" s="5"/>
      <c r="AQ970" s="5"/>
      <c r="AR970" s="5"/>
      <c r="AS970" s="5"/>
      <c r="AT970" s="5"/>
      <c r="AU970" s="5"/>
      <c r="BB970" s="1" t="s">
        <v>73</v>
      </c>
      <c r="BC970" s="2">
        <v>39343</v>
      </c>
      <c r="BD970" s="2">
        <v>41157</v>
      </c>
      <c r="BE970" s="2">
        <v>41157</v>
      </c>
      <c r="BG970" s="1" t="s">
        <v>804</v>
      </c>
      <c r="BH970" s="1" t="s">
        <v>805</v>
      </c>
      <c r="BI970" s="1" t="s">
        <v>103</v>
      </c>
      <c r="BL970" s="1" t="s">
        <v>134</v>
      </c>
      <c r="BM970" s="1" t="s">
        <v>126</v>
      </c>
      <c r="BN970" s="1" t="s">
        <v>2148</v>
      </c>
      <c r="BO970" s="1">
        <v>200</v>
      </c>
      <c r="BP970" s="1">
        <v>200</v>
      </c>
      <c r="BQ970" s="1" t="s">
        <v>97</v>
      </c>
      <c r="BR970" s="1" t="s">
        <v>98</v>
      </c>
      <c r="BS970" s="1" t="s">
        <v>84</v>
      </c>
      <c r="BT970" s="2">
        <v>41548</v>
      </c>
      <c r="BU970" s="1">
        <v>0</v>
      </c>
      <c r="BV970" s="1">
        <v>0</v>
      </c>
      <c r="BW970" s="1">
        <v>0</v>
      </c>
      <c r="BX970" s="1">
        <v>0</v>
      </c>
    </row>
    <row r="971" spans="4:76" hidden="1" x14ac:dyDescent="0.25">
      <c r="D971" s="4"/>
      <c r="E971" s="5" t="str">
        <f t="shared" si="144"/>
        <v>IP01</v>
      </c>
      <c r="F971" s="5" t="str">
        <f t="shared" si="145"/>
        <v>IP01</v>
      </c>
      <c r="H971" s="5" t="str">
        <f t="shared" si="146"/>
        <v>Done</v>
      </c>
      <c r="I971" s="6" t="str">
        <f t="shared" si="147"/>
        <v>Withdrawn</v>
      </c>
      <c r="J971" s="1" t="s">
        <v>2149</v>
      </c>
      <c r="P971" s="1" t="str">
        <f t="shared" si="148"/>
        <v>NRIS</v>
      </c>
      <c r="R971" s="1">
        <f t="shared" si="149"/>
        <v>50</v>
      </c>
      <c r="T971" s="1" t="str">
        <f t="shared" si="150"/>
        <v>Wind</v>
      </c>
      <c r="U971" s="1" t="str">
        <f t="shared" si="151"/>
        <v>McLean County</v>
      </c>
      <c r="V971" s="1" t="str">
        <f t="shared" si="152"/>
        <v>IL</v>
      </c>
      <c r="AB971" s="1"/>
      <c r="AC971" s="1"/>
      <c r="AJ971" s="5"/>
      <c r="AK971" s="5"/>
      <c r="AL971" s="5"/>
      <c r="AM971" s="5"/>
      <c r="AN971" s="5"/>
      <c r="AO971" s="5"/>
      <c r="AP971" s="5"/>
      <c r="AQ971" s="5"/>
      <c r="AR971" s="5"/>
      <c r="AS971" s="5"/>
      <c r="AT971" s="5"/>
      <c r="AU971" s="5"/>
      <c r="BB971" s="1" t="s">
        <v>58</v>
      </c>
      <c r="BC971" s="2">
        <v>38000</v>
      </c>
      <c r="BD971" s="2">
        <v>38986</v>
      </c>
      <c r="BE971" s="2">
        <v>38986</v>
      </c>
      <c r="BG971" s="1" t="s">
        <v>122</v>
      </c>
      <c r="BH971" s="1" t="s">
        <v>540</v>
      </c>
      <c r="BI971" s="1" t="s">
        <v>124</v>
      </c>
      <c r="BJ971" s="1" t="s">
        <v>2149</v>
      </c>
      <c r="BK971" s="1" t="s">
        <v>2149</v>
      </c>
      <c r="BL971" s="1" t="s">
        <v>143</v>
      </c>
      <c r="BM971" s="1" t="s">
        <v>126</v>
      </c>
      <c r="BN971" s="1" t="s">
        <v>2150</v>
      </c>
      <c r="BO971" s="1">
        <v>50</v>
      </c>
      <c r="BP971" s="1">
        <v>50</v>
      </c>
      <c r="BQ971" s="1" t="s">
        <v>97</v>
      </c>
      <c r="BR971" s="1" t="s">
        <v>98</v>
      </c>
      <c r="BS971" s="1" t="s">
        <v>73</v>
      </c>
      <c r="BT971" s="2">
        <v>41244</v>
      </c>
      <c r="BU971" s="1">
        <v>0</v>
      </c>
      <c r="BV971" s="1">
        <v>0</v>
      </c>
      <c r="BW971" s="1">
        <v>0</v>
      </c>
      <c r="BX971" s="1">
        <v>0</v>
      </c>
    </row>
    <row r="972" spans="4:76" hidden="1" x14ac:dyDescent="0.25">
      <c r="D972" s="4"/>
      <c r="E972" s="5">
        <f t="shared" si="144"/>
        <v>0</v>
      </c>
      <c r="F972" s="5">
        <f t="shared" si="145"/>
        <v>0</v>
      </c>
      <c r="H972" s="5" t="str">
        <f t="shared" si="146"/>
        <v>Withdrawn</v>
      </c>
      <c r="I972" s="6" t="str">
        <f t="shared" si="147"/>
        <v>Not Started</v>
      </c>
      <c r="J972" s="1" t="s">
        <v>2151</v>
      </c>
      <c r="P972" s="1" t="str">
        <f t="shared" si="148"/>
        <v>NRIS</v>
      </c>
      <c r="R972" s="1">
        <f t="shared" si="149"/>
        <v>201</v>
      </c>
      <c r="T972" s="1" t="str">
        <f t="shared" si="150"/>
        <v>Wind</v>
      </c>
      <c r="U972" s="1" t="str">
        <f t="shared" si="151"/>
        <v>Benton County</v>
      </c>
      <c r="V972" s="1" t="str">
        <f t="shared" si="152"/>
        <v>IN</v>
      </c>
      <c r="AB972" s="1"/>
      <c r="AC972" s="1"/>
      <c r="AJ972" s="5"/>
      <c r="AK972" s="5"/>
      <c r="AL972" s="5"/>
      <c r="AM972" s="5"/>
      <c r="AN972" s="5"/>
      <c r="AO972" s="5"/>
      <c r="AP972" s="5"/>
      <c r="AQ972" s="5"/>
      <c r="AR972" s="5"/>
      <c r="AS972" s="5"/>
      <c r="AT972" s="5"/>
      <c r="AU972" s="5"/>
      <c r="BB972" s="1" t="s">
        <v>73</v>
      </c>
      <c r="BC972" s="2">
        <v>40483</v>
      </c>
      <c r="BD972" s="2">
        <v>41157</v>
      </c>
      <c r="BE972" s="2">
        <v>41157</v>
      </c>
      <c r="BG972" s="1" t="s">
        <v>804</v>
      </c>
      <c r="BH972" s="1" t="s">
        <v>872</v>
      </c>
      <c r="BI972" s="1" t="s">
        <v>103</v>
      </c>
      <c r="BL972" s="1" t="s">
        <v>536</v>
      </c>
      <c r="BM972" s="1" t="s">
        <v>126</v>
      </c>
      <c r="BN972" s="1" t="s">
        <v>2152</v>
      </c>
      <c r="BO972" s="1">
        <v>201</v>
      </c>
      <c r="BP972" s="1">
        <v>201</v>
      </c>
      <c r="BQ972" s="1" t="s">
        <v>97</v>
      </c>
      <c r="BR972" s="1" t="s">
        <v>98</v>
      </c>
      <c r="BS972" s="1" t="s">
        <v>84</v>
      </c>
      <c r="BT972" s="2">
        <v>41183</v>
      </c>
      <c r="BU972" s="1">
        <v>0</v>
      </c>
      <c r="BV972" s="1">
        <v>0</v>
      </c>
      <c r="BW972" s="1">
        <v>0</v>
      </c>
      <c r="BX972" s="1">
        <v>0</v>
      </c>
    </row>
    <row r="973" spans="4:76" hidden="1" x14ac:dyDescent="0.25">
      <c r="D973" s="4"/>
      <c r="E973" s="5">
        <f t="shared" si="144"/>
        <v>0</v>
      </c>
      <c r="F973" s="5">
        <f t="shared" si="145"/>
        <v>0</v>
      </c>
      <c r="H973" s="5" t="str">
        <f t="shared" si="146"/>
        <v>Done</v>
      </c>
      <c r="I973" s="6" t="str">
        <f t="shared" si="147"/>
        <v>Withdrawn</v>
      </c>
      <c r="J973" s="1" t="s">
        <v>2153</v>
      </c>
      <c r="P973" s="1" t="str">
        <f t="shared" si="148"/>
        <v>NRIS</v>
      </c>
      <c r="R973" s="1">
        <f t="shared" si="149"/>
        <v>79</v>
      </c>
      <c r="T973" s="1" t="str">
        <f t="shared" si="150"/>
        <v>Wind</v>
      </c>
      <c r="U973" s="1" t="str">
        <f t="shared" si="151"/>
        <v>McLean County</v>
      </c>
      <c r="V973" s="1" t="str">
        <f t="shared" si="152"/>
        <v>IL</v>
      </c>
      <c r="AB973" s="1"/>
      <c r="AC973" s="1"/>
      <c r="AJ973" s="5"/>
      <c r="AK973" s="5"/>
      <c r="AL973" s="5"/>
      <c r="AM973" s="5"/>
      <c r="AN973" s="5"/>
      <c r="AO973" s="5"/>
      <c r="AP973" s="5"/>
      <c r="AQ973" s="5"/>
      <c r="AR973" s="5"/>
      <c r="AS973" s="5"/>
      <c r="AT973" s="5"/>
      <c r="AU973" s="5"/>
      <c r="BB973" s="1" t="s">
        <v>58</v>
      </c>
      <c r="BC973" s="2">
        <v>38000</v>
      </c>
      <c r="BE973" s="2">
        <v>39300</v>
      </c>
      <c r="BG973" s="1" t="s">
        <v>122</v>
      </c>
      <c r="BH973" s="1" t="s">
        <v>540</v>
      </c>
      <c r="BI973" s="1" t="s">
        <v>124</v>
      </c>
      <c r="BL973" s="1" t="s">
        <v>77</v>
      </c>
      <c r="BM973" s="1" t="s">
        <v>126</v>
      </c>
      <c r="BN973" s="1" t="s">
        <v>2154</v>
      </c>
      <c r="BO973" s="1">
        <v>79</v>
      </c>
      <c r="BP973" s="1">
        <v>79</v>
      </c>
      <c r="BQ973" s="1" t="s">
        <v>97</v>
      </c>
      <c r="BR973" s="1" t="s">
        <v>98</v>
      </c>
      <c r="BS973" s="1" t="s">
        <v>73</v>
      </c>
      <c r="BT973" s="2">
        <v>40513</v>
      </c>
      <c r="BU973" s="1">
        <v>0</v>
      </c>
      <c r="BV973" s="1">
        <v>0</v>
      </c>
      <c r="BW973" s="1">
        <v>0</v>
      </c>
      <c r="BX973" s="1">
        <v>0</v>
      </c>
    </row>
    <row r="974" spans="4:76" hidden="1" x14ac:dyDescent="0.25">
      <c r="D974" s="4"/>
      <c r="E974" s="5">
        <f t="shared" si="144"/>
        <v>0</v>
      </c>
      <c r="F974" s="5">
        <f t="shared" si="145"/>
        <v>0</v>
      </c>
      <c r="H974" s="5" t="str">
        <f t="shared" si="146"/>
        <v>Done</v>
      </c>
      <c r="I974" s="6" t="str">
        <f t="shared" si="147"/>
        <v>In Service</v>
      </c>
      <c r="J974" s="1" t="s">
        <v>2155</v>
      </c>
      <c r="P974" s="1" t="str">
        <f t="shared" si="148"/>
        <v>NRIS</v>
      </c>
      <c r="R974" s="1">
        <f t="shared" si="149"/>
        <v>150</v>
      </c>
      <c r="T974" s="1" t="str">
        <f t="shared" si="150"/>
        <v>Wind</v>
      </c>
      <c r="U974" s="1" t="str">
        <f t="shared" si="151"/>
        <v>McLean County</v>
      </c>
      <c r="V974" s="1" t="str">
        <f t="shared" si="152"/>
        <v>IL</v>
      </c>
      <c r="AB974" s="1"/>
      <c r="AC974" s="1"/>
      <c r="AJ974" s="5"/>
      <c r="AK974" s="5"/>
      <c r="AL974" s="5"/>
      <c r="AM974" s="5"/>
      <c r="AN974" s="5"/>
      <c r="AO974" s="5"/>
      <c r="AP974" s="5"/>
      <c r="AQ974" s="5"/>
      <c r="AR974" s="5"/>
      <c r="AS974" s="5"/>
      <c r="AT974" s="5"/>
      <c r="AU974" s="5"/>
      <c r="BB974" s="1" t="s">
        <v>58</v>
      </c>
      <c r="BC974" s="2">
        <v>38099</v>
      </c>
      <c r="BE974" s="2">
        <v>39322</v>
      </c>
      <c r="BG974" s="1" t="s">
        <v>122</v>
      </c>
      <c r="BH974" s="1" t="s">
        <v>540</v>
      </c>
      <c r="BI974" s="1" t="s">
        <v>124</v>
      </c>
      <c r="BL974" s="1" t="s">
        <v>77</v>
      </c>
      <c r="BM974" s="1" t="s">
        <v>126</v>
      </c>
      <c r="BN974" s="1" t="s">
        <v>2156</v>
      </c>
      <c r="BO974" s="1">
        <v>150</v>
      </c>
      <c r="BP974" s="1">
        <v>150</v>
      </c>
      <c r="BQ974" s="1" t="s">
        <v>97</v>
      </c>
      <c r="BR974" s="1" t="s">
        <v>98</v>
      </c>
      <c r="BS974" s="1" t="s">
        <v>65</v>
      </c>
      <c r="BT974" s="2">
        <v>38322</v>
      </c>
      <c r="BU974" s="1">
        <v>0</v>
      </c>
      <c r="BV974" s="1">
        <v>0</v>
      </c>
      <c r="BW974" s="1">
        <v>0</v>
      </c>
      <c r="BX974" s="1">
        <v>0</v>
      </c>
    </row>
    <row r="975" spans="4:76" hidden="1" x14ac:dyDescent="0.25">
      <c r="D975" s="4"/>
      <c r="E975" s="5">
        <f t="shared" si="144"/>
        <v>0</v>
      </c>
      <c r="F975" s="5">
        <f t="shared" si="145"/>
        <v>0</v>
      </c>
      <c r="H975" s="5" t="str">
        <f t="shared" si="146"/>
        <v>Withdrawn</v>
      </c>
      <c r="I975" s="6" t="str">
        <f t="shared" si="147"/>
        <v>Not Started</v>
      </c>
      <c r="J975" s="1" t="s">
        <v>2157</v>
      </c>
      <c r="P975" s="1" t="str">
        <f t="shared" si="148"/>
        <v>NRIS</v>
      </c>
      <c r="R975" s="1">
        <f t="shared" si="149"/>
        <v>200</v>
      </c>
      <c r="T975" s="1" t="str">
        <f t="shared" si="150"/>
        <v>Wind</v>
      </c>
      <c r="U975" s="1" t="str">
        <f t="shared" si="151"/>
        <v>Fillmore County</v>
      </c>
      <c r="V975" s="1" t="str">
        <f t="shared" si="152"/>
        <v>MN</v>
      </c>
      <c r="AB975" s="1"/>
      <c r="AC975" s="1"/>
      <c r="AJ975" s="5"/>
      <c r="AK975" s="5"/>
      <c r="AL975" s="5"/>
      <c r="AM975" s="5"/>
      <c r="AN975" s="5"/>
      <c r="AO975" s="5"/>
      <c r="AP975" s="5"/>
      <c r="AQ975" s="5"/>
      <c r="AR975" s="5"/>
      <c r="AS975" s="5"/>
      <c r="AT975" s="5"/>
      <c r="AU975" s="5"/>
      <c r="BB975" s="1" t="s">
        <v>73</v>
      </c>
      <c r="BC975" s="2">
        <v>40661</v>
      </c>
      <c r="BD975" s="2">
        <v>41157</v>
      </c>
      <c r="BE975" s="2">
        <v>41157</v>
      </c>
      <c r="BG975" s="1" t="s">
        <v>87</v>
      </c>
      <c r="BH975" s="1" t="s">
        <v>1462</v>
      </c>
      <c r="BI975" s="1" t="s">
        <v>93</v>
      </c>
      <c r="BL975" s="1" t="s">
        <v>143</v>
      </c>
      <c r="BM975" s="1" t="s">
        <v>126</v>
      </c>
      <c r="BN975" s="1" t="s">
        <v>2158</v>
      </c>
      <c r="BO975" s="1">
        <v>200</v>
      </c>
      <c r="BP975" s="1">
        <v>200</v>
      </c>
      <c r="BQ975" s="1" t="s">
        <v>97</v>
      </c>
      <c r="BR975" s="1" t="s">
        <v>98</v>
      </c>
      <c r="BS975" s="1" t="s">
        <v>84</v>
      </c>
      <c r="BT975" s="2">
        <v>39539</v>
      </c>
      <c r="BU975" s="1">
        <v>0</v>
      </c>
      <c r="BV975" s="1">
        <v>0</v>
      </c>
      <c r="BW975" s="1">
        <v>0</v>
      </c>
      <c r="BX975" s="1">
        <v>0</v>
      </c>
    </row>
    <row r="976" spans="4:76" hidden="1" x14ac:dyDescent="0.25">
      <c r="D976" s="4"/>
      <c r="E976" s="5">
        <f t="shared" si="144"/>
        <v>0</v>
      </c>
      <c r="F976" s="5">
        <f t="shared" si="145"/>
        <v>0</v>
      </c>
      <c r="H976" s="5" t="str">
        <f t="shared" si="146"/>
        <v>Done</v>
      </c>
      <c r="I976" s="6" t="str">
        <f t="shared" si="147"/>
        <v>Withdrawn</v>
      </c>
      <c r="J976" s="1" t="s">
        <v>2159</v>
      </c>
      <c r="P976" s="1" t="str">
        <f t="shared" si="148"/>
        <v>NRIS</v>
      </c>
      <c r="R976" s="1">
        <f t="shared" si="149"/>
        <v>80</v>
      </c>
      <c r="T976" s="1" t="str">
        <f t="shared" si="150"/>
        <v>Wind</v>
      </c>
      <c r="U976" s="1" t="str">
        <f t="shared" si="151"/>
        <v>Woodford County</v>
      </c>
      <c r="V976" s="1" t="str">
        <f t="shared" si="152"/>
        <v>IL</v>
      </c>
      <c r="AB976" s="1"/>
      <c r="AC976" s="1"/>
      <c r="AJ976" s="5"/>
      <c r="AK976" s="5"/>
      <c r="AL976" s="5"/>
      <c r="AM976" s="5"/>
      <c r="AN976" s="5"/>
      <c r="AO976" s="5"/>
      <c r="AP976" s="5"/>
      <c r="AQ976" s="5"/>
      <c r="AR976" s="5"/>
      <c r="AS976" s="5"/>
      <c r="AT976" s="5"/>
      <c r="AU976" s="5"/>
      <c r="BB976" s="1" t="s">
        <v>58</v>
      </c>
      <c r="BC976" s="2">
        <v>37916</v>
      </c>
      <c r="BE976" s="2">
        <v>39331</v>
      </c>
      <c r="BG976" s="1" t="s">
        <v>122</v>
      </c>
      <c r="BH976" s="1" t="s">
        <v>1022</v>
      </c>
      <c r="BI976" s="1" t="s">
        <v>124</v>
      </c>
      <c r="BL976" s="1" t="s">
        <v>77</v>
      </c>
      <c r="BM976" s="1" t="s">
        <v>126</v>
      </c>
      <c r="BN976" s="1" t="s">
        <v>2160</v>
      </c>
      <c r="BO976" s="1">
        <v>80</v>
      </c>
      <c r="BP976" s="1">
        <v>80</v>
      </c>
      <c r="BQ976" s="1" t="s">
        <v>97</v>
      </c>
      <c r="BR976" s="1" t="s">
        <v>98</v>
      </c>
      <c r="BS976" s="1" t="s">
        <v>73</v>
      </c>
      <c r="BT976" s="2">
        <v>39052</v>
      </c>
      <c r="BU976" s="1">
        <v>0</v>
      </c>
      <c r="BV976" s="1">
        <v>0</v>
      </c>
      <c r="BW976" s="1">
        <v>0</v>
      </c>
      <c r="BX976" s="1">
        <v>0</v>
      </c>
    </row>
    <row r="977" spans="4:76" hidden="1" x14ac:dyDescent="0.25">
      <c r="D977" s="4"/>
      <c r="E977" s="5">
        <f t="shared" si="144"/>
        <v>0</v>
      </c>
      <c r="F977" s="5">
        <f t="shared" si="145"/>
        <v>0</v>
      </c>
      <c r="H977" s="5" t="str">
        <f t="shared" si="146"/>
        <v>Withdrawn</v>
      </c>
      <c r="I977" s="6" t="str">
        <f t="shared" si="147"/>
        <v>Not Started</v>
      </c>
      <c r="J977" s="1" t="s">
        <v>2161</v>
      </c>
      <c r="P977" s="1" t="str">
        <f t="shared" si="148"/>
        <v>NRIS</v>
      </c>
      <c r="R977" s="1">
        <f t="shared" si="149"/>
        <v>150</v>
      </c>
      <c r="T977" s="1" t="str">
        <f t="shared" si="150"/>
        <v>Wind</v>
      </c>
      <c r="U977" s="1" t="str">
        <f t="shared" si="151"/>
        <v>Tippecanoe County</v>
      </c>
      <c r="V977" s="1" t="str">
        <f t="shared" si="152"/>
        <v>IN</v>
      </c>
      <c r="AB977" s="1"/>
      <c r="AC977" s="1"/>
      <c r="AJ977" s="5"/>
      <c r="AK977" s="5"/>
      <c r="AL977" s="5"/>
      <c r="AM977" s="5"/>
      <c r="AN977" s="5"/>
      <c r="AO977" s="5"/>
      <c r="AP977" s="5"/>
      <c r="AQ977" s="5"/>
      <c r="AR977" s="5"/>
      <c r="AS977" s="5"/>
      <c r="AT977" s="5"/>
      <c r="AU977" s="5"/>
      <c r="BB977" s="1" t="s">
        <v>73</v>
      </c>
      <c r="BC977" s="2">
        <v>39582</v>
      </c>
      <c r="BD977" s="2">
        <v>41157</v>
      </c>
      <c r="BE977" s="2">
        <v>41157</v>
      </c>
      <c r="BG977" s="1" t="s">
        <v>101</v>
      </c>
      <c r="BH977" s="1" t="s">
        <v>2114</v>
      </c>
      <c r="BI977" s="1" t="s">
        <v>103</v>
      </c>
      <c r="BL977" s="1" t="s">
        <v>134</v>
      </c>
      <c r="BM977" s="1" t="s">
        <v>126</v>
      </c>
      <c r="BN977" s="1" t="s">
        <v>2162</v>
      </c>
      <c r="BO977" s="1">
        <v>150</v>
      </c>
      <c r="BP977" s="1">
        <v>150</v>
      </c>
      <c r="BQ977" s="1" t="s">
        <v>97</v>
      </c>
      <c r="BR977" s="1" t="s">
        <v>98</v>
      </c>
      <c r="BS977" s="1" t="s">
        <v>84</v>
      </c>
      <c r="BT977" s="2">
        <v>40544</v>
      </c>
      <c r="BU977" s="1">
        <v>0</v>
      </c>
      <c r="BV977" s="1">
        <v>0</v>
      </c>
      <c r="BW977" s="1">
        <v>0</v>
      </c>
      <c r="BX977" s="1">
        <v>0</v>
      </c>
    </row>
    <row r="978" spans="4:76" hidden="1" x14ac:dyDescent="0.25">
      <c r="D978" s="4"/>
      <c r="E978" s="5">
        <f t="shared" si="144"/>
        <v>0</v>
      </c>
      <c r="F978" s="5">
        <f t="shared" si="145"/>
        <v>0</v>
      </c>
      <c r="H978" s="5" t="str">
        <f t="shared" si="146"/>
        <v>Withdrawn</v>
      </c>
      <c r="I978" s="6" t="str">
        <f t="shared" si="147"/>
        <v>Not Started</v>
      </c>
      <c r="J978" s="1" t="s">
        <v>2163</v>
      </c>
      <c r="P978" s="1" t="str">
        <f t="shared" si="148"/>
        <v>NRIS</v>
      </c>
      <c r="R978" s="1">
        <f t="shared" si="149"/>
        <v>150</v>
      </c>
      <c r="T978" s="1" t="str">
        <f t="shared" si="150"/>
        <v>Wind</v>
      </c>
      <c r="U978" s="1" t="str">
        <f t="shared" si="151"/>
        <v>Dickey County</v>
      </c>
      <c r="V978" s="1" t="str">
        <f t="shared" si="152"/>
        <v>ND</v>
      </c>
      <c r="AB978" s="1"/>
      <c r="AC978" s="1"/>
      <c r="AJ978" s="5"/>
      <c r="AK978" s="5"/>
      <c r="AL978" s="5"/>
      <c r="AM978" s="5"/>
      <c r="AN978" s="5"/>
      <c r="AO978" s="5"/>
      <c r="AP978" s="5"/>
      <c r="AQ978" s="5"/>
      <c r="AR978" s="5"/>
      <c r="AS978" s="5"/>
      <c r="AT978" s="5"/>
      <c r="AU978" s="5"/>
      <c r="BB978" s="1" t="s">
        <v>73</v>
      </c>
      <c r="BC978" s="2">
        <v>40127</v>
      </c>
      <c r="BD978" s="2">
        <v>41157</v>
      </c>
      <c r="BE978" s="2">
        <v>41157</v>
      </c>
      <c r="BG978" s="1" t="s">
        <v>192</v>
      </c>
      <c r="BH978" s="1" t="s">
        <v>193</v>
      </c>
      <c r="BI978" s="1" t="s">
        <v>194</v>
      </c>
      <c r="BL978" s="1" t="s">
        <v>143</v>
      </c>
      <c r="BM978" s="1" t="s">
        <v>126</v>
      </c>
      <c r="BN978" s="1" t="s">
        <v>2164</v>
      </c>
      <c r="BO978" s="1">
        <v>150</v>
      </c>
      <c r="BP978" s="1">
        <v>150</v>
      </c>
      <c r="BQ978" s="1" t="s">
        <v>97</v>
      </c>
      <c r="BR978" s="1" t="s">
        <v>98</v>
      </c>
      <c r="BS978" s="1" t="s">
        <v>84</v>
      </c>
      <c r="BT978" s="2">
        <v>41030</v>
      </c>
      <c r="BU978" s="1">
        <v>0</v>
      </c>
      <c r="BV978" s="1">
        <v>0</v>
      </c>
      <c r="BW978" s="1">
        <v>0</v>
      </c>
      <c r="BX978" s="1">
        <v>0</v>
      </c>
    </row>
    <row r="979" spans="4:76" hidden="1" x14ac:dyDescent="0.25">
      <c r="D979" s="4"/>
      <c r="E979" s="5" t="str">
        <f t="shared" si="144"/>
        <v>IP14</v>
      </c>
      <c r="F979" s="5" t="str">
        <f t="shared" si="145"/>
        <v>IP14</v>
      </c>
      <c r="H979" s="5" t="str">
        <f t="shared" si="146"/>
        <v>Done</v>
      </c>
      <c r="I979" s="6" t="str">
        <f t="shared" si="147"/>
        <v>In Service</v>
      </c>
      <c r="J979" s="1" t="s">
        <v>2165</v>
      </c>
      <c r="P979" s="1" t="str">
        <f t="shared" si="148"/>
        <v>NRIS</v>
      </c>
      <c r="R979" s="1">
        <f t="shared" si="149"/>
        <v>1500</v>
      </c>
      <c r="T979" s="1" t="str">
        <f t="shared" si="150"/>
        <v>Coal</v>
      </c>
      <c r="U979" s="1" t="str">
        <f t="shared" si="151"/>
        <v>Washington County</v>
      </c>
      <c r="V979" s="1" t="str">
        <f t="shared" si="152"/>
        <v>IL</v>
      </c>
      <c r="AB979" s="1"/>
      <c r="AC979" s="1"/>
      <c r="AJ979" s="5"/>
      <c r="AK979" s="5"/>
      <c r="AL979" s="5"/>
      <c r="AM979" s="5"/>
      <c r="AN979" s="5"/>
      <c r="AO979" s="5"/>
      <c r="AP979" s="5"/>
      <c r="AQ979" s="5"/>
      <c r="AR979" s="5"/>
      <c r="AS979" s="5"/>
      <c r="AT979" s="5"/>
      <c r="AU979" s="5"/>
      <c r="BB979" s="1" t="s">
        <v>58</v>
      </c>
      <c r="BC979" s="2">
        <v>37089</v>
      </c>
      <c r="BE979" s="2">
        <v>38266</v>
      </c>
      <c r="BF979" s="2">
        <v>40329</v>
      </c>
      <c r="BG979" s="1" t="s">
        <v>122</v>
      </c>
      <c r="BH979" s="1" t="s">
        <v>395</v>
      </c>
      <c r="BI979" s="1" t="s">
        <v>124</v>
      </c>
      <c r="BJ979" s="1" t="s">
        <v>2165</v>
      </c>
      <c r="BK979" s="1" t="s">
        <v>2165</v>
      </c>
      <c r="BL979" s="1" t="s">
        <v>77</v>
      </c>
      <c r="BM979" s="1" t="s">
        <v>126</v>
      </c>
      <c r="BN979" s="1" t="s">
        <v>950</v>
      </c>
      <c r="BO979" s="1">
        <v>1500</v>
      </c>
      <c r="BP979" s="1">
        <v>1500</v>
      </c>
      <c r="BQ979" s="1" t="s">
        <v>83</v>
      </c>
      <c r="BR979" s="1" t="s">
        <v>355</v>
      </c>
      <c r="BS979" s="1" t="s">
        <v>65</v>
      </c>
      <c r="BT979" s="2">
        <v>38930</v>
      </c>
      <c r="BU979" s="1">
        <v>0</v>
      </c>
      <c r="BV979" s="1">
        <v>0</v>
      </c>
      <c r="BW979" s="1">
        <v>0</v>
      </c>
      <c r="BX979" s="1">
        <v>0</v>
      </c>
    </row>
    <row r="980" spans="4:76" hidden="1" x14ac:dyDescent="0.25">
      <c r="D980" s="4"/>
      <c r="E980" s="5">
        <f t="shared" si="144"/>
        <v>0</v>
      </c>
      <c r="F980" s="5">
        <f t="shared" si="145"/>
        <v>0</v>
      </c>
      <c r="H980" s="5" t="str">
        <f t="shared" si="146"/>
        <v>Done</v>
      </c>
      <c r="I980" s="6" t="str">
        <f t="shared" si="147"/>
        <v>Not Started</v>
      </c>
      <c r="J980" s="1" t="s">
        <v>2166</v>
      </c>
      <c r="P980" s="1" t="str">
        <f t="shared" si="148"/>
        <v>NRIS</v>
      </c>
      <c r="R980" s="1">
        <f t="shared" si="149"/>
        <v>550</v>
      </c>
      <c r="T980" s="1" t="str">
        <f t="shared" si="150"/>
        <v>Coal</v>
      </c>
      <c r="U980" s="1" t="str">
        <f t="shared" si="151"/>
        <v>Franklin County</v>
      </c>
      <c r="V980" s="1" t="str">
        <f t="shared" si="152"/>
        <v>IL</v>
      </c>
      <c r="AB980" s="1"/>
      <c r="AC980" s="1"/>
      <c r="AJ980" s="5"/>
      <c r="AK980" s="5"/>
      <c r="AL980" s="5"/>
      <c r="AM980" s="5"/>
      <c r="AN980" s="5"/>
      <c r="AO980" s="5"/>
      <c r="AP980" s="5"/>
      <c r="AQ980" s="5"/>
      <c r="AR980" s="5"/>
      <c r="AS980" s="5"/>
      <c r="AT980" s="5"/>
      <c r="AU980" s="5"/>
      <c r="BB980" s="1" t="s">
        <v>58</v>
      </c>
      <c r="BC980" s="2">
        <v>37227</v>
      </c>
      <c r="BE980" s="2">
        <v>38266</v>
      </c>
      <c r="BG980" s="1" t="s">
        <v>122</v>
      </c>
      <c r="BH980" s="1" t="s">
        <v>1112</v>
      </c>
      <c r="BI980" s="1" t="s">
        <v>124</v>
      </c>
      <c r="BM980" s="1" t="s">
        <v>126</v>
      </c>
      <c r="BN980" s="1" t="s">
        <v>78</v>
      </c>
      <c r="BO980" s="1">
        <v>550</v>
      </c>
      <c r="BP980" s="1">
        <v>550</v>
      </c>
      <c r="BQ980" s="1" t="s">
        <v>83</v>
      </c>
      <c r="BS980" s="1" t="s">
        <v>84</v>
      </c>
      <c r="BT980" s="2">
        <v>37408</v>
      </c>
      <c r="BU980" s="1">
        <v>0</v>
      </c>
      <c r="BV980" s="1">
        <v>0</v>
      </c>
      <c r="BW980" s="1">
        <v>0</v>
      </c>
      <c r="BX980" s="1">
        <v>0</v>
      </c>
    </row>
    <row r="981" spans="4:76" hidden="1" x14ac:dyDescent="0.25">
      <c r="D981" s="4"/>
      <c r="E981" s="5">
        <f t="shared" si="144"/>
        <v>0</v>
      </c>
      <c r="F981" s="5">
        <f t="shared" si="145"/>
        <v>0</v>
      </c>
      <c r="H981" s="5" t="str">
        <f t="shared" si="146"/>
        <v>Withdrawn</v>
      </c>
      <c r="I981" s="6" t="str">
        <f t="shared" si="147"/>
        <v>Not Started</v>
      </c>
      <c r="J981" s="1" t="s">
        <v>2167</v>
      </c>
      <c r="P981" s="1" t="str">
        <f t="shared" si="148"/>
        <v>NRIS</v>
      </c>
      <c r="R981" s="1">
        <f t="shared" si="149"/>
        <v>61.2</v>
      </c>
      <c r="T981" s="1" t="str">
        <f t="shared" si="150"/>
        <v>Wind</v>
      </c>
      <c r="U981" s="1" t="str">
        <f t="shared" si="151"/>
        <v>Chippewa County</v>
      </c>
      <c r="V981" s="1" t="str">
        <f t="shared" si="152"/>
        <v>MI</v>
      </c>
      <c r="AB981" s="1"/>
      <c r="AC981" s="1"/>
      <c r="AJ981" s="5"/>
      <c r="AK981" s="5"/>
      <c r="AL981" s="5"/>
      <c r="AM981" s="5"/>
      <c r="AN981" s="5"/>
      <c r="AO981" s="5"/>
      <c r="AP981" s="5"/>
      <c r="AQ981" s="5"/>
      <c r="AR981" s="5"/>
      <c r="AS981" s="5"/>
      <c r="AT981" s="5"/>
      <c r="AU981" s="5"/>
      <c r="BB981" s="1" t="s">
        <v>73</v>
      </c>
      <c r="BC981" s="2">
        <v>40254</v>
      </c>
      <c r="BD981" s="2">
        <v>41165</v>
      </c>
      <c r="BE981" s="2">
        <v>41165</v>
      </c>
      <c r="BG981" s="1" t="s">
        <v>74</v>
      </c>
      <c r="BH981" s="1" t="s">
        <v>972</v>
      </c>
      <c r="BI981" s="1" t="s">
        <v>130</v>
      </c>
      <c r="BL981" s="1" t="s">
        <v>134</v>
      </c>
      <c r="BM981" s="1" t="s">
        <v>126</v>
      </c>
      <c r="BN981" s="1" t="s">
        <v>2168</v>
      </c>
      <c r="BO981" s="1">
        <v>61.2</v>
      </c>
      <c r="BP981" s="1">
        <v>61.2</v>
      </c>
      <c r="BQ981" s="1" t="s">
        <v>97</v>
      </c>
      <c r="BR981" s="1" t="s">
        <v>98</v>
      </c>
      <c r="BS981" s="1" t="s">
        <v>84</v>
      </c>
      <c r="BT981" s="2">
        <v>40695</v>
      </c>
      <c r="BU981" s="1">
        <v>0</v>
      </c>
      <c r="BV981" s="1">
        <v>0</v>
      </c>
      <c r="BW981" s="1">
        <v>0</v>
      </c>
      <c r="BX981" s="1">
        <v>0</v>
      </c>
    </row>
    <row r="982" spans="4:76" hidden="1" x14ac:dyDescent="0.25">
      <c r="D982" s="4"/>
      <c r="E982" s="5">
        <f t="shared" si="144"/>
        <v>0</v>
      </c>
      <c r="F982" s="5">
        <f t="shared" si="145"/>
        <v>0</v>
      </c>
      <c r="H982" s="5" t="str">
        <f t="shared" si="146"/>
        <v>Withdrawn</v>
      </c>
      <c r="I982" s="6" t="str">
        <f t="shared" si="147"/>
        <v>Not Started</v>
      </c>
      <c r="J982" s="1" t="s">
        <v>2169</v>
      </c>
      <c r="P982" s="1" t="str">
        <f t="shared" si="148"/>
        <v>NRIS</v>
      </c>
      <c r="R982" s="1">
        <f t="shared" si="149"/>
        <v>99</v>
      </c>
      <c r="T982" s="1" t="str">
        <f t="shared" si="150"/>
        <v>Wind</v>
      </c>
      <c r="U982" s="1" t="str">
        <f t="shared" si="151"/>
        <v>Sheridan County</v>
      </c>
      <c r="V982" s="1" t="str">
        <f t="shared" si="152"/>
        <v>ND</v>
      </c>
      <c r="AB982" s="1"/>
      <c r="AC982" s="1"/>
      <c r="AJ982" s="5"/>
      <c r="AK982" s="5"/>
      <c r="AL982" s="5"/>
      <c r="AM982" s="5"/>
      <c r="AN982" s="5"/>
      <c r="AO982" s="5"/>
      <c r="AP982" s="5"/>
      <c r="AQ982" s="5"/>
      <c r="AR982" s="5"/>
      <c r="AS982" s="5"/>
      <c r="AT982" s="5"/>
      <c r="AU982" s="5"/>
      <c r="BB982" s="1" t="s">
        <v>73</v>
      </c>
      <c r="BC982" s="2">
        <v>40661</v>
      </c>
      <c r="BD982" s="2">
        <v>41170</v>
      </c>
      <c r="BE982" s="2">
        <v>41170</v>
      </c>
      <c r="BG982" s="1" t="s">
        <v>203</v>
      </c>
      <c r="BH982" s="1" t="s">
        <v>2170</v>
      </c>
      <c r="BI982" s="1" t="s">
        <v>194</v>
      </c>
      <c r="BL982" s="1" t="s">
        <v>143</v>
      </c>
      <c r="BM982" s="1" t="s">
        <v>126</v>
      </c>
      <c r="BN982" s="1" t="s">
        <v>2171</v>
      </c>
      <c r="BO982" s="1">
        <v>99</v>
      </c>
      <c r="BP982" s="1">
        <v>99</v>
      </c>
      <c r="BQ982" s="1" t="s">
        <v>97</v>
      </c>
      <c r="BR982" s="1" t="s">
        <v>98</v>
      </c>
      <c r="BS982" s="1" t="s">
        <v>84</v>
      </c>
      <c r="BT982" s="2">
        <v>40466</v>
      </c>
      <c r="BU982" s="1">
        <v>0</v>
      </c>
      <c r="BV982" s="1">
        <v>0</v>
      </c>
      <c r="BW982" s="1">
        <v>0</v>
      </c>
      <c r="BX982" s="1">
        <v>0</v>
      </c>
    </row>
    <row r="983" spans="4:76" hidden="1" x14ac:dyDescent="0.25">
      <c r="D983" s="4"/>
      <c r="E983" s="5" t="str">
        <f t="shared" si="144"/>
        <v>DPP-2009-MAR</v>
      </c>
      <c r="F983" s="5" t="str">
        <f t="shared" si="145"/>
        <v>Individual</v>
      </c>
      <c r="H983" s="5" t="str">
        <f t="shared" si="146"/>
        <v>Done</v>
      </c>
      <c r="I983" s="6" t="str">
        <f t="shared" si="147"/>
        <v>In Service</v>
      </c>
      <c r="J983" s="1" t="s">
        <v>2172</v>
      </c>
      <c r="P983" s="1" t="str">
        <f t="shared" si="148"/>
        <v>NRIS</v>
      </c>
      <c r="R983" s="1">
        <f t="shared" si="149"/>
        <v>20</v>
      </c>
      <c r="T983" s="1" t="str">
        <f t="shared" si="150"/>
        <v>Wind</v>
      </c>
      <c r="U983" s="1" t="str">
        <f t="shared" si="151"/>
        <v>Bowman County</v>
      </c>
      <c r="V983" s="1" t="str">
        <f t="shared" si="152"/>
        <v>ND</v>
      </c>
      <c r="AB983" s="1"/>
      <c r="AC983" s="1"/>
      <c r="AJ983" s="5"/>
      <c r="AK983" s="5"/>
      <c r="AL983" s="5"/>
      <c r="AM983" s="5"/>
      <c r="AN983" s="5"/>
      <c r="AO983" s="5"/>
      <c r="AP983" s="5"/>
      <c r="AQ983" s="5"/>
      <c r="AR983" s="5"/>
      <c r="AS983" s="5"/>
      <c r="AT983" s="5"/>
      <c r="AU983" s="5"/>
      <c r="BB983" s="1" t="s">
        <v>58</v>
      </c>
      <c r="BC983" s="2">
        <v>39743</v>
      </c>
      <c r="BE983" s="2">
        <v>40296</v>
      </c>
      <c r="BF983" s="2">
        <v>40299</v>
      </c>
      <c r="BG983" s="1" t="s">
        <v>192</v>
      </c>
      <c r="BH983" s="1" t="s">
        <v>627</v>
      </c>
      <c r="BI983" s="1" t="s">
        <v>194</v>
      </c>
      <c r="BJ983" s="1" t="s">
        <v>1339</v>
      </c>
      <c r="BK983" s="1" t="s">
        <v>1340</v>
      </c>
      <c r="BL983" s="1" t="s">
        <v>134</v>
      </c>
      <c r="BM983" s="1" t="s">
        <v>126</v>
      </c>
      <c r="BN983" s="1" t="s">
        <v>2173</v>
      </c>
      <c r="BO983" s="1">
        <v>20</v>
      </c>
      <c r="BP983" s="1">
        <v>20</v>
      </c>
      <c r="BQ983" s="1" t="s">
        <v>97</v>
      </c>
      <c r="BR983" s="1" t="s">
        <v>98</v>
      </c>
      <c r="BS983" s="1" t="s">
        <v>65</v>
      </c>
      <c r="BT983" s="2">
        <v>38443</v>
      </c>
      <c r="BU983" s="1">
        <v>0</v>
      </c>
      <c r="BV983" s="1">
        <v>0</v>
      </c>
      <c r="BW983" s="1">
        <v>0</v>
      </c>
      <c r="BX983" s="1">
        <v>0</v>
      </c>
    </row>
    <row r="984" spans="4:76" hidden="1" x14ac:dyDescent="0.25">
      <c r="D984" s="4"/>
      <c r="E984" s="5">
        <f t="shared" si="144"/>
        <v>0</v>
      </c>
      <c r="F984" s="5" t="str">
        <f t="shared" si="145"/>
        <v>GS5</v>
      </c>
      <c r="H984" s="5" t="str">
        <f t="shared" si="146"/>
        <v>Withdrawn</v>
      </c>
      <c r="I984" s="6" t="str">
        <f t="shared" si="147"/>
        <v>Not Started</v>
      </c>
      <c r="J984" s="1" t="s">
        <v>2174</v>
      </c>
      <c r="P984" s="1" t="str">
        <f t="shared" si="148"/>
        <v>NRIS</v>
      </c>
      <c r="R984" s="1">
        <f t="shared" si="149"/>
        <v>100</v>
      </c>
      <c r="T984" s="1" t="str">
        <f t="shared" si="150"/>
        <v>Wind</v>
      </c>
      <c r="U984" s="1" t="str">
        <f t="shared" si="151"/>
        <v>Jackson County</v>
      </c>
      <c r="V984" s="1" t="str">
        <f t="shared" si="152"/>
        <v>MN</v>
      </c>
      <c r="AB984" s="1"/>
      <c r="AC984" s="1"/>
      <c r="AJ984" s="5"/>
      <c r="AK984" s="5"/>
      <c r="AL984" s="5"/>
      <c r="AM984" s="5"/>
      <c r="AN984" s="5"/>
      <c r="AO984" s="5"/>
      <c r="AP984" s="5"/>
      <c r="AQ984" s="5"/>
      <c r="AR984" s="5"/>
      <c r="AS984" s="5"/>
      <c r="AT984" s="5"/>
      <c r="AU984" s="5"/>
      <c r="BB984" s="1" t="s">
        <v>73</v>
      </c>
      <c r="BC984" s="2">
        <v>38755</v>
      </c>
      <c r="BD984" s="2">
        <v>41178</v>
      </c>
      <c r="BE984" s="2">
        <v>41178</v>
      </c>
      <c r="BG984" s="1" t="s">
        <v>87</v>
      </c>
      <c r="BH984" s="1" t="s">
        <v>259</v>
      </c>
      <c r="BI984" s="1" t="s">
        <v>93</v>
      </c>
      <c r="BK984" s="1" t="s">
        <v>2092</v>
      </c>
      <c r="BL984" s="1" t="s">
        <v>134</v>
      </c>
      <c r="BM984" s="1" t="s">
        <v>126</v>
      </c>
      <c r="BN984" s="1" t="s">
        <v>2175</v>
      </c>
      <c r="BO984" s="1">
        <v>100</v>
      </c>
      <c r="BP984" s="1">
        <v>100</v>
      </c>
      <c r="BQ984" s="1" t="s">
        <v>97</v>
      </c>
      <c r="BR984" s="1" t="s">
        <v>98</v>
      </c>
      <c r="BS984" s="1" t="s">
        <v>84</v>
      </c>
      <c r="BT984" s="2">
        <v>39234</v>
      </c>
      <c r="BU984" s="1">
        <v>0</v>
      </c>
      <c r="BV984" s="1">
        <v>0</v>
      </c>
      <c r="BW984" s="1">
        <v>0</v>
      </c>
      <c r="BX984" s="1">
        <v>0</v>
      </c>
    </row>
    <row r="985" spans="4:76" hidden="1" x14ac:dyDescent="0.25">
      <c r="D985" s="4"/>
      <c r="E985" s="5">
        <f t="shared" si="144"/>
        <v>0</v>
      </c>
      <c r="F985" s="5">
        <f t="shared" si="145"/>
        <v>0</v>
      </c>
      <c r="H985" s="5" t="str">
        <f t="shared" si="146"/>
        <v>Withdrawn</v>
      </c>
      <c r="I985" s="6" t="str">
        <f t="shared" si="147"/>
        <v>Not Started</v>
      </c>
      <c r="J985" s="1" t="s">
        <v>2176</v>
      </c>
      <c r="P985" s="1" t="str">
        <f t="shared" si="148"/>
        <v>ERIS</v>
      </c>
      <c r="R985" s="1">
        <f t="shared" si="149"/>
        <v>250</v>
      </c>
      <c r="T985" s="1" t="str">
        <f t="shared" si="150"/>
        <v>Wind</v>
      </c>
      <c r="U985" s="1" t="str">
        <f t="shared" si="151"/>
        <v>McIntosh County</v>
      </c>
      <c r="V985" s="1" t="str">
        <f t="shared" si="152"/>
        <v>ND</v>
      </c>
      <c r="AB985" s="1"/>
      <c r="AC985" s="1"/>
      <c r="AJ985" s="5"/>
      <c r="AK985" s="5"/>
      <c r="AL985" s="5"/>
      <c r="AM985" s="5"/>
      <c r="AN985" s="5"/>
      <c r="AO985" s="5"/>
      <c r="AP985" s="5"/>
      <c r="AQ985" s="5"/>
      <c r="AR985" s="5"/>
      <c r="AS985" s="5"/>
      <c r="AT985" s="5"/>
      <c r="AU985" s="5"/>
      <c r="BB985" s="1" t="s">
        <v>73</v>
      </c>
      <c r="BC985" s="2">
        <v>40630</v>
      </c>
      <c r="BD985" s="2">
        <v>41178</v>
      </c>
      <c r="BE985" s="2">
        <v>41178</v>
      </c>
      <c r="BG985" s="1" t="s">
        <v>192</v>
      </c>
      <c r="BH985" s="1" t="s">
        <v>285</v>
      </c>
      <c r="BI985" s="1" t="s">
        <v>194</v>
      </c>
      <c r="BL985" s="1" t="s">
        <v>143</v>
      </c>
      <c r="BM985" s="1" t="s">
        <v>62</v>
      </c>
      <c r="BN985" s="1" t="s">
        <v>2177</v>
      </c>
      <c r="BO985" s="1">
        <v>250</v>
      </c>
      <c r="BP985" s="1">
        <v>250</v>
      </c>
      <c r="BQ985" s="1" t="s">
        <v>97</v>
      </c>
      <c r="BR985" s="1" t="s">
        <v>98</v>
      </c>
      <c r="BS985" s="1" t="s">
        <v>84</v>
      </c>
      <c r="BT985" s="2">
        <v>42004</v>
      </c>
      <c r="BU985" s="1">
        <v>0</v>
      </c>
      <c r="BV985" s="1">
        <v>0</v>
      </c>
      <c r="BW985" s="1">
        <v>0</v>
      </c>
      <c r="BX985" s="1">
        <v>0</v>
      </c>
    </row>
    <row r="986" spans="4:76" hidden="1" x14ac:dyDescent="0.25">
      <c r="D986" s="4"/>
      <c r="E986" s="5">
        <f t="shared" si="144"/>
        <v>0</v>
      </c>
      <c r="F986" s="5">
        <f t="shared" si="145"/>
        <v>0</v>
      </c>
      <c r="H986" s="5" t="str">
        <f t="shared" si="146"/>
        <v>Withdrawn</v>
      </c>
      <c r="I986" s="6" t="str">
        <f t="shared" si="147"/>
        <v>Not Started</v>
      </c>
      <c r="J986" s="1" t="s">
        <v>2178</v>
      </c>
      <c r="P986" s="1" t="str">
        <f t="shared" si="148"/>
        <v>NRIS</v>
      </c>
      <c r="R986" s="1">
        <f t="shared" si="149"/>
        <v>75</v>
      </c>
      <c r="T986" s="1" t="str">
        <f t="shared" si="150"/>
        <v>Wind</v>
      </c>
      <c r="U986" s="1" t="str">
        <f t="shared" si="151"/>
        <v>Jackson County</v>
      </c>
      <c r="V986" s="1" t="str">
        <f t="shared" si="152"/>
        <v>MN</v>
      </c>
      <c r="AB986" s="1"/>
      <c r="AC986" s="1"/>
      <c r="AJ986" s="5"/>
      <c r="AK986" s="5"/>
      <c r="AL986" s="5"/>
      <c r="AM986" s="5"/>
      <c r="AN986" s="5"/>
      <c r="AO986" s="5"/>
      <c r="AP986" s="5"/>
      <c r="AQ986" s="5"/>
      <c r="AR986" s="5"/>
      <c r="AS986" s="5"/>
      <c r="AT986" s="5"/>
      <c r="AU986" s="5"/>
      <c r="BB986" s="1" t="s">
        <v>73</v>
      </c>
      <c r="BC986" s="2">
        <v>41050</v>
      </c>
      <c r="BD986" s="2">
        <v>41178</v>
      </c>
      <c r="BE986" s="2">
        <v>41178</v>
      </c>
      <c r="BG986" s="1" t="s">
        <v>87</v>
      </c>
      <c r="BH986" s="1" t="s">
        <v>259</v>
      </c>
      <c r="BI986" s="1" t="s">
        <v>93</v>
      </c>
      <c r="BL986" s="1" t="s">
        <v>536</v>
      </c>
      <c r="BM986" s="1" t="s">
        <v>126</v>
      </c>
      <c r="BN986" s="1" t="s">
        <v>2179</v>
      </c>
      <c r="BO986" s="1">
        <v>75</v>
      </c>
      <c r="BP986" s="1">
        <v>75</v>
      </c>
      <c r="BQ986" s="1" t="s">
        <v>97</v>
      </c>
      <c r="BR986" s="1" t="s">
        <v>98</v>
      </c>
      <c r="BS986" s="1" t="s">
        <v>84</v>
      </c>
      <c r="BT986" s="2">
        <v>42248</v>
      </c>
      <c r="BU986" s="1">
        <v>0</v>
      </c>
      <c r="BV986" s="1">
        <v>0</v>
      </c>
      <c r="BW986" s="1">
        <v>0</v>
      </c>
      <c r="BX986" s="1">
        <v>0</v>
      </c>
    </row>
    <row r="987" spans="4:76" hidden="1" x14ac:dyDescent="0.25">
      <c r="D987" s="4"/>
      <c r="E987" s="5">
        <f t="shared" si="144"/>
        <v>0</v>
      </c>
      <c r="F987" s="5">
        <f t="shared" si="145"/>
        <v>0</v>
      </c>
      <c r="H987" s="5" t="str">
        <f t="shared" si="146"/>
        <v>Withdrawn</v>
      </c>
      <c r="I987" s="6" t="str">
        <f t="shared" si="147"/>
        <v>Not Started</v>
      </c>
      <c r="J987" s="1" t="s">
        <v>2180</v>
      </c>
      <c r="P987" s="1" t="str">
        <f t="shared" si="148"/>
        <v>ERIS</v>
      </c>
      <c r="R987" s="1">
        <f t="shared" si="149"/>
        <v>35</v>
      </c>
      <c r="T987" s="1" t="str">
        <f t="shared" si="150"/>
        <v>Wood</v>
      </c>
      <c r="U987" s="1" t="str">
        <f t="shared" si="151"/>
        <v>Midland County</v>
      </c>
      <c r="V987" s="1" t="str">
        <f t="shared" si="152"/>
        <v>MI</v>
      </c>
      <c r="AB987" s="1"/>
      <c r="AC987" s="1"/>
      <c r="AJ987" s="5"/>
      <c r="AK987" s="5"/>
      <c r="AL987" s="5"/>
      <c r="AM987" s="5"/>
      <c r="AN987" s="5"/>
      <c r="AO987" s="5"/>
      <c r="AP987" s="5"/>
      <c r="AQ987" s="5"/>
      <c r="AR987" s="5"/>
      <c r="AS987" s="5"/>
      <c r="AT987" s="5"/>
      <c r="AU987" s="5"/>
      <c r="BB987" s="1" t="s">
        <v>73</v>
      </c>
      <c r="BC987" s="2">
        <v>40862</v>
      </c>
      <c r="BD987" s="2">
        <v>41179</v>
      </c>
      <c r="BE987" s="2">
        <v>41179</v>
      </c>
      <c r="BG987" s="1" t="s">
        <v>139</v>
      </c>
      <c r="BH987" s="1" t="s">
        <v>1210</v>
      </c>
      <c r="BI987" s="1" t="s">
        <v>130</v>
      </c>
      <c r="BL987" s="1" t="s">
        <v>536</v>
      </c>
      <c r="BM987" s="1" t="s">
        <v>62</v>
      </c>
      <c r="BN987" s="1" t="s">
        <v>2181</v>
      </c>
      <c r="BO987" s="1">
        <v>35</v>
      </c>
      <c r="BP987" s="1">
        <v>35</v>
      </c>
      <c r="BQ987" s="1" t="s">
        <v>1273</v>
      </c>
      <c r="BS987" s="1" t="s">
        <v>84</v>
      </c>
      <c r="BU987" s="1">
        <v>0</v>
      </c>
      <c r="BV987" s="1">
        <v>0</v>
      </c>
      <c r="BW987" s="1">
        <v>0</v>
      </c>
      <c r="BX987" s="1">
        <v>0</v>
      </c>
    </row>
    <row r="988" spans="4:76" hidden="1" x14ac:dyDescent="0.25">
      <c r="D988" s="4"/>
      <c r="E988" s="5">
        <f t="shared" si="144"/>
        <v>0</v>
      </c>
      <c r="F988" s="5">
        <f t="shared" si="145"/>
        <v>0</v>
      </c>
      <c r="H988" s="5" t="str">
        <f t="shared" si="146"/>
        <v>Withdrawn</v>
      </c>
      <c r="I988" s="6" t="str">
        <f t="shared" si="147"/>
        <v>Not Started</v>
      </c>
      <c r="J988" s="1" t="s">
        <v>2182</v>
      </c>
      <c r="P988" s="1" t="str">
        <f t="shared" si="148"/>
        <v>NRIS</v>
      </c>
      <c r="R988" s="1">
        <f t="shared" si="149"/>
        <v>201</v>
      </c>
      <c r="T988" s="1" t="str">
        <f t="shared" si="150"/>
        <v>Wind</v>
      </c>
      <c r="U988" s="1" t="str">
        <f t="shared" si="151"/>
        <v>Clinton County</v>
      </c>
      <c r="V988" s="1" t="str">
        <f t="shared" si="152"/>
        <v>IN</v>
      </c>
      <c r="AB988" s="1"/>
      <c r="AC988" s="1"/>
      <c r="AJ988" s="5"/>
      <c r="AK988" s="5"/>
      <c r="AL988" s="5"/>
      <c r="AM988" s="5"/>
      <c r="AN988" s="5"/>
      <c r="AO988" s="5"/>
      <c r="AP988" s="5"/>
      <c r="AQ988" s="5"/>
      <c r="AR988" s="5"/>
      <c r="AS988" s="5"/>
      <c r="AT988" s="5"/>
      <c r="AU988" s="5"/>
      <c r="BB988" s="1" t="s">
        <v>73</v>
      </c>
      <c r="BC988" s="2">
        <v>40357</v>
      </c>
      <c r="BD988" s="2">
        <v>41184</v>
      </c>
      <c r="BE988" s="2">
        <v>41184</v>
      </c>
      <c r="BG988" s="1" t="s">
        <v>101</v>
      </c>
      <c r="BH988" s="1" t="s">
        <v>88</v>
      </c>
      <c r="BI988" s="1" t="s">
        <v>103</v>
      </c>
      <c r="BL988" s="1" t="s">
        <v>143</v>
      </c>
      <c r="BM988" s="1" t="s">
        <v>126</v>
      </c>
      <c r="BN988" s="1" t="s">
        <v>2183</v>
      </c>
      <c r="BO988" s="1">
        <v>201</v>
      </c>
      <c r="BP988" s="1">
        <v>201</v>
      </c>
      <c r="BQ988" s="1" t="s">
        <v>97</v>
      </c>
      <c r="BR988" s="1" t="s">
        <v>98</v>
      </c>
      <c r="BS988" s="1" t="s">
        <v>84</v>
      </c>
      <c r="BT988" s="2">
        <v>40179</v>
      </c>
      <c r="BU988" s="1">
        <v>0</v>
      </c>
      <c r="BV988" s="1">
        <v>0</v>
      </c>
      <c r="BW988" s="1">
        <v>0</v>
      </c>
      <c r="BX988" s="1">
        <v>0</v>
      </c>
    </row>
    <row r="989" spans="4:76" hidden="1" x14ac:dyDescent="0.25">
      <c r="D989" s="4"/>
      <c r="E989" s="5">
        <f t="shared" si="144"/>
        <v>0</v>
      </c>
      <c r="F989" s="5">
        <f t="shared" si="145"/>
        <v>0</v>
      </c>
      <c r="H989" s="5" t="str">
        <f t="shared" si="146"/>
        <v>Withdrawn</v>
      </c>
      <c r="I989" s="6" t="str">
        <f t="shared" si="147"/>
        <v>Not Started</v>
      </c>
      <c r="J989" s="1" t="s">
        <v>2184</v>
      </c>
      <c r="P989" s="1" t="str">
        <f t="shared" si="148"/>
        <v>NRIS</v>
      </c>
      <c r="R989" s="1">
        <f t="shared" si="149"/>
        <v>80</v>
      </c>
      <c r="T989" s="1" t="str">
        <f t="shared" si="150"/>
        <v>Wind</v>
      </c>
      <c r="U989" s="1" t="str">
        <f t="shared" si="151"/>
        <v>Ford County</v>
      </c>
      <c r="V989" s="1" t="str">
        <f t="shared" si="152"/>
        <v>IL</v>
      </c>
      <c r="AB989" s="1"/>
      <c r="AC989" s="1"/>
      <c r="AJ989" s="5"/>
      <c r="AK989" s="5"/>
      <c r="AL989" s="5"/>
      <c r="AM989" s="5"/>
      <c r="AN989" s="5"/>
      <c r="AO989" s="5"/>
      <c r="AP989" s="5"/>
      <c r="AQ989" s="5"/>
      <c r="AR989" s="5"/>
      <c r="AS989" s="5"/>
      <c r="AT989" s="5"/>
      <c r="AU989" s="5"/>
      <c r="BB989" s="1" t="s">
        <v>73</v>
      </c>
      <c r="BC989" s="2">
        <v>40168</v>
      </c>
      <c r="BD989" s="2">
        <v>41189</v>
      </c>
      <c r="BE989" s="2">
        <v>41189</v>
      </c>
      <c r="BG989" s="1" t="s">
        <v>122</v>
      </c>
      <c r="BH989" s="1" t="s">
        <v>736</v>
      </c>
      <c r="BI989" s="1" t="s">
        <v>124</v>
      </c>
      <c r="BL989" s="1" t="s">
        <v>134</v>
      </c>
      <c r="BM989" s="1" t="s">
        <v>126</v>
      </c>
      <c r="BN989" s="1" t="s">
        <v>2185</v>
      </c>
      <c r="BO989" s="1">
        <v>80</v>
      </c>
      <c r="BP989" s="1">
        <v>80</v>
      </c>
      <c r="BQ989" s="1" t="s">
        <v>97</v>
      </c>
      <c r="BR989" s="1" t="s">
        <v>98</v>
      </c>
      <c r="BS989" s="1" t="s">
        <v>84</v>
      </c>
      <c r="BT989" s="2">
        <v>40756</v>
      </c>
      <c r="BU989" s="1">
        <v>0</v>
      </c>
      <c r="BV989" s="1">
        <v>0</v>
      </c>
      <c r="BW989" s="1">
        <v>0</v>
      </c>
      <c r="BX989" s="1">
        <v>0</v>
      </c>
    </row>
    <row r="990" spans="4:76" hidden="1" x14ac:dyDescent="0.25">
      <c r="D990" s="4"/>
      <c r="E990" s="5">
        <f t="shared" si="144"/>
        <v>0</v>
      </c>
      <c r="F990" s="5">
        <f t="shared" si="145"/>
        <v>0</v>
      </c>
      <c r="H990" s="5" t="str">
        <f t="shared" si="146"/>
        <v>Withdrawn</v>
      </c>
      <c r="I990" s="6" t="str">
        <f t="shared" si="147"/>
        <v>Not Started</v>
      </c>
      <c r="J990" s="1" t="s">
        <v>2186</v>
      </c>
      <c r="P990" s="1" t="str">
        <f t="shared" si="148"/>
        <v>NRIS</v>
      </c>
      <c r="R990" s="1">
        <f t="shared" si="149"/>
        <v>300</v>
      </c>
      <c r="T990" s="1" t="str">
        <f t="shared" si="150"/>
        <v>Wind</v>
      </c>
      <c r="U990" s="1" t="str">
        <f t="shared" si="151"/>
        <v>DeWitt County</v>
      </c>
      <c r="V990" s="1" t="str">
        <f t="shared" si="152"/>
        <v>IL</v>
      </c>
      <c r="AB990" s="1"/>
      <c r="AC990" s="1"/>
      <c r="AJ990" s="5"/>
      <c r="AK990" s="5"/>
      <c r="AL990" s="5"/>
      <c r="AM990" s="5"/>
      <c r="AN990" s="5"/>
      <c r="AO990" s="5"/>
      <c r="AP990" s="5"/>
      <c r="AQ990" s="5"/>
      <c r="AR990" s="5"/>
      <c r="AS990" s="5"/>
      <c r="AT990" s="5"/>
      <c r="AU990" s="5"/>
      <c r="BB990" s="1" t="s">
        <v>73</v>
      </c>
      <c r="BC990" s="2">
        <v>40310</v>
      </c>
      <c r="BD990" s="2">
        <v>41190</v>
      </c>
      <c r="BE990" s="2">
        <v>41190</v>
      </c>
      <c r="BG990" s="1" t="s">
        <v>122</v>
      </c>
      <c r="BH990" s="1" t="s">
        <v>2187</v>
      </c>
      <c r="BI990" s="1" t="s">
        <v>124</v>
      </c>
      <c r="BL990" s="1" t="s">
        <v>143</v>
      </c>
      <c r="BM990" s="1" t="s">
        <v>126</v>
      </c>
      <c r="BN990" s="1" t="s">
        <v>2188</v>
      </c>
      <c r="BO990" s="1">
        <v>300</v>
      </c>
      <c r="BP990" s="1">
        <v>300</v>
      </c>
      <c r="BQ990" s="1" t="s">
        <v>97</v>
      </c>
      <c r="BR990" s="1" t="s">
        <v>98</v>
      </c>
      <c r="BS990" s="1" t="s">
        <v>84</v>
      </c>
      <c r="BT990" s="2">
        <v>40452</v>
      </c>
      <c r="BU990" s="1">
        <v>0</v>
      </c>
      <c r="BV990" s="1">
        <v>0</v>
      </c>
      <c r="BW990" s="1">
        <v>0</v>
      </c>
      <c r="BX990" s="1">
        <v>0</v>
      </c>
    </row>
    <row r="991" spans="4:76" hidden="1" x14ac:dyDescent="0.25">
      <c r="D991" s="4"/>
      <c r="E991" s="5">
        <f t="shared" si="144"/>
        <v>0</v>
      </c>
      <c r="F991" s="5">
        <f t="shared" si="145"/>
        <v>0</v>
      </c>
      <c r="H991" s="5" t="str">
        <f t="shared" si="146"/>
        <v>Withdrawn</v>
      </c>
      <c r="I991" s="6" t="str">
        <f t="shared" si="147"/>
        <v>Not Started</v>
      </c>
      <c r="J991" s="1" t="s">
        <v>2189</v>
      </c>
      <c r="P991" s="1" t="str">
        <f t="shared" si="148"/>
        <v>NRIS</v>
      </c>
      <c r="R991" s="1">
        <f t="shared" si="149"/>
        <v>50</v>
      </c>
      <c r="T991" s="1" t="str">
        <f t="shared" si="150"/>
        <v>Wind</v>
      </c>
      <c r="U991" s="1" t="str">
        <f t="shared" si="151"/>
        <v>Murray County</v>
      </c>
      <c r="V991" s="1" t="str">
        <f t="shared" si="152"/>
        <v>MN</v>
      </c>
      <c r="AB991" s="1"/>
      <c r="AC991" s="1"/>
      <c r="AJ991" s="5"/>
      <c r="AK991" s="5"/>
      <c r="AL991" s="5"/>
      <c r="AM991" s="5"/>
      <c r="AN991" s="5"/>
      <c r="AO991" s="5"/>
      <c r="AP991" s="5"/>
      <c r="AQ991" s="5"/>
      <c r="AR991" s="5"/>
      <c r="AS991" s="5"/>
      <c r="AT991" s="5"/>
      <c r="AU991" s="5"/>
      <c r="BB991" s="1" t="s">
        <v>73</v>
      </c>
      <c r="BC991" s="2">
        <v>39293</v>
      </c>
      <c r="BD991" s="2">
        <v>41191</v>
      </c>
      <c r="BE991" s="2">
        <v>41191</v>
      </c>
      <c r="BG991" s="1" t="s">
        <v>91</v>
      </c>
      <c r="BH991" s="1" t="s">
        <v>162</v>
      </c>
      <c r="BI991" s="1" t="s">
        <v>93</v>
      </c>
      <c r="BL991" s="1" t="s">
        <v>143</v>
      </c>
      <c r="BM991" s="1" t="s">
        <v>126</v>
      </c>
      <c r="BN991" s="1" t="s">
        <v>2190</v>
      </c>
      <c r="BO991" s="1">
        <v>50</v>
      </c>
      <c r="BP991" s="1">
        <v>50</v>
      </c>
      <c r="BQ991" s="1" t="s">
        <v>97</v>
      </c>
      <c r="BR991" s="1" t="s">
        <v>98</v>
      </c>
      <c r="BS991" s="1" t="s">
        <v>84</v>
      </c>
      <c r="BT991" s="2">
        <v>40405</v>
      </c>
      <c r="BU991" s="1">
        <v>0</v>
      </c>
      <c r="BV991" s="1">
        <v>0</v>
      </c>
      <c r="BW991" s="1">
        <v>0</v>
      </c>
      <c r="BX991" s="1">
        <v>0</v>
      </c>
    </row>
    <row r="992" spans="4:76" hidden="1" x14ac:dyDescent="0.25">
      <c r="D992" s="4"/>
      <c r="E992" s="5">
        <f t="shared" si="144"/>
        <v>0</v>
      </c>
      <c r="F992" s="5">
        <f t="shared" si="145"/>
        <v>0</v>
      </c>
      <c r="H992" s="5" t="str">
        <f t="shared" si="146"/>
        <v>Withdrawn</v>
      </c>
      <c r="I992" s="6" t="str">
        <f t="shared" si="147"/>
        <v>Not Started</v>
      </c>
      <c r="J992" s="1" t="s">
        <v>2191</v>
      </c>
      <c r="P992" s="1" t="str">
        <f t="shared" si="148"/>
        <v>NRIS</v>
      </c>
      <c r="R992" s="1">
        <f t="shared" si="149"/>
        <v>150</v>
      </c>
      <c r="T992" s="1" t="str">
        <f t="shared" si="150"/>
        <v>Wind</v>
      </c>
      <c r="U992" s="1" t="str">
        <f t="shared" si="151"/>
        <v>Murray County</v>
      </c>
      <c r="V992" s="1" t="str">
        <f t="shared" si="152"/>
        <v>MN</v>
      </c>
      <c r="AB992" s="1"/>
      <c r="AC992" s="1"/>
      <c r="AJ992" s="5"/>
      <c r="AK992" s="5"/>
      <c r="AL992" s="5"/>
      <c r="AM992" s="5"/>
      <c r="AN992" s="5"/>
      <c r="AO992" s="5"/>
      <c r="AP992" s="5"/>
      <c r="AQ992" s="5"/>
      <c r="AR992" s="5"/>
      <c r="AS992" s="5"/>
      <c r="AT992" s="5"/>
      <c r="AU992" s="5"/>
      <c r="BB992" s="1" t="s">
        <v>73</v>
      </c>
      <c r="BC992" s="2">
        <v>39364</v>
      </c>
      <c r="BD992" s="2">
        <v>41191</v>
      </c>
      <c r="BE992" s="2">
        <v>41191</v>
      </c>
      <c r="BG992" s="1" t="s">
        <v>91</v>
      </c>
      <c r="BH992" s="1" t="s">
        <v>162</v>
      </c>
      <c r="BI992" s="1" t="s">
        <v>93</v>
      </c>
      <c r="BL992" s="1" t="s">
        <v>143</v>
      </c>
      <c r="BM992" s="1" t="s">
        <v>126</v>
      </c>
      <c r="BN992" s="1" t="s">
        <v>2192</v>
      </c>
      <c r="BO992" s="1">
        <v>150</v>
      </c>
      <c r="BP992" s="1">
        <v>150</v>
      </c>
      <c r="BQ992" s="1" t="s">
        <v>97</v>
      </c>
      <c r="BR992" s="1" t="s">
        <v>98</v>
      </c>
      <c r="BS992" s="1" t="s">
        <v>84</v>
      </c>
      <c r="BT992" s="2">
        <v>40268</v>
      </c>
      <c r="BU992" s="1">
        <v>0</v>
      </c>
      <c r="BV992" s="1">
        <v>0</v>
      </c>
      <c r="BW992" s="1">
        <v>0</v>
      </c>
      <c r="BX992" s="1">
        <v>0</v>
      </c>
    </row>
    <row r="993" spans="4:76" hidden="1" x14ac:dyDescent="0.25">
      <c r="D993" s="4"/>
      <c r="E993" s="5">
        <f t="shared" si="144"/>
        <v>0</v>
      </c>
      <c r="F993" s="5">
        <f t="shared" si="145"/>
        <v>0</v>
      </c>
      <c r="H993" s="5" t="str">
        <f t="shared" si="146"/>
        <v>Withdrawn</v>
      </c>
      <c r="I993" s="6" t="str">
        <f t="shared" si="147"/>
        <v>Not Started</v>
      </c>
      <c r="J993" s="1" t="s">
        <v>2193</v>
      </c>
      <c r="P993" s="1" t="str">
        <f t="shared" si="148"/>
        <v>NRIS</v>
      </c>
      <c r="R993" s="1">
        <f t="shared" si="149"/>
        <v>33</v>
      </c>
      <c r="T993" s="1" t="str">
        <f t="shared" si="150"/>
        <v>Wind</v>
      </c>
      <c r="U993" s="1" t="str">
        <f t="shared" si="151"/>
        <v>Barnes County</v>
      </c>
      <c r="V993" s="1" t="str">
        <f t="shared" si="152"/>
        <v>ND</v>
      </c>
      <c r="AB993" s="1"/>
      <c r="AC993" s="1"/>
      <c r="AJ993" s="5"/>
      <c r="AK993" s="5"/>
      <c r="AL993" s="5"/>
      <c r="AM993" s="5"/>
      <c r="AN993" s="5"/>
      <c r="AO993" s="5"/>
      <c r="AP993" s="5"/>
      <c r="AQ993" s="5"/>
      <c r="AR993" s="5"/>
      <c r="AS993" s="5"/>
      <c r="AT993" s="5"/>
      <c r="AU993" s="5"/>
      <c r="BB993" s="1" t="s">
        <v>73</v>
      </c>
      <c r="BC993" s="2">
        <v>40661</v>
      </c>
      <c r="BD993" s="2">
        <v>41215</v>
      </c>
      <c r="BE993" s="2">
        <v>41215</v>
      </c>
      <c r="BG993" s="1" t="s">
        <v>203</v>
      </c>
      <c r="BH993" s="1" t="s">
        <v>1594</v>
      </c>
      <c r="BI993" s="1" t="s">
        <v>194</v>
      </c>
      <c r="BL993" s="1" t="s">
        <v>143</v>
      </c>
      <c r="BM993" s="1" t="s">
        <v>126</v>
      </c>
      <c r="BN993" s="1" t="s">
        <v>2194</v>
      </c>
      <c r="BO993" s="1">
        <v>33</v>
      </c>
      <c r="BP993" s="1">
        <v>33</v>
      </c>
      <c r="BQ993" s="1" t="s">
        <v>97</v>
      </c>
      <c r="BR993" s="1" t="s">
        <v>98</v>
      </c>
      <c r="BS993" s="1" t="s">
        <v>84</v>
      </c>
      <c r="BT993" s="2">
        <v>41244</v>
      </c>
      <c r="BU993" s="1">
        <v>0</v>
      </c>
      <c r="BV993" s="1">
        <v>0</v>
      </c>
      <c r="BW993" s="1">
        <v>0</v>
      </c>
      <c r="BX993" s="1">
        <v>0</v>
      </c>
    </row>
    <row r="994" spans="4:76" hidden="1" x14ac:dyDescent="0.25">
      <c r="D994" s="4"/>
      <c r="E994" s="5" t="str">
        <f t="shared" si="144"/>
        <v>DPP-2012-AUG</v>
      </c>
      <c r="F994" s="5" t="str">
        <f t="shared" si="145"/>
        <v>East (ATC)</v>
      </c>
      <c r="H994" s="5" t="str">
        <f t="shared" si="146"/>
        <v>Withdrawn</v>
      </c>
      <c r="I994" s="6" t="str">
        <f t="shared" si="147"/>
        <v>Withdrawn</v>
      </c>
      <c r="J994" s="1" t="s">
        <v>2195</v>
      </c>
      <c r="P994" s="1" t="str">
        <f t="shared" si="148"/>
        <v>NRIS Only</v>
      </c>
      <c r="R994" s="1">
        <f t="shared" si="149"/>
        <v>675</v>
      </c>
      <c r="T994" s="1" t="str">
        <f t="shared" si="150"/>
        <v>Gas</v>
      </c>
      <c r="U994" s="1" t="str">
        <f t="shared" si="151"/>
        <v>Outagamie County</v>
      </c>
      <c r="V994" s="1" t="str">
        <f t="shared" si="152"/>
        <v>WI</v>
      </c>
      <c r="AB994" s="1"/>
      <c r="AC994" s="1"/>
      <c r="AJ994" s="5"/>
      <c r="AK994" s="5"/>
      <c r="AL994" s="5"/>
      <c r="AM994" s="5"/>
      <c r="AN994" s="5"/>
      <c r="AO994" s="5"/>
      <c r="AP994" s="5"/>
      <c r="AQ994" s="5"/>
      <c r="AR994" s="5"/>
      <c r="AS994" s="5"/>
      <c r="AT994" s="5"/>
      <c r="AU994" s="5"/>
      <c r="BB994" s="1" t="s">
        <v>73</v>
      </c>
      <c r="BC994" s="2">
        <v>41087</v>
      </c>
      <c r="BD994" s="2">
        <v>41215</v>
      </c>
      <c r="BE994" s="2">
        <v>41215</v>
      </c>
      <c r="BG994" s="1" t="s">
        <v>74</v>
      </c>
      <c r="BH994" s="1" t="s">
        <v>137</v>
      </c>
      <c r="BI994" s="1" t="s">
        <v>76</v>
      </c>
      <c r="BJ994" s="1" t="s">
        <v>1435</v>
      </c>
      <c r="BK994" s="1" t="s">
        <v>2196</v>
      </c>
      <c r="BL994" s="1" t="s">
        <v>134</v>
      </c>
      <c r="BM994" s="1" t="s">
        <v>1466</v>
      </c>
      <c r="BN994" s="1" t="s">
        <v>2197</v>
      </c>
      <c r="BO994" s="1">
        <v>650</v>
      </c>
      <c r="BP994" s="1">
        <v>675</v>
      </c>
      <c r="BQ994" s="1" t="s">
        <v>64</v>
      </c>
      <c r="BS994" s="1" t="s">
        <v>73</v>
      </c>
      <c r="BT994" s="2">
        <v>41548</v>
      </c>
      <c r="BU994" s="1">
        <v>0</v>
      </c>
      <c r="BV994" s="1">
        <v>0</v>
      </c>
      <c r="BW994" s="1">
        <v>0</v>
      </c>
      <c r="BX994" s="1">
        <v>0</v>
      </c>
    </row>
    <row r="995" spans="4:76" hidden="1" x14ac:dyDescent="0.25">
      <c r="D995" s="4"/>
      <c r="E995" s="5">
        <f t="shared" si="144"/>
        <v>0</v>
      </c>
      <c r="F995" s="5">
        <f t="shared" si="145"/>
        <v>0</v>
      </c>
      <c r="H995" s="5" t="str">
        <f t="shared" si="146"/>
        <v>Withdrawn</v>
      </c>
      <c r="I995" s="6" t="str">
        <f t="shared" si="147"/>
        <v>Not Started</v>
      </c>
      <c r="J995" s="1" t="s">
        <v>2198</v>
      </c>
      <c r="P995" s="1" t="str">
        <f t="shared" si="148"/>
        <v>NRIS</v>
      </c>
      <c r="R995" s="1">
        <f t="shared" si="149"/>
        <v>150</v>
      </c>
      <c r="T995" s="1" t="str">
        <f t="shared" si="150"/>
        <v>Wind</v>
      </c>
      <c r="U995" s="1" t="str">
        <f t="shared" si="151"/>
        <v>Audubon County</v>
      </c>
      <c r="V995" s="1" t="str">
        <f t="shared" si="152"/>
        <v>IA</v>
      </c>
      <c r="AB995" s="1"/>
      <c r="AC995" s="1"/>
      <c r="AJ995" s="5"/>
      <c r="AK995" s="5"/>
      <c r="AL995" s="5"/>
      <c r="AM995" s="5"/>
      <c r="AN995" s="5"/>
      <c r="AO995" s="5"/>
      <c r="AP995" s="5"/>
      <c r="AQ995" s="5"/>
      <c r="AR995" s="5"/>
      <c r="AS995" s="5"/>
      <c r="AT995" s="5"/>
      <c r="AU995" s="5"/>
      <c r="BB995" s="1" t="s">
        <v>73</v>
      </c>
      <c r="BC995" s="2">
        <v>39819</v>
      </c>
      <c r="BD995" s="2">
        <v>41229</v>
      </c>
      <c r="BE995" s="2">
        <v>41229</v>
      </c>
      <c r="BG995" s="1" t="s">
        <v>251</v>
      </c>
      <c r="BH995" s="1" t="s">
        <v>2199</v>
      </c>
      <c r="BI995" s="1" t="s">
        <v>89</v>
      </c>
      <c r="BL995" s="1" t="s">
        <v>143</v>
      </c>
      <c r="BM995" s="1" t="s">
        <v>126</v>
      </c>
      <c r="BN995" s="1" t="s">
        <v>2200</v>
      </c>
      <c r="BO995" s="1">
        <v>150</v>
      </c>
      <c r="BP995" s="1">
        <v>150</v>
      </c>
      <c r="BQ995" s="1" t="s">
        <v>97</v>
      </c>
      <c r="BR995" s="1" t="s">
        <v>98</v>
      </c>
      <c r="BS995" s="1" t="s">
        <v>84</v>
      </c>
      <c r="BT995" s="2">
        <v>40179</v>
      </c>
      <c r="BU995" s="1">
        <v>0</v>
      </c>
      <c r="BV995" s="1">
        <v>0</v>
      </c>
      <c r="BW995" s="1">
        <v>0</v>
      </c>
      <c r="BX995" s="1">
        <v>0</v>
      </c>
    </row>
    <row r="996" spans="4:76" hidden="1" x14ac:dyDescent="0.25">
      <c r="D996" s="4"/>
      <c r="E996" s="5" t="str">
        <f t="shared" si="144"/>
        <v>G594</v>
      </c>
      <c r="F996" s="5" t="str">
        <f t="shared" si="145"/>
        <v>G594</v>
      </c>
      <c r="H996" s="5" t="str">
        <f t="shared" si="146"/>
        <v>Withdrawn</v>
      </c>
      <c r="I996" s="6" t="str">
        <f t="shared" si="147"/>
        <v>Not Started</v>
      </c>
      <c r="J996" s="1" t="s">
        <v>2201</v>
      </c>
      <c r="P996" s="1" t="str">
        <f t="shared" si="148"/>
        <v>NRIS</v>
      </c>
      <c r="R996" s="1">
        <f t="shared" si="149"/>
        <v>50</v>
      </c>
      <c r="T996" s="1" t="str">
        <f t="shared" si="150"/>
        <v>Wind</v>
      </c>
      <c r="U996" s="1" t="str">
        <f t="shared" si="151"/>
        <v>Jackson County</v>
      </c>
      <c r="V996" s="1" t="str">
        <f t="shared" si="152"/>
        <v>MN</v>
      </c>
      <c r="AB996" s="1"/>
      <c r="AC996" s="1"/>
      <c r="AJ996" s="5"/>
      <c r="AK996" s="5"/>
      <c r="AL996" s="5"/>
      <c r="AM996" s="5"/>
      <c r="AN996" s="5"/>
      <c r="AO996" s="5"/>
      <c r="AP996" s="5"/>
      <c r="AQ996" s="5"/>
      <c r="AR996" s="5"/>
      <c r="AS996" s="5"/>
      <c r="AT996" s="5"/>
      <c r="AU996" s="5"/>
      <c r="BB996" s="1" t="s">
        <v>73</v>
      </c>
      <c r="BC996" s="2">
        <v>38755</v>
      </c>
      <c r="BD996" s="2">
        <v>41241</v>
      </c>
      <c r="BE996" s="2">
        <v>41241</v>
      </c>
      <c r="BG996" s="1" t="s">
        <v>128</v>
      </c>
      <c r="BH996" s="1" t="s">
        <v>259</v>
      </c>
      <c r="BI996" s="1" t="s">
        <v>93</v>
      </c>
      <c r="BJ996" s="1" t="s">
        <v>2201</v>
      </c>
      <c r="BK996" s="1" t="s">
        <v>2201</v>
      </c>
      <c r="BL996" s="1" t="s">
        <v>77</v>
      </c>
      <c r="BM996" s="1" t="s">
        <v>126</v>
      </c>
      <c r="BN996" s="1" t="s">
        <v>2175</v>
      </c>
      <c r="BO996" s="1">
        <v>50</v>
      </c>
      <c r="BP996" s="1">
        <v>50</v>
      </c>
      <c r="BQ996" s="1" t="s">
        <v>97</v>
      </c>
      <c r="BR996" s="1" t="s">
        <v>98</v>
      </c>
      <c r="BS996" s="1" t="s">
        <v>84</v>
      </c>
      <c r="BT996" s="2">
        <v>39447</v>
      </c>
      <c r="BU996" s="1">
        <v>0</v>
      </c>
      <c r="BV996" s="1">
        <v>0</v>
      </c>
      <c r="BW996" s="1">
        <v>0</v>
      </c>
      <c r="BX996" s="1">
        <v>0</v>
      </c>
    </row>
    <row r="997" spans="4:76" hidden="1" x14ac:dyDescent="0.25">
      <c r="D997" s="4"/>
      <c r="E997" s="5">
        <f t="shared" si="144"/>
        <v>0</v>
      </c>
      <c r="F997" s="5">
        <f t="shared" si="145"/>
        <v>0</v>
      </c>
      <c r="H997" s="5" t="str">
        <f t="shared" si="146"/>
        <v>Withdrawn</v>
      </c>
      <c r="I997" s="6" t="str">
        <f t="shared" si="147"/>
        <v>Not Started</v>
      </c>
      <c r="J997" s="1" t="s">
        <v>2202</v>
      </c>
      <c r="P997" s="1" t="str">
        <f t="shared" si="148"/>
        <v>NRIS</v>
      </c>
      <c r="R997" s="1">
        <f t="shared" si="149"/>
        <v>150</v>
      </c>
      <c r="T997" s="1" t="str">
        <f t="shared" si="150"/>
        <v>Wind</v>
      </c>
      <c r="U997" s="1" t="str">
        <f t="shared" si="151"/>
        <v>Marshall County</v>
      </c>
      <c r="V997" s="1" t="str">
        <f t="shared" si="152"/>
        <v>IN</v>
      </c>
      <c r="AB997" s="1"/>
      <c r="AC997" s="1"/>
      <c r="AJ997" s="5"/>
      <c r="AK997" s="5"/>
      <c r="AL997" s="5"/>
      <c r="AM997" s="5"/>
      <c r="AN997" s="5"/>
      <c r="AO997" s="5"/>
      <c r="AP997" s="5"/>
      <c r="AQ997" s="5"/>
      <c r="AR997" s="5"/>
      <c r="AS997" s="5"/>
      <c r="AT997" s="5"/>
      <c r="AU997" s="5"/>
      <c r="BB997" s="1" t="s">
        <v>73</v>
      </c>
      <c r="BC997" s="2">
        <v>40644</v>
      </c>
      <c r="BD997" s="2">
        <v>41248</v>
      </c>
      <c r="BE997" s="2">
        <v>41248</v>
      </c>
      <c r="BG997" s="1" t="s">
        <v>804</v>
      </c>
      <c r="BH997" s="1" t="s">
        <v>107</v>
      </c>
      <c r="BI997" s="1" t="s">
        <v>103</v>
      </c>
      <c r="BL997" s="1" t="s">
        <v>536</v>
      </c>
      <c r="BM997" s="1" t="s">
        <v>126</v>
      </c>
      <c r="BN997" s="1" t="s">
        <v>2203</v>
      </c>
      <c r="BO997" s="1">
        <v>150</v>
      </c>
      <c r="BP997" s="1">
        <v>150</v>
      </c>
      <c r="BQ997" s="1" t="s">
        <v>97</v>
      </c>
      <c r="BR997" s="1" t="s">
        <v>98</v>
      </c>
      <c r="BS997" s="1" t="s">
        <v>84</v>
      </c>
      <c r="BT997" s="2">
        <v>41640</v>
      </c>
      <c r="BU997" s="1">
        <v>0</v>
      </c>
      <c r="BV997" s="1">
        <v>0</v>
      </c>
      <c r="BW997" s="1">
        <v>0</v>
      </c>
      <c r="BX997" s="1">
        <v>0</v>
      </c>
    </row>
    <row r="998" spans="4:76" hidden="1" x14ac:dyDescent="0.25">
      <c r="D998" s="4"/>
      <c r="E998" s="5" t="str">
        <f t="shared" si="144"/>
        <v>G634</v>
      </c>
      <c r="F998" s="5" t="str">
        <f t="shared" si="145"/>
        <v>G634</v>
      </c>
      <c r="H998" s="5" t="str">
        <f t="shared" si="146"/>
        <v>Withdrawn</v>
      </c>
      <c r="I998" s="6" t="str">
        <f t="shared" si="147"/>
        <v>Not Started</v>
      </c>
      <c r="J998" s="1" t="s">
        <v>2204</v>
      </c>
      <c r="P998" s="1" t="str">
        <f t="shared" si="148"/>
        <v>ERIS</v>
      </c>
      <c r="R998" s="1">
        <f t="shared" si="149"/>
        <v>96</v>
      </c>
      <c r="T998" s="1" t="str">
        <f t="shared" si="150"/>
        <v>Wind</v>
      </c>
      <c r="U998" s="1" t="str">
        <f t="shared" si="151"/>
        <v>Brookings County</v>
      </c>
      <c r="V998" s="1" t="str">
        <f t="shared" si="152"/>
        <v>SD</v>
      </c>
      <c r="AB998" s="1"/>
      <c r="AC998" s="1"/>
      <c r="AJ998" s="5"/>
      <c r="AK998" s="5"/>
      <c r="AL998" s="5"/>
      <c r="AM998" s="5"/>
      <c r="AN998" s="5"/>
      <c r="AO998" s="5"/>
      <c r="AP998" s="5"/>
      <c r="AQ998" s="5"/>
      <c r="AR998" s="5"/>
      <c r="AS998" s="5"/>
      <c r="AT998" s="5"/>
      <c r="AU998" s="5"/>
      <c r="BB998" s="1" t="s">
        <v>73</v>
      </c>
      <c r="BC998" s="2">
        <v>38834</v>
      </c>
      <c r="BD998" s="2">
        <v>41270</v>
      </c>
      <c r="BE998" s="2">
        <v>41270</v>
      </c>
      <c r="BG998" s="1" t="s">
        <v>91</v>
      </c>
      <c r="BH998" s="1" t="s">
        <v>510</v>
      </c>
      <c r="BI998" s="1" t="s">
        <v>205</v>
      </c>
      <c r="BJ998" s="1" t="s">
        <v>2204</v>
      </c>
      <c r="BK998" s="1" t="s">
        <v>2204</v>
      </c>
      <c r="BL998" s="1" t="s">
        <v>77</v>
      </c>
      <c r="BM998" s="1" t="s">
        <v>62</v>
      </c>
      <c r="BN998" s="1" t="s">
        <v>2205</v>
      </c>
      <c r="BO998" s="1">
        <v>96</v>
      </c>
      <c r="BP998" s="1">
        <v>96</v>
      </c>
      <c r="BQ998" s="1" t="s">
        <v>97</v>
      </c>
      <c r="BR998" s="1" t="s">
        <v>98</v>
      </c>
      <c r="BS998" s="1" t="s">
        <v>84</v>
      </c>
      <c r="BT998" s="2">
        <v>39293</v>
      </c>
      <c r="BU998" s="1">
        <v>0</v>
      </c>
      <c r="BV998" s="1">
        <v>0</v>
      </c>
      <c r="BW998" s="1">
        <v>0</v>
      </c>
      <c r="BX998" s="1">
        <v>0</v>
      </c>
    </row>
    <row r="999" spans="4:76" hidden="1" x14ac:dyDescent="0.25">
      <c r="D999" s="4"/>
      <c r="E999" s="5" t="str">
        <f t="shared" si="144"/>
        <v>G635</v>
      </c>
      <c r="F999" s="5" t="str">
        <f t="shared" si="145"/>
        <v>G635</v>
      </c>
      <c r="H999" s="5" t="str">
        <f t="shared" si="146"/>
        <v>Withdrawn</v>
      </c>
      <c r="I999" s="6" t="str">
        <f t="shared" si="147"/>
        <v>Not Started</v>
      </c>
      <c r="J999" s="1" t="s">
        <v>2206</v>
      </c>
      <c r="P999" s="1" t="str">
        <f t="shared" si="148"/>
        <v>ERIS</v>
      </c>
      <c r="R999" s="1">
        <f t="shared" si="149"/>
        <v>101</v>
      </c>
      <c r="T999" s="1" t="str">
        <f t="shared" si="150"/>
        <v>Wind</v>
      </c>
      <c r="U999" s="1" t="str">
        <f t="shared" si="151"/>
        <v>Deuel County</v>
      </c>
      <c r="V999" s="1" t="str">
        <f t="shared" si="152"/>
        <v>SD</v>
      </c>
      <c r="AB999" s="1"/>
      <c r="AC999" s="1"/>
      <c r="AJ999" s="5"/>
      <c r="AK999" s="5"/>
      <c r="AL999" s="5"/>
      <c r="AM999" s="5"/>
      <c r="AN999" s="5"/>
      <c r="AO999" s="5"/>
      <c r="AP999" s="5"/>
      <c r="AQ999" s="5"/>
      <c r="AR999" s="5"/>
      <c r="AS999" s="5"/>
      <c r="AT999" s="5"/>
      <c r="AU999" s="5"/>
      <c r="BB999" s="1" t="s">
        <v>73</v>
      </c>
      <c r="BC999" s="2">
        <v>38834</v>
      </c>
      <c r="BD999" s="2">
        <v>41270</v>
      </c>
      <c r="BE999" s="2">
        <v>41270</v>
      </c>
      <c r="BG999" s="1" t="s">
        <v>203</v>
      </c>
      <c r="BH999" s="1" t="s">
        <v>263</v>
      </c>
      <c r="BI999" s="1" t="s">
        <v>205</v>
      </c>
      <c r="BJ999" s="1" t="s">
        <v>2206</v>
      </c>
      <c r="BK999" s="1" t="s">
        <v>2206</v>
      </c>
      <c r="BL999" s="1" t="s">
        <v>77</v>
      </c>
      <c r="BM999" s="1" t="s">
        <v>62</v>
      </c>
      <c r="BN999" s="1" t="s">
        <v>2207</v>
      </c>
      <c r="BO999" s="1">
        <v>101</v>
      </c>
      <c r="BP999" s="1">
        <v>101</v>
      </c>
      <c r="BQ999" s="1" t="s">
        <v>97</v>
      </c>
      <c r="BR999" s="1" t="s">
        <v>98</v>
      </c>
      <c r="BS999" s="1" t="s">
        <v>84</v>
      </c>
      <c r="BT999" s="2">
        <v>39293</v>
      </c>
      <c r="BU999" s="1">
        <v>0</v>
      </c>
      <c r="BV999" s="1">
        <v>0</v>
      </c>
      <c r="BW999" s="1">
        <v>0</v>
      </c>
      <c r="BX999" s="1">
        <v>0</v>
      </c>
    </row>
    <row r="1000" spans="4:76" hidden="1" x14ac:dyDescent="0.25">
      <c r="D1000" s="4"/>
      <c r="E1000" s="5" t="str">
        <f t="shared" si="144"/>
        <v>DPP-2009-JUL</v>
      </c>
      <c r="F1000" s="5" t="str">
        <f t="shared" si="145"/>
        <v>MN</v>
      </c>
      <c r="H1000" s="5" t="str">
        <f t="shared" si="146"/>
        <v>Done</v>
      </c>
      <c r="I1000" s="6" t="str">
        <f t="shared" si="147"/>
        <v>In Service</v>
      </c>
      <c r="J1000" s="1" t="s">
        <v>2208</v>
      </c>
      <c r="P1000" s="1" t="str">
        <f t="shared" si="148"/>
        <v>NRIS</v>
      </c>
      <c r="R1000" s="1">
        <f t="shared" si="149"/>
        <v>24.35</v>
      </c>
      <c r="T1000" s="1" t="str">
        <f t="shared" si="150"/>
        <v>Diesel</v>
      </c>
      <c r="U1000" s="1" t="str">
        <f t="shared" si="151"/>
        <v>Wright County</v>
      </c>
      <c r="V1000" s="1" t="str">
        <f t="shared" si="152"/>
        <v>MN</v>
      </c>
      <c r="AB1000" s="1"/>
      <c r="AC1000" s="1"/>
      <c r="AJ1000" s="5"/>
      <c r="AK1000" s="5"/>
      <c r="AL1000" s="5"/>
      <c r="AM1000" s="5"/>
      <c r="AN1000" s="5"/>
      <c r="AO1000" s="5"/>
      <c r="AP1000" s="5"/>
      <c r="AQ1000" s="5"/>
      <c r="AR1000" s="5"/>
      <c r="AS1000" s="5"/>
      <c r="AT1000" s="5"/>
      <c r="AU1000" s="5"/>
      <c r="BB1000" s="1" t="s">
        <v>58</v>
      </c>
      <c r="BC1000" s="2">
        <v>39818</v>
      </c>
      <c r="BE1000" s="2">
        <v>40478</v>
      </c>
      <c r="BF1000" s="2">
        <v>40330</v>
      </c>
      <c r="BG1000" s="1" t="s">
        <v>91</v>
      </c>
      <c r="BH1000" s="1" t="s">
        <v>861</v>
      </c>
      <c r="BI1000" s="1" t="s">
        <v>93</v>
      </c>
      <c r="BJ1000" s="1" t="s">
        <v>1362</v>
      </c>
      <c r="BK1000" s="1" t="s">
        <v>93</v>
      </c>
      <c r="BL1000" s="1" t="s">
        <v>134</v>
      </c>
      <c r="BM1000" s="1" t="s">
        <v>126</v>
      </c>
      <c r="BN1000" s="1" t="s">
        <v>2209</v>
      </c>
      <c r="BO1000" s="1">
        <v>24.35</v>
      </c>
      <c r="BP1000" s="1">
        <v>24.35</v>
      </c>
      <c r="BQ1000" s="1" t="s">
        <v>207</v>
      </c>
      <c r="BR1000" s="1" t="s">
        <v>208</v>
      </c>
      <c r="BS1000" s="1" t="s">
        <v>65</v>
      </c>
      <c r="BT1000" s="2">
        <v>41639</v>
      </c>
      <c r="BU1000" s="1">
        <v>0</v>
      </c>
      <c r="BV1000" s="1">
        <v>0</v>
      </c>
      <c r="BW1000" s="1">
        <v>0</v>
      </c>
      <c r="BX1000" s="1">
        <v>0</v>
      </c>
    </row>
    <row r="1001" spans="4:76" hidden="1" x14ac:dyDescent="0.25">
      <c r="D1001" s="4"/>
      <c r="E1001" s="5" t="str">
        <f t="shared" si="144"/>
        <v>DPP-2009-JUL</v>
      </c>
      <c r="F1001" s="5" t="str">
        <f t="shared" si="145"/>
        <v>MN</v>
      </c>
      <c r="H1001" s="5" t="str">
        <f t="shared" si="146"/>
        <v>Done</v>
      </c>
      <c r="I1001" s="6" t="str">
        <f t="shared" si="147"/>
        <v>In Service</v>
      </c>
      <c r="J1001" s="1" t="s">
        <v>2210</v>
      </c>
      <c r="P1001" s="1" t="str">
        <f t="shared" si="148"/>
        <v>NRIS</v>
      </c>
      <c r="R1001" s="1">
        <f t="shared" si="149"/>
        <v>41.15</v>
      </c>
      <c r="T1001" s="1" t="str">
        <f t="shared" si="150"/>
        <v>Diesel</v>
      </c>
      <c r="U1001" s="1" t="str">
        <f t="shared" si="151"/>
        <v>McLeod County</v>
      </c>
      <c r="V1001" s="1" t="str">
        <f t="shared" si="152"/>
        <v>MN</v>
      </c>
      <c r="AB1001" s="1"/>
      <c r="AC1001" s="1"/>
      <c r="AJ1001" s="5"/>
      <c r="AK1001" s="5"/>
      <c r="AL1001" s="5"/>
      <c r="AM1001" s="5"/>
      <c r="AN1001" s="5"/>
      <c r="AO1001" s="5"/>
      <c r="AP1001" s="5"/>
      <c r="AQ1001" s="5"/>
      <c r="AR1001" s="5"/>
      <c r="AS1001" s="5"/>
      <c r="AT1001" s="5"/>
      <c r="AU1001" s="5"/>
      <c r="BB1001" s="1" t="s">
        <v>58</v>
      </c>
      <c r="BC1001" s="2">
        <v>39818</v>
      </c>
      <c r="BE1001" s="2">
        <v>40297</v>
      </c>
      <c r="BG1001" s="1" t="s">
        <v>91</v>
      </c>
      <c r="BH1001" s="1" t="s">
        <v>440</v>
      </c>
      <c r="BI1001" s="1" t="s">
        <v>93</v>
      </c>
      <c r="BJ1001" s="1" t="s">
        <v>1362</v>
      </c>
      <c r="BK1001" s="1" t="s">
        <v>93</v>
      </c>
      <c r="BL1001" s="1" t="s">
        <v>134</v>
      </c>
      <c r="BM1001" s="1" t="s">
        <v>126</v>
      </c>
      <c r="BN1001" s="1" t="s">
        <v>2211</v>
      </c>
      <c r="BO1001" s="1">
        <v>41.15</v>
      </c>
      <c r="BP1001" s="1">
        <v>41.15</v>
      </c>
      <c r="BQ1001" s="1" t="s">
        <v>207</v>
      </c>
      <c r="BR1001" s="1" t="s">
        <v>208</v>
      </c>
      <c r="BS1001" s="1" t="s">
        <v>65</v>
      </c>
      <c r="BT1001" s="2">
        <v>41639</v>
      </c>
      <c r="BU1001" s="1">
        <v>0</v>
      </c>
      <c r="BV1001" s="1">
        <v>0</v>
      </c>
      <c r="BW1001" s="1">
        <v>0</v>
      </c>
      <c r="BX1001" s="1">
        <v>0</v>
      </c>
    </row>
    <row r="1002" spans="4:76" hidden="1" x14ac:dyDescent="0.25">
      <c r="D1002" s="4"/>
      <c r="E1002" s="5" t="str">
        <f t="shared" si="144"/>
        <v>DPP-2009-JUL</v>
      </c>
      <c r="F1002" s="5">
        <f t="shared" si="145"/>
        <v>0</v>
      </c>
      <c r="H1002" s="5" t="str">
        <f t="shared" si="146"/>
        <v>Done</v>
      </c>
      <c r="I1002" s="6" t="str">
        <f t="shared" si="147"/>
        <v>In Service</v>
      </c>
      <c r="J1002" s="1" t="s">
        <v>2212</v>
      </c>
      <c r="P1002" s="1" t="str">
        <f t="shared" si="148"/>
        <v>NRIS</v>
      </c>
      <c r="R1002" s="1">
        <f t="shared" si="149"/>
        <v>6</v>
      </c>
      <c r="T1002" s="1" t="str">
        <f t="shared" si="150"/>
        <v>Nuclear</v>
      </c>
      <c r="U1002" s="1" t="str">
        <f t="shared" si="151"/>
        <v>Manitowoc County</v>
      </c>
      <c r="V1002" s="1" t="str">
        <f t="shared" si="152"/>
        <v>WI</v>
      </c>
      <c r="AB1002" s="1"/>
      <c r="AC1002" s="1"/>
      <c r="AJ1002" s="5"/>
      <c r="AK1002" s="5"/>
      <c r="AL1002" s="5"/>
      <c r="AM1002" s="5"/>
      <c r="AN1002" s="5"/>
      <c r="AO1002" s="5"/>
      <c r="AP1002" s="5"/>
      <c r="AQ1002" s="5"/>
      <c r="AR1002" s="5"/>
      <c r="AS1002" s="5"/>
      <c r="AT1002" s="5"/>
      <c r="AU1002" s="5"/>
      <c r="BB1002" s="1" t="s">
        <v>58</v>
      </c>
      <c r="BC1002" s="2">
        <v>39829</v>
      </c>
      <c r="BE1002" s="2">
        <v>40371</v>
      </c>
      <c r="BF1002" s="2">
        <v>40694</v>
      </c>
      <c r="BG1002" s="1" t="s">
        <v>176</v>
      </c>
      <c r="BH1002" s="1" t="s">
        <v>75</v>
      </c>
      <c r="BI1002" s="1" t="s">
        <v>76</v>
      </c>
      <c r="BJ1002" s="1" t="s">
        <v>1362</v>
      </c>
      <c r="BL1002" s="1" t="s">
        <v>77</v>
      </c>
      <c r="BM1002" s="1" t="s">
        <v>126</v>
      </c>
      <c r="BN1002" s="1" t="s">
        <v>2213</v>
      </c>
      <c r="BO1002" s="1">
        <v>6</v>
      </c>
      <c r="BP1002" s="1">
        <v>6</v>
      </c>
      <c r="BQ1002" s="1" t="s">
        <v>387</v>
      </c>
      <c r="BR1002" s="1" t="s">
        <v>1049</v>
      </c>
      <c r="BS1002" s="1" t="s">
        <v>65</v>
      </c>
      <c r="BT1002" s="2">
        <v>39661</v>
      </c>
      <c r="BU1002" s="1">
        <v>0</v>
      </c>
      <c r="BV1002" s="1">
        <v>0</v>
      </c>
      <c r="BW1002" s="1">
        <v>0</v>
      </c>
      <c r="BX1002" s="1">
        <v>0</v>
      </c>
    </row>
    <row r="1003" spans="4:76" hidden="1" x14ac:dyDescent="0.25">
      <c r="D1003" s="4"/>
      <c r="E1003" s="5" t="str">
        <f t="shared" si="144"/>
        <v>DPP-2009-JUL</v>
      </c>
      <c r="F1003" s="5">
        <f t="shared" si="145"/>
        <v>0</v>
      </c>
      <c r="H1003" s="5" t="str">
        <f t="shared" si="146"/>
        <v>Done</v>
      </c>
      <c r="I1003" s="6" t="str">
        <f t="shared" si="147"/>
        <v>In Service</v>
      </c>
      <c r="J1003" s="1" t="s">
        <v>2214</v>
      </c>
      <c r="P1003" s="1" t="str">
        <f t="shared" si="148"/>
        <v>NRIS</v>
      </c>
      <c r="R1003" s="1">
        <f t="shared" si="149"/>
        <v>6</v>
      </c>
      <c r="T1003" s="1" t="str">
        <f t="shared" si="150"/>
        <v>Nuclear</v>
      </c>
      <c r="U1003" s="1" t="str">
        <f t="shared" si="151"/>
        <v>Manitowoc County</v>
      </c>
      <c r="V1003" s="1" t="str">
        <f t="shared" si="152"/>
        <v>WI</v>
      </c>
      <c r="AB1003" s="1"/>
      <c r="AC1003" s="1"/>
      <c r="AJ1003" s="5"/>
      <c r="AK1003" s="5"/>
      <c r="AL1003" s="5"/>
      <c r="AM1003" s="5"/>
      <c r="AN1003" s="5"/>
      <c r="AO1003" s="5"/>
      <c r="AP1003" s="5"/>
      <c r="AQ1003" s="5"/>
      <c r="AR1003" s="5"/>
      <c r="AS1003" s="5"/>
      <c r="AT1003" s="5"/>
      <c r="AU1003" s="5"/>
      <c r="BB1003" s="1" t="s">
        <v>58</v>
      </c>
      <c r="BC1003" s="2">
        <v>39827</v>
      </c>
      <c r="BE1003" s="2">
        <v>40371</v>
      </c>
      <c r="BF1003" s="2">
        <v>40877</v>
      </c>
      <c r="BG1003" s="1" t="s">
        <v>176</v>
      </c>
      <c r="BH1003" s="1" t="s">
        <v>75</v>
      </c>
      <c r="BI1003" s="1" t="s">
        <v>76</v>
      </c>
      <c r="BJ1003" s="1" t="s">
        <v>1362</v>
      </c>
      <c r="BL1003" s="1" t="s">
        <v>77</v>
      </c>
      <c r="BM1003" s="1" t="s">
        <v>126</v>
      </c>
      <c r="BN1003" s="1" t="s">
        <v>2215</v>
      </c>
      <c r="BO1003" s="1">
        <v>6</v>
      </c>
      <c r="BP1003" s="1">
        <v>6</v>
      </c>
      <c r="BQ1003" s="1" t="s">
        <v>387</v>
      </c>
      <c r="BR1003" s="1" t="s">
        <v>1049</v>
      </c>
      <c r="BS1003" s="1" t="s">
        <v>65</v>
      </c>
      <c r="BT1003" s="2">
        <v>39356</v>
      </c>
      <c r="BU1003" s="1">
        <v>0</v>
      </c>
      <c r="BV1003" s="1">
        <v>0</v>
      </c>
      <c r="BW1003" s="1">
        <v>0</v>
      </c>
      <c r="BX1003" s="1">
        <v>0</v>
      </c>
    </row>
    <row r="1004" spans="4:76" hidden="1" x14ac:dyDescent="0.25">
      <c r="D1004" s="4"/>
      <c r="E1004" s="5">
        <f t="shared" si="144"/>
        <v>0</v>
      </c>
      <c r="F1004" s="5">
        <f t="shared" si="145"/>
        <v>0</v>
      </c>
      <c r="H1004" s="5" t="str">
        <f t="shared" si="146"/>
        <v>Withdrawn</v>
      </c>
      <c r="I1004" s="6" t="str">
        <f t="shared" si="147"/>
        <v>Not Started</v>
      </c>
      <c r="J1004" s="1" t="s">
        <v>2216</v>
      </c>
      <c r="P1004" s="1" t="str">
        <f t="shared" si="148"/>
        <v>NRIS</v>
      </c>
      <c r="R1004" s="1">
        <f t="shared" si="149"/>
        <v>300</v>
      </c>
      <c r="T1004" s="1" t="str">
        <f t="shared" si="150"/>
        <v>Wind</v>
      </c>
      <c r="U1004" s="1" t="str">
        <f t="shared" si="151"/>
        <v>Mitchell County</v>
      </c>
      <c r="V1004" s="1" t="str">
        <f t="shared" si="152"/>
        <v>IA</v>
      </c>
      <c r="AB1004" s="1"/>
      <c r="AC1004" s="1"/>
      <c r="AJ1004" s="5"/>
      <c r="AK1004" s="5"/>
      <c r="AL1004" s="5"/>
      <c r="AM1004" s="5"/>
      <c r="AN1004" s="5"/>
      <c r="AO1004" s="5"/>
      <c r="AP1004" s="5"/>
      <c r="AQ1004" s="5"/>
      <c r="AR1004" s="5"/>
      <c r="AS1004" s="5"/>
      <c r="AT1004" s="5"/>
      <c r="AU1004" s="5"/>
      <c r="BB1004" s="1" t="s">
        <v>73</v>
      </c>
      <c r="BC1004" s="2">
        <v>39476</v>
      </c>
      <c r="BD1004" s="2">
        <v>41270</v>
      </c>
      <c r="BE1004" s="2">
        <v>41270</v>
      </c>
      <c r="BG1004" s="1" t="s">
        <v>87</v>
      </c>
      <c r="BH1004" s="1" t="s">
        <v>1501</v>
      </c>
      <c r="BI1004" s="1" t="s">
        <v>89</v>
      </c>
      <c r="BL1004" s="1" t="s">
        <v>143</v>
      </c>
      <c r="BM1004" s="1" t="s">
        <v>126</v>
      </c>
      <c r="BN1004" s="1" t="s">
        <v>1614</v>
      </c>
      <c r="BO1004" s="1">
        <v>300</v>
      </c>
      <c r="BP1004" s="1">
        <v>300</v>
      </c>
      <c r="BQ1004" s="1" t="s">
        <v>97</v>
      </c>
      <c r="BR1004" s="1" t="s">
        <v>98</v>
      </c>
      <c r="BS1004" s="1" t="s">
        <v>84</v>
      </c>
      <c r="BT1004" s="2">
        <v>40543</v>
      </c>
      <c r="BU1004" s="1">
        <v>0</v>
      </c>
      <c r="BV1004" s="1">
        <v>0</v>
      </c>
      <c r="BW1004" s="1">
        <v>0</v>
      </c>
      <c r="BX1004" s="1">
        <v>0</v>
      </c>
    </row>
    <row r="1005" spans="4:76" hidden="1" x14ac:dyDescent="0.25">
      <c r="D1005" s="4"/>
      <c r="E1005" s="5">
        <f t="shared" si="144"/>
        <v>0</v>
      </c>
      <c r="F1005" s="5">
        <f t="shared" si="145"/>
        <v>0</v>
      </c>
      <c r="H1005" s="5" t="str">
        <f t="shared" si="146"/>
        <v>Done</v>
      </c>
      <c r="I1005" s="6" t="str">
        <f t="shared" si="147"/>
        <v>In Service</v>
      </c>
      <c r="J1005" s="1" t="s">
        <v>2217</v>
      </c>
      <c r="P1005" s="1" t="str">
        <f t="shared" si="148"/>
        <v>ERIS</v>
      </c>
      <c r="R1005" s="1">
        <f t="shared" si="149"/>
        <v>12.8</v>
      </c>
      <c r="T1005" s="1" t="str">
        <f t="shared" si="150"/>
        <v>Landfill Gas</v>
      </c>
      <c r="U1005" s="1" t="str">
        <f t="shared" si="151"/>
        <v>Macomb County</v>
      </c>
      <c r="V1005" s="1" t="str">
        <f t="shared" si="152"/>
        <v>MI</v>
      </c>
      <c r="AB1005" s="1"/>
      <c r="AC1005" s="1"/>
      <c r="AJ1005" s="5"/>
      <c r="AK1005" s="5"/>
      <c r="AL1005" s="5"/>
      <c r="AM1005" s="5"/>
      <c r="AN1005" s="5"/>
      <c r="AO1005" s="5"/>
      <c r="AP1005" s="5"/>
      <c r="AQ1005" s="5"/>
      <c r="AR1005" s="5"/>
      <c r="AS1005" s="5"/>
      <c r="AT1005" s="5"/>
      <c r="AU1005" s="5"/>
      <c r="BB1005" s="1" t="s">
        <v>58</v>
      </c>
      <c r="BC1005" s="2">
        <v>39871</v>
      </c>
      <c r="BE1005" s="2">
        <v>40690</v>
      </c>
      <c r="BF1005" s="2">
        <v>40830</v>
      </c>
      <c r="BG1005" s="1" t="s">
        <v>128</v>
      </c>
      <c r="BH1005" s="1" t="s">
        <v>2218</v>
      </c>
      <c r="BI1005" s="1" t="s">
        <v>130</v>
      </c>
      <c r="BL1005" s="1" t="s">
        <v>77</v>
      </c>
      <c r="BM1005" s="1" t="s">
        <v>62</v>
      </c>
      <c r="BN1005" s="1" t="s">
        <v>2219</v>
      </c>
      <c r="BO1005" s="1">
        <v>12.8</v>
      </c>
      <c r="BP1005" s="1">
        <v>12.8</v>
      </c>
      <c r="BQ1005" s="1" t="s">
        <v>1730</v>
      </c>
      <c r="BR1005" s="1" t="s">
        <v>208</v>
      </c>
      <c r="BS1005" s="1" t="s">
        <v>65</v>
      </c>
      <c r="BT1005" s="2">
        <v>40179</v>
      </c>
      <c r="BU1005" s="1">
        <v>0</v>
      </c>
      <c r="BV1005" s="1">
        <v>0</v>
      </c>
      <c r="BW1005" s="1">
        <v>0</v>
      </c>
      <c r="BX1005" s="1">
        <v>0</v>
      </c>
    </row>
    <row r="1006" spans="4:76" hidden="1" x14ac:dyDescent="0.25">
      <c r="D1006" s="4"/>
      <c r="E1006" s="5">
        <f t="shared" si="144"/>
        <v>0</v>
      </c>
      <c r="F1006" s="5">
        <f t="shared" si="145"/>
        <v>0</v>
      </c>
      <c r="H1006" s="5" t="str">
        <f t="shared" si="146"/>
        <v>Withdrawn</v>
      </c>
      <c r="I1006" s="6" t="str">
        <f t="shared" si="147"/>
        <v>Not Started</v>
      </c>
      <c r="J1006" s="1" t="s">
        <v>2220</v>
      </c>
      <c r="P1006" s="1" t="str">
        <f t="shared" si="148"/>
        <v>NRIS</v>
      </c>
      <c r="R1006" s="1">
        <f t="shared" si="149"/>
        <v>250</v>
      </c>
      <c r="T1006" s="1" t="str">
        <f t="shared" si="150"/>
        <v>Wind</v>
      </c>
      <c r="U1006" s="1" t="str">
        <f t="shared" si="151"/>
        <v>Mower County</v>
      </c>
      <c r="V1006" s="1" t="str">
        <f t="shared" si="152"/>
        <v>MN</v>
      </c>
      <c r="AB1006" s="1"/>
      <c r="AC1006" s="1"/>
      <c r="AJ1006" s="5"/>
      <c r="AK1006" s="5"/>
      <c r="AL1006" s="5"/>
      <c r="AM1006" s="5"/>
      <c r="AN1006" s="5"/>
      <c r="AO1006" s="5"/>
      <c r="AP1006" s="5"/>
      <c r="AQ1006" s="5"/>
      <c r="AR1006" s="5"/>
      <c r="AS1006" s="5"/>
      <c r="AT1006" s="5"/>
      <c r="AU1006" s="5"/>
      <c r="BB1006" s="1" t="s">
        <v>73</v>
      </c>
      <c r="BC1006" s="2">
        <v>39561</v>
      </c>
      <c r="BD1006" s="2">
        <v>41270</v>
      </c>
      <c r="BE1006" s="2">
        <v>41270</v>
      </c>
      <c r="BG1006" s="1" t="s">
        <v>87</v>
      </c>
      <c r="BH1006" s="1" t="s">
        <v>179</v>
      </c>
      <c r="BI1006" s="1" t="s">
        <v>93</v>
      </c>
      <c r="BL1006" s="1" t="s">
        <v>143</v>
      </c>
      <c r="BM1006" s="1" t="s">
        <v>126</v>
      </c>
      <c r="BN1006" s="1" t="s">
        <v>2221</v>
      </c>
      <c r="BO1006" s="1">
        <v>250</v>
      </c>
      <c r="BP1006" s="1">
        <v>250</v>
      </c>
      <c r="BQ1006" s="1" t="s">
        <v>97</v>
      </c>
      <c r="BR1006" s="1" t="s">
        <v>98</v>
      </c>
      <c r="BS1006" s="1" t="s">
        <v>84</v>
      </c>
      <c r="BT1006" s="2">
        <v>40908</v>
      </c>
      <c r="BU1006" s="1">
        <v>0</v>
      </c>
      <c r="BV1006" s="1">
        <v>0</v>
      </c>
      <c r="BW1006" s="1">
        <v>0</v>
      </c>
      <c r="BX1006" s="1">
        <v>0</v>
      </c>
    </row>
    <row r="1007" spans="4:76" hidden="1" x14ac:dyDescent="0.25">
      <c r="D1007" s="4"/>
      <c r="E1007" s="5">
        <f t="shared" si="144"/>
        <v>0</v>
      </c>
      <c r="F1007" s="5">
        <f t="shared" si="145"/>
        <v>0</v>
      </c>
      <c r="H1007" s="5" t="str">
        <f t="shared" si="146"/>
        <v>Withdrawn</v>
      </c>
      <c r="I1007" s="6" t="str">
        <f t="shared" si="147"/>
        <v>Not Started</v>
      </c>
      <c r="J1007" s="1" t="s">
        <v>2222</v>
      </c>
      <c r="P1007" s="1" t="str">
        <f t="shared" si="148"/>
        <v>NRIS</v>
      </c>
      <c r="R1007" s="1">
        <f t="shared" si="149"/>
        <v>23.1</v>
      </c>
      <c r="T1007" s="1" t="str">
        <f t="shared" si="150"/>
        <v>Wind</v>
      </c>
      <c r="U1007" s="1" t="str">
        <f t="shared" si="151"/>
        <v>Pipestone County</v>
      </c>
      <c r="V1007" s="1" t="str">
        <f t="shared" si="152"/>
        <v>MN</v>
      </c>
      <c r="AB1007" s="1"/>
      <c r="AC1007" s="1"/>
      <c r="AJ1007" s="5"/>
      <c r="AK1007" s="5"/>
      <c r="AL1007" s="5"/>
      <c r="AM1007" s="5"/>
      <c r="AN1007" s="5"/>
      <c r="AO1007" s="5"/>
      <c r="AP1007" s="5"/>
      <c r="AQ1007" s="5"/>
      <c r="AR1007" s="5"/>
      <c r="AS1007" s="5"/>
      <c r="AT1007" s="5"/>
      <c r="AU1007" s="5"/>
      <c r="BB1007" s="1" t="s">
        <v>73</v>
      </c>
      <c r="BC1007" s="2">
        <v>39951</v>
      </c>
      <c r="BD1007" s="2">
        <v>41270</v>
      </c>
      <c r="BE1007" s="2">
        <v>41270</v>
      </c>
      <c r="BG1007" s="1" t="s">
        <v>91</v>
      </c>
      <c r="BH1007" s="1" t="s">
        <v>169</v>
      </c>
      <c r="BI1007" s="1" t="s">
        <v>93</v>
      </c>
      <c r="BL1007" s="1" t="s">
        <v>143</v>
      </c>
      <c r="BM1007" s="1" t="s">
        <v>126</v>
      </c>
      <c r="BN1007" s="1" t="s">
        <v>2223</v>
      </c>
      <c r="BO1007" s="1">
        <v>23.1</v>
      </c>
      <c r="BP1007" s="1">
        <v>23.1</v>
      </c>
      <c r="BQ1007" s="1" t="s">
        <v>97</v>
      </c>
      <c r="BR1007" s="1" t="s">
        <v>98</v>
      </c>
      <c r="BS1007" s="1" t="s">
        <v>84</v>
      </c>
      <c r="BT1007" s="2">
        <v>40359</v>
      </c>
      <c r="BU1007" s="1">
        <v>0</v>
      </c>
      <c r="BV1007" s="1">
        <v>0</v>
      </c>
      <c r="BW1007" s="1">
        <v>0</v>
      </c>
      <c r="BX1007" s="1">
        <v>0</v>
      </c>
    </row>
    <row r="1008" spans="4:76" hidden="1" x14ac:dyDescent="0.25">
      <c r="D1008" s="4"/>
      <c r="E1008" s="5" t="str">
        <f t="shared" si="144"/>
        <v>DPP-2009-JUL</v>
      </c>
      <c r="F1008" s="5" t="str">
        <f t="shared" si="145"/>
        <v>Individual</v>
      </c>
      <c r="H1008" s="5" t="str">
        <f t="shared" si="146"/>
        <v>Done</v>
      </c>
      <c r="I1008" s="6" t="str">
        <f t="shared" si="147"/>
        <v>Withdrawn</v>
      </c>
      <c r="J1008" s="1" t="s">
        <v>2224</v>
      </c>
      <c r="P1008" s="1" t="str">
        <f t="shared" si="148"/>
        <v>NRIS</v>
      </c>
      <c r="R1008" s="1">
        <f t="shared" si="149"/>
        <v>200</v>
      </c>
      <c r="T1008" s="1" t="str">
        <f t="shared" si="150"/>
        <v>Wind</v>
      </c>
      <c r="U1008" s="1" t="str">
        <f t="shared" si="151"/>
        <v>Tippecanoe County</v>
      </c>
      <c r="V1008" s="1" t="str">
        <f t="shared" si="152"/>
        <v>IN</v>
      </c>
      <c r="AB1008" s="1"/>
      <c r="AC1008" s="1"/>
      <c r="AJ1008" s="5"/>
      <c r="AK1008" s="5"/>
      <c r="AL1008" s="5"/>
      <c r="AM1008" s="5"/>
      <c r="AN1008" s="5"/>
      <c r="AO1008" s="5"/>
      <c r="AP1008" s="5"/>
      <c r="AQ1008" s="5"/>
      <c r="AR1008" s="5"/>
      <c r="AS1008" s="5"/>
      <c r="AT1008" s="5"/>
      <c r="AU1008" s="5"/>
      <c r="BB1008" s="1" t="s">
        <v>58</v>
      </c>
      <c r="BC1008" s="2">
        <v>39881</v>
      </c>
      <c r="BE1008" s="2">
        <v>40563</v>
      </c>
      <c r="BF1008" s="2">
        <v>42369</v>
      </c>
      <c r="BG1008" s="1" t="s">
        <v>101</v>
      </c>
      <c r="BH1008" s="1" t="s">
        <v>2114</v>
      </c>
      <c r="BI1008" s="1" t="s">
        <v>103</v>
      </c>
      <c r="BJ1008" s="1" t="s">
        <v>1362</v>
      </c>
      <c r="BK1008" s="1" t="s">
        <v>1340</v>
      </c>
      <c r="BL1008" s="1" t="s">
        <v>77</v>
      </c>
      <c r="BM1008" s="1" t="s">
        <v>126</v>
      </c>
      <c r="BN1008" s="1" t="s">
        <v>2225</v>
      </c>
      <c r="BO1008" s="1">
        <v>200</v>
      </c>
      <c r="BP1008" s="1">
        <v>200</v>
      </c>
      <c r="BQ1008" s="1" t="s">
        <v>97</v>
      </c>
      <c r="BR1008" s="1" t="s">
        <v>98</v>
      </c>
      <c r="BS1008" s="1" t="s">
        <v>73</v>
      </c>
      <c r="BT1008" s="2">
        <v>40543</v>
      </c>
      <c r="BU1008" s="1">
        <v>0</v>
      </c>
      <c r="BV1008" s="1">
        <v>0</v>
      </c>
      <c r="BW1008" s="1">
        <v>0</v>
      </c>
      <c r="BX1008" s="1">
        <v>0</v>
      </c>
    </row>
    <row r="1009" spans="4:76" hidden="1" x14ac:dyDescent="0.25">
      <c r="D1009" s="4"/>
      <c r="E1009" s="5">
        <f t="shared" si="144"/>
        <v>0</v>
      </c>
      <c r="F1009" s="5">
        <f t="shared" si="145"/>
        <v>0</v>
      </c>
      <c r="H1009" s="5" t="str">
        <f t="shared" si="146"/>
        <v>Withdrawn</v>
      </c>
      <c r="I1009" s="6" t="str">
        <f t="shared" si="147"/>
        <v>Not Started</v>
      </c>
      <c r="J1009" s="1" t="s">
        <v>2226</v>
      </c>
      <c r="P1009" s="1" t="str">
        <f t="shared" si="148"/>
        <v>NRIS</v>
      </c>
      <c r="R1009" s="1">
        <f t="shared" si="149"/>
        <v>300</v>
      </c>
      <c r="T1009" s="1" t="str">
        <f t="shared" si="150"/>
        <v>Wind</v>
      </c>
      <c r="U1009" s="1" t="str">
        <f t="shared" si="151"/>
        <v>Cerro Gordo County</v>
      </c>
      <c r="V1009" s="1" t="str">
        <f t="shared" si="152"/>
        <v>IA</v>
      </c>
      <c r="AB1009" s="1"/>
      <c r="AC1009" s="1"/>
      <c r="AJ1009" s="5"/>
      <c r="AK1009" s="5"/>
      <c r="AL1009" s="5"/>
      <c r="AM1009" s="5"/>
      <c r="AN1009" s="5"/>
      <c r="AO1009" s="5"/>
      <c r="AP1009" s="5"/>
      <c r="AQ1009" s="5"/>
      <c r="AR1009" s="5"/>
      <c r="AS1009" s="5"/>
      <c r="AT1009" s="5"/>
      <c r="AU1009" s="5"/>
      <c r="BB1009" s="1" t="s">
        <v>73</v>
      </c>
      <c r="BC1009" s="2">
        <v>40116</v>
      </c>
      <c r="BD1009" s="2">
        <v>41270</v>
      </c>
      <c r="BE1009" s="2">
        <v>41270</v>
      </c>
      <c r="BG1009" s="1" t="s">
        <v>87</v>
      </c>
      <c r="BH1009" s="1" t="s">
        <v>111</v>
      </c>
      <c r="BI1009" s="1" t="s">
        <v>89</v>
      </c>
      <c r="BL1009" s="1" t="s">
        <v>143</v>
      </c>
      <c r="BM1009" s="1" t="s">
        <v>126</v>
      </c>
      <c r="BN1009" s="1" t="s">
        <v>2227</v>
      </c>
      <c r="BO1009" s="1">
        <v>300</v>
      </c>
      <c r="BP1009" s="1">
        <v>300</v>
      </c>
      <c r="BQ1009" s="1" t="s">
        <v>97</v>
      </c>
      <c r="BR1009" s="1" t="s">
        <v>98</v>
      </c>
      <c r="BS1009" s="1" t="s">
        <v>84</v>
      </c>
      <c r="BT1009" s="2">
        <v>40390</v>
      </c>
      <c r="BU1009" s="1">
        <v>0</v>
      </c>
      <c r="BV1009" s="1">
        <v>0</v>
      </c>
      <c r="BW1009" s="1">
        <v>0</v>
      </c>
      <c r="BX1009" s="1">
        <v>0</v>
      </c>
    </row>
    <row r="1010" spans="4:76" hidden="1" x14ac:dyDescent="0.25">
      <c r="D1010" s="4"/>
      <c r="E1010" s="5">
        <f t="shared" si="144"/>
        <v>0</v>
      </c>
      <c r="F1010" s="5">
        <f t="shared" si="145"/>
        <v>0</v>
      </c>
      <c r="H1010" s="5" t="str">
        <f t="shared" si="146"/>
        <v>Done</v>
      </c>
      <c r="I1010" s="6" t="str">
        <f t="shared" si="147"/>
        <v>Withdrawn</v>
      </c>
      <c r="J1010" s="1" t="s">
        <v>2228</v>
      </c>
      <c r="P1010" s="1" t="str">
        <f t="shared" si="148"/>
        <v>NRIS</v>
      </c>
      <c r="R1010" s="1">
        <f t="shared" si="149"/>
        <v>198</v>
      </c>
      <c r="T1010" s="1" t="str">
        <f t="shared" si="150"/>
        <v>Wind</v>
      </c>
      <c r="U1010" s="1" t="str">
        <f t="shared" si="151"/>
        <v>Howard County</v>
      </c>
      <c r="V1010" s="1" t="str">
        <f t="shared" si="152"/>
        <v>IA</v>
      </c>
      <c r="AB1010" s="1"/>
      <c r="AC1010" s="1"/>
      <c r="AJ1010" s="5"/>
      <c r="AK1010" s="5"/>
      <c r="AL1010" s="5"/>
      <c r="AM1010" s="5"/>
      <c r="AN1010" s="5"/>
      <c r="AO1010" s="5"/>
      <c r="AP1010" s="5"/>
      <c r="AQ1010" s="5"/>
      <c r="AR1010" s="5"/>
      <c r="AS1010" s="5"/>
      <c r="AT1010" s="5"/>
      <c r="AU1010" s="5"/>
      <c r="BB1010" s="1" t="s">
        <v>58</v>
      </c>
      <c r="BC1010" s="2">
        <v>39883</v>
      </c>
      <c r="BE1010" s="2">
        <v>40555</v>
      </c>
      <c r="BF1010" s="2">
        <v>39813</v>
      </c>
      <c r="BG1010" s="1" t="s">
        <v>87</v>
      </c>
      <c r="BH1010" s="1" t="s">
        <v>538</v>
      </c>
      <c r="BI1010" s="1" t="s">
        <v>89</v>
      </c>
      <c r="BL1010" s="1" t="s">
        <v>536</v>
      </c>
      <c r="BM1010" s="1" t="s">
        <v>126</v>
      </c>
      <c r="BN1010" s="1" t="s">
        <v>306</v>
      </c>
      <c r="BO1010" s="1">
        <v>198</v>
      </c>
      <c r="BP1010" s="1">
        <v>198</v>
      </c>
      <c r="BQ1010" s="1" t="s">
        <v>97</v>
      </c>
      <c r="BR1010" s="1" t="s">
        <v>98</v>
      </c>
      <c r="BS1010" s="1" t="s">
        <v>73</v>
      </c>
      <c r="BT1010" s="2">
        <v>40452</v>
      </c>
      <c r="BU1010" s="1">
        <v>0</v>
      </c>
      <c r="BV1010" s="1">
        <v>0</v>
      </c>
      <c r="BW1010" s="1">
        <v>0</v>
      </c>
      <c r="BX1010" s="1">
        <v>0</v>
      </c>
    </row>
    <row r="1011" spans="4:76" hidden="1" x14ac:dyDescent="0.25">
      <c r="D1011" s="4"/>
      <c r="E1011" s="5">
        <f t="shared" si="144"/>
        <v>0</v>
      </c>
      <c r="F1011" s="5">
        <f t="shared" si="145"/>
        <v>0</v>
      </c>
      <c r="H1011" s="5" t="str">
        <f t="shared" si="146"/>
        <v>Withdrawn</v>
      </c>
      <c r="I1011" s="6" t="str">
        <f t="shared" si="147"/>
        <v>Not Started</v>
      </c>
      <c r="J1011" s="1" t="s">
        <v>2229</v>
      </c>
      <c r="P1011" s="1" t="str">
        <f t="shared" si="148"/>
        <v>NRIS</v>
      </c>
      <c r="R1011" s="1">
        <f t="shared" si="149"/>
        <v>350</v>
      </c>
      <c r="T1011" s="1" t="str">
        <f t="shared" si="150"/>
        <v>Wind</v>
      </c>
      <c r="U1011" s="1" t="str">
        <f t="shared" si="151"/>
        <v>Moody County</v>
      </c>
      <c r="V1011" s="1" t="str">
        <f t="shared" si="152"/>
        <v>SD</v>
      </c>
      <c r="AB1011" s="1"/>
      <c r="AC1011" s="1"/>
      <c r="AJ1011" s="5"/>
      <c r="AK1011" s="5"/>
      <c r="AL1011" s="5"/>
      <c r="AM1011" s="5"/>
      <c r="AN1011" s="5"/>
      <c r="AO1011" s="5"/>
      <c r="AP1011" s="5"/>
      <c r="AQ1011" s="5"/>
      <c r="AR1011" s="5"/>
      <c r="AS1011" s="5"/>
      <c r="AT1011" s="5"/>
      <c r="AU1011" s="5"/>
      <c r="BB1011" s="1" t="s">
        <v>73</v>
      </c>
      <c r="BC1011" s="2">
        <v>40357</v>
      </c>
      <c r="BD1011" s="2">
        <v>41270</v>
      </c>
      <c r="BE1011" s="2">
        <v>41270</v>
      </c>
      <c r="BG1011" s="1" t="s">
        <v>91</v>
      </c>
      <c r="BH1011" s="1" t="s">
        <v>2230</v>
      </c>
      <c r="BI1011" s="1" t="s">
        <v>205</v>
      </c>
      <c r="BL1011" s="1" t="s">
        <v>143</v>
      </c>
      <c r="BM1011" s="1" t="s">
        <v>126</v>
      </c>
      <c r="BN1011" s="1" t="s">
        <v>1450</v>
      </c>
      <c r="BO1011" s="1">
        <v>350</v>
      </c>
      <c r="BP1011" s="1">
        <v>350</v>
      </c>
      <c r="BQ1011" s="1" t="s">
        <v>97</v>
      </c>
      <c r="BR1011" s="1" t="s">
        <v>98</v>
      </c>
      <c r="BS1011" s="1" t="s">
        <v>84</v>
      </c>
      <c r="BT1011" s="2">
        <v>40694</v>
      </c>
      <c r="BU1011" s="1">
        <v>0</v>
      </c>
      <c r="BV1011" s="1">
        <v>0</v>
      </c>
      <c r="BW1011" s="1">
        <v>0</v>
      </c>
      <c r="BX1011" s="1">
        <v>0</v>
      </c>
    </row>
    <row r="1012" spans="4:76" hidden="1" x14ac:dyDescent="0.25">
      <c r="D1012" s="4"/>
      <c r="E1012" s="5">
        <f t="shared" si="144"/>
        <v>0</v>
      </c>
      <c r="F1012" s="5">
        <f t="shared" si="145"/>
        <v>0</v>
      </c>
      <c r="H1012" s="5" t="str">
        <f t="shared" si="146"/>
        <v>Withdrawn</v>
      </c>
      <c r="I1012" s="6" t="str">
        <f t="shared" si="147"/>
        <v>Not Started</v>
      </c>
      <c r="J1012" s="1" t="s">
        <v>2231</v>
      </c>
      <c r="P1012" s="1" t="str">
        <f t="shared" si="148"/>
        <v>ERIS</v>
      </c>
      <c r="R1012" s="1">
        <f t="shared" si="149"/>
        <v>46</v>
      </c>
      <c r="T1012" s="1" t="str">
        <f t="shared" si="150"/>
        <v>Gas</v>
      </c>
      <c r="U1012" s="1" t="str">
        <f t="shared" si="151"/>
        <v>Washtenaw County</v>
      </c>
      <c r="V1012" s="1" t="str">
        <f t="shared" si="152"/>
        <v>MI</v>
      </c>
      <c r="AB1012" s="1"/>
      <c r="AC1012" s="1"/>
      <c r="AJ1012" s="5"/>
      <c r="AK1012" s="5"/>
      <c r="AL1012" s="5"/>
      <c r="AM1012" s="5"/>
      <c r="AN1012" s="5"/>
      <c r="AO1012" s="5"/>
      <c r="AP1012" s="5"/>
      <c r="AQ1012" s="5"/>
      <c r="AR1012" s="5"/>
      <c r="AS1012" s="5"/>
      <c r="AT1012" s="5"/>
      <c r="AU1012" s="5"/>
      <c r="BB1012" s="1" t="s">
        <v>73</v>
      </c>
      <c r="BC1012" s="2">
        <v>40721</v>
      </c>
      <c r="BD1012" s="2">
        <v>41296</v>
      </c>
      <c r="BE1012" s="2">
        <v>41296</v>
      </c>
      <c r="BG1012" s="1" t="s">
        <v>139</v>
      </c>
      <c r="BH1012" s="1" t="s">
        <v>271</v>
      </c>
      <c r="BI1012" s="1" t="s">
        <v>130</v>
      </c>
      <c r="BL1012" s="1" t="s">
        <v>536</v>
      </c>
      <c r="BM1012" s="1" t="s">
        <v>62</v>
      </c>
      <c r="BN1012" s="1" t="s">
        <v>2232</v>
      </c>
      <c r="BO1012" s="1">
        <v>46</v>
      </c>
      <c r="BP1012" s="1">
        <v>46</v>
      </c>
      <c r="BQ1012" s="1" t="s">
        <v>64</v>
      </c>
      <c r="BS1012" s="1" t="s">
        <v>84</v>
      </c>
      <c r="BT1012" s="2">
        <v>41122</v>
      </c>
      <c r="BU1012" s="1">
        <v>0</v>
      </c>
      <c r="BV1012" s="1">
        <v>0</v>
      </c>
      <c r="BW1012" s="1">
        <v>0</v>
      </c>
      <c r="BX1012" s="1">
        <v>0</v>
      </c>
    </row>
    <row r="1013" spans="4:76" hidden="1" x14ac:dyDescent="0.25">
      <c r="D1013" s="4"/>
      <c r="E1013" s="5" t="str">
        <f t="shared" si="144"/>
        <v>DPP-2009-JUL</v>
      </c>
      <c r="F1013" s="5" t="str">
        <f t="shared" si="145"/>
        <v>MN</v>
      </c>
      <c r="H1013" s="5" t="str">
        <f t="shared" si="146"/>
        <v>Done</v>
      </c>
      <c r="I1013" s="6" t="str">
        <f t="shared" si="147"/>
        <v>Withdrawn</v>
      </c>
      <c r="J1013" s="1" t="s">
        <v>2233</v>
      </c>
      <c r="P1013" s="1" t="str">
        <f t="shared" si="148"/>
        <v>ERIS</v>
      </c>
      <c r="R1013" s="1">
        <f t="shared" si="149"/>
        <v>4.9400000000000004</v>
      </c>
      <c r="T1013" s="1" t="str">
        <f t="shared" si="150"/>
        <v>Wind</v>
      </c>
      <c r="U1013" s="1" t="str">
        <f t="shared" si="151"/>
        <v>Cottonwood County</v>
      </c>
      <c r="V1013" s="1" t="str">
        <f t="shared" si="152"/>
        <v>MN</v>
      </c>
      <c r="AB1013" s="1"/>
      <c r="AC1013" s="1"/>
      <c r="AJ1013" s="5"/>
      <c r="AK1013" s="5"/>
      <c r="AL1013" s="5"/>
      <c r="AM1013" s="5"/>
      <c r="AN1013" s="5"/>
      <c r="AO1013" s="5"/>
      <c r="AP1013" s="5"/>
      <c r="AQ1013" s="5"/>
      <c r="AR1013" s="5"/>
      <c r="AS1013" s="5"/>
      <c r="AT1013" s="5"/>
      <c r="AU1013" s="5"/>
      <c r="BB1013" s="1" t="s">
        <v>58</v>
      </c>
      <c r="BC1013" s="2">
        <v>39883</v>
      </c>
      <c r="BE1013" s="2">
        <v>40582</v>
      </c>
      <c r="BF1013" s="2">
        <v>41121</v>
      </c>
      <c r="BG1013" s="1" t="s">
        <v>87</v>
      </c>
      <c r="BH1013" s="1" t="s">
        <v>632</v>
      </c>
      <c r="BI1013" s="1" t="s">
        <v>93</v>
      </c>
      <c r="BJ1013" s="1" t="s">
        <v>1362</v>
      </c>
      <c r="BK1013" s="1" t="s">
        <v>93</v>
      </c>
      <c r="BL1013" s="1" t="s">
        <v>134</v>
      </c>
      <c r="BM1013" s="1" t="s">
        <v>62</v>
      </c>
      <c r="BN1013" s="1" t="s">
        <v>2234</v>
      </c>
      <c r="BO1013" s="1">
        <v>4.9400000000000004</v>
      </c>
      <c r="BP1013" s="1">
        <v>4.9400000000000004</v>
      </c>
      <c r="BQ1013" s="1" t="s">
        <v>97</v>
      </c>
      <c r="BR1013" s="1" t="s">
        <v>98</v>
      </c>
      <c r="BS1013" s="1" t="s">
        <v>73</v>
      </c>
      <c r="BT1013" s="2">
        <v>40422</v>
      </c>
      <c r="BU1013" s="1">
        <v>0</v>
      </c>
      <c r="BV1013" s="1">
        <v>0</v>
      </c>
      <c r="BW1013" s="1">
        <v>0</v>
      </c>
      <c r="BX1013" s="1">
        <v>0</v>
      </c>
    </row>
    <row r="1014" spans="4:76" hidden="1" x14ac:dyDescent="0.25">
      <c r="D1014" s="4"/>
      <c r="E1014" s="5">
        <f t="shared" si="144"/>
        <v>0</v>
      </c>
      <c r="F1014" s="5">
        <f t="shared" si="145"/>
        <v>0</v>
      </c>
      <c r="H1014" s="5" t="str">
        <f t="shared" si="146"/>
        <v>Withdrawn</v>
      </c>
      <c r="I1014" s="6" t="str">
        <f t="shared" si="147"/>
        <v>Not Started</v>
      </c>
      <c r="J1014" s="1" t="s">
        <v>2235</v>
      </c>
      <c r="P1014" s="1" t="str">
        <f t="shared" si="148"/>
        <v>ERIS</v>
      </c>
      <c r="R1014" s="1">
        <f t="shared" si="149"/>
        <v>5.9</v>
      </c>
      <c r="T1014" s="1" t="str">
        <f t="shared" si="150"/>
        <v>Wind</v>
      </c>
      <c r="U1014" s="1" t="str">
        <f t="shared" si="151"/>
        <v>Grant County</v>
      </c>
      <c r="V1014" s="1" t="str">
        <f t="shared" si="152"/>
        <v>MN</v>
      </c>
      <c r="AB1014" s="1"/>
      <c r="AC1014" s="1"/>
      <c r="AJ1014" s="5"/>
      <c r="AK1014" s="5"/>
      <c r="AL1014" s="5"/>
      <c r="AM1014" s="5"/>
      <c r="AN1014" s="5"/>
      <c r="AO1014" s="5"/>
      <c r="AP1014" s="5"/>
      <c r="AQ1014" s="5"/>
      <c r="AR1014" s="5"/>
      <c r="AS1014" s="5"/>
      <c r="AT1014" s="5"/>
      <c r="AU1014" s="5"/>
      <c r="BB1014" s="1" t="s">
        <v>73</v>
      </c>
      <c r="BC1014" s="2">
        <v>39170</v>
      </c>
      <c r="BD1014" s="2">
        <v>41298</v>
      </c>
      <c r="BE1014" s="2">
        <v>41298</v>
      </c>
      <c r="BG1014" s="1" t="s">
        <v>153</v>
      </c>
      <c r="BH1014" s="1" t="s">
        <v>204</v>
      </c>
      <c r="BI1014" s="1" t="s">
        <v>93</v>
      </c>
      <c r="BL1014" s="1" t="s">
        <v>143</v>
      </c>
      <c r="BM1014" s="1" t="s">
        <v>62</v>
      </c>
      <c r="BN1014" s="1" t="s">
        <v>2236</v>
      </c>
      <c r="BO1014" s="1">
        <v>5.9</v>
      </c>
      <c r="BP1014" s="1">
        <v>5.9</v>
      </c>
      <c r="BQ1014" s="1" t="s">
        <v>97</v>
      </c>
      <c r="BR1014" s="1" t="s">
        <v>98</v>
      </c>
      <c r="BS1014" s="1" t="s">
        <v>84</v>
      </c>
      <c r="BT1014" s="2">
        <v>39814</v>
      </c>
      <c r="BU1014" s="1">
        <v>0</v>
      </c>
      <c r="BV1014" s="1">
        <v>0</v>
      </c>
      <c r="BW1014" s="1">
        <v>0</v>
      </c>
      <c r="BX1014" s="1">
        <v>0</v>
      </c>
    </row>
    <row r="1015" spans="4:76" hidden="1" x14ac:dyDescent="0.25">
      <c r="D1015" s="4"/>
      <c r="E1015" s="5" t="str">
        <f t="shared" si="144"/>
        <v>DPP-2009-JUL</v>
      </c>
      <c r="F1015" s="5" t="str">
        <f t="shared" si="145"/>
        <v>MN</v>
      </c>
      <c r="H1015" s="5" t="str">
        <f t="shared" si="146"/>
        <v>Done</v>
      </c>
      <c r="I1015" s="6" t="str">
        <f t="shared" si="147"/>
        <v>Withdrawn</v>
      </c>
      <c r="J1015" s="1" t="s">
        <v>2237</v>
      </c>
      <c r="P1015" s="1" t="str">
        <f t="shared" si="148"/>
        <v>ERIS</v>
      </c>
      <c r="R1015" s="1">
        <f t="shared" si="149"/>
        <v>4.9400000000000004</v>
      </c>
      <c r="T1015" s="1" t="str">
        <f t="shared" si="150"/>
        <v>Wind</v>
      </c>
      <c r="U1015" s="1" t="str">
        <f t="shared" si="151"/>
        <v>Wilkin County</v>
      </c>
      <c r="V1015" s="1" t="str">
        <f t="shared" si="152"/>
        <v>MN</v>
      </c>
      <c r="AB1015" s="1"/>
      <c r="AC1015" s="1"/>
      <c r="AJ1015" s="5"/>
      <c r="AK1015" s="5"/>
      <c r="AL1015" s="5"/>
      <c r="AM1015" s="5"/>
      <c r="AN1015" s="5"/>
      <c r="AO1015" s="5"/>
      <c r="AP1015" s="5"/>
      <c r="AQ1015" s="5"/>
      <c r="AR1015" s="5"/>
      <c r="AS1015" s="5"/>
      <c r="AT1015" s="5"/>
      <c r="AU1015" s="5"/>
      <c r="BB1015" s="1" t="s">
        <v>58</v>
      </c>
      <c r="BC1015" s="2">
        <v>39888</v>
      </c>
      <c r="BE1015" s="2">
        <v>40540</v>
      </c>
      <c r="BF1015" s="2">
        <v>41152</v>
      </c>
      <c r="BG1015" s="1" t="s">
        <v>203</v>
      </c>
      <c r="BH1015" s="1" t="s">
        <v>1679</v>
      </c>
      <c r="BI1015" s="1" t="s">
        <v>93</v>
      </c>
      <c r="BJ1015" s="1" t="s">
        <v>1362</v>
      </c>
      <c r="BK1015" s="1" t="s">
        <v>93</v>
      </c>
      <c r="BL1015" s="1" t="s">
        <v>134</v>
      </c>
      <c r="BM1015" s="1" t="s">
        <v>62</v>
      </c>
      <c r="BN1015" s="1" t="s">
        <v>2238</v>
      </c>
      <c r="BO1015" s="1">
        <v>4.9400000000000004</v>
      </c>
      <c r="BP1015" s="1">
        <v>4.9400000000000004</v>
      </c>
      <c r="BQ1015" s="1" t="s">
        <v>97</v>
      </c>
      <c r="BR1015" s="1" t="s">
        <v>98</v>
      </c>
      <c r="BS1015" s="1" t="s">
        <v>73</v>
      </c>
      <c r="BT1015" s="2">
        <v>40512</v>
      </c>
      <c r="BU1015" s="1">
        <v>0</v>
      </c>
      <c r="BV1015" s="1">
        <v>0</v>
      </c>
      <c r="BW1015" s="1">
        <v>0</v>
      </c>
      <c r="BX1015" s="1">
        <v>0</v>
      </c>
    </row>
    <row r="1016" spans="4:76" hidden="1" x14ac:dyDescent="0.25">
      <c r="D1016" s="4"/>
      <c r="E1016" s="5">
        <f t="shared" si="144"/>
        <v>0</v>
      </c>
      <c r="F1016" s="5">
        <f t="shared" si="145"/>
        <v>0</v>
      </c>
      <c r="H1016" s="5" t="str">
        <f t="shared" si="146"/>
        <v>Withdrawn</v>
      </c>
      <c r="I1016" s="6" t="str">
        <f t="shared" si="147"/>
        <v>Not Started</v>
      </c>
      <c r="J1016" s="1" t="s">
        <v>2239</v>
      </c>
      <c r="P1016" s="1" t="str">
        <f t="shared" si="148"/>
        <v>NRIS</v>
      </c>
      <c r="R1016" s="1">
        <f t="shared" si="149"/>
        <v>100</v>
      </c>
      <c r="T1016" s="1" t="str">
        <f t="shared" si="150"/>
        <v>Wind</v>
      </c>
      <c r="U1016" s="1" t="str">
        <f t="shared" si="151"/>
        <v>Kandiyohi County</v>
      </c>
      <c r="V1016" s="1" t="str">
        <f t="shared" si="152"/>
        <v>MN</v>
      </c>
      <c r="AB1016" s="1"/>
      <c r="AC1016" s="1"/>
      <c r="AJ1016" s="5"/>
      <c r="AK1016" s="5"/>
      <c r="AL1016" s="5"/>
      <c r="AM1016" s="5"/>
      <c r="AN1016" s="5"/>
      <c r="AO1016" s="5"/>
      <c r="AP1016" s="5"/>
      <c r="AQ1016" s="5"/>
      <c r="AR1016" s="5"/>
      <c r="AS1016" s="5"/>
      <c r="AT1016" s="5"/>
      <c r="AU1016" s="5"/>
      <c r="BB1016" s="1" t="s">
        <v>73</v>
      </c>
      <c r="BC1016" s="2">
        <v>40091</v>
      </c>
      <c r="BD1016" s="2">
        <v>41298</v>
      </c>
      <c r="BE1016" s="2">
        <v>41298</v>
      </c>
      <c r="BG1016" s="1" t="s">
        <v>153</v>
      </c>
      <c r="BH1016" s="1" t="s">
        <v>1927</v>
      </c>
      <c r="BI1016" s="1" t="s">
        <v>93</v>
      </c>
      <c r="BL1016" s="1" t="s">
        <v>143</v>
      </c>
      <c r="BM1016" s="1" t="s">
        <v>126</v>
      </c>
      <c r="BN1016" s="1" t="s">
        <v>2240</v>
      </c>
      <c r="BO1016" s="1">
        <v>100</v>
      </c>
      <c r="BP1016" s="1">
        <v>100</v>
      </c>
      <c r="BQ1016" s="1" t="s">
        <v>97</v>
      </c>
      <c r="BR1016" s="1" t="s">
        <v>98</v>
      </c>
      <c r="BS1016" s="1" t="s">
        <v>84</v>
      </c>
      <c r="BT1016" s="2">
        <v>41274</v>
      </c>
      <c r="BU1016" s="1">
        <v>0</v>
      </c>
      <c r="BV1016" s="1">
        <v>0</v>
      </c>
      <c r="BW1016" s="1">
        <v>0</v>
      </c>
      <c r="BX1016" s="1">
        <v>0</v>
      </c>
    </row>
    <row r="1017" spans="4:76" hidden="1" x14ac:dyDescent="0.25">
      <c r="D1017" s="4"/>
      <c r="E1017" s="5">
        <f t="shared" si="144"/>
        <v>0</v>
      </c>
      <c r="F1017" s="5">
        <f t="shared" si="145"/>
        <v>0</v>
      </c>
      <c r="H1017" s="5" t="str">
        <f t="shared" si="146"/>
        <v>Withdrawn</v>
      </c>
      <c r="I1017" s="6" t="str">
        <f t="shared" si="147"/>
        <v>Not Started</v>
      </c>
      <c r="J1017" s="1" t="s">
        <v>2241</v>
      </c>
      <c r="P1017" s="1" t="str">
        <f t="shared" si="148"/>
        <v>NRIS</v>
      </c>
      <c r="R1017" s="1">
        <f t="shared" si="149"/>
        <v>30</v>
      </c>
      <c r="T1017" s="1" t="str">
        <f t="shared" si="150"/>
        <v>Wind</v>
      </c>
      <c r="U1017" s="1" t="str">
        <f t="shared" si="151"/>
        <v>Kandiyohi County</v>
      </c>
      <c r="V1017" s="1" t="str">
        <f t="shared" si="152"/>
        <v>MN</v>
      </c>
      <c r="AB1017" s="1"/>
      <c r="AC1017" s="1"/>
      <c r="AJ1017" s="5"/>
      <c r="AK1017" s="5"/>
      <c r="AL1017" s="5"/>
      <c r="AM1017" s="5"/>
      <c r="AN1017" s="5"/>
      <c r="AO1017" s="5"/>
      <c r="AP1017" s="5"/>
      <c r="AQ1017" s="5"/>
      <c r="AR1017" s="5"/>
      <c r="AS1017" s="5"/>
      <c r="AT1017" s="5"/>
      <c r="AU1017" s="5"/>
      <c r="BB1017" s="1" t="s">
        <v>73</v>
      </c>
      <c r="BC1017" s="2">
        <v>40091</v>
      </c>
      <c r="BD1017" s="2">
        <v>41298</v>
      </c>
      <c r="BE1017" s="2">
        <v>41298</v>
      </c>
      <c r="BG1017" s="1" t="s">
        <v>153</v>
      </c>
      <c r="BH1017" s="1" t="s">
        <v>1927</v>
      </c>
      <c r="BI1017" s="1" t="s">
        <v>93</v>
      </c>
      <c r="BL1017" s="1" t="s">
        <v>143</v>
      </c>
      <c r="BM1017" s="1" t="s">
        <v>126</v>
      </c>
      <c r="BN1017" s="1" t="s">
        <v>2242</v>
      </c>
      <c r="BO1017" s="1">
        <v>30</v>
      </c>
      <c r="BP1017" s="1">
        <v>30</v>
      </c>
      <c r="BQ1017" s="1" t="s">
        <v>97</v>
      </c>
      <c r="BR1017" s="1" t="s">
        <v>98</v>
      </c>
      <c r="BS1017" s="1" t="s">
        <v>84</v>
      </c>
      <c r="BT1017" s="2">
        <v>41274</v>
      </c>
      <c r="BU1017" s="1">
        <v>0</v>
      </c>
      <c r="BV1017" s="1">
        <v>0</v>
      </c>
      <c r="BW1017" s="1">
        <v>0</v>
      </c>
      <c r="BX1017" s="1">
        <v>0</v>
      </c>
    </row>
    <row r="1018" spans="4:76" hidden="1" x14ac:dyDescent="0.25">
      <c r="D1018" s="4"/>
      <c r="E1018" s="5">
        <f t="shared" si="144"/>
        <v>0</v>
      </c>
      <c r="F1018" s="5">
        <f t="shared" si="145"/>
        <v>0</v>
      </c>
      <c r="H1018" s="5" t="str">
        <f t="shared" si="146"/>
        <v>Withdrawn</v>
      </c>
      <c r="I1018" s="6" t="str">
        <f t="shared" si="147"/>
        <v>Not Started</v>
      </c>
      <c r="J1018" s="1" t="s">
        <v>2243</v>
      </c>
      <c r="P1018" s="1" t="str">
        <f t="shared" si="148"/>
        <v>NRIS</v>
      </c>
      <c r="R1018" s="1">
        <f t="shared" si="149"/>
        <v>600</v>
      </c>
      <c r="T1018" s="1" t="str">
        <f t="shared" si="150"/>
        <v>Wind</v>
      </c>
      <c r="U1018" s="1" t="str">
        <f t="shared" si="151"/>
        <v>Clay County</v>
      </c>
      <c r="V1018" s="1" t="str">
        <f t="shared" si="152"/>
        <v>MN</v>
      </c>
      <c r="AB1018" s="1"/>
      <c r="AC1018" s="1"/>
      <c r="AJ1018" s="5"/>
      <c r="AK1018" s="5"/>
      <c r="AL1018" s="5"/>
      <c r="AM1018" s="5"/>
      <c r="AN1018" s="5"/>
      <c r="AO1018" s="5"/>
      <c r="AP1018" s="5"/>
      <c r="AQ1018" s="5"/>
      <c r="AR1018" s="5"/>
      <c r="AS1018" s="5"/>
      <c r="AT1018" s="5"/>
      <c r="AU1018" s="5"/>
      <c r="BB1018" s="1" t="s">
        <v>73</v>
      </c>
      <c r="BC1018" s="2">
        <v>39339</v>
      </c>
      <c r="BD1018" s="2">
        <v>41304</v>
      </c>
      <c r="BE1018" s="2">
        <v>41304</v>
      </c>
      <c r="BG1018" s="1" t="s">
        <v>203</v>
      </c>
      <c r="BH1018" s="1" t="s">
        <v>96</v>
      </c>
      <c r="BI1018" s="1" t="s">
        <v>93</v>
      </c>
      <c r="BL1018" s="1" t="s">
        <v>143</v>
      </c>
      <c r="BM1018" s="1" t="s">
        <v>126</v>
      </c>
      <c r="BN1018" s="1" t="s">
        <v>2244</v>
      </c>
      <c r="BO1018" s="1">
        <v>600</v>
      </c>
      <c r="BP1018" s="1">
        <v>600</v>
      </c>
      <c r="BQ1018" s="1" t="s">
        <v>97</v>
      </c>
      <c r="BR1018" s="1" t="s">
        <v>98</v>
      </c>
      <c r="BS1018" s="1" t="s">
        <v>84</v>
      </c>
      <c r="BT1018" s="2">
        <v>40148</v>
      </c>
      <c r="BU1018" s="1">
        <v>0</v>
      </c>
      <c r="BV1018" s="1">
        <v>0</v>
      </c>
      <c r="BW1018" s="1">
        <v>0</v>
      </c>
      <c r="BX1018" s="1">
        <v>0</v>
      </c>
    </row>
    <row r="1019" spans="4:76" hidden="1" x14ac:dyDescent="0.25">
      <c r="D1019" s="4"/>
      <c r="E1019" s="5">
        <f t="shared" si="144"/>
        <v>0</v>
      </c>
      <c r="F1019" s="5">
        <f t="shared" si="145"/>
        <v>0</v>
      </c>
      <c r="H1019" s="5" t="str">
        <f t="shared" si="146"/>
        <v>Withdrawn</v>
      </c>
      <c r="I1019" s="6" t="str">
        <f t="shared" si="147"/>
        <v>Not Started</v>
      </c>
      <c r="J1019" s="1" t="s">
        <v>2245</v>
      </c>
      <c r="P1019" s="1" t="str">
        <f t="shared" si="148"/>
        <v>NRIS</v>
      </c>
      <c r="R1019" s="1">
        <f t="shared" si="149"/>
        <v>48.3</v>
      </c>
      <c r="T1019" s="1" t="str">
        <f t="shared" si="150"/>
        <v>Wind</v>
      </c>
      <c r="U1019" s="1" t="str">
        <f t="shared" si="151"/>
        <v>Kandiyohi County</v>
      </c>
      <c r="V1019" s="1" t="str">
        <f t="shared" si="152"/>
        <v>MN</v>
      </c>
      <c r="AB1019" s="1"/>
      <c r="AC1019" s="1"/>
      <c r="AJ1019" s="5"/>
      <c r="AK1019" s="5"/>
      <c r="AL1019" s="5"/>
      <c r="AM1019" s="5"/>
      <c r="AN1019" s="5"/>
      <c r="AO1019" s="5"/>
      <c r="AP1019" s="5"/>
      <c r="AQ1019" s="5"/>
      <c r="AR1019" s="5"/>
      <c r="AS1019" s="5"/>
      <c r="AT1019" s="5"/>
      <c r="AU1019" s="5"/>
      <c r="BB1019" s="1" t="s">
        <v>73</v>
      </c>
      <c r="BC1019" s="2">
        <v>39876</v>
      </c>
      <c r="BD1019" s="2">
        <v>41304</v>
      </c>
      <c r="BE1019" s="2">
        <v>41304</v>
      </c>
      <c r="BG1019" s="1" t="s">
        <v>153</v>
      </c>
      <c r="BH1019" s="1" t="s">
        <v>1927</v>
      </c>
      <c r="BI1019" s="1" t="s">
        <v>93</v>
      </c>
      <c r="BL1019" s="1" t="s">
        <v>143</v>
      </c>
      <c r="BM1019" s="1" t="s">
        <v>126</v>
      </c>
      <c r="BN1019" s="1" t="s">
        <v>2246</v>
      </c>
      <c r="BO1019" s="1">
        <v>48.3</v>
      </c>
      <c r="BP1019" s="1">
        <v>48.3</v>
      </c>
      <c r="BQ1019" s="1" t="s">
        <v>97</v>
      </c>
      <c r="BR1019" s="1" t="s">
        <v>98</v>
      </c>
      <c r="BS1019" s="1" t="s">
        <v>84</v>
      </c>
      <c r="BT1019" s="2">
        <v>40210</v>
      </c>
      <c r="BU1019" s="1">
        <v>0</v>
      </c>
      <c r="BV1019" s="1">
        <v>0</v>
      </c>
      <c r="BW1019" s="1">
        <v>0</v>
      </c>
      <c r="BX1019" s="1">
        <v>0</v>
      </c>
    </row>
    <row r="1020" spans="4:76" hidden="1" x14ac:dyDescent="0.25">
      <c r="D1020" s="4"/>
      <c r="E1020" s="5" t="str">
        <f t="shared" si="144"/>
        <v>DPP-2009-JUL</v>
      </c>
      <c r="F1020" s="5" t="str">
        <f t="shared" si="145"/>
        <v>Individual</v>
      </c>
      <c r="H1020" s="5" t="str">
        <f t="shared" si="146"/>
        <v>Done</v>
      </c>
      <c r="I1020" s="6" t="str">
        <f t="shared" si="147"/>
        <v>Withdrawn</v>
      </c>
      <c r="J1020" s="1" t="s">
        <v>2247</v>
      </c>
      <c r="P1020" s="1" t="str">
        <f t="shared" si="148"/>
        <v>NRIS</v>
      </c>
      <c r="R1020" s="1">
        <f t="shared" si="149"/>
        <v>50</v>
      </c>
      <c r="T1020" s="1" t="str">
        <f t="shared" si="150"/>
        <v>Biomass</v>
      </c>
      <c r="U1020" s="1" t="str">
        <f t="shared" si="151"/>
        <v>Marathon County</v>
      </c>
      <c r="V1020" s="1" t="str">
        <f t="shared" si="152"/>
        <v>WI</v>
      </c>
      <c r="AB1020" s="1"/>
      <c r="AC1020" s="1"/>
      <c r="AJ1020" s="5"/>
      <c r="AK1020" s="5"/>
      <c r="AL1020" s="5"/>
      <c r="AM1020" s="5"/>
      <c r="AN1020" s="5"/>
      <c r="AO1020" s="5"/>
      <c r="AP1020" s="5"/>
      <c r="AQ1020" s="5"/>
      <c r="AR1020" s="5"/>
      <c r="AS1020" s="5"/>
      <c r="AT1020" s="5"/>
      <c r="AU1020" s="5"/>
      <c r="BB1020" s="1" t="s">
        <v>58</v>
      </c>
      <c r="BC1020" s="2">
        <v>39889</v>
      </c>
      <c r="BE1020" s="2">
        <v>40679</v>
      </c>
      <c r="BF1020" s="2">
        <v>41518</v>
      </c>
      <c r="BG1020" s="1" t="s">
        <v>74</v>
      </c>
      <c r="BH1020" s="1" t="s">
        <v>304</v>
      </c>
      <c r="BI1020" s="1" t="s">
        <v>76</v>
      </c>
      <c r="BJ1020" s="1" t="s">
        <v>1362</v>
      </c>
      <c r="BK1020" s="1" t="s">
        <v>1340</v>
      </c>
      <c r="BL1020" s="1" t="s">
        <v>77</v>
      </c>
      <c r="BM1020" s="1" t="s">
        <v>126</v>
      </c>
      <c r="BN1020" s="1" t="s">
        <v>2248</v>
      </c>
      <c r="BO1020" s="1">
        <v>50</v>
      </c>
      <c r="BP1020" s="1">
        <v>50</v>
      </c>
      <c r="BQ1020" s="1" t="s">
        <v>156</v>
      </c>
      <c r="BR1020" s="1" t="s">
        <v>94</v>
      </c>
      <c r="BS1020" s="1" t="s">
        <v>73</v>
      </c>
      <c r="BT1020" s="2">
        <v>40391</v>
      </c>
      <c r="BU1020" s="1">
        <v>0</v>
      </c>
      <c r="BV1020" s="1">
        <v>0</v>
      </c>
      <c r="BW1020" s="1">
        <v>0</v>
      </c>
      <c r="BX1020" s="1">
        <v>0</v>
      </c>
    </row>
    <row r="1021" spans="4:76" hidden="1" x14ac:dyDescent="0.25">
      <c r="D1021" s="4"/>
      <c r="E1021" s="5" t="str">
        <f t="shared" si="144"/>
        <v>DPP-2015-AUG</v>
      </c>
      <c r="F1021" s="5" t="str">
        <f t="shared" si="145"/>
        <v>West</v>
      </c>
      <c r="H1021" s="5" t="str">
        <f t="shared" si="146"/>
        <v>Done</v>
      </c>
      <c r="I1021" s="6" t="str">
        <f t="shared" si="147"/>
        <v>In Service</v>
      </c>
      <c r="J1021" s="1" t="s">
        <v>2249</v>
      </c>
      <c r="P1021" s="1" t="str">
        <f t="shared" si="148"/>
        <v>NRIS</v>
      </c>
      <c r="R1021" s="1">
        <f t="shared" si="149"/>
        <v>90</v>
      </c>
      <c r="T1021" s="1" t="str">
        <f t="shared" si="150"/>
        <v>Wind</v>
      </c>
      <c r="U1021" s="1" t="str">
        <f t="shared" si="151"/>
        <v>Grundy County</v>
      </c>
      <c r="V1021" s="1" t="str">
        <f t="shared" si="152"/>
        <v>IA</v>
      </c>
      <c r="AB1021" s="1"/>
      <c r="AC1021" s="1"/>
      <c r="AJ1021" s="5"/>
      <c r="AK1021" s="5"/>
      <c r="AL1021" s="5"/>
      <c r="AM1021" s="5"/>
      <c r="AN1021" s="5"/>
      <c r="AO1021" s="5"/>
      <c r="AP1021" s="5"/>
      <c r="AQ1021" s="5"/>
      <c r="AR1021" s="5"/>
      <c r="AS1021" s="5"/>
      <c r="AT1021" s="5"/>
      <c r="AU1021" s="5"/>
      <c r="BB1021" s="1" t="s">
        <v>58</v>
      </c>
      <c r="BC1021" s="2">
        <v>39919</v>
      </c>
      <c r="BF1021" s="2">
        <v>40422</v>
      </c>
      <c r="BG1021" s="1" t="s">
        <v>87</v>
      </c>
      <c r="BH1021" s="1" t="s">
        <v>1984</v>
      </c>
      <c r="BI1021" s="1" t="s">
        <v>89</v>
      </c>
      <c r="BJ1021" s="1" t="s">
        <v>1807</v>
      </c>
      <c r="BK1021" s="1" t="s">
        <v>725</v>
      </c>
      <c r="BL1021" s="1" t="s">
        <v>134</v>
      </c>
      <c r="BM1021" s="1" t="s">
        <v>126</v>
      </c>
      <c r="BN1021" s="1" t="s">
        <v>2250</v>
      </c>
      <c r="BO1021" s="1">
        <v>90</v>
      </c>
      <c r="BP1021" s="1">
        <v>90</v>
      </c>
      <c r="BQ1021" s="1" t="s">
        <v>97</v>
      </c>
      <c r="BR1021" s="1" t="s">
        <v>98</v>
      </c>
      <c r="BS1021" s="1" t="s">
        <v>65</v>
      </c>
      <c r="BT1021" s="2">
        <v>43709</v>
      </c>
      <c r="BU1021" s="1">
        <v>0</v>
      </c>
      <c r="BV1021" s="1">
        <v>0</v>
      </c>
      <c r="BW1021" s="1">
        <v>0</v>
      </c>
      <c r="BX1021" s="1">
        <v>0</v>
      </c>
    </row>
    <row r="1022" spans="4:76" hidden="1" x14ac:dyDescent="0.25">
      <c r="D1022" s="4"/>
      <c r="E1022" s="5">
        <f t="shared" si="144"/>
        <v>0</v>
      </c>
      <c r="F1022" s="5">
        <f t="shared" si="145"/>
        <v>0</v>
      </c>
      <c r="H1022" s="5" t="str">
        <f t="shared" si="146"/>
        <v>Withdrawn</v>
      </c>
      <c r="I1022" s="6" t="str">
        <f t="shared" si="147"/>
        <v>Not Started</v>
      </c>
      <c r="J1022" s="1" t="s">
        <v>2251</v>
      </c>
      <c r="P1022" s="1" t="str">
        <f t="shared" si="148"/>
        <v>NRIS</v>
      </c>
      <c r="R1022" s="1">
        <f t="shared" si="149"/>
        <v>199.8</v>
      </c>
      <c r="T1022" s="1" t="str">
        <f t="shared" si="150"/>
        <v>Wind</v>
      </c>
      <c r="U1022" s="1" t="str">
        <f t="shared" si="151"/>
        <v>Morrison County</v>
      </c>
      <c r="V1022" s="1" t="str">
        <f t="shared" si="152"/>
        <v>MN</v>
      </c>
      <c r="AB1022" s="1"/>
      <c r="AC1022" s="1"/>
      <c r="AJ1022" s="5"/>
      <c r="AK1022" s="5"/>
      <c r="AL1022" s="5"/>
      <c r="AM1022" s="5"/>
      <c r="AN1022" s="5"/>
      <c r="AO1022" s="5"/>
      <c r="AP1022" s="5"/>
      <c r="AQ1022" s="5"/>
      <c r="AR1022" s="5"/>
      <c r="AS1022" s="5"/>
      <c r="AT1022" s="5"/>
      <c r="AU1022" s="5"/>
      <c r="BB1022" s="1" t="s">
        <v>73</v>
      </c>
      <c r="BC1022" s="2">
        <v>39945</v>
      </c>
      <c r="BD1022" s="2">
        <v>41304</v>
      </c>
      <c r="BE1022" s="2">
        <v>41304</v>
      </c>
      <c r="BG1022" s="1" t="s">
        <v>153</v>
      </c>
      <c r="BH1022" s="1" t="s">
        <v>663</v>
      </c>
      <c r="BI1022" s="1" t="s">
        <v>93</v>
      </c>
      <c r="BL1022" s="1" t="s">
        <v>143</v>
      </c>
      <c r="BM1022" s="1" t="s">
        <v>126</v>
      </c>
      <c r="BN1022" s="1" t="s">
        <v>2252</v>
      </c>
      <c r="BO1022" s="1">
        <v>199.8</v>
      </c>
      <c r="BP1022" s="1">
        <v>199.8</v>
      </c>
      <c r="BQ1022" s="1" t="s">
        <v>97</v>
      </c>
      <c r="BR1022" s="1" t="s">
        <v>98</v>
      </c>
      <c r="BS1022" s="1" t="s">
        <v>84</v>
      </c>
      <c r="BT1022" s="2">
        <v>41334</v>
      </c>
      <c r="BU1022" s="1">
        <v>0</v>
      </c>
      <c r="BV1022" s="1">
        <v>0</v>
      </c>
      <c r="BW1022" s="1">
        <v>0</v>
      </c>
      <c r="BX1022" s="1">
        <v>0</v>
      </c>
    </row>
    <row r="1023" spans="4:76" hidden="1" x14ac:dyDescent="0.25">
      <c r="D1023" s="4"/>
      <c r="E1023" s="5" t="str">
        <f t="shared" si="144"/>
        <v>DPP-2009-JUL</v>
      </c>
      <c r="F1023" s="5" t="str">
        <f t="shared" si="145"/>
        <v>MI</v>
      </c>
      <c r="H1023" s="5" t="str">
        <f t="shared" si="146"/>
        <v>Done</v>
      </c>
      <c r="I1023" s="6" t="str">
        <f t="shared" si="147"/>
        <v>In Service</v>
      </c>
      <c r="J1023" s="1" t="s">
        <v>2253</v>
      </c>
      <c r="P1023" s="1" t="str">
        <f t="shared" si="148"/>
        <v>ERIS</v>
      </c>
      <c r="R1023" s="1">
        <f t="shared" si="149"/>
        <v>3.2</v>
      </c>
      <c r="T1023" s="1" t="str">
        <f t="shared" si="150"/>
        <v>Landfill Gas</v>
      </c>
      <c r="U1023" s="1" t="str">
        <f t="shared" si="151"/>
        <v>Macomb County</v>
      </c>
      <c r="V1023" s="1" t="str">
        <f t="shared" si="152"/>
        <v>MI</v>
      </c>
      <c r="AB1023" s="1"/>
      <c r="AC1023" s="1"/>
      <c r="AJ1023" s="5"/>
      <c r="AK1023" s="5"/>
      <c r="AL1023" s="5"/>
      <c r="AM1023" s="5"/>
      <c r="AN1023" s="5"/>
      <c r="AO1023" s="5"/>
      <c r="AP1023" s="5"/>
      <c r="AQ1023" s="5"/>
      <c r="AR1023" s="5"/>
      <c r="AS1023" s="5"/>
      <c r="AT1023" s="5"/>
      <c r="AU1023" s="5"/>
      <c r="BB1023" s="1" t="s">
        <v>58</v>
      </c>
      <c r="BC1023" s="2">
        <v>39944</v>
      </c>
      <c r="BE1023" s="2">
        <v>40414</v>
      </c>
      <c r="BF1023" s="2">
        <v>40392</v>
      </c>
      <c r="BG1023" s="1" t="s">
        <v>128</v>
      </c>
      <c r="BH1023" s="1" t="s">
        <v>2218</v>
      </c>
      <c r="BI1023" s="1" t="s">
        <v>130</v>
      </c>
      <c r="BJ1023" s="1" t="s">
        <v>1362</v>
      </c>
      <c r="BK1023" s="1" t="s">
        <v>130</v>
      </c>
      <c r="BL1023" s="1" t="s">
        <v>134</v>
      </c>
      <c r="BM1023" s="1" t="s">
        <v>62</v>
      </c>
      <c r="BN1023" s="1" t="s">
        <v>2254</v>
      </c>
      <c r="BO1023" s="1">
        <v>3.2</v>
      </c>
      <c r="BP1023" s="1">
        <v>3.2</v>
      </c>
      <c r="BQ1023" s="1" t="s">
        <v>1730</v>
      </c>
      <c r="BR1023" s="1" t="s">
        <v>208</v>
      </c>
      <c r="BS1023" s="1" t="s">
        <v>65</v>
      </c>
      <c r="BT1023" s="2">
        <v>40422</v>
      </c>
      <c r="BU1023" s="1">
        <v>0</v>
      </c>
      <c r="BV1023" s="1">
        <v>0</v>
      </c>
      <c r="BW1023" s="1">
        <v>0</v>
      </c>
      <c r="BX1023" s="1">
        <v>0</v>
      </c>
    </row>
    <row r="1024" spans="4:76" hidden="1" x14ac:dyDescent="0.25">
      <c r="D1024" s="4"/>
      <c r="E1024" s="5">
        <f t="shared" si="144"/>
        <v>0</v>
      </c>
      <c r="F1024" s="5" t="str">
        <f t="shared" si="145"/>
        <v>Big Stone Area</v>
      </c>
      <c r="H1024" s="5" t="str">
        <f t="shared" si="146"/>
        <v>Withdrawn</v>
      </c>
      <c r="I1024" s="6" t="str">
        <f t="shared" si="147"/>
        <v>Not Started</v>
      </c>
      <c r="J1024" s="1" t="s">
        <v>2255</v>
      </c>
      <c r="P1024" s="1" t="str">
        <f t="shared" si="148"/>
        <v>NRIS</v>
      </c>
      <c r="R1024" s="1">
        <f t="shared" si="149"/>
        <v>50</v>
      </c>
      <c r="T1024" s="1" t="str">
        <f t="shared" si="150"/>
        <v>Wind</v>
      </c>
      <c r="U1024" s="1" t="str">
        <f t="shared" si="151"/>
        <v>Polk County</v>
      </c>
      <c r="V1024" s="1" t="str">
        <f t="shared" si="152"/>
        <v>MN</v>
      </c>
      <c r="AB1024" s="1"/>
      <c r="AC1024" s="1"/>
      <c r="AJ1024" s="5"/>
      <c r="AK1024" s="5"/>
      <c r="AL1024" s="5"/>
      <c r="AM1024" s="5"/>
      <c r="AN1024" s="5"/>
      <c r="AO1024" s="5"/>
      <c r="AP1024" s="5"/>
      <c r="AQ1024" s="5"/>
      <c r="AR1024" s="5"/>
      <c r="AS1024" s="5"/>
      <c r="AT1024" s="5"/>
      <c r="AU1024" s="5"/>
      <c r="BB1024" s="1" t="s">
        <v>73</v>
      </c>
      <c r="BC1024" s="2">
        <v>40091</v>
      </c>
      <c r="BD1024" s="2">
        <v>41304</v>
      </c>
      <c r="BE1024" s="2">
        <v>41304</v>
      </c>
      <c r="BG1024" s="1" t="s">
        <v>203</v>
      </c>
      <c r="BH1024" s="1" t="s">
        <v>958</v>
      </c>
      <c r="BI1024" s="1" t="s">
        <v>93</v>
      </c>
      <c r="BK1024" s="1" t="s">
        <v>2256</v>
      </c>
      <c r="BL1024" s="1" t="s">
        <v>143</v>
      </c>
      <c r="BM1024" s="1" t="s">
        <v>126</v>
      </c>
      <c r="BN1024" s="1" t="s">
        <v>2257</v>
      </c>
      <c r="BO1024" s="1">
        <v>50</v>
      </c>
      <c r="BP1024" s="1">
        <v>50</v>
      </c>
      <c r="BQ1024" s="1" t="s">
        <v>97</v>
      </c>
      <c r="BR1024" s="1" t="s">
        <v>98</v>
      </c>
      <c r="BS1024" s="1" t="s">
        <v>84</v>
      </c>
      <c r="BT1024" s="2">
        <v>41774</v>
      </c>
      <c r="BU1024" s="1">
        <v>0</v>
      </c>
      <c r="BV1024" s="1">
        <v>0</v>
      </c>
      <c r="BW1024" s="1">
        <v>0</v>
      </c>
      <c r="BX1024" s="1">
        <v>0</v>
      </c>
    </row>
    <row r="1025" spans="4:76" hidden="1" x14ac:dyDescent="0.25">
      <c r="D1025" s="4"/>
      <c r="E1025" s="5" t="str">
        <f t="shared" si="144"/>
        <v>DPP-2008-NOV</v>
      </c>
      <c r="F1025" s="5" t="str">
        <f t="shared" si="145"/>
        <v>MN</v>
      </c>
      <c r="H1025" s="5" t="str">
        <f t="shared" si="146"/>
        <v>Withdrawn</v>
      </c>
      <c r="I1025" s="6" t="str">
        <f t="shared" si="147"/>
        <v>Withdrawn</v>
      </c>
      <c r="J1025" s="1" t="s">
        <v>2258</v>
      </c>
      <c r="P1025" s="1" t="str">
        <f t="shared" si="148"/>
        <v>NRIS</v>
      </c>
      <c r="R1025" s="1">
        <f t="shared" si="149"/>
        <v>80</v>
      </c>
      <c r="T1025" s="1" t="str">
        <f t="shared" si="150"/>
        <v>Wind</v>
      </c>
      <c r="U1025" s="1" t="str">
        <f t="shared" si="151"/>
        <v>Kittson County</v>
      </c>
      <c r="V1025" s="1" t="str">
        <f t="shared" si="152"/>
        <v>MN</v>
      </c>
      <c r="AB1025" s="1"/>
      <c r="AC1025" s="1"/>
      <c r="AJ1025" s="5"/>
      <c r="AK1025" s="5"/>
      <c r="AL1025" s="5"/>
      <c r="AM1025" s="5"/>
      <c r="AN1025" s="5"/>
      <c r="AO1025" s="5"/>
      <c r="AP1025" s="5"/>
      <c r="AQ1025" s="5"/>
      <c r="AR1025" s="5"/>
      <c r="AS1025" s="5"/>
      <c r="AT1025" s="5"/>
      <c r="AU1025" s="5"/>
      <c r="BB1025" s="1" t="s">
        <v>73</v>
      </c>
      <c r="BC1025" s="2">
        <v>39364</v>
      </c>
      <c r="BD1025" s="2">
        <v>41316</v>
      </c>
      <c r="BE1025" s="2">
        <v>40627</v>
      </c>
      <c r="BF1025" s="2">
        <v>41274</v>
      </c>
      <c r="BG1025" s="1" t="s">
        <v>203</v>
      </c>
      <c r="BH1025" s="1" t="s">
        <v>2259</v>
      </c>
      <c r="BI1025" s="1" t="s">
        <v>93</v>
      </c>
      <c r="BJ1025" s="1" t="s">
        <v>1303</v>
      </c>
      <c r="BK1025" s="1" t="s">
        <v>93</v>
      </c>
      <c r="BL1025" s="1" t="s">
        <v>77</v>
      </c>
      <c r="BM1025" s="1" t="s">
        <v>126</v>
      </c>
      <c r="BN1025" s="1" t="s">
        <v>2260</v>
      </c>
      <c r="BO1025" s="1">
        <v>80</v>
      </c>
      <c r="BP1025" s="1">
        <v>80</v>
      </c>
      <c r="BQ1025" s="1" t="s">
        <v>97</v>
      </c>
      <c r="BR1025" s="1" t="s">
        <v>98</v>
      </c>
      <c r="BS1025" s="1" t="s">
        <v>73</v>
      </c>
      <c r="BT1025" s="2">
        <v>42064</v>
      </c>
      <c r="BU1025" s="1">
        <v>0</v>
      </c>
      <c r="BV1025" s="1">
        <v>0</v>
      </c>
      <c r="BW1025" s="1">
        <v>0</v>
      </c>
      <c r="BX1025" s="1">
        <v>0</v>
      </c>
    </row>
    <row r="1026" spans="4:76" hidden="1" x14ac:dyDescent="0.25">
      <c r="D1026" s="4"/>
      <c r="E1026" s="5" t="str">
        <f t="shared" si="144"/>
        <v>DPP-2009-JUL</v>
      </c>
      <c r="F1026" s="5" t="str">
        <f t="shared" si="145"/>
        <v>IL</v>
      </c>
      <c r="H1026" s="5" t="str">
        <f t="shared" si="146"/>
        <v>Done</v>
      </c>
      <c r="I1026" s="6" t="str">
        <f t="shared" si="147"/>
        <v>In Service</v>
      </c>
      <c r="J1026" s="1" t="s">
        <v>2261</v>
      </c>
      <c r="P1026" s="1" t="str">
        <f t="shared" si="148"/>
        <v>NRIS</v>
      </c>
      <c r="R1026" s="1">
        <f t="shared" si="149"/>
        <v>31</v>
      </c>
      <c r="T1026" s="1" t="str">
        <f t="shared" si="150"/>
        <v>Coal</v>
      </c>
      <c r="U1026" s="1" t="str">
        <f t="shared" si="151"/>
        <v>Fulton County</v>
      </c>
      <c r="V1026" s="1" t="str">
        <f t="shared" si="152"/>
        <v>IL</v>
      </c>
      <c r="AB1026" s="1"/>
      <c r="AC1026" s="1"/>
      <c r="AJ1026" s="5"/>
      <c r="AK1026" s="5"/>
      <c r="AL1026" s="5"/>
      <c r="AM1026" s="5"/>
      <c r="AN1026" s="5"/>
      <c r="AO1026" s="5"/>
      <c r="AP1026" s="5"/>
      <c r="AQ1026" s="5"/>
      <c r="AR1026" s="5"/>
      <c r="AS1026" s="5"/>
      <c r="AT1026" s="5"/>
      <c r="AU1026" s="5"/>
      <c r="BB1026" s="1" t="s">
        <v>58</v>
      </c>
      <c r="BC1026" s="2">
        <v>39951</v>
      </c>
      <c r="BE1026" s="2">
        <v>40688</v>
      </c>
      <c r="BF1026" s="2">
        <v>40336</v>
      </c>
      <c r="BG1026" s="1" t="s">
        <v>122</v>
      </c>
      <c r="BH1026" s="1" t="s">
        <v>533</v>
      </c>
      <c r="BI1026" s="1" t="s">
        <v>124</v>
      </c>
      <c r="BJ1026" s="1" t="s">
        <v>1362</v>
      </c>
      <c r="BK1026" s="1" t="s">
        <v>124</v>
      </c>
      <c r="BL1026" s="1" t="s">
        <v>134</v>
      </c>
      <c r="BM1026" s="1" t="s">
        <v>126</v>
      </c>
      <c r="BN1026" s="1" t="s">
        <v>2262</v>
      </c>
      <c r="BO1026" s="1">
        <v>31</v>
      </c>
      <c r="BP1026" s="1">
        <v>31</v>
      </c>
      <c r="BQ1026" s="1" t="s">
        <v>83</v>
      </c>
      <c r="BR1026" s="1" t="s">
        <v>94</v>
      </c>
      <c r="BS1026" s="1" t="s">
        <v>65</v>
      </c>
      <c r="BT1026" s="2">
        <v>40816</v>
      </c>
      <c r="BU1026" s="1">
        <v>0</v>
      </c>
      <c r="BV1026" s="1">
        <v>0</v>
      </c>
      <c r="BW1026" s="1">
        <v>0</v>
      </c>
      <c r="BX1026" s="1">
        <v>0</v>
      </c>
    </row>
    <row r="1027" spans="4:76" hidden="1" x14ac:dyDescent="0.25">
      <c r="D1027" s="4"/>
      <c r="E1027" s="5">
        <f t="shared" si="144"/>
        <v>0</v>
      </c>
      <c r="F1027" s="5">
        <f t="shared" si="145"/>
        <v>0</v>
      </c>
      <c r="H1027" s="5" t="str">
        <f t="shared" si="146"/>
        <v>Withdrawn</v>
      </c>
      <c r="I1027" s="6" t="str">
        <f t="shared" si="147"/>
        <v>Not Started</v>
      </c>
      <c r="J1027" s="1" t="s">
        <v>2263</v>
      </c>
      <c r="P1027" s="1" t="str">
        <f t="shared" si="148"/>
        <v>NRIS</v>
      </c>
      <c r="R1027" s="1">
        <f t="shared" si="149"/>
        <v>200</v>
      </c>
      <c r="T1027" s="1" t="str">
        <f t="shared" si="150"/>
        <v>Wind</v>
      </c>
      <c r="U1027" s="1" t="str">
        <f t="shared" si="151"/>
        <v>Logan County</v>
      </c>
      <c r="V1027" s="1" t="str">
        <f t="shared" si="152"/>
        <v>IL</v>
      </c>
      <c r="AB1027" s="1"/>
      <c r="AC1027" s="1"/>
      <c r="AJ1027" s="5"/>
      <c r="AK1027" s="5"/>
      <c r="AL1027" s="5"/>
      <c r="AM1027" s="5"/>
      <c r="AN1027" s="5"/>
      <c r="AO1027" s="5"/>
      <c r="AP1027" s="5"/>
      <c r="AQ1027" s="5"/>
      <c r="AR1027" s="5"/>
      <c r="AS1027" s="5"/>
      <c r="AT1027" s="5"/>
      <c r="AU1027" s="5"/>
      <c r="BB1027" s="1" t="s">
        <v>73</v>
      </c>
      <c r="BC1027" s="2">
        <v>40938</v>
      </c>
      <c r="BD1027" s="2">
        <v>41333</v>
      </c>
      <c r="BE1027" s="2">
        <v>41333</v>
      </c>
      <c r="BG1027" s="1" t="s">
        <v>824</v>
      </c>
      <c r="BH1027" s="1" t="s">
        <v>840</v>
      </c>
      <c r="BI1027" s="1" t="s">
        <v>124</v>
      </c>
      <c r="BL1027" s="1" t="s">
        <v>536</v>
      </c>
      <c r="BM1027" s="1" t="s">
        <v>126</v>
      </c>
      <c r="BN1027" s="1" t="s">
        <v>2264</v>
      </c>
      <c r="BO1027" s="1">
        <v>200</v>
      </c>
      <c r="BP1027" s="1">
        <v>200</v>
      </c>
      <c r="BQ1027" s="1" t="s">
        <v>97</v>
      </c>
      <c r="BR1027" s="1" t="s">
        <v>98</v>
      </c>
      <c r="BS1027" s="1" t="s">
        <v>84</v>
      </c>
      <c r="BT1027" s="2">
        <v>40756</v>
      </c>
      <c r="BU1027" s="1">
        <v>0</v>
      </c>
      <c r="BV1027" s="1">
        <v>0</v>
      </c>
      <c r="BW1027" s="1">
        <v>0</v>
      </c>
      <c r="BX1027" s="1">
        <v>0</v>
      </c>
    </row>
    <row r="1028" spans="4:76" hidden="1" x14ac:dyDescent="0.25">
      <c r="D1028" s="4"/>
      <c r="E1028" s="5">
        <f t="shared" si="144"/>
        <v>0</v>
      </c>
      <c r="F1028" s="5">
        <f t="shared" si="145"/>
        <v>0</v>
      </c>
      <c r="H1028" s="5" t="str">
        <f t="shared" si="146"/>
        <v>Withdrawn</v>
      </c>
      <c r="I1028" s="6" t="str">
        <f t="shared" si="147"/>
        <v>Not Started</v>
      </c>
      <c r="J1028" s="1" t="s">
        <v>2265</v>
      </c>
      <c r="P1028" s="1" t="str">
        <f t="shared" si="148"/>
        <v>ERIS</v>
      </c>
      <c r="R1028" s="1">
        <f t="shared" si="149"/>
        <v>200</v>
      </c>
      <c r="T1028" s="1" t="str">
        <f t="shared" si="150"/>
        <v>Nuclear</v>
      </c>
      <c r="U1028" s="1" t="str">
        <f t="shared" si="151"/>
        <v>Goodhue County</v>
      </c>
      <c r="V1028" s="1" t="str">
        <f t="shared" si="152"/>
        <v>MN</v>
      </c>
      <c r="AB1028" s="1"/>
      <c r="AC1028" s="1"/>
      <c r="AJ1028" s="5"/>
      <c r="AK1028" s="5"/>
      <c r="AL1028" s="5"/>
      <c r="AM1028" s="5"/>
      <c r="AN1028" s="5"/>
      <c r="AO1028" s="5"/>
      <c r="AP1028" s="5"/>
      <c r="AQ1028" s="5"/>
      <c r="AR1028" s="5"/>
      <c r="AS1028" s="5"/>
      <c r="AT1028" s="5"/>
      <c r="AU1028" s="5"/>
      <c r="BB1028" s="1" t="s">
        <v>73</v>
      </c>
      <c r="BC1028" s="2">
        <v>40287</v>
      </c>
      <c r="BD1028" s="2">
        <v>41347</v>
      </c>
      <c r="BE1028" s="2">
        <v>41347</v>
      </c>
      <c r="BG1028" s="1" t="s">
        <v>91</v>
      </c>
      <c r="BH1028" s="1" t="s">
        <v>222</v>
      </c>
      <c r="BI1028" s="1" t="s">
        <v>93</v>
      </c>
      <c r="BL1028" s="1" t="s">
        <v>599</v>
      </c>
      <c r="BM1028" s="1" t="s">
        <v>62</v>
      </c>
      <c r="BN1028" s="1" t="s">
        <v>2266</v>
      </c>
      <c r="BO1028" s="1">
        <v>200</v>
      </c>
      <c r="BP1028" s="1">
        <v>200</v>
      </c>
      <c r="BQ1028" s="1" t="s">
        <v>387</v>
      </c>
      <c r="BS1028" s="1" t="s">
        <v>84</v>
      </c>
      <c r="BT1028" s="2">
        <v>40908</v>
      </c>
      <c r="BU1028" s="1">
        <v>0</v>
      </c>
      <c r="BV1028" s="1">
        <v>0</v>
      </c>
      <c r="BW1028" s="1">
        <v>0</v>
      </c>
      <c r="BX1028" s="1">
        <v>0</v>
      </c>
    </row>
    <row r="1029" spans="4:76" hidden="1" x14ac:dyDescent="0.25">
      <c r="D1029" s="4"/>
      <c r="E1029" s="5">
        <f t="shared" ref="E1029:E1080" si="153">BJ1029</f>
        <v>0</v>
      </c>
      <c r="F1029" s="5">
        <f t="shared" ref="F1029:F1080" si="154">BK1029</f>
        <v>0</v>
      </c>
      <c r="H1029" s="5" t="str">
        <f t="shared" ref="H1029:H1080" si="155">BB1029</f>
        <v>Withdrawn</v>
      </c>
      <c r="I1029" s="6" t="str">
        <f t="shared" ref="I1029:I1080" si="156">BS1029</f>
        <v>Not Started</v>
      </c>
      <c r="J1029" s="1" t="s">
        <v>2267</v>
      </c>
      <c r="P1029" s="1" t="str">
        <f t="shared" ref="P1029:P1080" si="157">BM1029</f>
        <v>NRIS</v>
      </c>
      <c r="R1029" s="1">
        <f t="shared" ref="R1029:R1080" si="158">BP1029</f>
        <v>60</v>
      </c>
      <c r="T1029" s="1" t="str">
        <f t="shared" ref="T1029:T1080" si="159">BQ1029</f>
        <v>Wind</v>
      </c>
      <c r="U1029" s="1" t="str">
        <f t="shared" ref="U1029:U1080" si="160">BH1029</f>
        <v>Chippewa County</v>
      </c>
      <c r="V1029" s="1" t="str">
        <f t="shared" ref="V1029:V1080" si="161">BI1029</f>
        <v>MI</v>
      </c>
      <c r="AB1029" s="1"/>
      <c r="AC1029" s="1"/>
      <c r="AJ1029" s="5"/>
      <c r="AK1029" s="5"/>
      <c r="AL1029" s="5"/>
      <c r="AM1029" s="5"/>
      <c r="AN1029" s="5"/>
      <c r="AO1029" s="5"/>
      <c r="AP1029" s="5"/>
      <c r="AQ1029" s="5"/>
      <c r="AR1029" s="5"/>
      <c r="AS1029" s="5"/>
      <c r="AT1029" s="5"/>
      <c r="AU1029" s="5"/>
      <c r="BB1029" s="1" t="s">
        <v>73</v>
      </c>
      <c r="BC1029" s="2">
        <v>40357</v>
      </c>
      <c r="BD1029" s="2">
        <v>41351</v>
      </c>
      <c r="BE1029" s="2">
        <v>41351</v>
      </c>
      <c r="BG1029" s="1" t="s">
        <v>74</v>
      </c>
      <c r="BH1029" s="1" t="s">
        <v>972</v>
      </c>
      <c r="BI1029" s="1" t="s">
        <v>130</v>
      </c>
      <c r="BL1029" s="1" t="s">
        <v>134</v>
      </c>
      <c r="BM1029" s="1" t="s">
        <v>126</v>
      </c>
      <c r="BN1029" s="1" t="s">
        <v>2268</v>
      </c>
      <c r="BO1029" s="1">
        <v>60</v>
      </c>
      <c r="BP1029" s="1">
        <v>60</v>
      </c>
      <c r="BQ1029" s="1" t="s">
        <v>97</v>
      </c>
      <c r="BR1029" s="1" t="s">
        <v>98</v>
      </c>
      <c r="BS1029" s="1" t="s">
        <v>84</v>
      </c>
      <c r="BT1029" s="2">
        <v>40299</v>
      </c>
      <c r="BU1029" s="1">
        <v>0</v>
      </c>
      <c r="BV1029" s="1">
        <v>0</v>
      </c>
      <c r="BW1029" s="1">
        <v>0</v>
      </c>
      <c r="BX1029" s="1">
        <v>0</v>
      </c>
    </row>
    <row r="1030" spans="4:76" hidden="1" x14ac:dyDescent="0.25">
      <c r="D1030" s="4"/>
      <c r="E1030" s="5" t="str">
        <f t="shared" si="153"/>
        <v>Pre-Transition SIS</v>
      </c>
      <c r="F1030" s="5" t="str">
        <f t="shared" si="154"/>
        <v>CS5</v>
      </c>
      <c r="H1030" s="5" t="str">
        <f t="shared" si="155"/>
        <v>Withdrawn</v>
      </c>
      <c r="I1030" s="6" t="str">
        <f t="shared" si="156"/>
        <v>Withdrawn</v>
      </c>
      <c r="J1030" s="1" t="s">
        <v>2269</v>
      </c>
      <c r="P1030" s="1" t="str">
        <f t="shared" si="157"/>
        <v>NRIS</v>
      </c>
      <c r="R1030" s="1">
        <f t="shared" si="158"/>
        <v>200</v>
      </c>
      <c r="T1030" s="1" t="str">
        <f t="shared" si="159"/>
        <v>Wind</v>
      </c>
      <c r="U1030" s="1" t="str">
        <f t="shared" si="160"/>
        <v>Emmet County</v>
      </c>
      <c r="V1030" s="1" t="str">
        <f t="shared" si="161"/>
        <v>IA</v>
      </c>
      <c r="AB1030" s="1"/>
      <c r="AC1030" s="1"/>
      <c r="AJ1030" s="5"/>
      <c r="AK1030" s="5"/>
      <c r="AL1030" s="5"/>
      <c r="AM1030" s="5"/>
      <c r="AN1030" s="5"/>
      <c r="AO1030" s="5"/>
      <c r="AP1030" s="5"/>
      <c r="AQ1030" s="5"/>
      <c r="AR1030" s="5"/>
      <c r="AS1030" s="5"/>
      <c r="AT1030" s="5"/>
      <c r="AU1030" s="5"/>
      <c r="BB1030" s="1" t="s">
        <v>73</v>
      </c>
      <c r="BC1030" s="2">
        <v>38800</v>
      </c>
      <c r="BD1030" s="2">
        <v>41353</v>
      </c>
      <c r="BE1030" s="2">
        <v>41093</v>
      </c>
      <c r="BF1030" s="2">
        <v>43405</v>
      </c>
      <c r="BG1030" s="1" t="s">
        <v>91</v>
      </c>
      <c r="BH1030" s="1" t="s">
        <v>845</v>
      </c>
      <c r="BI1030" s="1" t="s">
        <v>89</v>
      </c>
      <c r="BJ1030" s="1" t="s">
        <v>1058</v>
      </c>
      <c r="BK1030" s="1" t="s">
        <v>888</v>
      </c>
      <c r="BL1030" s="1" t="s">
        <v>599</v>
      </c>
      <c r="BM1030" s="1" t="s">
        <v>126</v>
      </c>
      <c r="BN1030" s="1" t="s">
        <v>1425</v>
      </c>
      <c r="BO1030" s="1">
        <v>200</v>
      </c>
      <c r="BP1030" s="1">
        <v>200</v>
      </c>
      <c r="BQ1030" s="1" t="s">
        <v>97</v>
      </c>
      <c r="BR1030" s="1" t="s">
        <v>98</v>
      </c>
      <c r="BS1030" s="1" t="s">
        <v>73</v>
      </c>
      <c r="BT1030" s="2">
        <v>39934</v>
      </c>
      <c r="BU1030" s="1">
        <v>0</v>
      </c>
      <c r="BV1030" s="1">
        <v>0</v>
      </c>
      <c r="BW1030" s="1">
        <v>0</v>
      </c>
      <c r="BX1030" s="1">
        <v>0</v>
      </c>
    </row>
    <row r="1031" spans="4:76" hidden="1" x14ac:dyDescent="0.25">
      <c r="D1031" s="4"/>
      <c r="E1031" s="5">
        <f t="shared" si="153"/>
        <v>0</v>
      </c>
      <c r="F1031" s="5">
        <f t="shared" si="154"/>
        <v>0</v>
      </c>
      <c r="H1031" s="5" t="str">
        <f t="shared" si="155"/>
        <v>Withdrawn</v>
      </c>
      <c r="I1031" s="6" t="str">
        <f t="shared" si="156"/>
        <v>Not Started</v>
      </c>
      <c r="J1031" s="1" t="s">
        <v>2270</v>
      </c>
      <c r="P1031" s="1" t="str">
        <f t="shared" si="157"/>
        <v>NRIS</v>
      </c>
      <c r="R1031" s="1">
        <f t="shared" si="158"/>
        <v>30</v>
      </c>
      <c r="T1031" s="1" t="str">
        <f t="shared" si="159"/>
        <v>Wind</v>
      </c>
      <c r="U1031" s="1" t="str">
        <f t="shared" si="160"/>
        <v>Todd County</v>
      </c>
      <c r="V1031" s="1" t="str">
        <f t="shared" si="161"/>
        <v>MN</v>
      </c>
      <c r="AB1031" s="1"/>
      <c r="AC1031" s="1"/>
      <c r="AJ1031" s="5"/>
      <c r="AK1031" s="5"/>
      <c r="AL1031" s="5"/>
      <c r="AM1031" s="5"/>
      <c r="AN1031" s="5"/>
      <c r="AO1031" s="5"/>
      <c r="AP1031" s="5"/>
      <c r="AQ1031" s="5"/>
      <c r="AR1031" s="5"/>
      <c r="AS1031" s="5"/>
      <c r="AT1031" s="5"/>
      <c r="AU1031" s="5"/>
      <c r="BB1031" s="1" t="s">
        <v>73</v>
      </c>
      <c r="BC1031" s="2">
        <v>38859</v>
      </c>
      <c r="BD1031" s="2">
        <v>41367</v>
      </c>
      <c r="BE1031" s="2">
        <v>41367</v>
      </c>
      <c r="BG1031" s="1" t="s">
        <v>315</v>
      </c>
      <c r="BH1031" s="1" t="s">
        <v>2122</v>
      </c>
      <c r="BI1031" s="1" t="s">
        <v>93</v>
      </c>
      <c r="BL1031" s="1" t="s">
        <v>77</v>
      </c>
      <c r="BM1031" s="1" t="s">
        <v>126</v>
      </c>
      <c r="BN1031" s="1" t="s">
        <v>2271</v>
      </c>
      <c r="BO1031" s="1">
        <v>30</v>
      </c>
      <c r="BP1031" s="1">
        <v>30</v>
      </c>
      <c r="BQ1031" s="1" t="s">
        <v>97</v>
      </c>
      <c r="BR1031" s="1" t="s">
        <v>98</v>
      </c>
      <c r="BS1031" s="1" t="s">
        <v>84</v>
      </c>
      <c r="BT1031" s="2">
        <v>39356</v>
      </c>
      <c r="BU1031" s="1">
        <v>0</v>
      </c>
      <c r="BV1031" s="1">
        <v>0</v>
      </c>
      <c r="BW1031" s="1">
        <v>0</v>
      </c>
      <c r="BX1031" s="1">
        <v>0</v>
      </c>
    </row>
    <row r="1032" spans="4:76" hidden="1" x14ac:dyDescent="0.25">
      <c r="D1032" s="4"/>
      <c r="E1032" s="5" t="str">
        <f t="shared" si="153"/>
        <v>DPP-2009-NOV</v>
      </c>
      <c r="F1032" s="5" t="str">
        <f t="shared" si="154"/>
        <v>MI</v>
      </c>
      <c r="H1032" s="5" t="str">
        <f t="shared" si="155"/>
        <v>Done</v>
      </c>
      <c r="I1032" s="6" t="str">
        <f t="shared" si="156"/>
        <v>In Service</v>
      </c>
      <c r="J1032" s="1" t="s">
        <v>2272</v>
      </c>
      <c r="P1032" s="1" t="str">
        <f t="shared" si="157"/>
        <v>NRIS</v>
      </c>
      <c r="R1032" s="1">
        <f t="shared" si="158"/>
        <v>100</v>
      </c>
      <c r="T1032" s="1" t="str">
        <f t="shared" si="159"/>
        <v>Wind</v>
      </c>
      <c r="U1032" s="1" t="str">
        <f t="shared" si="160"/>
        <v>Bay County</v>
      </c>
      <c r="V1032" s="1" t="str">
        <f t="shared" si="161"/>
        <v>MI</v>
      </c>
      <c r="AB1032" s="1"/>
      <c r="AC1032" s="1"/>
      <c r="AJ1032" s="5"/>
      <c r="AK1032" s="5"/>
      <c r="AL1032" s="5"/>
      <c r="AM1032" s="5"/>
      <c r="AN1032" s="5"/>
      <c r="AO1032" s="5"/>
      <c r="AP1032" s="5"/>
      <c r="AQ1032" s="5"/>
      <c r="AR1032" s="5"/>
      <c r="AS1032" s="5"/>
      <c r="AT1032" s="5"/>
      <c r="AU1032" s="5"/>
      <c r="BB1032" s="1" t="s">
        <v>58</v>
      </c>
      <c r="BC1032" s="2">
        <v>40004</v>
      </c>
      <c r="BE1032" s="2">
        <v>40718</v>
      </c>
      <c r="BF1032" s="2">
        <v>41244</v>
      </c>
      <c r="BG1032" s="1" t="s">
        <v>139</v>
      </c>
      <c r="BH1032" s="1" t="s">
        <v>1402</v>
      </c>
      <c r="BI1032" s="1" t="s">
        <v>130</v>
      </c>
      <c r="BJ1032" s="1" t="s">
        <v>1403</v>
      </c>
      <c r="BK1032" s="1" t="s">
        <v>130</v>
      </c>
      <c r="BL1032" s="1" t="s">
        <v>77</v>
      </c>
      <c r="BM1032" s="1" t="s">
        <v>126</v>
      </c>
      <c r="BN1032" s="1" t="s">
        <v>2273</v>
      </c>
      <c r="BO1032" s="1">
        <v>100</v>
      </c>
      <c r="BP1032" s="1">
        <v>100</v>
      </c>
      <c r="BQ1032" s="1" t="s">
        <v>97</v>
      </c>
      <c r="BR1032" s="1" t="s">
        <v>98</v>
      </c>
      <c r="BS1032" s="1" t="s">
        <v>65</v>
      </c>
      <c r="BT1032" s="2">
        <v>40787</v>
      </c>
      <c r="BU1032" s="1">
        <v>0</v>
      </c>
      <c r="BV1032" s="1">
        <v>0</v>
      </c>
      <c r="BW1032" s="1">
        <v>0</v>
      </c>
      <c r="BX1032" s="1">
        <v>0</v>
      </c>
    </row>
    <row r="1033" spans="4:76" hidden="1" x14ac:dyDescent="0.25">
      <c r="D1033" s="4"/>
      <c r="E1033" s="5" t="str">
        <f t="shared" si="153"/>
        <v>DPP-2009-NOV</v>
      </c>
      <c r="F1033" s="5">
        <f t="shared" si="154"/>
        <v>0</v>
      </c>
      <c r="H1033" s="5" t="str">
        <f t="shared" si="155"/>
        <v>Done</v>
      </c>
      <c r="I1033" s="6" t="str">
        <f t="shared" si="156"/>
        <v>Withdrawn</v>
      </c>
      <c r="J1033" s="1" t="s">
        <v>2274</v>
      </c>
      <c r="P1033" s="1" t="str">
        <f t="shared" si="157"/>
        <v>NRIS</v>
      </c>
      <c r="R1033" s="1">
        <f t="shared" si="158"/>
        <v>200</v>
      </c>
      <c r="T1033" s="1" t="str">
        <f t="shared" si="159"/>
        <v>Wind</v>
      </c>
      <c r="U1033" s="1" t="str">
        <f t="shared" si="160"/>
        <v>Boone County</v>
      </c>
      <c r="V1033" s="1" t="str">
        <f t="shared" si="161"/>
        <v>IN</v>
      </c>
      <c r="AB1033" s="1"/>
      <c r="AC1033" s="1"/>
      <c r="AJ1033" s="5"/>
      <c r="AK1033" s="5"/>
      <c r="AL1033" s="5"/>
      <c r="AM1033" s="5"/>
      <c r="AN1033" s="5"/>
      <c r="AO1033" s="5"/>
      <c r="AP1033" s="5"/>
      <c r="AQ1033" s="5"/>
      <c r="AR1033" s="5"/>
      <c r="AS1033" s="5"/>
      <c r="AT1033" s="5"/>
      <c r="AU1033" s="5"/>
      <c r="BB1033" s="1" t="s">
        <v>58</v>
      </c>
      <c r="BC1033" s="2">
        <v>40018</v>
      </c>
      <c r="BE1033" s="2">
        <v>41047</v>
      </c>
      <c r="BF1033" s="2">
        <v>42004</v>
      </c>
      <c r="BG1033" s="1" t="s">
        <v>101</v>
      </c>
      <c r="BH1033" s="1" t="s">
        <v>1070</v>
      </c>
      <c r="BI1033" s="1" t="s">
        <v>103</v>
      </c>
      <c r="BJ1033" s="1" t="s">
        <v>1403</v>
      </c>
      <c r="BL1033" s="1" t="s">
        <v>77</v>
      </c>
      <c r="BM1033" s="1" t="s">
        <v>126</v>
      </c>
      <c r="BN1033" s="1" t="s">
        <v>2275</v>
      </c>
      <c r="BO1033" s="1">
        <v>200</v>
      </c>
      <c r="BP1033" s="1">
        <v>200</v>
      </c>
      <c r="BQ1033" s="1" t="s">
        <v>97</v>
      </c>
      <c r="BR1033" s="1" t="s">
        <v>98</v>
      </c>
      <c r="BS1033" s="1" t="s">
        <v>73</v>
      </c>
      <c r="BT1033" s="2">
        <v>40436</v>
      </c>
      <c r="BU1033" s="1">
        <v>0</v>
      </c>
      <c r="BV1033" s="1">
        <v>0</v>
      </c>
      <c r="BW1033" s="1">
        <v>0</v>
      </c>
      <c r="BX1033" s="1">
        <v>0</v>
      </c>
    </row>
    <row r="1034" spans="4:76" hidden="1" x14ac:dyDescent="0.25">
      <c r="D1034" s="4"/>
      <c r="E1034" s="5">
        <f t="shared" si="153"/>
        <v>0</v>
      </c>
      <c r="F1034" s="5">
        <f t="shared" si="154"/>
        <v>0</v>
      </c>
      <c r="H1034" s="5" t="str">
        <f t="shared" si="155"/>
        <v>Withdrawn</v>
      </c>
      <c r="I1034" s="6" t="str">
        <f t="shared" si="156"/>
        <v>Not Started</v>
      </c>
      <c r="J1034" s="1" t="s">
        <v>2276</v>
      </c>
      <c r="P1034" s="1" t="str">
        <f t="shared" si="157"/>
        <v>ERIS</v>
      </c>
      <c r="R1034" s="1">
        <f t="shared" si="158"/>
        <v>29.5</v>
      </c>
      <c r="T1034" s="1" t="str">
        <f t="shared" si="159"/>
        <v>Wood</v>
      </c>
      <c r="U1034" s="1" t="str">
        <f t="shared" si="160"/>
        <v>Clay County</v>
      </c>
      <c r="V1034" s="1" t="str">
        <f t="shared" si="161"/>
        <v>IN</v>
      </c>
      <c r="AB1034" s="1"/>
      <c r="AC1034" s="1"/>
      <c r="AJ1034" s="5"/>
      <c r="AK1034" s="5"/>
      <c r="AL1034" s="5"/>
      <c r="AM1034" s="5"/>
      <c r="AN1034" s="5"/>
      <c r="AO1034" s="5"/>
      <c r="AP1034" s="5"/>
      <c r="AQ1034" s="5"/>
      <c r="AR1034" s="5"/>
      <c r="AS1034" s="5"/>
      <c r="AT1034" s="5"/>
      <c r="AU1034" s="5"/>
      <c r="BB1034" s="1" t="s">
        <v>73</v>
      </c>
      <c r="BC1034" s="2">
        <v>40777</v>
      </c>
      <c r="BD1034" s="2">
        <v>41368</v>
      </c>
      <c r="BE1034" s="2">
        <v>41368</v>
      </c>
      <c r="BG1034" s="1" t="s">
        <v>256</v>
      </c>
      <c r="BH1034" s="1" t="s">
        <v>96</v>
      </c>
      <c r="BI1034" s="1" t="s">
        <v>103</v>
      </c>
      <c r="BL1034" s="1" t="s">
        <v>536</v>
      </c>
      <c r="BM1034" s="1" t="s">
        <v>62</v>
      </c>
      <c r="BN1034" s="1" t="s">
        <v>2277</v>
      </c>
      <c r="BO1034" s="1">
        <v>29.5</v>
      </c>
      <c r="BP1034" s="1">
        <v>29.5</v>
      </c>
      <c r="BQ1034" s="1" t="s">
        <v>1273</v>
      </c>
      <c r="BS1034" s="1" t="s">
        <v>84</v>
      </c>
      <c r="BT1034" s="2">
        <v>41791</v>
      </c>
      <c r="BU1034" s="1">
        <v>0</v>
      </c>
      <c r="BV1034" s="1">
        <v>0</v>
      </c>
      <c r="BW1034" s="1">
        <v>0</v>
      </c>
      <c r="BX1034" s="1">
        <v>0</v>
      </c>
    </row>
    <row r="1035" spans="4:76" hidden="1" x14ac:dyDescent="0.25">
      <c r="D1035" s="4"/>
      <c r="E1035" s="5" t="str">
        <f t="shared" si="153"/>
        <v>DPP-2008-NOV</v>
      </c>
      <c r="F1035" s="5" t="str">
        <f t="shared" si="154"/>
        <v>MN</v>
      </c>
      <c r="H1035" s="5" t="str">
        <f t="shared" si="155"/>
        <v>Withdrawn</v>
      </c>
      <c r="I1035" s="6" t="str">
        <f t="shared" si="156"/>
        <v>Withdrawn</v>
      </c>
      <c r="J1035" s="1" t="s">
        <v>2278</v>
      </c>
      <c r="P1035" s="1" t="str">
        <f t="shared" si="157"/>
        <v>NRIS</v>
      </c>
      <c r="R1035" s="1">
        <f t="shared" si="158"/>
        <v>20</v>
      </c>
      <c r="T1035" s="1" t="str">
        <f t="shared" si="159"/>
        <v>Wind</v>
      </c>
      <c r="U1035" s="1" t="str">
        <f t="shared" si="160"/>
        <v>Kittson County</v>
      </c>
      <c r="V1035" s="1" t="str">
        <f t="shared" si="161"/>
        <v>MN</v>
      </c>
      <c r="AB1035" s="1"/>
      <c r="AC1035" s="1"/>
      <c r="AJ1035" s="5"/>
      <c r="AK1035" s="5"/>
      <c r="AL1035" s="5"/>
      <c r="AM1035" s="5"/>
      <c r="AN1035" s="5"/>
      <c r="AO1035" s="5"/>
      <c r="AP1035" s="5"/>
      <c r="AQ1035" s="5"/>
      <c r="AR1035" s="5"/>
      <c r="AS1035" s="5"/>
      <c r="AT1035" s="5"/>
      <c r="AU1035" s="5"/>
      <c r="BB1035" s="1" t="s">
        <v>73</v>
      </c>
      <c r="BC1035" s="2">
        <v>39364</v>
      </c>
      <c r="BD1035" s="2">
        <v>41375</v>
      </c>
      <c r="BE1035" s="2">
        <v>40627</v>
      </c>
      <c r="BF1035" s="2">
        <v>41274</v>
      </c>
      <c r="BG1035" s="1" t="s">
        <v>203</v>
      </c>
      <c r="BH1035" s="1" t="s">
        <v>2259</v>
      </c>
      <c r="BI1035" s="1" t="s">
        <v>93</v>
      </c>
      <c r="BJ1035" s="1" t="s">
        <v>1303</v>
      </c>
      <c r="BK1035" s="1" t="s">
        <v>93</v>
      </c>
      <c r="BL1035" s="1" t="s">
        <v>77</v>
      </c>
      <c r="BM1035" s="1" t="s">
        <v>126</v>
      </c>
      <c r="BN1035" s="1" t="s">
        <v>2279</v>
      </c>
      <c r="BO1035" s="1">
        <v>20</v>
      </c>
      <c r="BP1035" s="1">
        <v>20</v>
      </c>
      <c r="BQ1035" s="1" t="s">
        <v>97</v>
      </c>
      <c r="BR1035" s="1" t="s">
        <v>98</v>
      </c>
      <c r="BS1035" s="1" t="s">
        <v>73</v>
      </c>
      <c r="BT1035" s="2">
        <v>40057</v>
      </c>
      <c r="BU1035" s="1">
        <v>0</v>
      </c>
      <c r="BV1035" s="1">
        <v>0</v>
      </c>
      <c r="BW1035" s="1">
        <v>0</v>
      </c>
      <c r="BX1035" s="1">
        <v>0</v>
      </c>
    </row>
    <row r="1036" spans="4:76" hidden="1" x14ac:dyDescent="0.25">
      <c r="D1036" s="4"/>
      <c r="E1036" s="5">
        <f t="shared" si="153"/>
        <v>0</v>
      </c>
      <c r="F1036" s="5">
        <f t="shared" si="154"/>
        <v>0</v>
      </c>
      <c r="H1036" s="5" t="str">
        <f t="shared" si="155"/>
        <v>Withdrawn</v>
      </c>
      <c r="I1036" s="6" t="str">
        <f t="shared" si="156"/>
        <v>Not Started</v>
      </c>
      <c r="J1036" s="1" t="s">
        <v>2280</v>
      </c>
      <c r="P1036" s="1" t="str">
        <f t="shared" si="157"/>
        <v>NRIS</v>
      </c>
      <c r="R1036" s="1">
        <f t="shared" si="158"/>
        <v>26</v>
      </c>
      <c r="T1036" s="1" t="str">
        <f t="shared" si="159"/>
        <v>Coal</v>
      </c>
      <c r="U1036" s="1" t="str">
        <f t="shared" si="160"/>
        <v>Columbia County</v>
      </c>
      <c r="V1036" s="1" t="str">
        <f t="shared" si="161"/>
        <v>WI</v>
      </c>
      <c r="AB1036" s="1"/>
      <c r="AC1036" s="1"/>
      <c r="AJ1036" s="5"/>
      <c r="AK1036" s="5"/>
      <c r="AL1036" s="5"/>
      <c r="AM1036" s="5"/>
      <c r="AN1036" s="5"/>
      <c r="AO1036" s="5"/>
      <c r="AP1036" s="5"/>
      <c r="AQ1036" s="5"/>
      <c r="AR1036" s="5"/>
      <c r="AS1036" s="5"/>
      <c r="AT1036" s="5"/>
      <c r="AU1036" s="5"/>
      <c r="BB1036" s="1" t="s">
        <v>73</v>
      </c>
      <c r="BC1036" s="2">
        <v>41288</v>
      </c>
      <c r="BD1036" s="2">
        <v>41379</v>
      </c>
      <c r="BE1036" s="2">
        <v>41379</v>
      </c>
      <c r="BG1036" s="1" t="s">
        <v>236</v>
      </c>
      <c r="BH1036" s="1" t="s">
        <v>295</v>
      </c>
      <c r="BI1036" s="1" t="s">
        <v>76</v>
      </c>
      <c r="BL1036" s="1" t="s">
        <v>143</v>
      </c>
      <c r="BM1036" s="1" t="s">
        <v>126</v>
      </c>
      <c r="BN1036" s="1" t="s">
        <v>2281</v>
      </c>
      <c r="BO1036" s="1">
        <v>26</v>
      </c>
      <c r="BP1036" s="1">
        <v>26</v>
      </c>
      <c r="BQ1036" s="1" t="s">
        <v>83</v>
      </c>
      <c r="BS1036" s="1" t="s">
        <v>84</v>
      </c>
      <c r="BT1036" s="2">
        <v>41774</v>
      </c>
      <c r="BU1036" s="1">
        <v>0</v>
      </c>
      <c r="BV1036" s="1">
        <v>0</v>
      </c>
      <c r="BW1036" s="1">
        <v>0</v>
      </c>
      <c r="BX1036" s="1">
        <v>0</v>
      </c>
    </row>
    <row r="1037" spans="4:76" hidden="1" x14ac:dyDescent="0.25">
      <c r="D1037" s="4"/>
      <c r="E1037" s="5" t="str">
        <f t="shared" si="153"/>
        <v>Pre-Transition SIS</v>
      </c>
      <c r="F1037" s="5" t="str">
        <f t="shared" si="154"/>
        <v>CS5</v>
      </c>
      <c r="H1037" s="5" t="str">
        <f t="shared" si="155"/>
        <v>Withdrawn</v>
      </c>
      <c r="I1037" s="6" t="str">
        <f t="shared" si="156"/>
        <v>Withdrawn</v>
      </c>
      <c r="J1037" s="1" t="s">
        <v>2282</v>
      </c>
      <c r="P1037" s="1" t="str">
        <f t="shared" si="157"/>
        <v>ERIS</v>
      </c>
      <c r="R1037" s="1">
        <f t="shared" si="158"/>
        <v>19</v>
      </c>
      <c r="T1037" s="1" t="str">
        <f t="shared" si="159"/>
        <v>Wind</v>
      </c>
      <c r="U1037" s="1" t="str">
        <f t="shared" si="160"/>
        <v>Nobles County</v>
      </c>
      <c r="V1037" s="1" t="str">
        <f t="shared" si="161"/>
        <v>MN</v>
      </c>
      <c r="AB1037" s="1"/>
      <c r="AC1037" s="1"/>
      <c r="AJ1037" s="5"/>
      <c r="AK1037" s="5"/>
      <c r="AL1037" s="5"/>
      <c r="AM1037" s="5"/>
      <c r="AN1037" s="5"/>
      <c r="AO1037" s="5"/>
      <c r="AP1037" s="5"/>
      <c r="AQ1037" s="5"/>
      <c r="AR1037" s="5"/>
      <c r="AS1037" s="5"/>
      <c r="AT1037" s="5"/>
      <c r="AU1037" s="5"/>
      <c r="BB1037" s="1" t="s">
        <v>73</v>
      </c>
      <c r="BC1037" s="2">
        <v>38845</v>
      </c>
      <c r="BD1037" s="2">
        <v>41393</v>
      </c>
      <c r="BE1037" s="2">
        <v>41096</v>
      </c>
      <c r="BF1037" s="2">
        <v>43405</v>
      </c>
      <c r="BG1037" s="1" t="s">
        <v>87</v>
      </c>
      <c r="BH1037" s="1" t="s">
        <v>347</v>
      </c>
      <c r="BI1037" s="1" t="s">
        <v>93</v>
      </c>
      <c r="BJ1037" s="1" t="s">
        <v>1058</v>
      </c>
      <c r="BK1037" s="1" t="s">
        <v>888</v>
      </c>
      <c r="BL1037" s="1" t="s">
        <v>134</v>
      </c>
      <c r="BM1037" s="1" t="s">
        <v>62</v>
      </c>
      <c r="BN1037" s="1" t="s">
        <v>2283</v>
      </c>
      <c r="BO1037" s="1">
        <v>19</v>
      </c>
      <c r="BP1037" s="1">
        <v>19</v>
      </c>
      <c r="BQ1037" s="1" t="s">
        <v>97</v>
      </c>
      <c r="BR1037" s="1" t="s">
        <v>98</v>
      </c>
      <c r="BS1037" s="1" t="s">
        <v>73</v>
      </c>
      <c r="BT1037" s="2">
        <v>39326</v>
      </c>
      <c r="BU1037" s="1">
        <v>0</v>
      </c>
      <c r="BV1037" s="1">
        <v>0</v>
      </c>
      <c r="BW1037" s="1">
        <v>0</v>
      </c>
      <c r="BX1037" s="1">
        <v>0</v>
      </c>
    </row>
    <row r="1038" spans="4:76" hidden="1" x14ac:dyDescent="0.25">
      <c r="D1038" s="4"/>
      <c r="E1038" s="5" t="str">
        <f t="shared" si="153"/>
        <v>Pre-Transition SIS</v>
      </c>
      <c r="F1038" s="5" t="str">
        <f t="shared" si="154"/>
        <v>CS5</v>
      </c>
      <c r="H1038" s="5" t="str">
        <f t="shared" si="155"/>
        <v>Withdrawn</v>
      </c>
      <c r="I1038" s="6" t="str">
        <f t="shared" si="156"/>
        <v>Withdrawn</v>
      </c>
      <c r="J1038" s="1" t="s">
        <v>2284</v>
      </c>
      <c r="P1038" s="1" t="str">
        <f t="shared" si="157"/>
        <v>ERIS</v>
      </c>
      <c r="R1038" s="1">
        <f t="shared" si="158"/>
        <v>19</v>
      </c>
      <c r="T1038" s="1" t="str">
        <f t="shared" si="159"/>
        <v>Wind</v>
      </c>
      <c r="U1038" s="1" t="str">
        <f t="shared" si="160"/>
        <v>Nobles County</v>
      </c>
      <c r="V1038" s="1" t="str">
        <f t="shared" si="161"/>
        <v>MN</v>
      </c>
      <c r="AB1038" s="1"/>
      <c r="AC1038" s="1"/>
      <c r="AJ1038" s="5"/>
      <c r="AK1038" s="5"/>
      <c r="AL1038" s="5"/>
      <c r="AM1038" s="5"/>
      <c r="AN1038" s="5"/>
      <c r="AO1038" s="5"/>
      <c r="AP1038" s="5"/>
      <c r="AQ1038" s="5"/>
      <c r="AR1038" s="5"/>
      <c r="AS1038" s="5"/>
      <c r="AT1038" s="5"/>
      <c r="AU1038" s="5"/>
      <c r="BB1038" s="1" t="s">
        <v>73</v>
      </c>
      <c r="BC1038" s="2">
        <v>38845</v>
      </c>
      <c r="BD1038" s="2">
        <v>41393</v>
      </c>
      <c r="BE1038" s="2">
        <v>41096</v>
      </c>
      <c r="BF1038" s="2">
        <v>43405</v>
      </c>
      <c r="BG1038" s="1" t="s">
        <v>87</v>
      </c>
      <c r="BH1038" s="1" t="s">
        <v>347</v>
      </c>
      <c r="BI1038" s="1" t="s">
        <v>93</v>
      </c>
      <c r="BJ1038" s="1" t="s">
        <v>1058</v>
      </c>
      <c r="BK1038" s="1" t="s">
        <v>888</v>
      </c>
      <c r="BL1038" s="1" t="s">
        <v>134</v>
      </c>
      <c r="BM1038" s="1" t="s">
        <v>62</v>
      </c>
      <c r="BN1038" s="1" t="s">
        <v>2285</v>
      </c>
      <c r="BO1038" s="1">
        <v>19</v>
      </c>
      <c r="BP1038" s="1">
        <v>19</v>
      </c>
      <c r="BQ1038" s="1" t="s">
        <v>97</v>
      </c>
      <c r="BR1038" s="1" t="s">
        <v>98</v>
      </c>
      <c r="BS1038" s="1" t="s">
        <v>73</v>
      </c>
      <c r="BT1038" s="2">
        <v>39387</v>
      </c>
      <c r="BU1038" s="1">
        <v>0</v>
      </c>
      <c r="BV1038" s="1">
        <v>0</v>
      </c>
      <c r="BW1038" s="1">
        <v>0</v>
      </c>
      <c r="BX1038" s="1">
        <v>0</v>
      </c>
    </row>
    <row r="1039" spans="4:76" hidden="1" x14ac:dyDescent="0.25">
      <c r="D1039" s="4"/>
      <c r="E1039" s="5" t="str">
        <f t="shared" si="153"/>
        <v>Pre-Transition SIS</v>
      </c>
      <c r="F1039" s="5" t="str">
        <f t="shared" si="154"/>
        <v>CS5</v>
      </c>
      <c r="H1039" s="5" t="str">
        <f t="shared" si="155"/>
        <v>Withdrawn</v>
      </c>
      <c r="I1039" s="6" t="str">
        <f t="shared" si="156"/>
        <v>Withdrawn</v>
      </c>
      <c r="J1039" s="1" t="s">
        <v>2286</v>
      </c>
      <c r="P1039" s="1" t="str">
        <f t="shared" si="157"/>
        <v>ERIS</v>
      </c>
      <c r="R1039" s="1">
        <f t="shared" si="158"/>
        <v>19</v>
      </c>
      <c r="T1039" s="1" t="str">
        <f t="shared" si="159"/>
        <v>Wind</v>
      </c>
      <c r="U1039" s="1" t="str">
        <f t="shared" si="160"/>
        <v>Nobles County</v>
      </c>
      <c r="V1039" s="1" t="str">
        <f t="shared" si="161"/>
        <v>MN</v>
      </c>
      <c r="AB1039" s="1"/>
      <c r="AC1039" s="1"/>
      <c r="AJ1039" s="5"/>
      <c r="AK1039" s="5"/>
      <c r="AL1039" s="5"/>
      <c r="AM1039" s="5"/>
      <c r="AN1039" s="5"/>
      <c r="AO1039" s="5"/>
      <c r="AP1039" s="5"/>
      <c r="AQ1039" s="5"/>
      <c r="AR1039" s="5"/>
      <c r="AS1039" s="5"/>
      <c r="AT1039" s="5"/>
      <c r="AU1039" s="5"/>
      <c r="BB1039" s="1" t="s">
        <v>73</v>
      </c>
      <c r="BC1039" s="2">
        <v>38845</v>
      </c>
      <c r="BD1039" s="2">
        <v>41393</v>
      </c>
      <c r="BE1039" s="2">
        <v>41096</v>
      </c>
      <c r="BF1039" s="2">
        <v>43405</v>
      </c>
      <c r="BG1039" s="1" t="s">
        <v>87</v>
      </c>
      <c r="BH1039" s="1" t="s">
        <v>347</v>
      </c>
      <c r="BI1039" s="1" t="s">
        <v>93</v>
      </c>
      <c r="BJ1039" s="1" t="s">
        <v>1058</v>
      </c>
      <c r="BK1039" s="1" t="s">
        <v>888</v>
      </c>
      <c r="BL1039" s="1" t="s">
        <v>134</v>
      </c>
      <c r="BM1039" s="1" t="s">
        <v>62</v>
      </c>
      <c r="BN1039" s="1" t="s">
        <v>2287</v>
      </c>
      <c r="BO1039" s="1">
        <v>19</v>
      </c>
      <c r="BP1039" s="1">
        <v>19</v>
      </c>
      <c r="BQ1039" s="1" t="s">
        <v>97</v>
      </c>
      <c r="BR1039" s="1" t="s">
        <v>98</v>
      </c>
      <c r="BS1039" s="1" t="s">
        <v>73</v>
      </c>
      <c r="BT1039" s="2">
        <v>39264</v>
      </c>
      <c r="BU1039" s="1">
        <v>0</v>
      </c>
      <c r="BV1039" s="1">
        <v>0</v>
      </c>
      <c r="BW1039" s="1">
        <v>0</v>
      </c>
      <c r="BX1039" s="1">
        <v>0</v>
      </c>
    </row>
    <row r="1040" spans="4:76" hidden="1" x14ac:dyDescent="0.25">
      <c r="D1040" s="4"/>
      <c r="E1040" s="5" t="str">
        <f t="shared" si="153"/>
        <v>DPP-2009-NOV</v>
      </c>
      <c r="F1040" s="5" t="str">
        <f t="shared" si="154"/>
        <v>Individual</v>
      </c>
      <c r="H1040" s="5" t="str">
        <f t="shared" si="155"/>
        <v>Done</v>
      </c>
      <c r="I1040" s="6" t="str">
        <f t="shared" si="156"/>
        <v>In Service</v>
      </c>
      <c r="J1040" s="1" t="s">
        <v>2288</v>
      </c>
      <c r="P1040" s="1" t="str">
        <f t="shared" si="157"/>
        <v>NRIS</v>
      </c>
      <c r="R1040" s="1">
        <f t="shared" si="158"/>
        <v>29</v>
      </c>
      <c r="T1040" s="1" t="str">
        <f t="shared" si="159"/>
        <v>Wind</v>
      </c>
      <c r="U1040" s="1" t="str">
        <f t="shared" si="160"/>
        <v>Delta County</v>
      </c>
      <c r="V1040" s="1" t="str">
        <f t="shared" si="161"/>
        <v>MI</v>
      </c>
      <c r="AB1040" s="1"/>
      <c r="AC1040" s="1"/>
      <c r="AJ1040" s="5"/>
      <c r="AK1040" s="5"/>
      <c r="AL1040" s="5"/>
      <c r="AM1040" s="5"/>
      <c r="AN1040" s="5"/>
      <c r="AO1040" s="5"/>
      <c r="AP1040" s="5"/>
      <c r="AQ1040" s="5"/>
      <c r="AR1040" s="5"/>
      <c r="AS1040" s="5"/>
      <c r="AT1040" s="5"/>
      <c r="AU1040" s="5"/>
      <c r="BB1040" s="1" t="s">
        <v>58</v>
      </c>
      <c r="BC1040" s="2">
        <v>40021</v>
      </c>
      <c r="BE1040" s="2">
        <v>40522</v>
      </c>
      <c r="BF1040" s="2">
        <v>40998</v>
      </c>
      <c r="BG1040" s="1" t="s">
        <v>74</v>
      </c>
      <c r="BH1040" s="1" t="s">
        <v>808</v>
      </c>
      <c r="BI1040" s="1" t="s">
        <v>130</v>
      </c>
      <c r="BJ1040" s="1" t="s">
        <v>1403</v>
      </c>
      <c r="BK1040" s="1" t="s">
        <v>1340</v>
      </c>
      <c r="BL1040" s="1" t="s">
        <v>77</v>
      </c>
      <c r="BM1040" s="1" t="s">
        <v>126</v>
      </c>
      <c r="BN1040" s="1" t="s">
        <v>2289</v>
      </c>
      <c r="BO1040" s="1">
        <v>29</v>
      </c>
      <c r="BP1040" s="1">
        <v>29</v>
      </c>
      <c r="BQ1040" s="1" t="s">
        <v>97</v>
      </c>
      <c r="BR1040" s="1" t="s">
        <v>98</v>
      </c>
      <c r="BS1040" s="1" t="s">
        <v>65</v>
      </c>
      <c r="BT1040" s="2">
        <v>40787</v>
      </c>
      <c r="BU1040" s="1">
        <v>0</v>
      </c>
      <c r="BV1040" s="1">
        <v>0</v>
      </c>
      <c r="BW1040" s="1">
        <v>0</v>
      </c>
      <c r="BX1040" s="1">
        <v>0</v>
      </c>
    </row>
    <row r="1041" spans="4:76" hidden="1" x14ac:dyDescent="0.25">
      <c r="D1041" s="4"/>
      <c r="E1041" s="5">
        <f t="shared" si="153"/>
        <v>0</v>
      </c>
      <c r="F1041" s="5">
        <f t="shared" si="154"/>
        <v>0</v>
      </c>
      <c r="H1041" s="5" t="str">
        <f t="shared" si="155"/>
        <v>Withdrawn</v>
      </c>
      <c r="I1041" s="6" t="str">
        <f t="shared" si="156"/>
        <v>Withdrawn</v>
      </c>
      <c r="J1041" s="1" t="s">
        <v>2290</v>
      </c>
      <c r="P1041" s="1" t="str">
        <f t="shared" si="157"/>
        <v>NRIS</v>
      </c>
      <c r="R1041" s="1">
        <f t="shared" si="158"/>
        <v>600</v>
      </c>
      <c r="T1041" s="1" t="str">
        <f t="shared" si="159"/>
        <v>Coal</v>
      </c>
      <c r="U1041" s="1" t="str">
        <f t="shared" si="160"/>
        <v>Itasca County</v>
      </c>
      <c r="V1041" s="1" t="str">
        <f t="shared" si="161"/>
        <v>MN</v>
      </c>
      <c r="AB1041" s="1"/>
      <c r="AC1041" s="1"/>
      <c r="AJ1041" s="5"/>
      <c r="AK1041" s="5"/>
      <c r="AL1041" s="5"/>
      <c r="AM1041" s="5"/>
      <c r="AN1041" s="5"/>
      <c r="AO1041" s="5"/>
      <c r="AP1041" s="5"/>
      <c r="AQ1041" s="5"/>
      <c r="AR1041" s="5"/>
      <c r="AS1041" s="5"/>
      <c r="AT1041" s="5"/>
      <c r="AU1041" s="5"/>
      <c r="BB1041" s="1" t="s">
        <v>73</v>
      </c>
      <c r="BC1041" s="2">
        <v>38491</v>
      </c>
      <c r="BD1041" s="2">
        <v>41401</v>
      </c>
      <c r="BE1041" s="2">
        <v>39426</v>
      </c>
      <c r="BF1041" s="2">
        <v>41121</v>
      </c>
      <c r="BG1041" s="1" t="s">
        <v>315</v>
      </c>
      <c r="BH1041" s="1" t="s">
        <v>1329</v>
      </c>
      <c r="BI1041" s="1" t="s">
        <v>93</v>
      </c>
      <c r="BL1041" s="1" t="s">
        <v>599</v>
      </c>
      <c r="BM1041" s="1" t="s">
        <v>126</v>
      </c>
      <c r="BN1041" s="1" t="s">
        <v>2291</v>
      </c>
      <c r="BO1041" s="1">
        <v>600</v>
      </c>
      <c r="BP1041" s="1">
        <v>600</v>
      </c>
      <c r="BQ1041" s="1" t="s">
        <v>83</v>
      </c>
      <c r="BS1041" s="1" t="s">
        <v>73</v>
      </c>
      <c r="BT1041" s="2">
        <v>38991</v>
      </c>
      <c r="BU1041" s="1">
        <v>0</v>
      </c>
      <c r="BV1041" s="1">
        <v>0</v>
      </c>
      <c r="BW1041" s="1">
        <v>0</v>
      </c>
      <c r="BX1041" s="1">
        <v>0</v>
      </c>
    </row>
    <row r="1042" spans="4:76" hidden="1" x14ac:dyDescent="0.25">
      <c r="D1042" s="4"/>
      <c r="E1042" s="5">
        <f t="shared" si="153"/>
        <v>0</v>
      </c>
      <c r="F1042" s="5">
        <f t="shared" si="154"/>
        <v>0</v>
      </c>
      <c r="H1042" s="5" t="str">
        <f t="shared" si="155"/>
        <v>Withdrawn</v>
      </c>
      <c r="I1042" s="6" t="str">
        <f t="shared" si="156"/>
        <v>Not Started</v>
      </c>
      <c r="J1042" s="1" t="s">
        <v>2292</v>
      </c>
      <c r="P1042" s="1" t="str">
        <f t="shared" si="157"/>
        <v>NRIS</v>
      </c>
      <c r="R1042" s="1">
        <f t="shared" si="158"/>
        <v>149.5</v>
      </c>
      <c r="T1042" s="1" t="str">
        <f t="shared" si="159"/>
        <v>Wind</v>
      </c>
      <c r="U1042" s="1" t="str">
        <f t="shared" si="160"/>
        <v>Newton County</v>
      </c>
      <c r="V1042" s="1" t="str">
        <f t="shared" si="161"/>
        <v>IN</v>
      </c>
      <c r="AB1042" s="1"/>
      <c r="AC1042" s="1"/>
      <c r="AJ1042" s="5"/>
      <c r="AK1042" s="5"/>
      <c r="AL1042" s="5"/>
      <c r="AM1042" s="5"/>
      <c r="AN1042" s="5"/>
      <c r="AO1042" s="5"/>
      <c r="AP1042" s="5"/>
      <c r="AQ1042" s="5"/>
      <c r="AR1042" s="5"/>
      <c r="AS1042" s="5"/>
      <c r="AT1042" s="5"/>
      <c r="AU1042" s="5"/>
      <c r="BB1042" s="1" t="s">
        <v>73</v>
      </c>
      <c r="BC1042" s="2">
        <v>41211</v>
      </c>
      <c r="BD1042" s="2">
        <v>41401</v>
      </c>
      <c r="BE1042" s="2">
        <v>41401</v>
      </c>
      <c r="BG1042" s="1" t="s">
        <v>197</v>
      </c>
      <c r="BH1042" s="1" t="s">
        <v>1876</v>
      </c>
      <c r="BI1042" s="1" t="s">
        <v>103</v>
      </c>
      <c r="BL1042" s="1" t="s">
        <v>536</v>
      </c>
      <c r="BM1042" s="1" t="s">
        <v>126</v>
      </c>
      <c r="BN1042" s="1" t="s">
        <v>2293</v>
      </c>
      <c r="BO1042" s="1">
        <v>149.5</v>
      </c>
      <c r="BP1042" s="1">
        <v>149.5</v>
      </c>
      <c r="BQ1042" s="1" t="s">
        <v>97</v>
      </c>
      <c r="BS1042" s="1" t="s">
        <v>84</v>
      </c>
      <c r="BT1042" s="2">
        <v>43404</v>
      </c>
      <c r="BU1042" s="1">
        <v>0</v>
      </c>
      <c r="BV1042" s="1">
        <v>0</v>
      </c>
      <c r="BW1042" s="1">
        <v>0</v>
      </c>
      <c r="BX1042" s="1">
        <v>0</v>
      </c>
    </row>
    <row r="1043" spans="4:76" hidden="1" x14ac:dyDescent="0.25">
      <c r="D1043" s="4"/>
      <c r="E1043" s="5" t="str">
        <f t="shared" si="153"/>
        <v>DPP-2009-MAR</v>
      </c>
      <c r="F1043" s="5" t="str">
        <f t="shared" si="154"/>
        <v>MN</v>
      </c>
      <c r="H1043" s="5" t="str">
        <f t="shared" si="155"/>
        <v>Withdrawn</v>
      </c>
      <c r="I1043" s="6" t="str">
        <f t="shared" si="156"/>
        <v>Withdrawn</v>
      </c>
      <c r="J1043" s="1" t="s">
        <v>2294</v>
      </c>
      <c r="P1043" s="1" t="str">
        <f t="shared" si="157"/>
        <v>NRIS</v>
      </c>
      <c r="R1043" s="1">
        <f t="shared" si="158"/>
        <v>100</v>
      </c>
      <c r="T1043" s="1" t="str">
        <f t="shared" si="159"/>
        <v>Wind</v>
      </c>
      <c r="U1043" s="1" t="str">
        <f t="shared" si="160"/>
        <v>Marshall County</v>
      </c>
      <c r="V1043" s="1" t="str">
        <f t="shared" si="161"/>
        <v>MN</v>
      </c>
      <c r="AB1043" s="1"/>
      <c r="AC1043" s="1"/>
      <c r="AJ1043" s="5"/>
      <c r="AK1043" s="5"/>
      <c r="AL1043" s="5"/>
      <c r="AM1043" s="5"/>
      <c r="AN1043" s="5"/>
      <c r="AO1043" s="5"/>
      <c r="AP1043" s="5"/>
      <c r="AQ1043" s="5"/>
      <c r="AR1043" s="5"/>
      <c r="AS1043" s="5"/>
      <c r="AT1043" s="5"/>
      <c r="AU1043" s="5"/>
      <c r="BB1043" s="1" t="s">
        <v>73</v>
      </c>
      <c r="BC1043" s="2">
        <v>39478</v>
      </c>
      <c r="BD1043" s="2">
        <v>41407</v>
      </c>
      <c r="BE1043" s="2">
        <v>40561</v>
      </c>
      <c r="BF1043" s="2">
        <v>41233</v>
      </c>
      <c r="BG1043" s="1" t="s">
        <v>203</v>
      </c>
      <c r="BH1043" s="1" t="s">
        <v>107</v>
      </c>
      <c r="BI1043" s="1" t="s">
        <v>93</v>
      </c>
      <c r="BJ1043" s="1" t="s">
        <v>1339</v>
      </c>
      <c r="BK1043" s="1" t="s">
        <v>93</v>
      </c>
      <c r="BL1043" s="1" t="s">
        <v>77</v>
      </c>
      <c r="BM1043" s="1" t="s">
        <v>126</v>
      </c>
      <c r="BN1043" s="1" t="s">
        <v>2295</v>
      </c>
      <c r="BO1043" s="1">
        <v>100</v>
      </c>
      <c r="BP1043" s="1">
        <v>100</v>
      </c>
      <c r="BQ1043" s="1" t="s">
        <v>97</v>
      </c>
      <c r="BR1043" s="1" t="s">
        <v>98</v>
      </c>
      <c r="BS1043" s="1" t="s">
        <v>73</v>
      </c>
      <c r="BT1043" s="2">
        <v>40543</v>
      </c>
      <c r="BU1043" s="1">
        <v>0</v>
      </c>
      <c r="BV1043" s="1">
        <v>0</v>
      </c>
      <c r="BW1043" s="1">
        <v>0</v>
      </c>
      <c r="BX1043" s="1">
        <v>0</v>
      </c>
    </row>
    <row r="1044" spans="4:76" hidden="1" x14ac:dyDescent="0.25">
      <c r="D1044" s="4"/>
      <c r="E1044" s="5" t="str">
        <f t="shared" si="153"/>
        <v>DPP-2012-AUG</v>
      </c>
      <c r="F1044" s="5" t="str">
        <f t="shared" si="154"/>
        <v>MI</v>
      </c>
      <c r="H1044" s="5" t="str">
        <f t="shared" si="155"/>
        <v>Withdrawn</v>
      </c>
      <c r="I1044" s="6" t="str">
        <f t="shared" si="156"/>
        <v>Withdrawn</v>
      </c>
      <c r="J1044" s="1" t="s">
        <v>2296</v>
      </c>
      <c r="P1044" s="1" t="str">
        <f t="shared" si="157"/>
        <v>NRIS</v>
      </c>
      <c r="R1044" s="1">
        <f t="shared" si="158"/>
        <v>100</v>
      </c>
      <c r="T1044" s="1" t="str">
        <f t="shared" si="159"/>
        <v>Wind</v>
      </c>
      <c r="U1044" s="1" t="str">
        <f t="shared" si="160"/>
        <v>Huron County</v>
      </c>
      <c r="V1044" s="1" t="str">
        <f t="shared" si="161"/>
        <v>MI</v>
      </c>
      <c r="AB1044" s="1"/>
      <c r="AC1044" s="1"/>
      <c r="AJ1044" s="5"/>
      <c r="AK1044" s="5"/>
      <c r="AL1044" s="5"/>
      <c r="AM1044" s="5"/>
      <c r="AN1044" s="5"/>
      <c r="AO1044" s="5"/>
      <c r="AP1044" s="5"/>
      <c r="AQ1044" s="5"/>
      <c r="AR1044" s="5"/>
      <c r="AS1044" s="5"/>
      <c r="AT1044" s="5"/>
      <c r="AU1044" s="5"/>
      <c r="BB1044" s="1" t="s">
        <v>73</v>
      </c>
      <c r="BC1044" s="2">
        <v>40497</v>
      </c>
      <c r="BD1044" s="2">
        <v>41423</v>
      </c>
      <c r="BE1044" s="2">
        <v>41423</v>
      </c>
      <c r="BF1044" s="2">
        <v>42155</v>
      </c>
      <c r="BG1044" s="1" t="s">
        <v>128</v>
      </c>
      <c r="BH1044" s="1" t="s">
        <v>546</v>
      </c>
      <c r="BI1044" s="1" t="s">
        <v>130</v>
      </c>
      <c r="BJ1044" s="1" t="s">
        <v>1435</v>
      </c>
      <c r="BK1044" s="1" t="s">
        <v>130</v>
      </c>
      <c r="BL1044" s="1" t="s">
        <v>134</v>
      </c>
      <c r="BM1044" s="1" t="s">
        <v>126</v>
      </c>
      <c r="BN1044" s="1" t="s">
        <v>2297</v>
      </c>
      <c r="BO1044" s="1">
        <v>100</v>
      </c>
      <c r="BP1044" s="1">
        <v>100</v>
      </c>
      <c r="BQ1044" s="1" t="s">
        <v>97</v>
      </c>
      <c r="BR1044" s="1" t="s">
        <v>98</v>
      </c>
      <c r="BS1044" s="1" t="s">
        <v>73</v>
      </c>
      <c r="BT1044" s="2">
        <v>40816</v>
      </c>
      <c r="BU1044" s="1">
        <v>0</v>
      </c>
      <c r="BV1044" s="1">
        <v>0</v>
      </c>
      <c r="BW1044" s="1">
        <v>0</v>
      </c>
      <c r="BX1044" s="1">
        <v>0</v>
      </c>
    </row>
    <row r="1045" spans="4:76" hidden="1" x14ac:dyDescent="0.25">
      <c r="D1045" s="4"/>
      <c r="E1045" s="5">
        <f t="shared" si="153"/>
        <v>0</v>
      </c>
      <c r="F1045" s="5">
        <f t="shared" si="154"/>
        <v>0</v>
      </c>
      <c r="H1045" s="5" t="str">
        <f t="shared" si="155"/>
        <v>Withdrawn</v>
      </c>
      <c r="I1045" s="6" t="str">
        <f t="shared" si="156"/>
        <v>Not Started</v>
      </c>
      <c r="J1045" s="1" t="s">
        <v>2298</v>
      </c>
      <c r="P1045" s="1" t="str">
        <f t="shared" si="157"/>
        <v>NRIS</v>
      </c>
      <c r="R1045" s="1">
        <f t="shared" si="158"/>
        <v>200</v>
      </c>
      <c r="T1045" s="1" t="str">
        <f t="shared" si="159"/>
        <v>Wind</v>
      </c>
      <c r="U1045" s="1" t="str">
        <f t="shared" si="160"/>
        <v>Manitowoc County</v>
      </c>
      <c r="V1045" s="1" t="str">
        <f t="shared" si="161"/>
        <v>WI</v>
      </c>
      <c r="AB1045" s="1"/>
      <c r="AC1045" s="1"/>
      <c r="AJ1045" s="5"/>
      <c r="AK1045" s="5"/>
      <c r="AL1045" s="5"/>
      <c r="AM1045" s="5"/>
      <c r="AN1045" s="5"/>
      <c r="AO1045" s="5"/>
      <c r="AP1045" s="5"/>
      <c r="AQ1045" s="5"/>
      <c r="AR1045" s="5"/>
      <c r="AS1045" s="5"/>
      <c r="AT1045" s="5"/>
      <c r="AU1045" s="5"/>
      <c r="BB1045" s="1" t="s">
        <v>73</v>
      </c>
      <c r="BC1045" s="2">
        <v>40861</v>
      </c>
      <c r="BD1045" s="2">
        <v>41432</v>
      </c>
      <c r="BE1045" s="2">
        <v>41432</v>
      </c>
      <c r="BG1045" s="1" t="s">
        <v>236</v>
      </c>
      <c r="BH1045" s="1" t="s">
        <v>75</v>
      </c>
      <c r="BI1045" s="1" t="s">
        <v>76</v>
      </c>
      <c r="BL1045" s="1" t="s">
        <v>536</v>
      </c>
      <c r="BM1045" s="1" t="s">
        <v>126</v>
      </c>
      <c r="BN1045" s="1" t="s">
        <v>2299</v>
      </c>
      <c r="BO1045" s="1">
        <v>200</v>
      </c>
      <c r="BP1045" s="1">
        <v>200</v>
      </c>
      <c r="BQ1045" s="1" t="s">
        <v>97</v>
      </c>
      <c r="BR1045" s="1" t="s">
        <v>98</v>
      </c>
      <c r="BS1045" s="1" t="s">
        <v>84</v>
      </c>
      <c r="BT1045" s="2">
        <v>40390</v>
      </c>
      <c r="BU1045" s="1">
        <v>0</v>
      </c>
      <c r="BV1045" s="1">
        <v>0</v>
      </c>
      <c r="BW1045" s="1">
        <v>0</v>
      </c>
      <c r="BX1045" s="1">
        <v>0</v>
      </c>
    </row>
    <row r="1046" spans="4:76" hidden="1" x14ac:dyDescent="0.25">
      <c r="D1046" s="4"/>
      <c r="E1046" s="5" t="str">
        <f t="shared" si="153"/>
        <v>DPP-2010-APR</v>
      </c>
      <c r="F1046" s="5" t="str">
        <f t="shared" si="154"/>
        <v>UP Michigan</v>
      </c>
      <c r="H1046" s="5" t="str">
        <f t="shared" si="155"/>
        <v>Done</v>
      </c>
      <c r="I1046" s="6" t="str">
        <f t="shared" si="156"/>
        <v>Withdrawn</v>
      </c>
      <c r="J1046" s="1" t="s">
        <v>2300</v>
      </c>
      <c r="P1046" s="1" t="str">
        <f t="shared" si="157"/>
        <v>NRIS</v>
      </c>
      <c r="R1046" s="1">
        <f t="shared" si="158"/>
        <v>60</v>
      </c>
      <c r="T1046" s="1" t="str">
        <f t="shared" si="159"/>
        <v>Wind</v>
      </c>
      <c r="U1046" s="1" t="str">
        <f t="shared" si="160"/>
        <v>Chippewa County</v>
      </c>
      <c r="V1046" s="1" t="str">
        <f t="shared" si="161"/>
        <v>MI</v>
      </c>
      <c r="AB1046" s="1"/>
      <c r="AC1046" s="1"/>
      <c r="AJ1046" s="5"/>
      <c r="AK1046" s="5"/>
      <c r="AL1046" s="5"/>
      <c r="AM1046" s="5"/>
      <c r="AN1046" s="5"/>
      <c r="AO1046" s="5"/>
      <c r="AP1046" s="5"/>
      <c r="AQ1046" s="5"/>
      <c r="AR1046" s="5"/>
      <c r="AS1046" s="5"/>
      <c r="AT1046" s="5"/>
      <c r="AU1046" s="5"/>
      <c r="BB1046" s="1" t="s">
        <v>58</v>
      </c>
      <c r="BC1046" s="2">
        <v>40051</v>
      </c>
      <c r="BE1046" s="2">
        <v>40940</v>
      </c>
      <c r="BF1046" s="2">
        <v>42004</v>
      </c>
      <c r="BG1046" s="1" t="s">
        <v>74</v>
      </c>
      <c r="BH1046" s="1" t="s">
        <v>972</v>
      </c>
      <c r="BI1046" s="1" t="s">
        <v>130</v>
      </c>
      <c r="BJ1046" s="1" t="s">
        <v>1406</v>
      </c>
      <c r="BK1046" s="1" t="s">
        <v>1620</v>
      </c>
      <c r="BL1046" s="1" t="s">
        <v>77</v>
      </c>
      <c r="BM1046" s="1" t="s">
        <v>126</v>
      </c>
      <c r="BN1046" s="1" t="s">
        <v>2301</v>
      </c>
      <c r="BO1046" s="1">
        <v>60</v>
      </c>
      <c r="BP1046" s="1">
        <v>60</v>
      </c>
      <c r="BQ1046" s="1" t="s">
        <v>97</v>
      </c>
      <c r="BR1046" s="1" t="s">
        <v>98</v>
      </c>
      <c r="BS1046" s="1" t="s">
        <v>73</v>
      </c>
      <c r="BT1046" s="2">
        <v>40787</v>
      </c>
      <c r="BU1046" s="1">
        <v>0</v>
      </c>
      <c r="BV1046" s="1">
        <v>0</v>
      </c>
      <c r="BW1046" s="1">
        <v>0</v>
      </c>
      <c r="BX1046" s="1">
        <v>0</v>
      </c>
    </row>
    <row r="1047" spans="4:76" hidden="1" x14ac:dyDescent="0.25">
      <c r="D1047" s="4"/>
      <c r="E1047" s="5">
        <f t="shared" si="153"/>
        <v>0</v>
      </c>
      <c r="F1047" s="5">
        <f t="shared" si="154"/>
        <v>0</v>
      </c>
      <c r="H1047" s="5" t="str">
        <f t="shared" si="155"/>
        <v>Withdrawn</v>
      </c>
      <c r="I1047" s="6" t="str">
        <f t="shared" si="156"/>
        <v>Not Started</v>
      </c>
      <c r="J1047" s="1" t="s">
        <v>2302</v>
      </c>
      <c r="P1047" s="1" t="str">
        <f t="shared" si="157"/>
        <v>ERIS</v>
      </c>
      <c r="R1047" s="1">
        <f t="shared" si="158"/>
        <v>20</v>
      </c>
      <c r="T1047" s="1" t="str">
        <f t="shared" si="159"/>
        <v>Wind</v>
      </c>
      <c r="U1047" s="1" t="str">
        <f t="shared" si="160"/>
        <v>Yellow Medicine County</v>
      </c>
      <c r="V1047" s="1" t="str">
        <f t="shared" si="161"/>
        <v>MN</v>
      </c>
      <c r="AB1047" s="1"/>
      <c r="AC1047" s="1"/>
      <c r="AJ1047" s="5"/>
      <c r="AK1047" s="5"/>
      <c r="AL1047" s="5"/>
      <c r="AM1047" s="5"/>
      <c r="AN1047" s="5"/>
      <c r="AO1047" s="5"/>
      <c r="AP1047" s="5"/>
      <c r="AQ1047" s="5"/>
      <c r="AR1047" s="5"/>
      <c r="AS1047" s="5"/>
      <c r="AT1047" s="5"/>
      <c r="AU1047" s="5"/>
      <c r="BB1047" s="1" t="s">
        <v>73</v>
      </c>
      <c r="BC1047" s="2">
        <v>38971</v>
      </c>
      <c r="BD1047" s="2">
        <v>41435</v>
      </c>
      <c r="BE1047" s="2">
        <v>41435</v>
      </c>
      <c r="BG1047" s="1" t="s">
        <v>203</v>
      </c>
      <c r="BH1047" s="1" t="s">
        <v>1824</v>
      </c>
      <c r="BI1047" s="1" t="s">
        <v>93</v>
      </c>
      <c r="BL1047" s="1" t="s">
        <v>143</v>
      </c>
      <c r="BM1047" s="1" t="s">
        <v>62</v>
      </c>
      <c r="BN1047" s="1" t="s">
        <v>2303</v>
      </c>
      <c r="BO1047" s="1">
        <v>20</v>
      </c>
      <c r="BP1047" s="1">
        <v>20</v>
      </c>
      <c r="BQ1047" s="1" t="s">
        <v>97</v>
      </c>
      <c r="BR1047" s="1" t="s">
        <v>98</v>
      </c>
      <c r="BS1047" s="1" t="s">
        <v>84</v>
      </c>
      <c r="BT1047" s="2">
        <v>39692</v>
      </c>
      <c r="BU1047" s="1">
        <v>0</v>
      </c>
      <c r="BV1047" s="1">
        <v>0</v>
      </c>
      <c r="BW1047" s="1">
        <v>0</v>
      </c>
      <c r="BX1047" s="1">
        <v>0</v>
      </c>
    </row>
    <row r="1048" spans="4:76" hidden="1" x14ac:dyDescent="0.25">
      <c r="D1048" s="4"/>
      <c r="E1048" s="5" t="str">
        <f t="shared" si="153"/>
        <v>DPP-2010-APR</v>
      </c>
      <c r="F1048" s="5" t="str">
        <f t="shared" si="154"/>
        <v>MI</v>
      </c>
      <c r="H1048" s="5" t="str">
        <f t="shared" si="155"/>
        <v>Withdrawn</v>
      </c>
      <c r="I1048" s="6" t="str">
        <f t="shared" si="156"/>
        <v>Withdrawn</v>
      </c>
      <c r="J1048" s="1" t="s">
        <v>2304</v>
      </c>
      <c r="P1048" s="1" t="str">
        <f t="shared" si="157"/>
        <v>NRIS</v>
      </c>
      <c r="R1048" s="1">
        <f t="shared" si="158"/>
        <v>100.8</v>
      </c>
      <c r="T1048" s="1" t="str">
        <f t="shared" si="159"/>
        <v>Wind</v>
      </c>
      <c r="U1048" s="1" t="str">
        <f t="shared" si="160"/>
        <v>Hillsdale County</v>
      </c>
      <c r="V1048" s="1" t="str">
        <f t="shared" si="161"/>
        <v>MI</v>
      </c>
      <c r="AB1048" s="1"/>
      <c r="AC1048" s="1"/>
      <c r="AJ1048" s="5"/>
      <c r="AK1048" s="5"/>
      <c r="AL1048" s="5"/>
      <c r="AM1048" s="5"/>
      <c r="AN1048" s="5"/>
      <c r="AO1048" s="5"/>
      <c r="AP1048" s="5"/>
      <c r="AQ1048" s="5"/>
      <c r="AR1048" s="5"/>
      <c r="AS1048" s="5"/>
      <c r="AT1048" s="5"/>
      <c r="AU1048" s="5"/>
      <c r="BB1048" s="1" t="s">
        <v>73</v>
      </c>
      <c r="BC1048" s="2">
        <v>40021</v>
      </c>
      <c r="BD1048" s="2">
        <v>41439</v>
      </c>
      <c r="BE1048" s="2">
        <v>41103</v>
      </c>
      <c r="BF1048" s="2">
        <v>42292</v>
      </c>
      <c r="BG1048" s="1" t="s">
        <v>139</v>
      </c>
      <c r="BH1048" s="1" t="s">
        <v>1163</v>
      </c>
      <c r="BI1048" s="1" t="s">
        <v>130</v>
      </c>
      <c r="BJ1048" s="1" t="s">
        <v>1406</v>
      </c>
      <c r="BK1048" s="1" t="s">
        <v>130</v>
      </c>
      <c r="BL1048" s="1" t="s">
        <v>77</v>
      </c>
      <c r="BM1048" s="1" t="s">
        <v>126</v>
      </c>
      <c r="BN1048" s="1" t="s">
        <v>2305</v>
      </c>
      <c r="BO1048" s="1">
        <v>100.8</v>
      </c>
      <c r="BP1048" s="1">
        <v>100.8</v>
      </c>
      <c r="BQ1048" s="1" t="s">
        <v>97</v>
      </c>
      <c r="BR1048" s="1" t="s">
        <v>98</v>
      </c>
      <c r="BS1048" s="1" t="s">
        <v>73</v>
      </c>
      <c r="BT1048" s="2">
        <v>41091</v>
      </c>
      <c r="BU1048" s="1">
        <v>0</v>
      </c>
      <c r="BV1048" s="1">
        <v>0</v>
      </c>
      <c r="BW1048" s="1">
        <v>0</v>
      </c>
      <c r="BX1048" s="1">
        <v>0</v>
      </c>
    </row>
    <row r="1049" spans="4:76" hidden="1" x14ac:dyDescent="0.25">
      <c r="D1049" s="4"/>
      <c r="E1049" s="5" t="str">
        <f t="shared" si="153"/>
        <v>DPP-2009-NOV</v>
      </c>
      <c r="F1049" s="5" t="str">
        <f t="shared" si="154"/>
        <v>Indiana</v>
      </c>
      <c r="H1049" s="5" t="str">
        <f t="shared" si="155"/>
        <v>Done</v>
      </c>
      <c r="I1049" s="6" t="str">
        <f t="shared" si="156"/>
        <v>In Service</v>
      </c>
      <c r="J1049" s="1" t="s">
        <v>2306</v>
      </c>
      <c r="P1049" s="1" t="str">
        <f t="shared" si="157"/>
        <v>NRIS</v>
      </c>
      <c r="R1049" s="1">
        <f t="shared" si="158"/>
        <v>3.9</v>
      </c>
      <c r="T1049" s="1" t="str">
        <f t="shared" si="159"/>
        <v>Hydro</v>
      </c>
      <c r="U1049" s="1" t="str">
        <f t="shared" si="160"/>
        <v>Perry County</v>
      </c>
      <c r="V1049" s="1" t="str">
        <f t="shared" si="161"/>
        <v>IN</v>
      </c>
      <c r="AB1049" s="1"/>
      <c r="AC1049" s="1"/>
      <c r="AJ1049" s="5"/>
      <c r="AK1049" s="5"/>
      <c r="AL1049" s="5"/>
      <c r="AM1049" s="5"/>
      <c r="AN1049" s="5"/>
      <c r="AO1049" s="5"/>
      <c r="AP1049" s="5"/>
      <c r="AQ1049" s="5"/>
      <c r="AR1049" s="5"/>
      <c r="AS1049" s="5"/>
      <c r="AT1049" s="5"/>
      <c r="AU1049" s="5"/>
      <c r="BB1049" s="1" t="s">
        <v>58</v>
      </c>
      <c r="BC1049" s="2">
        <v>40084</v>
      </c>
      <c r="BE1049" s="2">
        <v>40609</v>
      </c>
      <c r="BF1049" s="2">
        <v>40283</v>
      </c>
      <c r="BG1049" s="1" t="s">
        <v>197</v>
      </c>
      <c r="BH1049" s="1" t="s">
        <v>1271</v>
      </c>
      <c r="BI1049" s="1" t="s">
        <v>103</v>
      </c>
      <c r="BJ1049" s="1" t="s">
        <v>1403</v>
      </c>
      <c r="BK1049" s="1" t="s">
        <v>1573</v>
      </c>
      <c r="BL1049" s="1" t="s">
        <v>134</v>
      </c>
      <c r="BM1049" s="1" t="s">
        <v>126</v>
      </c>
      <c r="BN1049" s="1" t="s">
        <v>2307</v>
      </c>
      <c r="BO1049" s="1">
        <v>3.9</v>
      </c>
      <c r="BP1049" s="1">
        <v>3.9</v>
      </c>
      <c r="BQ1049" s="1" t="s">
        <v>69</v>
      </c>
      <c r="BR1049" s="1" t="s">
        <v>150</v>
      </c>
      <c r="BS1049" s="1" t="s">
        <v>65</v>
      </c>
      <c r="BT1049" s="2">
        <v>40816</v>
      </c>
      <c r="BU1049" s="1">
        <v>0</v>
      </c>
      <c r="BV1049" s="1">
        <v>0</v>
      </c>
      <c r="BW1049" s="1">
        <v>0</v>
      </c>
      <c r="BX1049" s="1">
        <v>0</v>
      </c>
    </row>
    <row r="1050" spans="4:76" hidden="1" x14ac:dyDescent="0.25">
      <c r="D1050" s="4"/>
      <c r="E1050" s="5">
        <f t="shared" si="153"/>
        <v>0</v>
      </c>
      <c r="F1050" s="5">
        <f t="shared" si="154"/>
        <v>0</v>
      </c>
      <c r="H1050" s="5" t="str">
        <f t="shared" si="155"/>
        <v>Withdrawn</v>
      </c>
      <c r="I1050" s="6" t="str">
        <f t="shared" si="156"/>
        <v>Not Started</v>
      </c>
      <c r="J1050" s="1" t="s">
        <v>2308</v>
      </c>
      <c r="P1050" s="1" t="str">
        <f t="shared" si="157"/>
        <v>ERIS</v>
      </c>
      <c r="R1050" s="1">
        <f t="shared" si="158"/>
        <v>600</v>
      </c>
      <c r="T1050" s="1" t="str">
        <f t="shared" si="159"/>
        <v>Wind</v>
      </c>
      <c r="U1050" s="1" t="str">
        <f t="shared" si="160"/>
        <v>Ward County</v>
      </c>
      <c r="V1050" s="1" t="str">
        <f t="shared" si="161"/>
        <v>ND</v>
      </c>
      <c r="AB1050" s="1"/>
      <c r="AC1050" s="1"/>
      <c r="AJ1050" s="5"/>
      <c r="AK1050" s="5"/>
      <c r="AL1050" s="5"/>
      <c r="AM1050" s="5"/>
      <c r="AN1050" s="5"/>
      <c r="AO1050" s="5"/>
      <c r="AP1050" s="5"/>
      <c r="AQ1050" s="5"/>
      <c r="AR1050" s="5"/>
      <c r="AS1050" s="5"/>
      <c r="AT1050" s="5"/>
      <c r="AU1050" s="5"/>
      <c r="BB1050" s="1" t="s">
        <v>73</v>
      </c>
      <c r="BC1050" s="2">
        <v>40644</v>
      </c>
      <c r="BD1050" s="2">
        <v>41446</v>
      </c>
      <c r="BE1050" s="2">
        <v>41446</v>
      </c>
      <c r="BG1050" s="1" t="s">
        <v>153</v>
      </c>
      <c r="BH1050" s="1" t="s">
        <v>1649</v>
      </c>
      <c r="BI1050" s="1" t="s">
        <v>194</v>
      </c>
      <c r="BL1050" s="1" t="s">
        <v>599</v>
      </c>
      <c r="BM1050" s="1" t="s">
        <v>62</v>
      </c>
      <c r="BN1050" s="1" t="s">
        <v>2309</v>
      </c>
      <c r="BO1050" s="1">
        <v>600</v>
      </c>
      <c r="BP1050" s="1">
        <v>600</v>
      </c>
      <c r="BQ1050" s="1" t="s">
        <v>97</v>
      </c>
      <c r="BR1050" s="1" t="s">
        <v>98</v>
      </c>
      <c r="BS1050" s="1" t="s">
        <v>84</v>
      </c>
      <c r="BT1050" s="2">
        <v>41153</v>
      </c>
      <c r="BU1050" s="1">
        <v>0</v>
      </c>
      <c r="BV1050" s="1">
        <v>0</v>
      </c>
      <c r="BW1050" s="1">
        <v>0</v>
      </c>
      <c r="BX1050" s="1">
        <v>0</v>
      </c>
    </row>
    <row r="1051" spans="4:76" hidden="1" x14ac:dyDescent="0.25">
      <c r="D1051" s="4"/>
      <c r="E1051" s="5">
        <f t="shared" si="153"/>
        <v>0</v>
      </c>
      <c r="F1051" s="5">
        <f t="shared" si="154"/>
        <v>0</v>
      </c>
      <c r="H1051" s="5" t="str">
        <f t="shared" si="155"/>
        <v>Withdrawn</v>
      </c>
      <c r="I1051" s="6" t="str">
        <f t="shared" si="156"/>
        <v>Not Started</v>
      </c>
      <c r="J1051" s="1" t="s">
        <v>2310</v>
      </c>
      <c r="P1051" s="1" t="str">
        <f t="shared" si="157"/>
        <v>NRIS</v>
      </c>
      <c r="R1051" s="1">
        <f t="shared" si="158"/>
        <v>726</v>
      </c>
      <c r="T1051" s="1" t="str">
        <f t="shared" si="159"/>
        <v>Gas</v>
      </c>
      <c r="U1051" s="1" t="str">
        <f t="shared" si="160"/>
        <v>Christian County</v>
      </c>
      <c r="V1051" s="1" t="str">
        <f t="shared" si="161"/>
        <v>IL</v>
      </c>
      <c r="AB1051" s="1"/>
      <c r="AC1051" s="1"/>
      <c r="AJ1051" s="5"/>
      <c r="AK1051" s="5"/>
      <c r="AL1051" s="5"/>
      <c r="AM1051" s="5"/>
      <c r="AN1051" s="5"/>
      <c r="AO1051" s="5"/>
      <c r="AP1051" s="5"/>
      <c r="AQ1051" s="5"/>
      <c r="AR1051" s="5"/>
      <c r="AS1051" s="5"/>
      <c r="AT1051" s="5"/>
      <c r="AU1051" s="5"/>
      <c r="BB1051" s="1" t="s">
        <v>73</v>
      </c>
      <c r="BC1051" s="2">
        <v>41050</v>
      </c>
      <c r="BD1051" s="2">
        <v>41449</v>
      </c>
      <c r="BE1051" s="2">
        <v>41449</v>
      </c>
      <c r="BG1051" s="1" t="s">
        <v>122</v>
      </c>
      <c r="BH1051" s="1" t="s">
        <v>2311</v>
      </c>
      <c r="BI1051" s="1" t="s">
        <v>124</v>
      </c>
      <c r="BL1051" s="1" t="s">
        <v>536</v>
      </c>
      <c r="BM1051" s="1" t="s">
        <v>126</v>
      </c>
      <c r="BN1051" s="1" t="s">
        <v>2312</v>
      </c>
      <c r="BO1051" s="1">
        <v>601</v>
      </c>
      <c r="BP1051" s="1">
        <v>726</v>
      </c>
      <c r="BQ1051" s="1" t="s">
        <v>64</v>
      </c>
      <c r="BS1051" s="1" t="s">
        <v>84</v>
      </c>
      <c r="BT1051" s="2">
        <v>40968</v>
      </c>
      <c r="BU1051" s="1">
        <v>0</v>
      </c>
      <c r="BV1051" s="1">
        <v>0</v>
      </c>
      <c r="BW1051" s="1">
        <v>0</v>
      </c>
      <c r="BX1051" s="1">
        <v>0</v>
      </c>
    </row>
    <row r="1052" spans="4:76" hidden="1" x14ac:dyDescent="0.25">
      <c r="D1052" s="4"/>
      <c r="E1052" s="5" t="str">
        <f t="shared" si="153"/>
        <v>DPP-2012-AUG</v>
      </c>
      <c r="F1052" s="5" t="str">
        <f t="shared" si="154"/>
        <v>West</v>
      </c>
      <c r="H1052" s="5" t="str">
        <f t="shared" si="155"/>
        <v>Withdrawn</v>
      </c>
      <c r="I1052" s="6" t="str">
        <f t="shared" si="156"/>
        <v>Withdrawn</v>
      </c>
      <c r="J1052" s="1" t="s">
        <v>2313</v>
      </c>
      <c r="P1052" s="1" t="str">
        <f t="shared" si="157"/>
        <v>ERIS</v>
      </c>
      <c r="R1052" s="1">
        <f t="shared" si="158"/>
        <v>150</v>
      </c>
      <c r="T1052" s="1" t="str">
        <f t="shared" si="159"/>
        <v>Wind</v>
      </c>
      <c r="U1052" s="1" t="str">
        <f t="shared" si="160"/>
        <v>Dodge County</v>
      </c>
      <c r="V1052" s="1" t="str">
        <f t="shared" si="161"/>
        <v>MN</v>
      </c>
      <c r="AB1052" s="1"/>
      <c r="AC1052" s="1"/>
      <c r="AJ1052" s="5"/>
      <c r="AK1052" s="5"/>
      <c r="AL1052" s="5"/>
      <c r="AM1052" s="5"/>
      <c r="AN1052" s="5"/>
      <c r="AO1052" s="5"/>
      <c r="AP1052" s="5"/>
      <c r="AQ1052" s="5"/>
      <c r="AR1052" s="5"/>
      <c r="AS1052" s="5"/>
      <c r="AT1052" s="5"/>
      <c r="AU1052" s="5"/>
      <c r="BB1052" s="1" t="s">
        <v>73</v>
      </c>
      <c r="BC1052" s="2">
        <v>40497</v>
      </c>
      <c r="BD1052" s="2">
        <v>41451</v>
      </c>
      <c r="BE1052" s="2">
        <v>41451</v>
      </c>
      <c r="BG1052" s="1" t="s">
        <v>153</v>
      </c>
      <c r="BH1052" s="1" t="s">
        <v>297</v>
      </c>
      <c r="BI1052" s="1" t="s">
        <v>93</v>
      </c>
      <c r="BJ1052" s="1" t="s">
        <v>1435</v>
      </c>
      <c r="BK1052" s="1" t="s">
        <v>725</v>
      </c>
      <c r="BL1052" s="1" t="s">
        <v>134</v>
      </c>
      <c r="BM1052" s="1" t="s">
        <v>62</v>
      </c>
      <c r="BN1052" s="1" t="s">
        <v>732</v>
      </c>
      <c r="BO1052" s="1">
        <v>150</v>
      </c>
      <c r="BP1052" s="1">
        <v>150</v>
      </c>
      <c r="BQ1052" s="1" t="s">
        <v>97</v>
      </c>
      <c r="BR1052" s="1" t="s">
        <v>98</v>
      </c>
      <c r="BS1052" s="1" t="s">
        <v>73</v>
      </c>
      <c r="BU1052" s="1">
        <v>0</v>
      </c>
      <c r="BV1052" s="1">
        <v>0</v>
      </c>
      <c r="BW1052" s="1">
        <v>0</v>
      </c>
      <c r="BX1052" s="1">
        <v>0</v>
      </c>
    </row>
    <row r="1053" spans="4:76" hidden="1" x14ac:dyDescent="0.25">
      <c r="D1053" s="4"/>
      <c r="E1053" s="5" t="str">
        <f t="shared" si="153"/>
        <v>DPP-2012-AUG</v>
      </c>
      <c r="F1053" s="5" t="str">
        <f t="shared" si="154"/>
        <v>West</v>
      </c>
      <c r="H1053" s="5" t="str">
        <f t="shared" si="155"/>
        <v>Withdrawn</v>
      </c>
      <c r="I1053" s="6" t="str">
        <f t="shared" si="156"/>
        <v>Withdrawn</v>
      </c>
      <c r="J1053" s="1" t="s">
        <v>2314</v>
      </c>
      <c r="P1053" s="1" t="str">
        <f t="shared" si="157"/>
        <v>NRIS</v>
      </c>
      <c r="R1053" s="1">
        <f t="shared" si="158"/>
        <v>44</v>
      </c>
      <c r="T1053" s="1" t="str">
        <f t="shared" si="159"/>
        <v>Wind</v>
      </c>
      <c r="U1053" s="1" t="str">
        <f t="shared" si="160"/>
        <v>Freeborn County</v>
      </c>
      <c r="V1053" s="1" t="str">
        <f t="shared" si="161"/>
        <v>MN</v>
      </c>
      <c r="AB1053" s="1"/>
      <c r="AC1053" s="1"/>
      <c r="AJ1053" s="5"/>
      <c r="AK1053" s="5"/>
      <c r="AL1053" s="5"/>
      <c r="AM1053" s="5"/>
      <c r="AN1053" s="5"/>
      <c r="AO1053" s="5"/>
      <c r="AP1053" s="5"/>
      <c r="AQ1053" s="5"/>
      <c r="AR1053" s="5"/>
      <c r="AS1053" s="5"/>
      <c r="AT1053" s="5"/>
      <c r="AU1053" s="5"/>
      <c r="BB1053" s="1" t="s">
        <v>73</v>
      </c>
      <c r="BC1053" s="2">
        <v>38978</v>
      </c>
      <c r="BD1053" s="2">
        <v>41452</v>
      </c>
      <c r="BE1053" s="2">
        <v>41452</v>
      </c>
      <c r="BG1053" s="1" t="s">
        <v>87</v>
      </c>
      <c r="BH1053" s="1" t="s">
        <v>830</v>
      </c>
      <c r="BI1053" s="1" t="s">
        <v>93</v>
      </c>
      <c r="BJ1053" s="1" t="s">
        <v>1435</v>
      </c>
      <c r="BK1053" s="1" t="s">
        <v>725</v>
      </c>
      <c r="BL1053" s="1" t="s">
        <v>134</v>
      </c>
      <c r="BM1053" s="1" t="s">
        <v>126</v>
      </c>
      <c r="BN1053" s="1" t="s">
        <v>2315</v>
      </c>
      <c r="BO1053" s="1">
        <v>44</v>
      </c>
      <c r="BP1053" s="1">
        <v>44</v>
      </c>
      <c r="BQ1053" s="1" t="s">
        <v>97</v>
      </c>
      <c r="BR1053" s="1" t="s">
        <v>98</v>
      </c>
      <c r="BS1053" s="1" t="s">
        <v>73</v>
      </c>
      <c r="BT1053" s="2">
        <v>39234</v>
      </c>
      <c r="BU1053" s="1">
        <v>0</v>
      </c>
      <c r="BV1053" s="1">
        <v>0</v>
      </c>
      <c r="BW1053" s="1">
        <v>0</v>
      </c>
      <c r="BX1053" s="1">
        <v>0</v>
      </c>
    </row>
    <row r="1054" spans="4:76" hidden="1" x14ac:dyDescent="0.25">
      <c r="D1054" s="4"/>
      <c r="E1054" s="5">
        <f t="shared" si="153"/>
        <v>0</v>
      </c>
      <c r="F1054" s="5">
        <f t="shared" si="154"/>
        <v>0</v>
      </c>
      <c r="H1054" s="5" t="str">
        <f t="shared" si="155"/>
        <v>Withdrawn</v>
      </c>
      <c r="I1054" s="6" t="str">
        <f t="shared" si="156"/>
        <v>Not Started</v>
      </c>
      <c r="J1054" s="1" t="s">
        <v>2316</v>
      </c>
      <c r="P1054" s="1" t="str">
        <f t="shared" si="157"/>
        <v>NRIS</v>
      </c>
      <c r="R1054" s="1">
        <f t="shared" si="158"/>
        <v>100</v>
      </c>
      <c r="T1054" s="1" t="str">
        <f t="shared" si="159"/>
        <v>Wind</v>
      </c>
      <c r="U1054" s="1" t="str">
        <f t="shared" si="160"/>
        <v>Eaton County</v>
      </c>
      <c r="V1054" s="1" t="str">
        <f t="shared" si="161"/>
        <v>MI</v>
      </c>
      <c r="AB1054" s="1"/>
      <c r="AC1054" s="1"/>
      <c r="AJ1054" s="5"/>
      <c r="AK1054" s="5"/>
      <c r="AL1054" s="5"/>
      <c r="AM1054" s="5"/>
      <c r="AN1054" s="5"/>
      <c r="AO1054" s="5"/>
      <c r="AP1054" s="5"/>
      <c r="AQ1054" s="5"/>
      <c r="AR1054" s="5"/>
      <c r="AS1054" s="5"/>
      <c r="AT1054" s="5"/>
      <c r="AU1054" s="5"/>
      <c r="BB1054" s="1" t="s">
        <v>73</v>
      </c>
      <c r="BC1054" s="2">
        <v>40805</v>
      </c>
      <c r="BD1054" s="2">
        <v>41457</v>
      </c>
      <c r="BE1054" s="2">
        <v>41457</v>
      </c>
      <c r="BG1054" s="1" t="s">
        <v>139</v>
      </c>
      <c r="BH1054" s="1" t="s">
        <v>2317</v>
      </c>
      <c r="BI1054" s="1" t="s">
        <v>130</v>
      </c>
      <c r="BL1054" s="1" t="s">
        <v>536</v>
      </c>
      <c r="BM1054" s="1" t="s">
        <v>126</v>
      </c>
      <c r="BN1054" s="1" t="s">
        <v>2318</v>
      </c>
      <c r="BO1054" s="1">
        <v>100</v>
      </c>
      <c r="BP1054" s="1">
        <v>100</v>
      </c>
      <c r="BQ1054" s="1" t="s">
        <v>97</v>
      </c>
      <c r="BR1054" s="1" t="s">
        <v>98</v>
      </c>
      <c r="BS1054" s="1" t="s">
        <v>84</v>
      </c>
      <c r="BT1054" s="2">
        <v>41136</v>
      </c>
      <c r="BU1054" s="1">
        <v>0</v>
      </c>
      <c r="BV1054" s="1">
        <v>0</v>
      </c>
      <c r="BW1054" s="1">
        <v>0</v>
      </c>
      <c r="BX1054" s="1">
        <v>0</v>
      </c>
    </row>
    <row r="1055" spans="4:76" hidden="1" x14ac:dyDescent="0.25">
      <c r="D1055" s="4"/>
      <c r="E1055" s="5" t="str">
        <f t="shared" si="153"/>
        <v>DPP-2012-AUG</v>
      </c>
      <c r="F1055" s="5" t="str">
        <f t="shared" si="154"/>
        <v>MI</v>
      </c>
      <c r="H1055" s="5" t="str">
        <f t="shared" si="155"/>
        <v>Done</v>
      </c>
      <c r="I1055" s="6" t="str">
        <f t="shared" si="156"/>
        <v>In Service</v>
      </c>
      <c r="J1055" s="1" t="s">
        <v>2319</v>
      </c>
      <c r="P1055" s="1" t="str">
        <f t="shared" si="157"/>
        <v>NRIS</v>
      </c>
      <c r="R1055" s="1">
        <f t="shared" si="158"/>
        <v>150</v>
      </c>
      <c r="T1055" s="1" t="str">
        <f t="shared" si="159"/>
        <v>Wind</v>
      </c>
      <c r="U1055" s="1" t="str">
        <f t="shared" si="160"/>
        <v>Huron County</v>
      </c>
      <c r="V1055" s="1" t="str">
        <f t="shared" si="161"/>
        <v>MI</v>
      </c>
      <c r="AB1055" s="1"/>
      <c r="AC1055" s="1"/>
      <c r="AJ1055" s="5"/>
      <c r="AK1055" s="5"/>
      <c r="AL1055" s="5"/>
      <c r="AM1055" s="5"/>
      <c r="AN1055" s="5"/>
      <c r="AO1055" s="5"/>
      <c r="AP1055" s="5"/>
      <c r="AQ1055" s="5"/>
      <c r="AR1055" s="5"/>
      <c r="AS1055" s="5"/>
      <c r="AT1055" s="5"/>
      <c r="AU1055" s="5"/>
      <c r="BB1055" s="1" t="s">
        <v>58</v>
      </c>
      <c r="BC1055" s="2">
        <v>40091</v>
      </c>
      <c r="BE1055" s="2">
        <v>41425</v>
      </c>
      <c r="BF1055" s="2">
        <v>41623</v>
      </c>
      <c r="BG1055" s="1" t="s">
        <v>128</v>
      </c>
      <c r="BH1055" s="1" t="s">
        <v>546</v>
      </c>
      <c r="BI1055" s="1" t="s">
        <v>130</v>
      </c>
      <c r="BJ1055" s="1" t="s">
        <v>1435</v>
      </c>
      <c r="BK1055" s="1" t="s">
        <v>130</v>
      </c>
      <c r="BL1055" s="1" t="s">
        <v>2320</v>
      </c>
      <c r="BM1055" s="1" t="s">
        <v>126</v>
      </c>
      <c r="BN1055" s="1" t="s">
        <v>2297</v>
      </c>
      <c r="BO1055" s="1">
        <v>150</v>
      </c>
      <c r="BP1055" s="1">
        <v>150</v>
      </c>
      <c r="BQ1055" s="1" t="s">
        <v>97</v>
      </c>
      <c r="BR1055" s="1" t="s">
        <v>98</v>
      </c>
      <c r="BS1055" s="1" t="s">
        <v>65</v>
      </c>
      <c r="BT1055" s="2">
        <v>42005</v>
      </c>
      <c r="BU1055" s="1">
        <v>0</v>
      </c>
      <c r="BV1055" s="1">
        <v>0</v>
      </c>
      <c r="BW1055" s="1">
        <v>0</v>
      </c>
      <c r="BX1055" s="1">
        <v>0</v>
      </c>
    </row>
    <row r="1056" spans="4:76" hidden="1" x14ac:dyDescent="0.25">
      <c r="D1056" s="4"/>
      <c r="E1056" s="5">
        <f t="shared" si="153"/>
        <v>0</v>
      </c>
      <c r="F1056" s="5">
        <f t="shared" si="154"/>
        <v>0</v>
      </c>
      <c r="H1056" s="5" t="str">
        <f t="shared" si="155"/>
        <v>Withdrawn</v>
      </c>
      <c r="I1056" s="6" t="str">
        <f t="shared" si="156"/>
        <v>Not Started</v>
      </c>
      <c r="J1056" s="1" t="s">
        <v>2321</v>
      </c>
      <c r="P1056" s="1" t="str">
        <f t="shared" si="157"/>
        <v>NRIS</v>
      </c>
      <c r="R1056" s="1">
        <f t="shared" si="158"/>
        <v>70</v>
      </c>
      <c r="T1056" s="1" t="str">
        <f t="shared" si="159"/>
        <v>Wind</v>
      </c>
      <c r="U1056" s="1" t="str">
        <f t="shared" si="160"/>
        <v>Carroll County</v>
      </c>
      <c r="V1056" s="1" t="str">
        <f t="shared" si="161"/>
        <v>IA</v>
      </c>
      <c r="AB1056" s="1"/>
      <c r="AC1056" s="1"/>
      <c r="AJ1056" s="5"/>
      <c r="AK1056" s="5"/>
      <c r="AL1056" s="5"/>
      <c r="AM1056" s="5"/>
      <c r="AN1056" s="5"/>
      <c r="AO1056" s="5"/>
      <c r="AP1056" s="5"/>
      <c r="AQ1056" s="5"/>
      <c r="AR1056" s="5"/>
      <c r="AS1056" s="5"/>
      <c r="AT1056" s="5"/>
      <c r="AU1056" s="5"/>
      <c r="BB1056" s="1" t="s">
        <v>73</v>
      </c>
      <c r="BC1056" s="2">
        <v>40794</v>
      </c>
      <c r="BD1056" s="2">
        <v>41457</v>
      </c>
      <c r="BE1056" s="2">
        <v>41457</v>
      </c>
      <c r="BG1056" s="1" t="s">
        <v>251</v>
      </c>
      <c r="BH1056" s="1" t="s">
        <v>979</v>
      </c>
      <c r="BI1056" s="1" t="s">
        <v>89</v>
      </c>
      <c r="BL1056" s="1" t="s">
        <v>536</v>
      </c>
      <c r="BM1056" s="1" t="s">
        <v>126</v>
      </c>
      <c r="BN1056" s="1" t="s">
        <v>2322</v>
      </c>
      <c r="BO1056" s="1">
        <v>70</v>
      </c>
      <c r="BP1056" s="1">
        <v>70</v>
      </c>
      <c r="BQ1056" s="1" t="s">
        <v>97</v>
      </c>
      <c r="BR1056" s="1" t="s">
        <v>98</v>
      </c>
      <c r="BS1056" s="1" t="s">
        <v>84</v>
      </c>
      <c r="BT1056" s="2">
        <v>40543</v>
      </c>
      <c r="BU1056" s="1">
        <v>0</v>
      </c>
      <c r="BV1056" s="1">
        <v>0</v>
      </c>
      <c r="BW1056" s="1">
        <v>0</v>
      </c>
      <c r="BX1056" s="1">
        <v>0</v>
      </c>
    </row>
    <row r="1057" spans="4:76" hidden="1" x14ac:dyDescent="0.25">
      <c r="D1057" s="4"/>
      <c r="E1057" s="5">
        <f t="shared" si="153"/>
        <v>0</v>
      </c>
      <c r="F1057" s="5">
        <f t="shared" si="154"/>
        <v>0</v>
      </c>
      <c r="H1057" s="5" t="str">
        <f t="shared" si="155"/>
        <v>Withdrawn</v>
      </c>
      <c r="I1057" s="6" t="str">
        <f t="shared" si="156"/>
        <v>Not Started</v>
      </c>
      <c r="J1057" s="1" t="s">
        <v>2323</v>
      </c>
      <c r="P1057" s="1" t="str">
        <f t="shared" si="157"/>
        <v>NRIS</v>
      </c>
      <c r="R1057" s="1">
        <f t="shared" si="158"/>
        <v>100</v>
      </c>
      <c r="T1057" s="1" t="str">
        <f t="shared" si="159"/>
        <v>Wind</v>
      </c>
      <c r="U1057" s="1" t="str">
        <f t="shared" si="160"/>
        <v>Mitchell County</v>
      </c>
      <c r="V1057" s="1" t="str">
        <f t="shared" si="161"/>
        <v>IA</v>
      </c>
      <c r="AB1057" s="1"/>
      <c r="AC1057" s="1"/>
      <c r="AJ1057" s="5"/>
      <c r="AK1057" s="5"/>
      <c r="AL1057" s="5"/>
      <c r="AM1057" s="5"/>
      <c r="AN1057" s="5"/>
      <c r="AO1057" s="5"/>
      <c r="AP1057" s="5"/>
      <c r="AQ1057" s="5"/>
      <c r="AR1057" s="5"/>
      <c r="AS1057" s="5"/>
      <c r="AT1057" s="5"/>
      <c r="AU1057" s="5"/>
      <c r="BB1057" s="1" t="s">
        <v>73</v>
      </c>
      <c r="BC1057" s="2">
        <v>39476</v>
      </c>
      <c r="BD1057" s="2">
        <v>41485</v>
      </c>
      <c r="BE1057" s="2">
        <v>41485</v>
      </c>
      <c r="BG1057" s="1" t="s">
        <v>87</v>
      </c>
      <c r="BH1057" s="1" t="s">
        <v>1501</v>
      </c>
      <c r="BI1057" s="1" t="s">
        <v>89</v>
      </c>
      <c r="BL1057" s="1" t="s">
        <v>143</v>
      </c>
      <c r="BM1057" s="1" t="s">
        <v>126</v>
      </c>
      <c r="BN1057" s="1" t="s">
        <v>1614</v>
      </c>
      <c r="BO1057" s="1">
        <v>100</v>
      </c>
      <c r="BP1057" s="1">
        <v>100</v>
      </c>
      <c r="BQ1057" s="1" t="s">
        <v>97</v>
      </c>
      <c r="BR1057" s="1" t="s">
        <v>98</v>
      </c>
      <c r="BS1057" s="1" t="s">
        <v>84</v>
      </c>
      <c r="BT1057" s="2">
        <v>41274</v>
      </c>
      <c r="BU1057" s="1">
        <v>0</v>
      </c>
      <c r="BV1057" s="1">
        <v>0</v>
      </c>
      <c r="BW1057" s="1">
        <v>0</v>
      </c>
      <c r="BX1057" s="1">
        <v>0</v>
      </c>
    </row>
    <row r="1058" spans="4:76" hidden="1" x14ac:dyDescent="0.25">
      <c r="D1058" s="4"/>
      <c r="E1058" s="5">
        <f t="shared" si="153"/>
        <v>0</v>
      </c>
      <c r="F1058" s="5">
        <f t="shared" si="154"/>
        <v>0</v>
      </c>
      <c r="H1058" s="5" t="str">
        <f t="shared" si="155"/>
        <v>Withdrawn</v>
      </c>
      <c r="I1058" s="6" t="str">
        <f t="shared" si="156"/>
        <v>Not Started</v>
      </c>
      <c r="J1058" s="1" t="s">
        <v>2324</v>
      </c>
      <c r="P1058" s="1" t="str">
        <f t="shared" si="157"/>
        <v>NRIS</v>
      </c>
      <c r="R1058" s="1">
        <f t="shared" si="158"/>
        <v>50</v>
      </c>
      <c r="T1058" s="1" t="str">
        <f t="shared" si="159"/>
        <v>Wind</v>
      </c>
      <c r="U1058" s="1" t="str">
        <f t="shared" si="160"/>
        <v>Otter Tail County</v>
      </c>
      <c r="V1058" s="1" t="str">
        <f t="shared" si="161"/>
        <v>MN</v>
      </c>
      <c r="AB1058" s="1"/>
      <c r="AC1058" s="1"/>
      <c r="AJ1058" s="5"/>
      <c r="AK1058" s="5"/>
      <c r="AL1058" s="5"/>
      <c r="AM1058" s="5"/>
      <c r="AN1058" s="5"/>
      <c r="AO1058" s="5"/>
      <c r="AP1058" s="5"/>
      <c r="AQ1058" s="5"/>
      <c r="AR1058" s="5"/>
      <c r="AS1058" s="5"/>
      <c r="AT1058" s="5"/>
      <c r="AU1058" s="5"/>
      <c r="BB1058" s="1" t="s">
        <v>73</v>
      </c>
      <c r="BC1058" s="2">
        <v>40577</v>
      </c>
      <c r="BD1058" s="2">
        <v>41487</v>
      </c>
      <c r="BE1058" s="2">
        <v>41487</v>
      </c>
      <c r="BG1058" s="1" t="s">
        <v>153</v>
      </c>
      <c r="BH1058" s="1" t="s">
        <v>358</v>
      </c>
      <c r="BI1058" s="1" t="s">
        <v>93</v>
      </c>
      <c r="BL1058" s="1" t="s">
        <v>143</v>
      </c>
      <c r="BM1058" s="1" t="s">
        <v>126</v>
      </c>
      <c r="BN1058" s="1" t="s">
        <v>2325</v>
      </c>
      <c r="BO1058" s="1">
        <v>50</v>
      </c>
      <c r="BP1058" s="1">
        <v>50</v>
      </c>
      <c r="BQ1058" s="1" t="s">
        <v>97</v>
      </c>
      <c r="BR1058" s="1" t="s">
        <v>98</v>
      </c>
      <c r="BS1058" s="1" t="s">
        <v>84</v>
      </c>
      <c r="BT1058" s="2">
        <v>40764</v>
      </c>
      <c r="BU1058" s="1">
        <v>0</v>
      </c>
      <c r="BV1058" s="1">
        <v>0</v>
      </c>
      <c r="BW1058" s="1">
        <v>0</v>
      </c>
      <c r="BX1058" s="1">
        <v>0</v>
      </c>
    </row>
    <row r="1059" spans="4:76" hidden="1" x14ac:dyDescent="0.25">
      <c r="D1059" s="4"/>
      <c r="E1059" s="5">
        <f t="shared" si="153"/>
        <v>0</v>
      </c>
      <c r="F1059" s="5">
        <f t="shared" si="154"/>
        <v>0</v>
      </c>
      <c r="H1059" s="5" t="str">
        <f t="shared" si="155"/>
        <v>Withdrawn</v>
      </c>
      <c r="I1059" s="6" t="str">
        <f t="shared" si="156"/>
        <v>Withdrawn</v>
      </c>
      <c r="J1059" s="1" t="s">
        <v>2326</v>
      </c>
      <c r="P1059" s="1" t="str">
        <f t="shared" si="157"/>
        <v>NRIS</v>
      </c>
      <c r="R1059" s="1">
        <f t="shared" si="158"/>
        <v>150</v>
      </c>
      <c r="T1059" s="1" t="str">
        <f t="shared" si="159"/>
        <v>Wind</v>
      </c>
      <c r="U1059" s="1" t="str">
        <f t="shared" si="160"/>
        <v>Rolette County</v>
      </c>
      <c r="V1059" s="1" t="str">
        <f t="shared" si="161"/>
        <v>ND</v>
      </c>
      <c r="AB1059" s="1"/>
      <c r="AC1059" s="1"/>
      <c r="AJ1059" s="5"/>
      <c r="AK1059" s="5"/>
      <c r="AL1059" s="5"/>
      <c r="AM1059" s="5"/>
      <c r="AN1059" s="5"/>
      <c r="AO1059" s="5"/>
      <c r="AP1059" s="5"/>
      <c r="AQ1059" s="5"/>
      <c r="AR1059" s="5"/>
      <c r="AS1059" s="5"/>
      <c r="AT1059" s="5"/>
      <c r="AU1059" s="5"/>
      <c r="BB1059" s="1" t="s">
        <v>73</v>
      </c>
      <c r="BC1059" s="2">
        <v>39388</v>
      </c>
      <c r="BD1059" s="2">
        <v>41491</v>
      </c>
      <c r="BE1059" s="2">
        <v>41491</v>
      </c>
      <c r="BF1059" s="2">
        <v>41228</v>
      </c>
      <c r="BG1059" s="1" t="s">
        <v>91</v>
      </c>
      <c r="BH1059" s="1" t="s">
        <v>471</v>
      </c>
      <c r="BI1059" s="1" t="s">
        <v>194</v>
      </c>
      <c r="BL1059" s="1" t="s">
        <v>77</v>
      </c>
      <c r="BM1059" s="1" t="s">
        <v>126</v>
      </c>
      <c r="BN1059" s="1" t="s">
        <v>2327</v>
      </c>
      <c r="BO1059" s="1">
        <v>150</v>
      </c>
      <c r="BP1059" s="1">
        <v>150</v>
      </c>
      <c r="BQ1059" s="1" t="s">
        <v>97</v>
      </c>
      <c r="BR1059" s="1" t="s">
        <v>98</v>
      </c>
      <c r="BS1059" s="1" t="s">
        <v>73</v>
      </c>
      <c r="BT1059" s="2">
        <v>40513</v>
      </c>
      <c r="BU1059" s="1">
        <v>0</v>
      </c>
      <c r="BV1059" s="1">
        <v>0</v>
      </c>
      <c r="BW1059" s="1">
        <v>0</v>
      </c>
      <c r="BX1059" s="1">
        <v>0</v>
      </c>
    </row>
    <row r="1060" spans="4:76" hidden="1" x14ac:dyDescent="0.25">
      <c r="D1060" s="4"/>
      <c r="E1060" s="5">
        <f t="shared" si="153"/>
        <v>0</v>
      </c>
      <c r="F1060" s="5">
        <f t="shared" si="154"/>
        <v>0</v>
      </c>
      <c r="H1060" s="5" t="str">
        <f t="shared" si="155"/>
        <v>Withdrawn</v>
      </c>
      <c r="I1060" s="6" t="str">
        <f t="shared" si="156"/>
        <v>Not Started</v>
      </c>
      <c r="J1060" s="1" t="s">
        <v>2328</v>
      </c>
      <c r="P1060" s="1" t="str">
        <f t="shared" si="157"/>
        <v>NRIS</v>
      </c>
      <c r="R1060" s="1">
        <f t="shared" si="158"/>
        <v>200</v>
      </c>
      <c r="T1060" s="1" t="str">
        <f t="shared" si="159"/>
        <v>Wind</v>
      </c>
      <c r="U1060" s="1" t="str">
        <f t="shared" si="160"/>
        <v>Howard County</v>
      </c>
      <c r="V1060" s="1" t="str">
        <f t="shared" si="161"/>
        <v>IA</v>
      </c>
      <c r="AB1060" s="1"/>
      <c r="AC1060" s="1"/>
      <c r="AJ1060" s="5"/>
      <c r="AK1060" s="5"/>
      <c r="AL1060" s="5"/>
      <c r="AM1060" s="5"/>
      <c r="AN1060" s="5"/>
      <c r="AO1060" s="5"/>
      <c r="AP1060" s="5"/>
      <c r="AQ1060" s="5"/>
      <c r="AR1060" s="5"/>
      <c r="AS1060" s="5"/>
      <c r="AT1060" s="5"/>
      <c r="AU1060" s="5"/>
      <c r="BB1060" s="1" t="s">
        <v>73</v>
      </c>
      <c r="BC1060" s="2">
        <v>40666</v>
      </c>
      <c r="BD1060" s="2">
        <v>41493</v>
      </c>
      <c r="BE1060" s="2">
        <v>41493</v>
      </c>
      <c r="BG1060" s="1" t="s">
        <v>87</v>
      </c>
      <c r="BH1060" s="1" t="s">
        <v>538</v>
      </c>
      <c r="BI1060" s="1" t="s">
        <v>89</v>
      </c>
      <c r="BL1060" s="1" t="s">
        <v>143</v>
      </c>
      <c r="BM1060" s="1" t="s">
        <v>126</v>
      </c>
      <c r="BN1060" s="1" t="s">
        <v>2329</v>
      </c>
      <c r="BO1060" s="1">
        <v>200</v>
      </c>
      <c r="BP1060" s="1">
        <v>200</v>
      </c>
      <c r="BQ1060" s="1" t="s">
        <v>97</v>
      </c>
      <c r="BR1060" s="1" t="s">
        <v>98</v>
      </c>
      <c r="BS1060" s="1" t="s">
        <v>84</v>
      </c>
      <c r="BT1060" s="2">
        <v>39782</v>
      </c>
      <c r="BU1060" s="1">
        <v>0</v>
      </c>
      <c r="BV1060" s="1">
        <v>0</v>
      </c>
      <c r="BW1060" s="1">
        <v>0</v>
      </c>
      <c r="BX1060" s="1">
        <v>0</v>
      </c>
    </row>
    <row r="1061" spans="4:76" hidden="1" x14ac:dyDescent="0.25">
      <c r="D1061" s="4"/>
      <c r="E1061" s="5">
        <f t="shared" si="153"/>
        <v>0</v>
      </c>
      <c r="F1061" s="5">
        <f t="shared" si="154"/>
        <v>0</v>
      </c>
      <c r="H1061" s="5" t="str">
        <f t="shared" si="155"/>
        <v>Withdrawn</v>
      </c>
      <c r="I1061" s="6" t="str">
        <f t="shared" si="156"/>
        <v>Not Started</v>
      </c>
      <c r="J1061" s="1" t="s">
        <v>2330</v>
      </c>
      <c r="P1061" s="1" t="str">
        <f t="shared" si="157"/>
        <v>ERIS</v>
      </c>
      <c r="R1061" s="1">
        <f t="shared" si="158"/>
        <v>400</v>
      </c>
      <c r="T1061" s="1" t="str">
        <f t="shared" si="159"/>
        <v>Wind</v>
      </c>
      <c r="U1061" s="1" t="str">
        <f t="shared" si="160"/>
        <v>Lincoln County</v>
      </c>
      <c r="V1061" s="1" t="str">
        <f t="shared" si="161"/>
        <v>MN</v>
      </c>
      <c r="AB1061" s="1"/>
      <c r="AC1061" s="1"/>
      <c r="AJ1061" s="5"/>
      <c r="AK1061" s="5"/>
      <c r="AL1061" s="5"/>
      <c r="AM1061" s="5"/>
      <c r="AN1061" s="5"/>
      <c r="AO1061" s="5"/>
      <c r="AP1061" s="5"/>
      <c r="AQ1061" s="5"/>
      <c r="AR1061" s="5"/>
      <c r="AS1061" s="5"/>
      <c r="AT1061" s="5"/>
      <c r="AU1061" s="5"/>
      <c r="BB1061" s="1" t="s">
        <v>73</v>
      </c>
      <c r="BC1061" s="2">
        <v>40448</v>
      </c>
      <c r="BD1061" s="2">
        <v>41499</v>
      </c>
      <c r="BE1061" s="2">
        <v>41499</v>
      </c>
      <c r="BG1061" s="1" t="s">
        <v>91</v>
      </c>
      <c r="BH1061" s="1" t="s">
        <v>92</v>
      </c>
      <c r="BI1061" s="1" t="s">
        <v>93</v>
      </c>
      <c r="BL1061" s="1" t="s">
        <v>143</v>
      </c>
      <c r="BM1061" s="1" t="s">
        <v>62</v>
      </c>
      <c r="BN1061" s="1" t="s">
        <v>2331</v>
      </c>
      <c r="BO1061" s="1">
        <v>400</v>
      </c>
      <c r="BP1061" s="1">
        <v>400</v>
      </c>
      <c r="BQ1061" s="1" t="s">
        <v>97</v>
      </c>
      <c r="BR1061" s="1" t="s">
        <v>98</v>
      </c>
      <c r="BS1061" s="1" t="s">
        <v>84</v>
      </c>
      <c r="BT1061" s="2">
        <v>40908</v>
      </c>
      <c r="BU1061" s="1">
        <v>0</v>
      </c>
      <c r="BV1061" s="1">
        <v>0</v>
      </c>
      <c r="BW1061" s="1">
        <v>0</v>
      </c>
      <c r="BX1061" s="1">
        <v>0</v>
      </c>
    </row>
    <row r="1062" spans="4:76" hidden="1" x14ac:dyDescent="0.25">
      <c r="D1062" s="4"/>
      <c r="E1062" s="5">
        <f t="shared" si="153"/>
        <v>0</v>
      </c>
      <c r="F1062" s="5">
        <f t="shared" si="154"/>
        <v>0</v>
      </c>
      <c r="H1062" s="5" t="str">
        <f t="shared" si="155"/>
        <v>Withdrawn</v>
      </c>
      <c r="I1062" s="6" t="str">
        <f t="shared" si="156"/>
        <v>Not Started</v>
      </c>
      <c r="J1062" s="1" t="s">
        <v>2332</v>
      </c>
      <c r="P1062" s="1" t="str">
        <f t="shared" si="157"/>
        <v>NRIS</v>
      </c>
      <c r="R1062" s="1">
        <f t="shared" si="158"/>
        <v>150.38999999999999</v>
      </c>
      <c r="T1062" s="1" t="str">
        <f t="shared" si="159"/>
        <v>Wind</v>
      </c>
      <c r="U1062" s="1" t="str">
        <f t="shared" si="160"/>
        <v>Mower County</v>
      </c>
      <c r="V1062" s="1" t="str">
        <f t="shared" si="161"/>
        <v>MN</v>
      </c>
      <c r="AB1062" s="1"/>
      <c r="AC1062" s="1"/>
      <c r="AJ1062" s="5"/>
      <c r="AK1062" s="5"/>
      <c r="AL1062" s="5"/>
      <c r="AM1062" s="5"/>
      <c r="AN1062" s="5"/>
      <c r="AO1062" s="5"/>
      <c r="AP1062" s="5"/>
      <c r="AQ1062" s="5"/>
      <c r="AR1062" s="5"/>
      <c r="AS1062" s="5"/>
      <c r="AT1062" s="5"/>
      <c r="AU1062" s="5"/>
      <c r="BB1062" s="1" t="s">
        <v>73</v>
      </c>
      <c r="BC1062" s="2">
        <v>39155</v>
      </c>
      <c r="BD1062" s="2">
        <v>41507</v>
      </c>
      <c r="BE1062" s="2">
        <v>41507</v>
      </c>
      <c r="BG1062" s="1" t="s">
        <v>153</v>
      </c>
      <c r="BH1062" s="1" t="s">
        <v>179</v>
      </c>
      <c r="BI1062" s="1" t="s">
        <v>93</v>
      </c>
      <c r="BL1062" s="1" t="s">
        <v>143</v>
      </c>
      <c r="BM1062" s="1" t="s">
        <v>126</v>
      </c>
      <c r="BN1062" s="1" t="s">
        <v>1672</v>
      </c>
      <c r="BO1062" s="1">
        <v>150.38999999999999</v>
      </c>
      <c r="BP1062" s="1">
        <v>150.38999999999999</v>
      </c>
      <c r="BQ1062" s="1" t="s">
        <v>97</v>
      </c>
      <c r="BR1062" s="1" t="s">
        <v>98</v>
      </c>
      <c r="BS1062" s="1" t="s">
        <v>84</v>
      </c>
      <c r="BT1062" s="2">
        <v>39753</v>
      </c>
      <c r="BU1062" s="1">
        <v>0</v>
      </c>
      <c r="BV1062" s="1">
        <v>0</v>
      </c>
      <c r="BW1062" s="1">
        <v>0</v>
      </c>
      <c r="BX1062" s="1">
        <v>0</v>
      </c>
    </row>
    <row r="1063" spans="4:76" hidden="1" x14ac:dyDescent="0.25">
      <c r="D1063" s="4"/>
      <c r="E1063" s="5">
        <f t="shared" si="153"/>
        <v>0</v>
      </c>
      <c r="F1063" s="5">
        <f t="shared" si="154"/>
        <v>0</v>
      </c>
      <c r="H1063" s="5" t="str">
        <f t="shared" si="155"/>
        <v>Withdrawn</v>
      </c>
      <c r="I1063" s="6" t="str">
        <f t="shared" si="156"/>
        <v>Not Started</v>
      </c>
      <c r="J1063" s="1" t="s">
        <v>2333</v>
      </c>
      <c r="P1063" s="1" t="str">
        <f t="shared" si="157"/>
        <v>NRIS</v>
      </c>
      <c r="R1063" s="1">
        <f t="shared" si="158"/>
        <v>150</v>
      </c>
      <c r="T1063" s="1" t="str">
        <f t="shared" si="159"/>
        <v>Wind</v>
      </c>
      <c r="U1063" s="1" t="str">
        <f t="shared" si="160"/>
        <v>Howard County</v>
      </c>
      <c r="V1063" s="1" t="str">
        <f t="shared" si="161"/>
        <v>IA</v>
      </c>
      <c r="AB1063" s="1"/>
      <c r="AC1063" s="1"/>
      <c r="AJ1063" s="5"/>
      <c r="AK1063" s="5"/>
      <c r="AL1063" s="5"/>
      <c r="AM1063" s="5"/>
      <c r="AN1063" s="5"/>
      <c r="AO1063" s="5"/>
      <c r="AP1063" s="5"/>
      <c r="AQ1063" s="5"/>
      <c r="AR1063" s="5"/>
      <c r="AS1063" s="5"/>
      <c r="AT1063" s="5"/>
      <c r="AU1063" s="5"/>
      <c r="BB1063" s="1" t="s">
        <v>73</v>
      </c>
      <c r="BC1063" s="2">
        <v>39126</v>
      </c>
      <c r="BD1063" s="2">
        <v>41520</v>
      </c>
      <c r="BE1063" s="2">
        <v>41520</v>
      </c>
      <c r="BG1063" s="1" t="s">
        <v>87</v>
      </c>
      <c r="BH1063" s="1" t="s">
        <v>538</v>
      </c>
      <c r="BI1063" s="1" t="s">
        <v>89</v>
      </c>
      <c r="BL1063" s="1" t="s">
        <v>143</v>
      </c>
      <c r="BM1063" s="1" t="s">
        <v>126</v>
      </c>
      <c r="BN1063" s="1" t="s">
        <v>2334</v>
      </c>
      <c r="BO1063" s="1">
        <v>150</v>
      </c>
      <c r="BP1063" s="1">
        <v>150</v>
      </c>
      <c r="BQ1063" s="1" t="s">
        <v>97</v>
      </c>
      <c r="BR1063" s="1" t="s">
        <v>98</v>
      </c>
      <c r="BS1063" s="1" t="s">
        <v>84</v>
      </c>
      <c r="BT1063" s="2">
        <v>41244</v>
      </c>
      <c r="BU1063" s="1">
        <v>0</v>
      </c>
      <c r="BV1063" s="1">
        <v>0</v>
      </c>
      <c r="BW1063" s="1">
        <v>0</v>
      </c>
      <c r="BX1063" s="1">
        <v>0</v>
      </c>
    </row>
    <row r="1064" spans="4:76" hidden="1" x14ac:dyDescent="0.25">
      <c r="D1064" s="4"/>
      <c r="E1064" s="5" t="str">
        <f t="shared" si="153"/>
        <v>DPP-2009-NOV</v>
      </c>
      <c r="F1064" s="5" t="str">
        <f t="shared" si="154"/>
        <v>Individual</v>
      </c>
      <c r="H1064" s="5" t="str">
        <f t="shared" si="155"/>
        <v>Done</v>
      </c>
      <c r="I1064" s="6" t="str">
        <f t="shared" si="156"/>
        <v>Withdrawn</v>
      </c>
      <c r="J1064" s="1" t="s">
        <v>2335</v>
      </c>
      <c r="P1064" s="1" t="str">
        <f t="shared" si="157"/>
        <v>NRIS</v>
      </c>
      <c r="R1064" s="1">
        <f t="shared" si="158"/>
        <v>50</v>
      </c>
      <c r="T1064" s="1" t="str">
        <f t="shared" si="159"/>
        <v>Wind</v>
      </c>
      <c r="U1064" s="1" t="str">
        <f t="shared" si="160"/>
        <v>Grant County</v>
      </c>
      <c r="V1064" s="1" t="str">
        <f t="shared" si="161"/>
        <v>WI</v>
      </c>
      <c r="AB1064" s="1"/>
      <c r="AC1064" s="1"/>
      <c r="AJ1064" s="5"/>
      <c r="AK1064" s="5"/>
      <c r="AL1064" s="5"/>
      <c r="AM1064" s="5"/>
      <c r="AN1064" s="5"/>
      <c r="AO1064" s="5"/>
      <c r="AP1064" s="5"/>
      <c r="AQ1064" s="5"/>
      <c r="AR1064" s="5"/>
      <c r="AS1064" s="5"/>
      <c r="AT1064" s="5"/>
      <c r="AU1064" s="5"/>
      <c r="BB1064" s="1" t="s">
        <v>58</v>
      </c>
      <c r="BC1064" s="2">
        <v>40091</v>
      </c>
      <c r="BE1064" s="2">
        <v>40794</v>
      </c>
      <c r="BF1064" s="2">
        <v>42369</v>
      </c>
      <c r="BG1064" s="1" t="s">
        <v>74</v>
      </c>
      <c r="BH1064" s="1" t="s">
        <v>204</v>
      </c>
      <c r="BI1064" s="1" t="s">
        <v>76</v>
      </c>
      <c r="BJ1064" s="1" t="s">
        <v>1403</v>
      </c>
      <c r="BK1064" s="1" t="s">
        <v>1340</v>
      </c>
      <c r="BL1064" s="1" t="s">
        <v>77</v>
      </c>
      <c r="BM1064" s="1" t="s">
        <v>126</v>
      </c>
      <c r="BN1064" s="1" t="s">
        <v>2336</v>
      </c>
      <c r="BO1064" s="1">
        <v>50</v>
      </c>
      <c r="BP1064" s="1">
        <v>50</v>
      </c>
      <c r="BQ1064" s="1" t="s">
        <v>97</v>
      </c>
      <c r="BR1064" s="1" t="s">
        <v>98</v>
      </c>
      <c r="BS1064" s="1" t="s">
        <v>73</v>
      </c>
      <c r="BT1064" s="2">
        <v>41244</v>
      </c>
      <c r="BU1064" s="1">
        <v>0</v>
      </c>
      <c r="BV1064" s="1">
        <v>0</v>
      </c>
      <c r="BW1064" s="1">
        <v>0</v>
      </c>
      <c r="BX1064" s="1">
        <v>0</v>
      </c>
    </row>
    <row r="1065" spans="4:76" hidden="1" x14ac:dyDescent="0.25">
      <c r="D1065" s="4"/>
      <c r="E1065" s="5">
        <f t="shared" si="153"/>
        <v>0</v>
      </c>
      <c r="F1065" s="5">
        <f t="shared" si="154"/>
        <v>0</v>
      </c>
      <c r="H1065" s="5" t="str">
        <f t="shared" si="155"/>
        <v>Withdrawn</v>
      </c>
      <c r="I1065" s="6" t="str">
        <f t="shared" si="156"/>
        <v>Not Started</v>
      </c>
      <c r="J1065" s="1" t="s">
        <v>2337</v>
      </c>
      <c r="P1065" s="1" t="str">
        <f t="shared" si="157"/>
        <v>NRIS</v>
      </c>
      <c r="R1065" s="1">
        <f t="shared" si="158"/>
        <v>99</v>
      </c>
      <c r="T1065" s="1" t="str">
        <f t="shared" si="159"/>
        <v>Wind</v>
      </c>
      <c r="U1065" s="1" t="str">
        <f t="shared" si="160"/>
        <v>Lafayette County</v>
      </c>
      <c r="V1065" s="1" t="str">
        <f t="shared" si="161"/>
        <v>WI</v>
      </c>
      <c r="AB1065" s="1"/>
      <c r="AC1065" s="1"/>
      <c r="AJ1065" s="5"/>
      <c r="AK1065" s="5"/>
      <c r="AL1065" s="5"/>
      <c r="AM1065" s="5"/>
      <c r="AN1065" s="5"/>
      <c r="AO1065" s="5"/>
      <c r="AP1065" s="5"/>
      <c r="AQ1065" s="5"/>
      <c r="AR1065" s="5"/>
      <c r="AS1065" s="5"/>
      <c r="AT1065" s="5"/>
      <c r="AU1065" s="5"/>
      <c r="BB1065" s="1" t="s">
        <v>73</v>
      </c>
      <c r="BC1065" s="2">
        <v>40659</v>
      </c>
      <c r="BD1065" s="2">
        <v>41520</v>
      </c>
      <c r="BE1065" s="2">
        <v>41520</v>
      </c>
      <c r="BG1065" s="1" t="s">
        <v>74</v>
      </c>
      <c r="BH1065" s="1" t="s">
        <v>569</v>
      </c>
      <c r="BI1065" s="1" t="s">
        <v>76</v>
      </c>
      <c r="BL1065" s="1" t="s">
        <v>143</v>
      </c>
      <c r="BM1065" s="1" t="s">
        <v>126</v>
      </c>
      <c r="BN1065" s="1" t="s">
        <v>2338</v>
      </c>
      <c r="BO1065" s="1">
        <v>99</v>
      </c>
      <c r="BP1065" s="1">
        <v>99</v>
      </c>
      <c r="BQ1065" s="1" t="s">
        <v>97</v>
      </c>
      <c r="BR1065" s="1" t="s">
        <v>98</v>
      </c>
      <c r="BS1065" s="1" t="s">
        <v>84</v>
      </c>
      <c r="BT1065" s="2">
        <v>41516</v>
      </c>
      <c r="BU1065" s="1">
        <v>0</v>
      </c>
      <c r="BV1065" s="1">
        <v>0</v>
      </c>
      <c r="BW1065" s="1">
        <v>0</v>
      </c>
      <c r="BX1065" s="1">
        <v>0</v>
      </c>
    </row>
    <row r="1066" spans="4:76" hidden="1" x14ac:dyDescent="0.25">
      <c r="D1066" s="4"/>
      <c r="E1066" s="5">
        <f t="shared" si="153"/>
        <v>0</v>
      </c>
      <c r="F1066" s="5">
        <f t="shared" si="154"/>
        <v>0</v>
      </c>
      <c r="H1066" s="5" t="str">
        <f t="shared" si="155"/>
        <v>Withdrawn</v>
      </c>
      <c r="I1066" s="6" t="str">
        <f t="shared" si="156"/>
        <v>Not Started</v>
      </c>
      <c r="J1066" s="1" t="s">
        <v>2339</v>
      </c>
      <c r="P1066" s="1" t="str">
        <f t="shared" si="157"/>
        <v>NRIS</v>
      </c>
      <c r="R1066" s="1">
        <f t="shared" si="158"/>
        <v>150</v>
      </c>
      <c r="T1066" s="1" t="str">
        <f t="shared" si="159"/>
        <v>Wind</v>
      </c>
      <c r="U1066" s="1" t="str">
        <f t="shared" si="160"/>
        <v>Piatt County</v>
      </c>
      <c r="V1066" s="1" t="str">
        <f t="shared" si="161"/>
        <v>IL</v>
      </c>
      <c r="AB1066" s="1"/>
      <c r="AC1066" s="1"/>
      <c r="AJ1066" s="5"/>
      <c r="AK1066" s="5"/>
      <c r="AL1066" s="5"/>
      <c r="AM1066" s="5"/>
      <c r="AN1066" s="5"/>
      <c r="AO1066" s="5"/>
      <c r="AP1066" s="5"/>
      <c r="AQ1066" s="5"/>
      <c r="AR1066" s="5"/>
      <c r="AS1066" s="5"/>
      <c r="AT1066" s="5"/>
      <c r="AU1066" s="5"/>
      <c r="BB1066" s="1" t="s">
        <v>73</v>
      </c>
      <c r="BC1066" s="2">
        <v>40409</v>
      </c>
      <c r="BD1066" s="2">
        <v>41526</v>
      </c>
      <c r="BE1066" s="2">
        <v>41526</v>
      </c>
      <c r="BG1066" s="1" t="s">
        <v>122</v>
      </c>
      <c r="BH1066" s="1" t="s">
        <v>498</v>
      </c>
      <c r="BI1066" s="1" t="s">
        <v>124</v>
      </c>
      <c r="BL1066" s="1" t="s">
        <v>143</v>
      </c>
      <c r="BM1066" s="1" t="s">
        <v>126</v>
      </c>
      <c r="BN1066" s="1" t="s">
        <v>2340</v>
      </c>
      <c r="BO1066" s="1">
        <v>150</v>
      </c>
      <c r="BP1066" s="1">
        <v>150</v>
      </c>
      <c r="BQ1066" s="1" t="s">
        <v>97</v>
      </c>
      <c r="BR1066" s="1" t="s">
        <v>98</v>
      </c>
      <c r="BS1066" s="1" t="s">
        <v>84</v>
      </c>
      <c r="BT1066" s="2">
        <v>41153</v>
      </c>
      <c r="BU1066" s="1">
        <v>0</v>
      </c>
      <c r="BV1066" s="1">
        <v>0</v>
      </c>
      <c r="BW1066" s="1">
        <v>0</v>
      </c>
      <c r="BX1066" s="1">
        <v>0</v>
      </c>
    </row>
    <row r="1067" spans="4:76" hidden="1" x14ac:dyDescent="0.25">
      <c r="D1067" s="4"/>
      <c r="E1067" s="5">
        <f t="shared" si="153"/>
        <v>0</v>
      </c>
      <c r="F1067" s="5">
        <f t="shared" si="154"/>
        <v>0</v>
      </c>
      <c r="H1067" s="5" t="str">
        <f t="shared" si="155"/>
        <v>Withdrawn</v>
      </c>
      <c r="I1067" s="6" t="str">
        <f t="shared" si="156"/>
        <v>Not Started</v>
      </c>
      <c r="J1067" s="1" t="s">
        <v>2341</v>
      </c>
      <c r="P1067" s="1" t="str">
        <f t="shared" si="157"/>
        <v>ERIS</v>
      </c>
      <c r="R1067" s="1">
        <f t="shared" si="158"/>
        <v>97.5</v>
      </c>
      <c r="T1067" s="1" t="str">
        <f t="shared" si="159"/>
        <v>Wind</v>
      </c>
      <c r="U1067" s="1" t="str">
        <f t="shared" si="160"/>
        <v>Saint Croix County</v>
      </c>
      <c r="V1067" s="1" t="str">
        <f t="shared" si="161"/>
        <v>WI</v>
      </c>
      <c r="AB1067" s="1"/>
      <c r="AC1067" s="1"/>
      <c r="AJ1067" s="5"/>
      <c r="AK1067" s="5"/>
      <c r="AL1067" s="5"/>
      <c r="AM1067" s="5"/>
      <c r="AN1067" s="5"/>
      <c r="AO1067" s="5"/>
      <c r="AP1067" s="5"/>
      <c r="AQ1067" s="5"/>
      <c r="AR1067" s="5"/>
      <c r="AS1067" s="5"/>
      <c r="AT1067" s="5"/>
      <c r="AU1067" s="5"/>
      <c r="BB1067" s="1" t="s">
        <v>73</v>
      </c>
      <c r="BC1067" s="2">
        <v>40497</v>
      </c>
      <c r="BD1067" s="2">
        <v>41526</v>
      </c>
      <c r="BE1067" s="2">
        <v>41526</v>
      </c>
      <c r="BG1067" s="1" t="s">
        <v>91</v>
      </c>
      <c r="BH1067" s="1" t="s">
        <v>2342</v>
      </c>
      <c r="BI1067" s="1" t="s">
        <v>76</v>
      </c>
      <c r="BL1067" s="1" t="s">
        <v>143</v>
      </c>
      <c r="BM1067" s="1" t="s">
        <v>62</v>
      </c>
      <c r="BN1067" s="1" t="s">
        <v>2343</v>
      </c>
      <c r="BO1067" s="1">
        <v>97.5</v>
      </c>
      <c r="BP1067" s="1">
        <v>97.5</v>
      </c>
      <c r="BQ1067" s="1" t="s">
        <v>97</v>
      </c>
      <c r="BR1067" s="1" t="s">
        <v>98</v>
      </c>
      <c r="BS1067" s="1" t="s">
        <v>84</v>
      </c>
      <c r="BT1067" s="2">
        <v>42186</v>
      </c>
      <c r="BU1067" s="1">
        <v>0</v>
      </c>
      <c r="BV1067" s="1">
        <v>0</v>
      </c>
      <c r="BW1067" s="1">
        <v>0</v>
      </c>
      <c r="BX1067" s="1">
        <v>0</v>
      </c>
    </row>
    <row r="1068" spans="4:76" hidden="1" x14ac:dyDescent="0.25">
      <c r="D1068" s="4"/>
      <c r="E1068" s="5">
        <f t="shared" si="153"/>
        <v>0</v>
      </c>
      <c r="F1068" s="5">
        <f t="shared" si="154"/>
        <v>0</v>
      </c>
      <c r="H1068" s="5" t="str">
        <f t="shared" si="155"/>
        <v>Withdrawn</v>
      </c>
      <c r="I1068" s="6" t="str">
        <f t="shared" si="156"/>
        <v>Not Started</v>
      </c>
      <c r="J1068" s="1" t="s">
        <v>2344</v>
      </c>
      <c r="P1068" s="1" t="str">
        <f t="shared" si="157"/>
        <v>ERIS</v>
      </c>
      <c r="R1068" s="1">
        <f t="shared" si="158"/>
        <v>20</v>
      </c>
      <c r="T1068" s="1" t="str">
        <f t="shared" si="159"/>
        <v>Wind</v>
      </c>
      <c r="U1068" s="1" t="str">
        <f t="shared" si="160"/>
        <v>Lincoln County</v>
      </c>
      <c r="V1068" s="1" t="str">
        <f t="shared" si="161"/>
        <v>MN</v>
      </c>
      <c r="AB1068" s="1"/>
      <c r="AC1068" s="1"/>
      <c r="AJ1068" s="5"/>
      <c r="AK1068" s="5"/>
      <c r="AL1068" s="5"/>
      <c r="AM1068" s="5"/>
      <c r="AN1068" s="5"/>
      <c r="AO1068" s="5"/>
      <c r="AP1068" s="5"/>
      <c r="AQ1068" s="5"/>
      <c r="AR1068" s="5"/>
      <c r="AS1068" s="5"/>
      <c r="AT1068" s="5"/>
      <c r="AU1068" s="5"/>
      <c r="BB1068" s="1" t="s">
        <v>73</v>
      </c>
      <c r="BC1068" s="2">
        <v>38936</v>
      </c>
      <c r="BD1068" s="2">
        <v>41556</v>
      </c>
      <c r="BE1068" s="2">
        <v>41556</v>
      </c>
      <c r="BG1068" s="1" t="s">
        <v>91</v>
      </c>
      <c r="BH1068" s="1" t="s">
        <v>92</v>
      </c>
      <c r="BI1068" s="1" t="s">
        <v>93</v>
      </c>
      <c r="BL1068" s="1" t="s">
        <v>143</v>
      </c>
      <c r="BM1068" s="1" t="s">
        <v>62</v>
      </c>
      <c r="BN1068" s="1" t="s">
        <v>2345</v>
      </c>
      <c r="BO1068" s="1">
        <v>20</v>
      </c>
      <c r="BP1068" s="1">
        <v>20</v>
      </c>
      <c r="BQ1068" s="1" t="s">
        <v>97</v>
      </c>
      <c r="BR1068" s="1" t="s">
        <v>98</v>
      </c>
      <c r="BS1068" s="1" t="s">
        <v>84</v>
      </c>
      <c r="BT1068" s="2">
        <v>40543</v>
      </c>
      <c r="BU1068" s="1">
        <v>0</v>
      </c>
      <c r="BV1068" s="1">
        <v>0</v>
      </c>
      <c r="BW1068" s="1">
        <v>0</v>
      </c>
      <c r="BX1068" s="1">
        <v>0</v>
      </c>
    </row>
    <row r="1069" spans="4:76" hidden="1" x14ac:dyDescent="0.25">
      <c r="D1069" s="4"/>
      <c r="E1069" s="5" t="str">
        <f t="shared" si="153"/>
        <v>DPP-2009-NOV</v>
      </c>
      <c r="F1069" s="5">
        <f t="shared" si="154"/>
        <v>0</v>
      </c>
      <c r="H1069" s="5" t="str">
        <f t="shared" si="155"/>
        <v>Done</v>
      </c>
      <c r="I1069" s="6" t="str">
        <f t="shared" si="156"/>
        <v>In Service</v>
      </c>
      <c r="J1069" s="1" t="s">
        <v>2346</v>
      </c>
      <c r="P1069" s="1" t="str">
        <f t="shared" si="157"/>
        <v>NRIS</v>
      </c>
      <c r="R1069" s="1">
        <f t="shared" si="158"/>
        <v>447</v>
      </c>
      <c r="T1069" s="1" t="str">
        <f t="shared" si="159"/>
        <v>Coal</v>
      </c>
      <c r="U1069" s="1" t="str">
        <f t="shared" si="160"/>
        <v>Warrick County</v>
      </c>
      <c r="V1069" s="1" t="str">
        <f t="shared" si="161"/>
        <v>IN</v>
      </c>
      <c r="AB1069" s="1"/>
      <c r="AC1069" s="1"/>
      <c r="AJ1069" s="5"/>
      <c r="AK1069" s="5"/>
      <c r="AL1069" s="5"/>
      <c r="AM1069" s="5"/>
      <c r="AN1069" s="5"/>
      <c r="AO1069" s="5"/>
      <c r="AP1069" s="5"/>
      <c r="AQ1069" s="5"/>
      <c r="AR1069" s="5"/>
      <c r="AS1069" s="5"/>
      <c r="AT1069" s="5"/>
      <c r="AU1069" s="5"/>
      <c r="BB1069" s="1" t="s">
        <v>58</v>
      </c>
      <c r="BC1069" s="2">
        <v>40091</v>
      </c>
      <c r="BE1069" s="2">
        <v>40569</v>
      </c>
      <c r="BG1069" s="1" t="s">
        <v>197</v>
      </c>
      <c r="BH1069" s="1" t="s">
        <v>2347</v>
      </c>
      <c r="BI1069" s="1" t="s">
        <v>103</v>
      </c>
      <c r="BJ1069" s="1" t="s">
        <v>1403</v>
      </c>
      <c r="BL1069" s="1" t="s">
        <v>77</v>
      </c>
      <c r="BM1069" s="1" t="s">
        <v>126</v>
      </c>
      <c r="BN1069" s="1" t="s">
        <v>2348</v>
      </c>
      <c r="BO1069" s="1">
        <v>447</v>
      </c>
      <c r="BP1069" s="1">
        <v>447</v>
      </c>
      <c r="BQ1069" s="1" t="s">
        <v>83</v>
      </c>
      <c r="BR1069" s="1" t="s">
        <v>94</v>
      </c>
      <c r="BS1069" s="1" t="s">
        <v>65</v>
      </c>
      <c r="BT1069" s="2">
        <v>41061</v>
      </c>
      <c r="BU1069" s="1">
        <v>0</v>
      </c>
      <c r="BV1069" s="1">
        <v>0</v>
      </c>
      <c r="BW1069" s="1">
        <v>0</v>
      </c>
      <c r="BX1069" s="1">
        <v>0</v>
      </c>
    </row>
    <row r="1070" spans="4:76" hidden="1" x14ac:dyDescent="0.25">
      <c r="D1070" s="4"/>
      <c r="E1070" s="5">
        <f t="shared" si="153"/>
        <v>0</v>
      </c>
      <c r="F1070" s="5">
        <f t="shared" si="154"/>
        <v>0</v>
      </c>
      <c r="H1070" s="5" t="str">
        <f t="shared" si="155"/>
        <v>Withdrawn</v>
      </c>
      <c r="I1070" s="6" t="str">
        <f t="shared" si="156"/>
        <v>Not Started</v>
      </c>
      <c r="J1070" s="1" t="s">
        <v>2349</v>
      </c>
      <c r="P1070" s="1" t="str">
        <f t="shared" si="157"/>
        <v>ERIS</v>
      </c>
      <c r="R1070" s="1">
        <f t="shared" si="158"/>
        <v>20</v>
      </c>
      <c r="T1070" s="1" t="str">
        <f t="shared" si="159"/>
        <v>Wind</v>
      </c>
      <c r="U1070" s="1" t="str">
        <f t="shared" si="160"/>
        <v>Pope County</v>
      </c>
      <c r="V1070" s="1" t="str">
        <f t="shared" si="161"/>
        <v>MN</v>
      </c>
      <c r="AB1070" s="1"/>
      <c r="AC1070" s="1"/>
      <c r="AJ1070" s="5"/>
      <c r="AK1070" s="5"/>
      <c r="AL1070" s="5"/>
      <c r="AM1070" s="5"/>
      <c r="AN1070" s="5"/>
      <c r="AO1070" s="5"/>
      <c r="AP1070" s="5"/>
      <c r="AQ1070" s="5"/>
      <c r="AR1070" s="5"/>
      <c r="AS1070" s="5"/>
      <c r="AT1070" s="5"/>
      <c r="AU1070" s="5"/>
      <c r="BB1070" s="1" t="s">
        <v>73</v>
      </c>
      <c r="BC1070" s="2">
        <v>38912</v>
      </c>
      <c r="BD1070" s="2">
        <v>41568</v>
      </c>
      <c r="BE1070" s="2">
        <v>41568</v>
      </c>
      <c r="BG1070" s="1" t="s">
        <v>91</v>
      </c>
      <c r="BH1070" s="1" t="s">
        <v>435</v>
      </c>
      <c r="BI1070" s="1" t="s">
        <v>93</v>
      </c>
      <c r="BL1070" s="1" t="s">
        <v>77</v>
      </c>
      <c r="BM1070" s="1" t="s">
        <v>62</v>
      </c>
      <c r="BN1070" s="1" t="s">
        <v>2350</v>
      </c>
      <c r="BO1070" s="1">
        <v>20</v>
      </c>
      <c r="BP1070" s="1">
        <v>20</v>
      </c>
      <c r="BQ1070" s="1" t="s">
        <v>97</v>
      </c>
      <c r="BR1070" s="1" t="s">
        <v>98</v>
      </c>
      <c r="BS1070" s="1" t="s">
        <v>84</v>
      </c>
      <c r="BT1070" s="2">
        <v>39661</v>
      </c>
      <c r="BU1070" s="1">
        <v>0</v>
      </c>
      <c r="BV1070" s="1">
        <v>0</v>
      </c>
      <c r="BW1070" s="1">
        <v>0</v>
      </c>
      <c r="BX1070" s="1">
        <v>0</v>
      </c>
    </row>
    <row r="1071" spans="4:76" hidden="1" x14ac:dyDescent="0.25">
      <c r="D1071" s="4"/>
      <c r="E1071" s="5" t="str">
        <f t="shared" si="153"/>
        <v>DPP-2012-AUG</v>
      </c>
      <c r="F1071" s="5" t="str">
        <f t="shared" si="154"/>
        <v>WEST</v>
      </c>
      <c r="H1071" s="5" t="str">
        <f t="shared" si="155"/>
        <v>Done</v>
      </c>
      <c r="I1071" s="6" t="str">
        <f t="shared" si="156"/>
        <v>In Service</v>
      </c>
      <c r="J1071" s="1" t="s">
        <v>2351</v>
      </c>
      <c r="P1071" s="1" t="str">
        <f t="shared" si="157"/>
        <v>NRIS</v>
      </c>
      <c r="R1071" s="1">
        <f t="shared" si="158"/>
        <v>66</v>
      </c>
      <c r="T1071" s="1" t="str">
        <f t="shared" si="159"/>
        <v>Wind</v>
      </c>
      <c r="U1071" s="1" t="str">
        <f t="shared" si="160"/>
        <v>Hancock County</v>
      </c>
      <c r="V1071" s="1" t="str">
        <f t="shared" si="161"/>
        <v>IA</v>
      </c>
      <c r="AB1071" s="1"/>
      <c r="AC1071" s="1"/>
      <c r="AJ1071" s="5"/>
      <c r="AK1071" s="5"/>
      <c r="AL1071" s="5"/>
      <c r="AM1071" s="5"/>
      <c r="AN1071" s="5"/>
      <c r="AO1071" s="5"/>
      <c r="AP1071" s="5"/>
      <c r="AQ1071" s="5"/>
      <c r="AR1071" s="5"/>
      <c r="AS1071" s="5"/>
      <c r="AT1071" s="5"/>
      <c r="AU1071" s="5"/>
      <c r="BB1071" s="1" t="s">
        <v>58</v>
      </c>
      <c r="BC1071" s="2">
        <v>40101</v>
      </c>
      <c r="BE1071" s="2">
        <v>42076</v>
      </c>
      <c r="BF1071" s="2">
        <v>40158</v>
      </c>
      <c r="BG1071" s="1" t="s">
        <v>87</v>
      </c>
      <c r="BH1071" s="1" t="s">
        <v>148</v>
      </c>
      <c r="BI1071" s="1" t="s">
        <v>89</v>
      </c>
      <c r="BJ1071" s="1" t="s">
        <v>1435</v>
      </c>
      <c r="BK1071" s="1" t="s">
        <v>1436</v>
      </c>
      <c r="BL1071" s="1" t="s">
        <v>77</v>
      </c>
      <c r="BM1071" s="1" t="s">
        <v>126</v>
      </c>
      <c r="BN1071" s="1" t="s">
        <v>2352</v>
      </c>
      <c r="BO1071" s="1">
        <v>66</v>
      </c>
      <c r="BP1071" s="1">
        <v>66</v>
      </c>
      <c r="BQ1071" s="1" t="s">
        <v>97</v>
      </c>
      <c r="BR1071" s="1" t="s">
        <v>98</v>
      </c>
      <c r="BS1071" s="1" t="s">
        <v>65</v>
      </c>
      <c r="BT1071" s="2">
        <v>40709</v>
      </c>
      <c r="BU1071" s="1">
        <v>0</v>
      </c>
      <c r="BV1071" s="1">
        <v>0</v>
      </c>
      <c r="BW1071" s="1">
        <v>0</v>
      </c>
      <c r="BX1071" s="1">
        <v>0</v>
      </c>
    </row>
    <row r="1072" spans="4:76" hidden="1" x14ac:dyDescent="0.25">
      <c r="D1072" s="4"/>
      <c r="E1072" s="5">
        <f t="shared" si="153"/>
        <v>0</v>
      </c>
      <c r="F1072" s="5">
        <f t="shared" si="154"/>
        <v>0</v>
      </c>
      <c r="H1072" s="5" t="str">
        <f t="shared" si="155"/>
        <v>Withdrawn</v>
      </c>
      <c r="I1072" s="6" t="str">
        <f t="shared" si="156"/>
        <v>Not Started</v>
      </c>
      <c r="J1072" s="1" t="s">
        <v>2353</v>
      </c>
      <c r="P1072" s="1" t="str">
        <f t="shared" si="157"/>
        <v>ERIS</v>
      </c>
      <c r="R1072" s="1">
        <f t="shared" si="158"/>
        <v>20</v>
      </c>
      <c r="T1072" s="1" t="str">
        <f t="shared" si="159"/>
        <v>Wind</v>
      </c>
      <c r="U1072" s="1" t="str">
        <f t="shared" si="160"/>
        <v>Pope County</v>
      </c>
      <c r="V1072" s="1" t="str">
        <f t="shared" si="161"/>
        <v>MN</v>
      </c>
      <c r="AB1072" s="1"/>
      <c r="AC1072" s="1"/>
      <c r="AJ1072" s="5"/>
      <c r="AK1072" s="5"/>
      <c r="AL1072" s="5"/>
      <c r="AM1072" s="5"/>
      <c r="AN1072" s="5"/>
      <c r="AO1072" s="5"/>
      <c r="AP1072" s="5"/>
      <c r="AQ1072" s="5"/>
      <c r="AR1072" s="5"/>
      <c r="AS1072" s="5"/>
      <c r="AT1072" s="5"/>
      <c r="AU1072" s="5"/>
      <c r="BB1072" s="1" t="s">
        <v>73</v>
      </c>
      <c r="BC1072" s="2">
        <v>38912</v>
      </c>
      <c r="BD1072" s="2">
        <v>41570</v>
      </c>
      <c r="BE1072" s="2">
        <v>41570</v>
      </c>
      <c r="BG1072" s="1" t="s">
        <v>91</v>
      </c>
      <c r="BH1072" s="1" t="s">
        <v>435</v>
      </c>
      <c r="BI1072" s="1" t="s">
        <v>93</v>
      </c>
      <c r="BL1072" s="1" t="s">
        <v>77</v>
      </c>
      <c r="BM1072" s="1" t="s">
        <v>62</v>
      </c>
      <c r="BN1072" s="1" t="s">
        <v>2354</v>
      </c>
      <c r="BO1072" s="1">
        <v>20</v>
      </c>
      <c r="BP1072" s="1">
        <v>20</v>
      </c>
      <c r="BQ1072" s="1" t="s">
        <v>97</v>
      </c>
      <c r="BR1072" s="1" t="s">
        <v>98</v>
      </c>
      <c r="BS1072" s="1" t="s">
        <v>84</v>
      </c>
      <c r="BT1072" s="2">
        <v>39326</v>
      </c>
      <c r="BU1072" s="1">
        <v>0</v>
      </c>
      <c r="BV1072" s="1">
        <v>0</v>
      </c>
      <c r="BW1072" s="1">
        <v>0</v>
      </c>
      <c r="BX1072" s="1">
        <v>0</v>
      </c>
    </row>
    <row r="1073" spans="4:76" hidden="1" x14ac:dyDescent="0.25">
      <c r="D1073" s="4"/>
      <c r="E1073" s="5">
        <f t="shared" si="153"/>
        <v>0</v>
      </c>
      <c r="F1073" s="5" t="str">
        <f t="shared" si="154"/>
        <v>Individual</v>
      </c>
      <c r="H1073" s="5" t="str">
        <f t="shared" si="155"/>
        <v>Withdrawn</v>
      </c>
      <c r="I1073" s="6" t="str">
        <f t="shared" si="156"/>
        <v>Not Started</v>
      </c>
      <c r="J1073" s="1" t="s">
        <v>2355</v>
      </c>
      <c r="P1073" s="1" t="str">
        <f t="shared" si="157"/>
        <v>NRIS</v>
      </c>
      <c r="R1073" s="1">
        <f t="shared" si="158"/>
        <v>50</v>
      </c>
      <c r="T1073" s="1" t="str">
        <f t="shared" si="159"/>
        <v>Wind</v>
      </c>
      <c r="U1073" s="1" t="str">
        <f t="shared" si="160"/>
        <v>Columbia County</v>
      </c>
      <c r="V1073" s="1" t="str">
        <f t="shared" si="161"/>
        <v>WI</v>
      </c>
      <c r="AB1073" s="1"/>
      <c r="AC1073" s="1"/>
      <c r="AJ1073" s="5"/>
      <c r="AK1073" s="5"/>
      <c r="AL1073" s="5"/>
      <c r="AM1073" s="5"/>
      <c r="AN1073" s="5"/>
      <c r="AO1073" s="5"/>
      <c r="AP1073" s="5"/>
      <c r="AQ1073" s="5"/>
      <c r="AR1073" s="5"/>
      <c r="AS1073" s="5"/>
      <c r="AT1073" s="5"/>
      <c r="AU1073" s="5"/>
      <c r="BB1073" s="1" t="s">
        <v>73</v>
      </c>
      <c r="BC1073" s="2">
        <v>40718</v>
      </c>
      <c r="BD1073" s="2">
        <v>41582</v>
      </c>
      <c r="BE1073" s="2">
        <v>41582</v>
      </c>
      <c r="BG1073" s="1" t="s">
        <v>74</v>
      </c>
      <c r="BH1073" s="1" t="s">
        <v>295</v>
      </c>
      <c r="BI1073" s="1" t="s">
        <v>76</v>
      </c>
      <c r="BK1073" s="1" t="s">
        <v>1340</v>
      </c>
      <c r="BL1073" s="1" t="s">
        <v>134</v>
      </c>
      <c r="BM1073" s="1" t="s">
        <v>126</v>
      </c>
      <c r="BN1073" s="1" t="s">
        <v>2356</v>
      </c>
      <c r="BO1073" s="1">
        <v>50</v>
      </c>
      <c r="BP1073" s="1">
        <v>50</v>
      </c>
      <c r="BQ1073" s="1" t="s">
        <v>97</v>
      </c>
      <c r="BR1073" s="1" t="s">
        <v>98</v>
      </c>
      <c r="BS1073" s="1" t="s">
        <v>84</v>
      </c>
      <c r="BT1073" s="2">
        <v>41640</v>
      </c>
      <c r="BU1073" s="1">
        <v>0</v>
      </c>
      <c r="BV1073" s="1">
        <v>0</v>
      </c>
      <c r="BW1073" s="1">
        <v>0</v>
      </c>
      <c r="BX1073" s="1">
        <v>0</v>
      </c>
    </row>
    <row r="1074" spans="4:76" hidden="1" x14ac:dyDescent="0.25">
      <c r="D1074" s="4"/>
      <c r="E1074" s="5">
        <f t="shared" si="153"/>
        <v>0</v>
      </c>
      <c r="F1074" s="5">
        <f t="shared" si="154"/>
        <v>0</v>
      </c>
      <c r="H1074" s="5" t="str">
        <f t="shared" si="155"/>
        <v>Withdrawn</v>
      </c>
      <c r="I1074" s="6" t="str">
        <f t="shared" si="156"/>
        <v>Not Started</v>
      </c>
      <c r="J1074" s="1" t="s">
        <v>2357</v>
      </c>
      <c r="P1074" s="1" t="str">
        <f t="shared" si="157"/>
        <v>ERIS</v>
      </c>
      <c r="R1074" s="1">
        <f t="shared" si="158"/>
        <v>20</v>
      </c>
      <c r="T1074" s="1" t="str">
        <f t="shared" si="159"/>
        <v>Wind</v>
      </c>
      <c r="U1074" s="1" t="str">
        <f t="shared" si="160"/>
        <v>Stevens County</v>
      </c>
      <c r="V1074" s="1" t="str">
        <f t="shared" si="161"/>
        <v>MN</v>
      </c>
      <c r="AB1074" s="1"/>
      <c r="AC1074" s="1"/>
      <c r="AJ1074" s="5"/>
      <c r="AK1074" s="5"/>
      <c r="AL1074" s="5"/>
      <c r="AM1074" s="5"/>
      <c r="AN1074" s="5"/>
      <c r="AO1074" s="5"/>
      <c r="AP1074" s="5"/>
      <c r="AQ1074" s="5"/>
      <c r="AR1074" s="5"/>
      <c r="AS1074" s="5"/>
      <c r="AT1074" s="5"/>
      <c r="AU1074" s="5"/>
      <c r="BB1074" s="1" t="s">
        <v>73</v>
      </c>
      <c r="BC1074" s="2">
        <v>38854</v>
      </c>
      <c r="BD1074" s="2">
        <v>41585</v>
      </c>
      <c r="BE1074" s="2">
        <v>41585</v>
      </c>
      <c r="BG1074" s="1" t="s">
        <v>203</v>
      </c>
      <c r="BH1074" s="1" t="s">
        <v>1602</v>
      </c>
      <c r="BI1074" s="1" t="s">
        <v>93</v>
      </c>
      <c r="BL1074" s="1" t="s">
        <v>77</v>
      </c>
      <c r="BM1074" s="1" t="s">
        <v>62</v>
      </c>
      <c r="BN1074" s="1" t="s">
        <v>2358</v>
      </c>
      <c r="BO1074" s="1">
        <v>20</v>
      </c>
      <c r="BP1074" s="1">
        <v>20</v>
      </c>
      <c r="BQ1074" s="1" t="s">
        <v>97</v>
      </c>
      <c r="BR1074" s="1" t="s">
        <v>98</v>
      </c>
      <c r="BS1074" s="1" t="s">
        <v>84</v>
      </c>
      <c r="BT1074" s="2">
        <v>39387</v>
      </c>
      <c r="BU1074" s="1">
        <v>0</v>
      </c>
      <c r="BV1074" s="1">
        <v>0</v>
      </c>
      <c r="BW1074" s="1">
        <v>0</v>
      </c>
      <c r="BX1074" s="1">
        <v>0</v>
      </c>
    </row>
    <row r="1075" spans="4:76" hidden="1" x14ac:dyDescent="0.25">
      <c r="D1075" s="4"/>
      <c r="E1075" s="5">
        <f t="shared" si="153"/>
        <v>0</v>
      </c>
      <c r="F1075" s="5">
        <f t="shared" si="154"/>
        <v>0</v>
      </c>
      <c r="H1075" s="5" t="str">
        <f t="shared" si="155"/>
        <v>Withdrawn</v>
      </c>
      <c r="I1075" s="6" t="str">
        <f t="shared" si="156"/>
        <v>Not Started</v>
      </c>
      <c r="J1075" s="1" t="s">
        <v>2359</v>
      </c>
      <c r="P1075" s="1" t="str">
        <f t="shared" si="157"/>
        <v>NRIS</v>
      </c>
      <c r="R1075" s="1">
        <f t="shared" si="158"/>
        <v>100</v>
      </c>
      <c r="T1075" s="1" t="str">
        <f t="shared" si="159"/>
        <v>Wind</v>
      </c>
      <c r="U1075" s="1" t="str">
        <f t="shared" si="160"/>
        <v>Otter Tail County</v>
      </c>
      <c r="V1075" s="1" t="str">
        <f t="shared" si="161"/>
        <v>MN</v>
      </c>
      <c r="AB1075" s="1"/>
      <c r="AC1075" s="1"/>
      <c r="AJ1075" s="5"/>
      <c r="AK1075" s="5"/>
      <c r="AL1075" s="5"/>
      <c r="AM1075" s="5"/>
      <c r="AN1075" s="5"/>
      <c r="AO1075" s="5"/>
      <c r="AP1075" s="5"/>
      <c r="AQ1075" s="5"/>
      <c r="AR1075" s="5"/>
      <c r="AS1075" s="5"/>
      <c r="AT1075" s="5"/>
      <c r="AU1075" s="5"/>
      <c r="BB1075" s="1" t="s">
        <v>73</v>
      </c>
      <c r="BC1075" s="2">
        <v>39318</v>
      </c>
      <c r="BD1075" s="2">
        <v>41585</v>
      </c>
      <c r="BE1075" s="2">
        <v>41585</v>
      </c>
      <c r="BG1075" s="1" t="s">
        <v>203</v>
      </c>
      <c r="BH1075" s="1" t="s">
        <v>358</v>
      </c>
      <c r="BI1075" s="1" t="s">
        <v>93</v>
      </c>
      <c r="BL1075" s="1" t="s">
        <v>77</v>
      </c>
      <c r="BM1075" s="1" t="s">
        <v>126</v>
      </c>
      <c r="BN1075" s="1" t="s">
        <v>2360</v>
      </c>
      <c r="BO1075" s="1">
        <v>100</v>
      </c>
      <c r="BP1075" s="1">
        <v>100</v>
      </c>
      <c r="BQ1075" s="1" t="s">
        <v>97</v>
      </c>
      <c r="BR1075" s="1" t="s">
        <v>98</v>
      </c>
      <c r="BS1075" s="1" t="s">
        <v>84</v>
      </c>
      <c r="BT1075" s="2">
        <v>40483</v>
      </c>
      <c r="BU1075" s="1">
        <v>0</v>
      </c>
      <c r="BV1075" s="1">
        <v>0</v>
      </c>
      <c r="BW1075" s="1">
        <v>0</v>
      </c>
      <c r="BX1075" s="1">
        <v>0</v>
      </c>
    </row>
    <row r="1076" spans="4:76" hidden="1" x14ac:dyDescent="0.25">
      <c r="D1076" s="4"/>
      <c r="E1076" s="5">
        <f t="shared" si="153"/>
        <v>0</v>
      </c>
      <c r="F1076" s="5">
        <f t="shared" si="154"/>
        <v>0</v>
      </c>
      <c r="H1076" s="5" t="str">
        <f t="shared" si="155"/>
        <v>Withdrawn</v>
      </c>
      <c r="I1076" s="6" t="str">
        <f t="shared" si="156"/>
        <v>Not Started</v>
      </c>
      <c r="J1076" s="1" t="s">
        <v>2361</v>
      </c>
      <c r="P1076" s="1" t="str">
        <f t="shared" si="157"/>
        <v>NRIS</v>
      </c>
      <c r="R1076" s="1">
        <f t="shared" si="158"/>
        <v>50</v>
      </c>
      <c r="T1076" s="1" t="str">
        <f t="shared" si="159"/>
        <v>Gas</v>
      </c>
      <c r="U1076" s="1" t="str">
        <f t="shared" si="160"/>
        <v>Beltrami County</v>
      </c>
      <c r="V1076" s="1" t="str">
        <f t="shared" si="161"/>
        <v>MN</v>
      </c>
      <c r="AB1076" s="1"/>
      <c r="AC1076" s="1"/>
      <c r="AJ1076" s="5"/>
      <c r="AK1076" s="5"/>
      <c r="AL1076" s="5"/>
      <c r="AM1076" s="5"/>
      <c r="AN1076" s="5"/>
      <c r="AO1076" s="5"/>
      <c r="AP1076" s="5"/>
      <c r="AQ1076" s="5"/>
      <c r="AR1076" s="5"/>
      <c r="AS1076" s="5"/>
      <c r="AT1076" s="5"/>
      <c r="AU1076" s="5"/>
      <c r="BB1076" s="1" t="s">
        <v>73</v>
      </c>
      <c r="BC1076" s="2">
        <v>39685</v>
      </c>
      <c r="BD1076" s="2">
        <v>41585</v>
      </c>
      <c r="BE1076" s="2">
        <v>41585</v>
      </c>
      <c r="BG1076" s="1" t="s">
        <v>203</v>
      </c>
      <c r="BH1076" s="1" t="s">
        <v>210</v>
      </c>
      <c r="BI1076" s="1" t="s">
        <v>93</v>
      </c>
      <c r="BL1076" s="1" t="s">
        <v>77</v>
      </c>
      <c r="BM1076" s="1" t="s">
        <v>126</v>
      </c>
      <c r="BN1076" s="1" t="s">
        <v>2362</v>
      </c>
      <c r="BO1076" s="1">
        <v>50</v>
      </c>
      <c r="BP1076" s="1">
        <v>50</v>
      </c>
      <c r="BQ1076" s="1" t="s">
        <v>64</v>
      </c>
      <c r="BS1076" s="1" t="s">
        <v>84</v>
      </c>
      <c r="BT1076" s="2">
        <v>40756</v>
      </c>
      <c r="BU1076" s="1">
        <v>0</v>
      </c>
      <c r="BV1076" s="1">
        <v>0</v>
      </c>
      <c r="BW1076" s="1">
        <v>0</v>
      </c>
      <c r="BX1076" s="1">
        <v>0</v>
      </c>
    </row>
    <row r="1077" spans="4:76" hidden="1" x14ac:dyDescent="0.25">
      <c r="D1077" s="4"/>
      <c r="E1077" s="5" t="str">
        <f t="shared" si="153"/>
        <v>FES-2013-JUL</v>
      </c>
      <c r="F1077" s="5">
        <f t="shared" si="154"/>
        <v>0</v>
      </c>
      <c r="H1077" s="5" t="str">
        <f t="shared" si="155"/>
        <v>Withdrawn</v>
      </c>
      <c r="I1077" s="6" t="str">
        <f t="shared" si="156"/>
        <v>Not Started</v>
      </c>
      <c r="J1077" s="1" t="s">
        <v>2363</v>
      </c>
      <c r="P1077" s="1" t="str">
        <f t="shared" si="157"/>
        <v>ERIS</v>
      </c>
      <c r="R1077" s="1">
        <f t="shared" si="158"/>
        <v>56.7</v>
      </c>
      <c r="T1077" s="1" t="str">
        <f t="shared" si="159"/>
        <v>Wind</v>
      </c>
      <c r="U1077" s="1" t="str">
        <f t="shared" si="160"/>
        <v>Nobles County</v>
      </c>
      <c r="V1077" s="1" t="str">
        <f t="shared" si="161"/>
        <v>MN</v>
      </c>
      <c r="AB1077" s="1"/>
      <c r="AC1077" s="1"/>
      <c r="AJ1077" s="5"/>
      <c r="AK1077" s="5"/>
      <c r="AL1077" s="5"/>
      <c r="AM1077" s="5"/>
      <c r="AN1077" s="5"/>
      <c r="AO1077" s="5"/>
      <c r="AP1077" s="5"/>
      <c r="AQ1077" s="5"/>
      <c r="AR1077" s="5"/>
      <c r="AS1077" s="5"/>
      <c r="AT1077" s="5"/>
      <c r="AU1077" s="5"/>
      <c r="BB1077" s="1" t="s">
        <v>73</v>
      </c>
      <c r="BC1077" s="2">
        <v>41449</v>
      </c>
      <c r="BD1077" s="2">
        <v>41592</v>
      </c>
      <c r="BE1077" s="2">
        <v>41592</v>
      </c>
      <c r="BG1077" s="1" t="s">
        <v>87</v>
      </c>
      <c r="BH1077" s="1" t="s">
        <v>347</v>
      </c>
      <c r="BI1077" s="1" t="s">
        <v>93</v>
      </c>
      <c r="BJ1077" s="1" t="s">
        <v>2364</v>
      </c>
      <c r="BL1077" s="1" t="s">
        <v>536</v>
      </c>
      <c r="BM1077" s="1" t="s">
        <v>62</v>
      </c>
      <c r="BN1077" s="1" t="s">
        <v>2365</v>
      </c>
      <c r="BO1077" s="1">
        <v>56.7</v>
      </c>
      <c r="BP1077" s="1">
        <v>56.7</v>
      </c>
      <c r="BQ1077" s="1" t="s">
        <v>97</v>
      </c>
      <c r="BS1077" s="1" t="s">
        <v>84</v>
      </c>
      <c r="BT1077" s="2">
        <v>42278</v>
      </c>
      <c r="BU1077" s="1">
        <v>0</v>
      </c>
      <c r="BV1077" s="1">
        <v>0</v>
      </c>
      <c r="BW1077" s="1">
        <v>0</v>
      </c>
      <c r="BX1077" s="1">
        <v>0</v>
      </c>
    </row>
    <row r="1078" spans="4:76" hidden="1" x14ac:dyDescent="0.25">
      <c r="D1078" s="4"/>
      <c r="E1078" s="5">
        <f t="shared" si="153"/>
        <v>0</v>
      </c>
      <c r="F1078" s="5">
        <f t="shared" si="154"/>
        <v>0</v>
      </c>
      <c r="H1078" s="5" t="str">
        <f t="shared" si="155"/>
        <v>Withdrawn</v>
      </c>
      <c r="I1078" s="6" t="str">
        <f t="shared" si="156"/>
        <v>Not Started</v>
      </c>
      <c r="J1078" s="1" t="s">
        <v>2366</v>
      </c>
      <c r="P1078" s="1" t="str">
        <f t="shared" si="157"/>
        <v>NRIS</v>
      </c>
      <c r="R1078" s="1">
        <f t="shared" si="158"/>
        <v>500</v>
      </c>
      <c r="T1078" s="1" t="str">
        <f t="shared" si="159"/>
        <v>Gas</v>
      </c>
      <c r="U1078" s="1" t="str">
        <f t="shared" si="160"/>
        <v>Dakota County</v>
      </c>
      <c r="V1078" s="1" t="str">
        <f t="shared" si="161"/>
        <v>MN</v>
      </c>
      <c r="AB1078" s="1"/>
      <c r="AC1078" s="1"/>
      <c r="AJ1078" s="5"/>
      <c r="AK1078" s="5"/>
      <c r="AL1078" s="5"/>
      <c r="AM1078" s="5"/>
      <c r="AN1078" s="5"/>
      <c r="AO1078" s="5"/>
      <c r="AP1078" s="5"/>
      <c r="AQ1078" s="5"/>
      <c r="AR1078" s="5"/>
      <c r="AS1078" s="5"/>
      <c r="AT1078" s="5"/>
      <c r="AU1078" s="5"/>
      <c r="BB1078" s="1" t="s">
        <v>73</v>
      </c>
      <c r="BC1078" s="2">
        <v>40431</v>
      </c>
      <c r="BD1078" s="2">
        <v>41596</v>
      </c>
      <c r="BE1078" s="2">
        <v>41596</v>
      </c>
      <c r="BG1078" s="1" t="s">
        <v>91</v>
      </c>
      <c r="BH1078" s="1" t="s">
        <v>120</v>
      </c>
      <c r="BI1078" s="1" t="s">
        <v>93</v>
      </c>
      <c r="BL1078" s="1" t="s">
        <v>143</v>
      </c>
      <c r="BM1078" s="1" t="s">
        <v>126</v>
      </c>
      <c r="BN1078" s="1" t="s">
        <v>2367</v>
      </c>
      <c r="BO1078" s="1">
        <v>500</v>
      </c>
      <c r="BP1078" s="1">
        <v>500</v>
      </c>
      <c r="BQ1078" s="1" t="s">
        <v>64</v>
      </c>
      <c r="BR1078" s="1" t="s">
        <v>555</v>
      </c>
      <c r="BS1078" s="1" t="s">
        <v>84</v>
      </c>
      <c r="BT1078" s="2">
        <v>40543</v>
      </c>
      <c r="BU1078" s="1">
        <v>0</v>
      </c>
      <c r="BV1078" s="1">
        <v>0</v>
      </c>
      <c r="BW1078" s="1">
        <v>0</v>
      </c>
      <c r="BX1078" s="1">
        <v>0</v>
      </c>
    </row>
    <row r="1079" spans="4:76" hidden="1" x14ac:dyDescent="0.25">
      <c r="D1079" s="4"/>
      <c r="E1079" s="5">
        <f t="shared" si="153"/>
        <v>0</v>
      </c>
      <c r="F1079" s="5">
        <f t="shared" si="154"/>
        <v>0</v>
      </c>
      <c r="H1079" s="5" t="str">
        <f t="shared" si="155"/>
        <v>Withdrawn</v>
      </c>
      <c r="I1079" s="6" t="str">
        <f t="shared" si="156"/>
        <v>Not Started</v>
      </c>
      <c r="J1079" s="1" t="s">
        <v>2368</v>
      </c>
      <c r="P1079" s="1" t="str">
        <f t="shared" si="157"/>
        <v>NRIS</v>
      </c>
      <c r="R1079" s="1">
        <f t="shared" si="158"/>
        <v>720</v>
      </c>
      <c r="T1079" s="1" t="str">
        <f t="shared" si="159"/>
        <v>Gas</v>
      </c>
      <c r="U1079" s="1" t="str">
        <f t="shared" si="160"/>
        <v>Vermillion County</v>
      </c>
      <c r="V1079" s="1" t="str">
        <f t="shared" si="161"/>
        <v>IN</v>
      </c>
      <c r="AB1079" s="1"/>
      <c r="AC1079" s="1"/>
      <c r="AJ1079" s="5"/>
      <c r="AK1079" s="5"/>
      <c r="AL1079" s="5"/>
      <c r="AM1079" s="5"/>
      <c r="AN1079" s="5"/>
      <c r="AO1079" s="5"/>
      <c r="AP1079" s="5"/>
      <c r="AQ1079" s="5"/>
      <c r="AR1079" s="5"/>
      <c r="AS1079" s="5"/>
      <c r="AT1079" s="5"/>
      <c r="AU1079" s="5"/>
      <c r="BB1079" s="1" t="s">
        <v>73</v>
      </c>
      <c r="BC1079" s="2">
        <v>41001</v>
      </c>
      <c r="BD1079" s="2">
        <v>41596</v>
      </c>
      <c r="BE1079" s="2">
        <v>41596</v>
      </c>
      <c r="BG1079" s="1" t="s">
        <v>101</v>
      </c>
      <c r="BH1079" s="1" t="s">
        <v>2369</v>
      </c>
      <c r="BI1079" s="1" t="s">
        <v>103</v>
      </c>
      <c r="BL1079" s="1" t="s">
        <v>536</v>
      </c>
      <c r="BM1079" s="1" t="s">
        <v>126</v>
      </c>
      <c r="BN1079" s="1" t="s">
        <v>2370</v>
      </c>
      <c r="BO1079" s="1">
        <v>720</v>
      </c>
      <c r="BP1079" s="1">
        <v>720</v>
      </c>
      <c r="BQ1079" s="1" t="s">
        <v>64</v>
      </c>
      <c r="BS1079" s="1" t="s">
        <v>84</v>
      </c>
      <c r="BT1079" s="2">
        <v>42490</v>
      </c>
      <c r="BU1079" s="1">
        <v>0</v>
      </c>
      <c r="BV1079" s="1">
        <v>0</v>
      </c>
      <c r="BW1079" s="1">
        <v>0</v>
      </c>
      <c r="BX1079" s="1">
        <v>0</v>
      </c>
    </row>
    <row r="1080" spans="4:76" hidden="1" x14ac:dyDescent="0.25">
      <c r="D1080" s="4"/>
      <c r="E1080" s="5">
        <f t="shared" si="153"/>
        <v>0</v>
      </c>
      <c r="F1080" s="5">
        <f t="shared" si="154"/>
        <v>0</v>
      </c>
      <c r="H1080" s="5" t="str">
        <f t="shared" si="155"/>
        <v>Withdrawn</v>
      </c>
      <c r="I1080" s="6" t="str">
        <f t="shared" si="156"/>
        <v>Not Started</v>
      </c>
      <c r="J1080" s="1" t="s">
        <v>2371</v>
      </c>
      <c r="P1080" s="1" t="str">
        <f t="shared" si="157"/>
        <v>NRIS</v>
      </c>
      <c r="R1080" s="1">
        <f t="shared" si="158"/>
        <v>201</v>
      </c>
      <c r="T1080" s="1" t="str">
        <f t="shared" si="159"/>
        <v>Wind</v>
      </c>
      <c r="U1080" s="1" t="str">
        <f t="shared" si="160"/>
        <v>Nodaway County</v>
      </c>
      <c r="V1080" s="1" t="str">
        <f t="shared" si="161"/>
        <v>MO</v>
      </c>
      <c r="AB1080" s="1"/>
      <c r="AC1080" s="1"/>
      <c r="AJ1080" s="5"/>
      <c r="AK1080" s="5"/>
      <c r="AL1080" s="5"/>
      <c r="AM1080" s="5"/>
      <c r="AN1080" s="5"/>
      <c r="AO1080" s="5"/>
      <c r="AP1080" s="5"/>
      <c r="AQ1080" s="5"/>
      <c r="AR1080" s="5"/>
      <c r="AS1080" s="5"/>
      <c r="AT1080" s="5"/>
      <c r="AU1080" s="5"/>
      <c r="BB1080" s="1" t="s">
        <v>73</v>
      </c>
      <c r="BC1080" s="2">
        <v>41596</v>
      </c>
      <c r="BD1080" s="2">
        <v>41600</v>
      </c>
      <c r="BE1080" s="2">
        <v>41600</v>
      </c>
      <c r="BG1080" s="1" t="s">
        <v>236</v>
      </c>
      <c r="BH1080" s="1" t="s">
        <v>487</v>
      </c>
      <c r="BI1080" s="1" t="s">
        <v>488</v>
      </c>
      <c r="BM1080" s="1" t="s">
        <v>126</v>
      </c>
      <c r="BN1080" s="1" t="s">
        <v>2372</v>
      </c>
      <c r="BO1080" s="1">
        <v>201</v>
      </c>
      <c r="BP1080" s="1">
        <v>201</v>
      </c>
      <c r="BQ1080" s="1" t="s">
        <v>97</v>
      </c>
      <c r="BS1080" s="1" t="s">
        <v>84</v>
      </c>
      <c r="BT1080" s="2">
        <v>42689</v>
      </c>
      <c r="BU1080" s="1">
        <v>0</v>
      </c>
      <c r="BV1080" s="1">
        <v>0</v>
      </c>
      <c r="BW1080" s="1">
        <v>0</v>
      </c>
      <c r="BX1080" s="1">
        <v>0</v>
      </c>
    </row>
    <row r="1081" spans="4:76" hidden="1" x14ac:dyDescent="0.25">
      <c r="D1081" s="4"/>
      <c r="E1081" s="5">
        <f t="shared" ref="E1081:E1144" si="162">BJ1081</f>
        <v>0</v>
      </c>
      <c r="F1081" s="5">
        <f t="shared" ref="F1081:F1144" si="163">BK1081</f>
        <v>0</v>
      </c>
      <c r="H1081" s="5" t="str">
        <f t="shared" ref="H1081:H1144" si="164">BB1081</f>
        <v>Withdrawn</v>
      </c>
      <c r="I1081" s="6" t="str">
        <f t="shared" ref="I1081:I1144" si="165">BS1081</f>
        <v>Not Started</v>
      </c>
      <c r="J1081" s="1" t="s">
        <v>3751</v>
      </c>
      <c r="P1081" s="1" t="str">
        <f t="shared" ref="P1081:P1144" si="166">BM1081</f>
        <v>NRIS</v>
      </c>
      <c r="R1081" s="1">
        <f t="shared" ref="R1081:R1144" si="167">BP1081</f>
        <v>1235</v>
      </c>
      <c r="T1081" s="1" t="str">
        <f t="shared" ref="T1081:T1144" si="168">BQ1081</f>
        <v>Gas</v>
      </c>
      <c r="U1081" s="1" t="str">
        <f t="shared" ref="U1081:U1144" si="169">BH1081</f>
        <v>Vigo County</v>
      </c>
      <c r="V1081" s="1" t="str">
        <f t="shared" ref="V1081:V1144" si="170">BI1081</f>
        <v>IN</v>
      </c>
      <c r="AB1081" s="1"/>
      <c r="AC1081" s="1"/>
      <c r="AJ1081" s="5"/>
      <c r="AK1081" s="5"/>
      <c r="AL1081" s="5"/>
      <c r="AM1081" s="5"/>
      <c r="AN1081" s="5"/>
      <c r="AO1081" s="5"/>
      <c r="AP1081" s="5"/>
      <c r="AQ1081" s="5"/>
      <c r="AR1081" s="5"/>
      <c r="AS1081" s="5"/>
      <c r="AT1081" s="5"/>
      <c r="AU1081" s="5"/>
      <c r="BB1081" s="1" t="s">
        <v>73</v>
      </c>
      <c r="BC1081" s="2">
        <v>42380</v>
      </c>
      <c r="BD1081" s="2">
        <v>42937</v>
      </c>
      <c r="BF1081" s="2">
        <v>43951</v>
      </c>
      <c r="BG1081" s="1" t="s">
        <v>101</v>
      </c>
      <c r="BH1081" s="1" t="s">
        <v>102</v>
      </c>
      <c r="BI1081" s="1" t="s">
        <v>103</v>
      </c>
      <c r="BL1081" s="1" t="s">
        <v>143</v>
      </c>
      <c r="BM1081" s="1" t="s">
        <v>126</v>
      </c>
      <c r="BN1081" s="1" t="s">
        <v>78</v>
      </c>
      <c r="BO1081" s="1">
        <v>1120</v>
      </c>
      <c r="BP1081" s="1">
        <v>1235</v>
      </c>
      <c r="BQ1081" s="1" t="s">
        <v>64</v>
      </c>
      <c r="BR1081" s="1" t="s">
        <v>94</v>
      </c>
      <c r="BS1081" s="1" t="s">
        <v>84</v>
      </c>
      <c r="BU1081" s="1">
        <v>0</v>
      </c>
      <c r="BV1081" s="1">
        <v>0</v>
      </c>
      <c r="BW1081" s="1">
        <v>0</v>
      </c>
      <c r="BX1081" s="1">
        <v>0</v>
      </c>
    </row>
    <row r="1082" spans="4:76" hidden="1" x14ac:dyDescent="0.25">
      <c r="D1082" s="4"/>
      <c r="E1082" s="5" t="str">
        <f t="shared" si="162"/>
        <v>DPP-2012-AUG</v>
      </c>
      <c r="F1082" s="5">
        <f t="shared" si="163"/>
        <v>0</v>
      </c>
      <c r="H1082" s="5" t="str">
        <f t="shared" si="164"/>
        <v>Withdrawn</v>
      </c>
      <c r="I1082" s="6" t="str">
        <f t="shared" si="165"/>
        <v>Withdrawn</v>
      </c>
      <c r="J1082" s="1" t="s">
        <v>2378</v>
      </c>
      <c r="P1082" s="1" t="str">
        <f t="shared" si="166"/>
        <v>NRIS</v>
      </c>
      <c r="R1082" s="1">
        <f t="shared" si="167"/>
        <v>670</v>
      </c>
      <c r="T1082" s="1" t="str">
        <f t="shared" si="168"/>
        <v>Gas</v>
      </c>
      <c r="U1082" s="1" t="str">
        <f t="shared" si="169"/>
        <v>St. Joseph County</v>
      </c>
      <c r="V1082" s="1" t="str">
        <f t="shared" si="170"/>
        <v>IN</v>
      </c>
      <c r="AB1082" s="1"/>
      <c r="AC1082" s="1"/>
      <c r="AJ1082" s="5"/>
      <c r="AK1082" s="5"/>
      <c r="AL1082" s="5"/>
      <c r="AM1082" s="5"/>
      <c r="AN1082" s="5"/>
      <c r="AO1082" s="5"/>
      <c r="AP1082" s="5"/>
      <c r="AQ1082" s="5"/>
      <c r="AR1082" s="5"/>
      <c r="AS1082" s="5"/>
      <c r="AT1082" s="5"/>
      <c r="AU1082" s="5"/>
      <c r="BB1082" s="1" t="s">
        <v>73</v>
      </c>
      <c r="BC1082" s="2">
        <v>40717</v>
      </c>
      <c r="BD1082" s="2">
        <v>41611</v>
      </c>
      <c r="BE1082" s="2">
        <v>41611</v>
      </c>
      <c r="BG1082" s="1" t="s">
        <v>804</v>
      </c>
      <c r="BH1082" s="1" t="s">
        <v>2379</v>
      </c>
      <c r="BI1082" s="1" t="s">
        <v>103</v>
      </c>
      <c r="BJ1082" s="1" t="s">
        <v>1435</v>
      </c>
      <c r="BL1082" s="1" t="s">
        <v>134</v>
      </c>
      <c r="BM1082" s="1" t="s">
        <v>126</v>
      </c>
      <c r="BN1082" s="1" t="s">
        <v>2380</v>
      </c>
      <c r="BO1082" s="1">
        <v>670</v>
      </c>
      <c r="BP1082" s="1">
        <v>670</v>
      </c>
      <c r="BQ1082" s="1" t="s">
        <v>64</v>
      </c>
      <c r="BS1082" s="1" t="s">
        <v>73</v>
      </c>
      <c r="BT1082" s="2">
        <v>41852</v>
      </c>
      <c r="BU1082" s="1">
        <v>0</v>
      </c>
      <c r="BV1082" s="1">
        <v>0</v>
      </c>
      <c r="BW1082" s="1">
        <v>0</v>
      </c>
      <c r="BX1082" s="1">
        <v>0</v>
      </c>
    </row>
    <row r="1083" spans="4:76" hidden="1" x14ac:dyDescent="0.25">
      <c r="D1083" s="4"/>
      <c r="E1083" s="5">
        <f t="shared" si="162"/>
        <v>0</v>
      </c>
      <c r="F1083" s="5">
        <f t="shared" si="163"/>
        <v>0</v>
      </c>
      <c r="H1083" s="5" t="str">
        <f t="shared" si="164"/>
        <v>Withdrawn</v>
      </c>
      <c r="I1083" s="6" t="str">
        <f t="shared" si="165"/>
        <v>Not Started</v>
      </c>
      <c r="J1083" s="1" t="s">
        <v>3776</v>
      </c>
      <c r="P1083" s="1" t="str">
        <f t="shared" si="166"/>
        <v>ERIS</v>
      </c>
      <c r="R1083" s="1">
        <f t="shared" si="167"/>
        <v>19.5</v>
      </c>
      <c r="T1083" s="1" t="str">
        <f t="shared" si="168"/>
        <v>Wood</v>
      </c>
      <c r="U1083" s="1" t="str">
        <f t="shared" si="169"/>
        <v>Houghton County</v>
      </c>
      <c r="V1083" s="1" t="str">
        <f t="shared" si="170"/>
        <v>MI</v>
      </c>
      <c r="AB1083" s="1"/>
      <c r="AC1083" s="1"/>
      <c r="AJ1083" s="5"/>
      <c r="AK1083" s="5"/>
      <c r="AL1083" s="5"/>
      <c r="AM1083" s="5"/>
      <c r="AN1083" s="5"/>
      <c r="AO1083" s="5"/>
      <c r="AP1083" s="5"/>
      <c r="AQ1083" s="5"/>
      <c r="AR1083" s="5"/>
      <c r="AS1083" s="5"/>
      <c r="AT1083" s="5"/>
      <c r="AU1083" s="5"/>
      <c r="BB1083" s="1" t="s">
        <v>73</v>
      </c>
      <c r="BC1083" s="2">
        <v>42380</v>
      </c>
      <c r="BD1083" s="2">
        <v>42937</v>
      </c>
      <c r="BF1083" s="2">
        <v>43160</v>
      </c>
      <c r="BG1083" s="1" t="s">
        <v>74</v>
      </c>
      <c r="BH1083" s="1" t="s">
        <v>905</v>
      </c>
      <c r="BI1083" s="1" t="s">
        <v>130</v>
      </c>
      <c r="BL1083" s="1" t="s">
        <v>536</v>
      </c>
      <c r="BM1083" s="1" t="s">
        <v>62</v>
      </c>
      <c r="BN1083" s="1" t="s">
        <v>78</v>
      </c>
      <c r="BO1083" s="1">
        <v>19</v>
      </c>
      <c r="BP1083" s="1">
        <v>19.5</v>
      </c>
      <c r="BQ1083" s="1" t="s">
        <v>1273</v>
      </c>
      <c r="BR1083" s="1" t="s">
        <v>838</v>
      </c>
      <c r="BS1083" s="1" t="s">
        <v>84</v>
      </c>
      <c r="BU1083" s="1">
        <v>0</v>
      </c>
      <c r="BV1083" s="1">
        <v>0</v>
      </c>
      <c r="BW1083" s="1">
        <v>0</v>
      </c>
      <c r="BX1083" s="1">
        <v>0</v>
      </c>
    </row>
    <row r="1084" spans="4:76" hidden="1" x14ac:dyDescent="0.25">
      <c r="D1084" s="4"/>
      <c r="E1084" s="5" t="str">
        <f t="shared" si="162"/>
        <v>DPP-2017-AUG</v>
      </c>
      <c r="F1084" s="5" t="str">
        <f t="shared" si="163"/>
        <v>West</v>
      </c>
      <c r="H1084" s="5" t="str">
        <f t="shared" si="164"/>
        <v>Withdrawn</v>
      </c>
      <c r="I1084" s="6" t="str">
        <f t="shared" si="165"/>
        <v>Not Started</v>
      </c>
      <c r="J1084" s="1" t="s">
        <v>5056</v>
      </c>
      <c r="P1084" s="1" t="str">
        <f t="shared" si="166"/>
        <v>ERIS</v>
      </c>
      <c r="R1084" s="1">
        <f t="shared" si="167"/>
        <v>130</v>
      </c>
      <c r="T1084" s="1" t="str">
        <f t="shared" si="168"/>
        <v>Wind</v>
      </c>
      <c r="U1084" s="1" t="str">
        <f t="shared" si="169"/>
        <v>Cottonwood County</v>
      </c>
      <c r="V1084" s="1" t="str">
        <f t="shared" si="170"/>
        <v>MN</v>
      </c>
      <c r="AJ1084" s="5"/>
      <c r="AK1084" s="5"/>
      <c r="AL1084" s="5"/>
      <c r="AM1084" s="5"/>
      <c r="AN1084" s="5"/>
      <c r="AO1084" s="5"/>
      <c r="AP1084" s="5"/>
      <c r="AQ1084" s="5"/>
      <c r="AR1084" s="32"/>
      <c r="AS1084" s="32"/>
      <c r="AT1084" s="28">
        <f>AR1084/($R1084*1000)</f>
        <v>0</v>
      </c>
      <c r="AU1084" s="28">
        <f>AS1084/($R1084*1000)</f>
        <v>0</v>
      </c>
      <c r="BB1084" s="1" t="s">
        <v>73</v>
      </c>
      <c r="BC1084" s="2">
        <v>42902</v>
      </c>
      <c r="BD1084" s="2">
        <v>43762</v>
      </c>
      <c r="BF1084" s="2">
        <v>44301</v>
      </c>
      <c r="BG1084" s="1" t="s">
        <v>87</v>
      </c>
      <c r="BH1084" s="1" t="s">
        <v>632</v>
      </c>
      <c r="BI1084" s="1" t="s">
        <v>93</v>
      </c>
      <c r="BJ1084" s="1" t="s">
        <v>3692</v>
      </c>
      <c r="BK1084" s="1" t="s">
        <v>725</v>
      </c>
      <c r="BL1084" s="1" t="s">
        <v>2376</v>
      </c>
      <c r="BM1084" s="1" t="s">
        <v>62</v>
      </c>
      <c r="BN1084" s="1" t="s">
        <v>5057</v>
      </c>
      <c r="BO1084" s="1">
        <v>130</v>
      </c>
      <c r="BP1084" s="1">
        <v>130</v>
      </c>
      <c r="BQ1084" s="1" t="s">
        <v>97</v>
      </c>
      <c r="BR1084" s="1" t="s">
        <v>98</v>
      </c>
      <c r="BS1084" s="1" t="s">
        <v>84</v>
      </c>
      <c r="BT1084" s="2">
        <v>38991</v>
      </c>
      <c r="BU1084" s="1">
        <v>0</v>
      </c>
      <c r="BV1084" s="1">
        <v>0</v>
      </c>
      <c r="BW1084" s="1">
        <v>0</v>
      </c>
      <c r="BX1084" s="1">
        <v>0</v>
      </c>
    </row>
    <row r="1085" spans="4:76" hidden="1" x14ac:dyDescent="0.25">
      <c r="D1085" s="4"/>
      <c r="E1085" s="5">
        <f t="shared" si="162"/>
        <v>0</v>
      </c>
      <c r="F1085" s="5">
        <f t="shared" si="163"/>
        <v>0</v>
      </c>
      <c r="H1085" s="5" t="str">
        <f t="shared" si="164"/>
        <v>Withdrawn</v>
      </c>
      <c r="I1085" s="6" t="str">
        <f t="shared" si="165"/>
        <v>Withdrawn</v>
      </c>
      <c r="J1085" s="1" t="s">
        <v>2386</v>
      </c>
      <c r="P1085" s="1" t="str">
        <f t="shared" si="166"/>
        <v>ERIS</v>
      </c>
      <c r="R1085" s="1">
        <f t="shared" si="167"/>
        <v>100</v>
      </c>
      <c r="T1085" s="1" t="str">
        <f t="shared" si="168"/>
        <v>Wind</v>
      </c>
      <c r="U1085" s="1" t="str">
        <f t="shared" si="169"/>
        <v>Pipestone County</v>
      </c>
      <c r="V1085" s="1" t="str">
        <f t="shared" si="170"/>
        <v>MN</v>
      </c>
      <c r="AB1085" s="1"/>
      <c r="AC1085" s="1"/>
      <c r="AJ1085" s="5"/>
      <c r="AK1085" s="5"/>
      <c r="AL1085" s="5"/>
      <c r="AM1085" s="5"/>
      <c r="AN1085" s="5"/>
      <c r="AO1085" s="5"/>
      <c r="AP1085" s="5"/>
      <c r="AQ1085" s="5"/>
      <c r="AR1085" s="5"/>
      <c r="AS1085" s="5"/>
      <c r="AT1085" s="5"/>
      <c r="AU1085" s="5"/>
      <c r="BB1085" s="1" t="s">
        <v>73</v>
      </c>
      <c r="BC1085" s="2">
        <v>38350</v>
      </c>
      <c r="BD1085" s="2">
        <v>41612</v>
      </c>
      <c r="BE1085" s="2">
        <v>39322</v>
      </c>
      <c r="BF1085" s="2">
        <v>42004</v>
      </c>
      <c r="BG1085" s="1" t="s">
        <v>91</v>
      </c>
      <c r="BH1085" s="1" t="s">
        <v>169</v>
      </c>
      <c r="BI1085" s="1" t="s">
        <v>93</v>
      </c>
      <c r="BL1085" s="1" t="s">
        <v>77</v>
      </c>
      <c r="BM1085" s="1" t="s">
        <v>62</v>
      </c>
      <c r="BN1085" s="1" t="s">
        <v>163</v>
      </c>
      <c r="BO1085" s="1">
        <v>100</v>
      </c>
      <c r="BP1085" s="1">
        <v>100</v>
      </c>
      <c r="BQ1085" s="1" t="s">
        <v>97</v>
      </c>
      <c r="BR1085" s="1" t="s">
        <v>98</v>
      </c>
      <c r="BS1085" s="1" t="s">
        <v>73</v>
      </c>
      <c r="BT1085" s="2">
        <v>40299</v>
      </c>
      <c r="BU1085" s="1">
        <v>0</v>
      </c>
      <c r="BV1085" s="1">
        <v>0</v>
      </c>
      <c r="BW1085" s="1">
        <v>0</v>
      </c>
      <c r="BX1085" s="1">
        <v>0</v>
      </c>
    </row>
    <row r="1086" spans="4:76" hidden="1" x14ac:dyDescent="0.25">
      <c r="D1086" s="4"/>
      <c r="E1086" s="5">
        <f t="shared" si="162"/>
        <v>0</v>
      </c>
      <c r="F1086" s="5">
        <f t="shared" si="163"/>
        <v>0</v>
      </c>
      <c r="H1086" s="5" t="str">
        <f t="shared" si="164"/>
        <v>Withdrawn</v>
      </c>
      <c r="I1086" s="6" t="str">
        <f t="shared" si="165"/>
        <v>Not Started</v>
      </c>
      <c r="J1086" s="1" t="s">
        <v>2387</v>
      </c>
      <c r="P1086" s="1" t="str">
        <f t="shared" si="166"/>
        <v>NRIS</v>
      </c>
      <c r="R1086" s="1">
        <f t="shared" si="167"/>
        <v>150</v>
      </c>
      <c r="T1086" s="1" t="str">
        <f t="shared" si="168"/>
        <v>Wind</v>
      </c>
      <c r="U1086" s="1" t="str">
        <f t="shared" si="169"/>
        <v>Sanilac County</v>
      </c>
      <c r="V1086" s="1" t="str">
        <f t="shared" si="170"/>
        <v>MI</v>
      </c>
      <c r="AB1086" s="1"/>
      <c r="AC1086" s="1"/>
      <c r="AJ1086" s="5"/>
      <c r="AK1086" s="5"/>
      <c r="AL1086" s="5"/>
      <c r="AM1086" s="5"/>
      <c r="AN1086" s="5"/>
      <c r="AO1086" s="5"/>
      <c r="AP1086" s="5"/>
      <c r="AQ1086" s="5"/>
      <c r="AR1086" s="5"/>
      <c r="AS1086" s="5"/>
      <c r="AT1086" s="5"/>
      <c r="AU1086" s="5"/>
      <c r="BB1086" s="1" t="s">
        <v>73</v>
      </c>
      <c r="BC1086" s="2">
        <v>41050</v>
      </c>
      <c r="BD1086" s="2">
        <v>41620</v>
      </c>
      <c r="BE1086" s="2">
        <v>41620</v>
      </c>
      <c r="BG1086" s="1" t="s">
        <v>139</v>
      </c>
      <c r="BH1086" s="1" t="s">
        <v>681</v>
      </c>
      <c r="BI1086" s="1" t="s">
        <v>130</v>
      </c>
      <c r="BL1086" s="1" t="s">
        <v>536</v>
      </c>
      <c r="BM1086" s="1" t="s">
        <v>126</v>
      </c>
      <c r="BN1086" s="1" t="s">
        <v>2388</v>
      </c>
      <c r="BO1086" s="1">
        <v>150</v>
      </c>
      <c r="BP1086" s="1">
        <v>150</v>
      </c>
      <c r="BQ1086" s="1" t="s">
        <v>97</v>
      </c>
      <c r="BR1086" s="1" t="s">
        <v>98</v>
      </c>
      <c r="BS1086" s="1" t="s">
        <v>84</v>
      </c>
      <c r="BT1086" s="2">
        <v>41579</v>
      </c>
      <c r="BU1086" s="1">
        <v>0</v>
      </c>
      <c r="BV1086" s="1">
        <v>0</v>
      </c>
      <c r="BW1086" s="1">
        <v>0</v>
      </c>
      <c r="BX1086" s="1">
        <v>0</v>
      </c>
    </row>
    <row r="1087" spans="4:76" hidden="1" x14ac:dyDescent="0.25">
      <c r="D1087" s="4"/>
      <c r="E1087" s="5" t="str">
        <f t="shared" si="162"/>
        <v>DPP-2012-AUG</v>
      </c>
      <c r="F1087" s="5" t="str">
        <f t="shared" si="163"/>
        <v>MI</v>
      </c>
      <c r="H1087" s="5" t="str">
        <f t="shared" si="164"/>
        <v>Withdrawn</v>
      </c>
      <c r="I1087" s="6" t="str">
        <f t="shared" si="165"/>
        <v>Withdrawn</v>
      </c>
      <c r="J1087" s="1" t="s">
        <v>2389</v>
      </c>
      <c r="P1087" s="1" t="str">
        <f t="shared" si="166"/>
        <v>NRIS</v>
      </c>
      <c r="R1087" s="1">
        <f t="shared" si="167"/>
        <v>120</v>
      </c>
      <c r="T1087" s="1" t="str">
        <f t="shared" si="168"/>
        <v>Wind</v>
      </c>
      <c r="U1087" s="1" t="str">
        <f t="shared" si="169"/>
        <v>Gratiot County</v>
      </c>
      <c r="V1087" s="1" t="str">
        <f t="shared" si="170"/>
        <v>MI</v>
      </c>
      <c r="AB1087" s="1"/>
      <c r="AC1087" s="1"/>
      <c r="AJ1087" s="5"/>
      <c r="AK1087" s="5"/>
      <c r="AL1087" s="5"/>
      <c r="AM1087" s="5"/>
      <c r="AN1087" s="5"/>
      <c r="AO1087" s="5"/>
      <c r="AP1087" s="5"/>
      <c r="AQ1087" s="5"/>
      <c r="AR1087" s="5"/>
      <c r="AS1087" s="5"/>
      <c r="AT1087" s="5"/>
      <c r="AU1087" s="5"/>
      <c r="BB1087" s="1" t="s">
        <v>73</v>
      </c>
      <c r="BC1087" s="2">
        <v>40582</v>
      </c>
      <c r="BD1087" s="2">
        <v>41626</v>
      </c>
      <c r="BE1087" s="2">
        <v>41626</v>
      </c>
      <c r="BG1087" s="1" t="s">
        <v>139</v>
      </c>
      <c r="BH1087" s="1" t="s">
        <v>1264</v>
      </c>
      <c r="BI1087" s="1" t="s">
        <v>130</v>
      </c>
      <c r="BJ1087" s="1" t="s">
        <v>1435</v>
      </c>
      <c r="BK1087" s="1" t="s">
        <v>130</v>
      </c>
      <c r="BL1087" s="1" t="s">
        <v>2320</v>
      </c>
      <c r="BM1087" s="1" t="s">
        <v>126</v>
      </c>
      <c r="BN1087" s="1" t="s">
        <v>2390</v>
      </c>
      <c r="BO1087" s="1">
        <v>120</v>
      </c>
      <c r="BP1087" s="1">
        <v>120</v>
      </c>
      <c r="BQ1087" s="1" t="s">
        <v>97</v>
      </c>
      <c r="BR1087" s="1" t="s">
        <v>98</v>
      </c>
      <c r="BS1087" s="1" t="s">
        <v>73</v>
      </c>
      <c r="BT1087" s="2">
        <v>41623</v>
      </c>
      <c r="BU1087" s="1">
        <v>0</v>
      </c>
      <c r="BV1087" s="1">
        <v>0</v>
      </c>
      <c r="BW1087" s="1">
        <v>0</v>
      </c>
      <c r="BX1087" s="1">
        <v>0</v>
      </c>
    </row>
    <row r="1088" spans="4:76" x14ac:dyDescent="0.25">
      <c r="D1088" s="4"/>
      <c r="E1088" s="5" t="str">
        <f>BJ1088</f>
        <v>DPP-2018-APR</v>
      </c>
      <c r="F1088" s="5" t="str">
        <f>BK1088</f>
        <v>East (ATC)</v>
      </c>
      <c r="G1088" s="5" t="str">
        <f>_xlfn.CONCAT(E1088,F1088)</f>
        <v>DPP-2018-APREast (ATC)</v>
      </c>
      <c r="H1088" s="5" t="str">
        <f>BB1088</f>
        <v>Active</v>
      </c>
      <c r="I1088" s="6" t="str">
        <f>BS1088</f>
        <v>Not Started</v>
      </c>
      <c r="J1088" s="1" t="s">
        <v>2373</v>
      </c>
      <c r="P1088" s="1" t="str">
        <f>BM1088</f>
        <v>NRIS</v>
      </c>
      <c r="Q1088" s="1" t="s">
        <v>6202</v>
      </c>
      <c r="R1088" s="1">
        <f>BP1088</f>
        <v>50</v>
      </c>
      <c r="T1088" s="1" t="str">
        <f>BQ1088</f>
        <v>Solar</v>
      </c>
      <c r="U1088" s="1" t="str">
        <f>BH1088</f>
        <v>Grant County</v>
      </c>
      <c r="V1088" s="1" t="str">
        <f>BI1088</f>
        <v>WI</v>
      </c>
      <c r="Z1088" s="1">
        <v>1</v>
      </c>
      <c r="AA1088" s="1">
        <f>IF(H1088="Withdrawn",0,1)</f>
        <v>1</v>
      </c>
      <c r="AB1088" s="36">
        <v>200000</v>
      </c>
      <c r="AC1088" s="36">
        <v>0</v>
      </c>
      <c r="AJ1088" s="5"/>
      <c r="AK1088" s="32">
        <v>1088292</v>
      </c>
      <c r="AL1088" s="32">
        <f>SUM(AB1088:AK1088)</f>
        <v>1288292</v>
      </c>
      <c r="AM1088" s="32"/>
      <c r="AN1088" s="32"/>
      <c r="AO1088" s="32">
        <v>0</v>
      </c>
      <c r="AP1088" s="32">
        <v>6441458</v>
      </c>
      <c r="AQ1088" s="32"/>
      <c r="AR1088" s="32">
        <f>AM1088+AP1088</f>
        <v>6441458</v>
      </c>
      <c r="AS1088" s="32">
        <f>AR1088+AN1088+AO1088+AQ1088</f>
        <v>6441458</v>
      </c>
      <c r="AT1088" s="28">
        <f>AR1088/($R1088*1000)</f>
        <v>128.82916</v>
      </c>
      <c r="AU1088" s="28">
        <f>AS1088/($R1088*1000)</f>
        <v>128.82916</v>
      </c>
      <c r="AV1088" s="16">
        <f>IF(P1088 = "NRIS",AS1088,AR1088)</f>
        <v>6441458</v>
      </c>
      <c r="BB1088" s="1" t="s">
        <v>2374</v>
      </c>
      <c r="BC1088" s="2">
        <v>43171</v>
      </c>
      <c r="BF1088" s="2">
        <v>44470</v>
      </c>
      <c r="BG1088" s="1" t="s">
        <v>74</v>
      </c>
      <c r="BH1088" s="1" t="s">
        <v>204</v>
      </c>
      <c r="BI1088" s="1" t="s">
        <v>76</v>
      </c>
      <c r="BJ1088" s="1" t="s">
        <v>2375</v>
      </c>
      <c r="BK1088" s="1" t="s">
        <v>2196</v>
      </c>
      <c r="BL1088" s="1" t="s">
        <v>2376</v>
      </c>
      <c r="BM1088" s="1" t="s">
        <v>126</v>
      </c>
      <c r="BN1088" s="1" t="s">
        <v>2377</v>
      </c>
      <c r="BO1088" s="1">
        <v>50</v>
      </c>
      <c r="BP1088" s="1">
        <v>50</v>
      </c>
      <c r="BQ1088" s="1" t="s">
        <v>1485</v>
      </c>
      <c r="BR1088" s="1" t="s">
        <v>1486</v>
      </c>
      <c r="BS1088" s="1" t="s">
        <v>84</v>
      </c>
      <c r="BU1088" s="1">
        <v>50</v>
      </c>
      <c r="BV1088" s="1">
        <v>50</v>
      </c>
      <c r="BW1088" s="1">
        <v>50</v>
      </c>
      <c r="BX1088" s="1">
        <v>50</v>
      </c>
    </row>
    <row r="1089" spans="4:76" hidden="1" x14ac:dyDescent="0.25">
      <c r="D1089" s="4"/>
      <c r="E1089" s="5">
        <f>BJ1089</f>
        <v>0</v>
      </c>
      <c r="F1089" s="5">
        <f>BK1089</f>
        <v>0</v>
      </c>
      <c r="H1089" s="5" t="str">
        <f>BB1089</f>
        <v>Withdrawn</v>
      </c>
      <c r="I1089" s="6" t="str">
        <f>BS1089</f>
        <v>Not Started</v>
      </c>
      <c r="J1089" s="1" t="s">
        <v>2397</v>
      </c>
      <c r="P1089" s="1" t="str">
        <f>BM1089</f>
        <v>NRIS</v>
      </c>
      <c r="R1089" s="1">
        <f>BP1089</f>
        <v>100</v>
      </c>
      <c r="T1089" s="1" t="str">
        <f>BQ1089</f>
        <v>Wind</v>
      </c>
      <c r="U1089" s="1" t="str">
        <f>BH1089</f>
        <v>Carroll County</v>
      </c>
      <c r="V1089" s="1" t="str">
        <f>BI1089</f>
        <v>IA</v>
      </c>
      <c r="AB1089" s="1"/>
      <c r="AC1089" s="1"/>
      <c r="AJ1089" s="5"/>
      <c r="AK1089" s="5"/>
      <c r="AL1089" s="5"/>
      <c r="AM1089" s="5"/>
      <c r="AN1089" s="5"/>
      <c r="AO1089" s="5"/>
      <c r="AP1089" s="5"/>
      <c r="AQ1089" s="5"/>
      <c r="AR1089" s="5"/>
      <c r="AS1089" s="5"/>
      <c r="AT1089" s="5"/>
      <c r="AU1089" s="5"/>
      <c r="BB1089" s="1" t="s">
        <v>73</v>
      </c>
      <c r="BC1089" s="2">
        <v>39902</v>
      </c>
      <c r="BD1089" s="2">
        <v>41645</v>
      </c>
      <c r="BE1089" s="2">
        <v>41645</v>
      </c>
      <c r="BG1089" s="1" t="s">
        <v>251</v>
      </c>
      <c r="BH1089" s="1" t="s">
        <v>979</v>
      </c>
      <c r="BI1089" s="1" t="s">
        <v>89</v>
      </c>
      <c r="BL1089" s="1" t="s">
        <v>143</v>
      </c>
      <c r="BM1089" s="1" t="s">
        <v>126</v>
      </c>
      <c r="BN1089" s="1" t="s">
        <v>2398</v>
      </c>
      <c r="BO1089" s="1">
        <v>100</v>
      </c>
      <c r="BP1089" s="1">
        <v>100</v>
      </c>
      <c r="BQ1089" s="1" t="s">
        <v>97</v>
      </c>
      <c r="BR1089" s="1" t="s">
        <v>98</v>
      </c>
      <c r="BS1089" s="1" t="s">
        <v>84</v>
      </c>
      <c r="BT1089" s="2">
        <v>40179</v>
      </c>
      <c r="BU1089" s="1">
        <v>0</v>
      </c>
      <c r="BV1089" s="1">
        <v>0</v>
      </c>
      <c r="BW1089" s="1">
        <v>0</v>
      </c>
      <c r="BX1089" s="1">
        <v>0</v>
      </c>
    </row>
    <row r="1090" spans="4:76" hidden="1" x14ac:dyDescent="0.25">
      <c r="D1090" s="4"/>
      <c r="E1090" s="5">
        <f>BJ1090</f>
        <v>0</v>
      </c>
      <c r="F1090" s="5">
        <f>BK1090</f>
        <v>0</v>
      </c>
      <c r="H1090" s="5" t="str">
        <f>BB1090</f>
        <v>Withdrawn</v>
      </c>
      <c r="I1090" s="6" t="str">
        <f>BS1090</f>
        <v>Not Started</v>
      </c>
      <c r="J1090" s="1" t="s">
        <v>2399</v>
      </c>
      <c r="P1090" s="1" t="str">
        <f>BM1090</f>
        <v>NRIS</v>
      </c>
      <c r="R1090" s="1">
        <f>BP1090</f>
        <v>100</v>
      </c>
      <c r="T1090" s="1" t="str">
        <f>BQ1090</f>
        <v>Wind</v>
      </c>
      <c r="U1090" s="1" t="str">
        <f>BH1090</f>
        <v>Tuscola County</v>
      </c>
      <c r="V1090" s="1" t="str">
        <f>BI1090</f>
        <v>MI</v>
      </c>
      <c r="AB1090" s="1"/>
      <c r="AC1090" s="1"/>
      <c r="AJ1090" s="5"/>
      <c r="AK1090" s="5"/>
      <c r="AL1090" s="5"/>
      <c r="AM1090" s="5"/>
      <c r="AN1090" s="5"/>
      <c r="AO1090" s="5"/>
      <c r="AP1090" s="5"/>
      <c r="AQ1090" s="5"/>
      <c r="AR1090" s="5"/>
      <c r="AS1090" s="5"/>
      <c r="AT1090" s="5"/>
      <c r="AU1090" s="5"/>
      <c r="BB1090" s="1" t="s">
        <v>73</v>
      </c>
      <c r="BC1090" s="2">
        <v>41050</v>
      </c>
      <c r="BD1090" s="2">
        <v>41648</v>
      </c>
      <c r="BE1090" s="2">
        <v>41648</v>
      </c>
      <c r="BG1090" s="1" t="s">
        <v>139</v>
      </c>
      <c r="BH1090" s="1" t="s">
        <v>1504</v>
      </c>
      <c r="BI1090" s="1" t="s">
        <v>130</v>
      </c>
      <c r="BL1090" s="1" t="s">
        <v>536</v>
      </c>
      <c r="BM1090" s="1" t="s">
        <v>126</v>
      </c>
      <c r="BN1090" s="1" t="s">
        <v>2400</v>
      </c>
      <c r="BO1090" s="1">
        <v>100</v>
      </c>
      <c r="BP1090" s="1">
        <v>100</v>
      </c>
      <c r="BQ1090" s="1" t="s">
        <v>97</v>
      </c>
      <c r="BR1090" s="1" t="s">
        <v>98</v>
      </c>
      <c r="BS1090" s="1" t="s">
        <v>84</v>
      </c>
      <c r="BT1090" s="2">
        <v>43374</v>
      </c>
      <c r="BU1090" s="1">
        <v>0</v>
      </c>
      <c r="BV1090" s="1">
        <v>0</v>
      </c>
      <c r="BW1090" s="1">
        <v>0</v>
      </c>
      <c r="BX1090" s="1">
        <v>0</v>
      </c>
    </row>
    <row r="1091" spans="4:76" hidden="1" x14ac:dyDescent="0.25">
      <c r="D1091" s="4"/>
      <c r="E1091" s="5">
        <f>BJ1091</f>
        <v>0</v>
      </c>
      <c r="F1091" s="5">
        <f>BK1091</f>
        <v>0</v>
      </c>
      <c r="H1091" s="5" t="str">
        <f>BB1091</f>
        <v>Withdrawn</v>
      </c>
      <c r="I1091" s="6" t="str">
        <f>BS1091</f>
        <v>Not Started</v>
      </c>
      <c r="J1091" s="1" t="s">
        <v>2401</v>
      </c>
      <c r="P1091" s="1" t="str">
        <f>BM1091</f>
        <v>ERIS</v>
      </c>
      <c r="R1091" s="1">
        <f>BP1091</f>
        <v>5</v>
      </c>
      <c r="T1091" s="1" t="str">
        <f>BQ1091</f>
        <v>Wind</v>
      </c>
      <c r="U1091" s="1" t="str">
        <f>BH1091</f>
        <v>Saint Croix County</v>
      </c>
      <c r="V1091" s="1" t="str">
        <f>BI1091</f>
        <v>WI</v>
      </c>
      <c r="AB1091" s="1"/>
      <c r="AC1091" s="1"/>
      <c r="AJ1091" s="5"/>
      <c r="AK1091" s="5"/>
      <c r="AL1091" s="5"/>
      <c r="AM1091" s="5"/>
      <c r="AN1091" s="5"/>
      <c r="AO1091" s="5"/>
      <c r="AP1091" s="5"/>
      <c r="AQ1091" s="5"/>
      <c r="AR1091" s="5"/>
      <c r="AS1091" s="5"/>
      <c r="AT1091" s="5"/>
      <c r="AU1091" s="5"/>
      <c r="BB1091" s="1" t="s">
        <v>73</v>
      </c>
      <c r="BC1091" s="2">
        <v>40777</v>
      </c>
      <c r="BD1091" s="2">
        <v>41669</v>
      </c>
      <c r="BE1091" s="2">
        <v>41669</v>
      </c>
      <c r="BG1091" s="1" t="s">
        <v>91</v>
      </c>
      <c r="BH1091" s="1" t="s">
        <v>2342</v>
      </c>
      <c r="BI1091" s="1" t="s">
        <v>76</v>
      </c>
      <c r="BL1091" s="1" t="s">
        <v>143</v>
      </c>
      <c r="BM1091" s="1" t="s">
        <v>62</v>
      </c>
      <c r="BN1091" s="1" t="s">
        <v>2402</v>
      </c>
      <c r="BO1091" s="1">
        <v>5</v>
      </c>
      <c r="BP1091" s="1">
        <v>5</v>
      </c>
      <c r="BQ1091" s="1" t="s">
        <v>97</v>
      </c>
      <c r="BR1091" s="1" t="s">
        <v>98</v>
      </c>
      <c r="BS1091" s="1" t="s">
        <v>84</v>
      </c>
      <c r="BT1091" s="2">
        <v>41640</v>
      </c>
      <c r="BU1091" s="1">
        <v>0</v>
      </c>
      <c r="BV1091" s="1">
        <v>0</v>
      </c>
      <c r="BW1091" s="1">
        <v>0</v>
      </c>
      <c r="BX1091" s="1">
        <v>0</v>
      </c>
    </row>
    <row r="1092" spans="4:76" hidden="1" x14ac:dyDescent="0.25">
      <c r="D1092" s="4"/>
      <c r="E1092" s="5" t="str">
        <f>BJ1092</f>
        <v>FES-2013-DEC</v>
      </c>
      <c r="F1092" s="5">
        <f>BK1092</f>
        <v>0</v>
      </c>
      <c r="H1092" s="5" t="str">
        <f>BB1092</f>
        <v>Withdrawn</v>
      </c>
      <c r="I1092" s="6" t="str">
        <f>BS1092</f>
        <v>Not Started</v>
      </c>
      <c r="J1092" s="1" t="s">
        <v>2403</v>
      </c>
      <c r="P1092" s="1" t="str">
        <f>BM1092</f>
        <v>NRIS</v>
      </c>
      <c r="R1092" s="1">
        <f>BP1092</f>
        <v>101</v>
      </c>
      <c r="T1092" s="1" t="str">
        <f>BQ1092</f>
        <v>Wind</v>
      </c>
      <c r="U1092" s="1" t="str">
        <f>BH1092</f>
        <v>Columbia County</v>
      </c>
      <c r="V1092" s="1" t="str">
        <f>BI1092</f>
        <v>WI</v>
      </c>
      <c r="AB1092" s="1"/>
      <c r="AC1092" s="1"/>
      <c r="AJ1092" s="5"/>
      <c r="AK1092" s="5"/>
      <c r="AL1092" s="5"/>
      <c r="AM1092" s="5"/>
      <c r="AN1092" s="5"/>
      <c r="AO1092" s="5"/>
      <c r="AP1092" s="5"/>
      <c r="AQ1092" s="5"/>
      <c r="AR1092" s="5"/>
      <c r="AS1092" s="5"/>
      <c r="AT1092" s="5"/>
      <c r="AU1092" s="5"/>
      <c r="BB1092" s="1" t="s">
        <v>73</v>
      </c>
      <c r="BC1092" s="2">
        <v>41596</v>
      </c>
      <c r="BD1092" s="2">
        <v>41695</v>
      </c>
      <c r="BE1092" s="2">
        <v>41695</v>
      </c>
      <c r="BG1092" s="1" t="s">
        <v>236</v>
      </c>
      <c r="BH1092" s="1" t="s">
        <v>295</v>
      </c>
      <c r="BI1092" s="1" t="s">
        <v>76</v>
      </c>
      <c r="BJ1092" s="1" t="s">
        <v>2404</v>
      </c>
      <c r="BL1092" s="1" t="s">
        <v>536</v>
      </c>
      <c r="BM1092" s="1" t="s">
        <v>126</v>
      </c>
      <c r="BN1092" s="1" t="s">
        <v>78</v>
      </c>
      <c r="BO1092" s="1">
        <v>101</v>
      </c>
      <c r="BP1092" s="1">
        <v>101</v>
      </c>
      <c r="BQ1092" s="1" t="s">
        <v>97</v>
      </c>
      <c r="BS1092" s="1" t="s">
        <v>84</v>
      </c>
      <c r="BT1092" s="2">
        <v>42979</v>
      </c>
      <c r="BU1092" s="1">
        <v>0</v>
      </c>
      <c r="BV1092" s="1">
        <v>0</v>
      </c>
      <c r="BW1092" s="1">
        <v>0</v>
      </c>
      <c r="BX1092" s="1">
        <v>0</v>
      </c>
    </row>
    <row r="1093" spans="4:76" hidden="1" x14ac:dyDescent="0.25">
      <c r="D1093" s="4"/>
      <c r="E1093" s="5" t="str">
        <f>BJ1093</f>
        <v>FES-20113-DEC</v>
      </c>
      <c r="F1093" s="5">
        <f>BK1093</f>
        <v>0</v>
      </c>
      <c r="H1093" s="5" t="str">
        <f>BB1093</f>
        <v>Withdrawn</v>
      </c>
      <c r="I1093" s="6" t="str">
        <f>BS1093</f>
        <v>Not Started</v>
      </c>
      <c r="J1093" s="1" t="s">
        <v>2405</v>
      </c>
      <c r="P1093" s="1" t="str">
        <f>BM1093</f>
        <v>NRIS</v>
      </c>
      <c r="R1093" s="1">
        <f>BP1093</f>
        <v>101</v>
      </c>
      <c r="T1093" s="1" t="str">
        <f>BQ1093</f>
        <v>Wind</v>
      </c>
      <c r="U1093" s="1" t="str">
        <f>BH1093</f>
        <v>Rock County</v>
      </c>
      <c r="V1093" s="1" t="str">
        <f>BI1093</f>
        <v>WI</v>
      </c>
      <c r="AB1093" s="1"/>
      <c r="AC1093" s="1"/>
      <c r="AJ1093" s="5"/>
      <c r="AK1093" s="5"/>
      <c r="AL1093" s="5"/>
      <c r="AM1093" s="5"/>
      <c r="AN1093" s="5"/>
      <c r="AO1093" s="5"/>
      <c r="AP1093" s="5"/>
      <c r="AQ1093" s="5"/>
      <c r="AR1093" s="5"/>
      <c r="AS1093" s="5"/>
      <c r="AT1093" s="5"/>
      <c r="AU1093" s="5"/>
      <c r="BB1093" s="1" t="s">
        <v>73</v>
      </c>
      <c r="BC1093" s="2">
        <v>41596</v>
      </c>
      <c r="BD1093" s="2">
        <v>41695</v>
      </c>
      <c r="BE1093" s="2">
        <v>41695</v>
      </c>
      <c r="BG1093" s="1" t="s">
        <v>236</v>
      </c>
      <c r="BH1093" s="1" t="s">
        <v>158</v>
      </c>
      <c r="BI1093" s="1" t="s">
        <v>76</v>
      </c>
      <c r="BJ1093" s="1" t="s">
        <v>2406</v>
      </c>
      <c r="BL1093" s="1" t="s">
        <v>536</v>
      </c>
      <c r="BM1093" s="1" t="s">
        <v>126</v>
      </c>
      <c r="BN1093" s="1" t="s">
        <v>2407</v>
      </c>
      <c r="BO1093" s="1">
        <v>101</v>
      </c>
      <c r="BP1093" s="1">
        <v>101</v>
      </c>
      <c r="BQ1093" s="1" t="s">
        <v>97</v>
      </c>
      <c r="BS1093" s="1" t="s">
        <v>84</v>
      </c>
      <c r="BT1093" s="2">
        <v>42979</v>
      </c>
      <c r="BU1093" s="1">
        <v>0</v>
      </c>
      <c r="BV1093" s="1">
        <v>0</v>
      </c>
      <c r="BW1093" s="1">
        <v>0</v>
      </c>
      <c r="BX1093" s="1">
        <v>0</v>
      </c>
    </row>
    <row r="1094" spans="4:76" hidden="1" x14ac:dyDescent="0.25">
      <c r="D1094" s="4"/>
      <c r="E1094" s="5">
        <f>BJ1094</f>
        <v>0</v>
      </c>
      <c r="F1094" s="5">
        <f>BK1094</f>
        <v>0</v>
      </c>
      <c r="H1094" s="5" t="str">
        <f>BB1094</f>
        <v>Withdrawn</v>
      </c>
      <c r="I1094" s="6" t="str">
        <f>BS1094</f>
        <v>Withdrawn</v>
      </c>
      <c r="J1094" s="1" t="s">
        <v>2408</v>
      </c>
      <c r="P1094" s="1" t="str">
        <f>BM1094</f>
        <v>NRIS</v>
      </c>
      <c r="R1094" s="1">
        <f>BP1094</f>
        <v>100</v>
      </c>
      <c r="T1094" s="1" t="str">
        <f>BQ1094</f>
        <v>Wind</v>
      </c>
      <c r="U1094" s="1" t="str">
        <f>BH1094</f>
        <v>Huron County</v>
      </c>
      <c r="V1094" s="1" t="str">
        <f>BI1094</f>
        <v>MI</v>
      </c>
      <c r="AB1094" s="1"/>
      <c r="AC1094" s="1"/>
      <c r="AJ1094" s="5"/>
      <c r="AK1094" s="5"/>
      <c r="AL1094" s="5"/>
      <c r="AM1094" s="5"/>
      <c r="AN1094" s="5"/>
      <c r="AO1094" s="5"/>
      <c r="AP1094" s="5"/>
      <c r="AQ1094" s="5"/>
      <c r="AR1094" s="5"/>
      <c r="AS1094" s="5"/>
      <c r="AT1094" s="5"/>
      <c r="AU1094" s="5"/>
      <c r="BB1094" s="1" t="s">
        <v>73</v>
      </c>
      <c r="BC1094" s="2">
        <v>40497</v>
      </c>
      <c r="BD1094" s="2">
        <v>41710</v>
      </c>
      <c r="BE1094" s="2">
        <v>41710</v>
      </c>
      <c r="BF1094" s="2">
        <v>42353</v>
      </c>
      <c r="BG1094" s="1" t="s">
        <v>128</v>
      </c>
      <c r="BH1094" s="1" t="s">
        <v>546</v>
      </c>
      <c r="BI1094" s="1" t="s">
        <v>130</v>
      </c>
      <c r="BL1094" s="1" t="s">
        <v>599</v>
      </c>
      <c r="BM1094" s="1" t="s">
        <v>126</v>
      </c>
      <c r="BN1094" s="1" t="s">
        <v>2409</v>
      </c>
      <c r="BO1094" s="1">
        <v>100</v>
      </c>
      <c r="BP1094" s="1">
        <v>100</v>
      </c>
      <c r="BQ1094" s="1" t="s">
        <v>97</v>
      </c>
      <c r="BR1094" s="1" t="s">
        <v>98</v>
      </c>
      <c r="BS1094" s="1" t="s">
        <v>73</v>
      </c>
      <c r="BT1094" s="2">
        <v>40816</v>
      </c>
      <c r="BU1094" s="1">
        <v>0</v>
      </c>
      <c r="BV1094" s="1">
        <v>0</v>
      </c>
      <c r="BW1094" s="1">
        <v>0</v>
      </c>
      <c r="BX1094" s="1">
        <v>0</v>
      </c>
    </row>
    <row r="1095" spans="4:76" hidden="1" x14ac:dyDescent="0.25">
      <c r="D1095" s="4"/>
      <c r="E1095" s="5" t="str">
        <f>BJ1095</f>
        <v>DPP-2012-AUG</v>
      </c>
      <c r="F1095" s="5" t="str">
        <f>BK1095</f>
        <v>West</v>
      </c>
      <c r="H1095" s="5" t="str">
        <f>BB1095</f>
        <v>Withdrawn</v>
      </c>
      <c r="I1095" s="6" t="str">
        <f>BS1095</f>
        <v>Withdrawn</v>
      </c>
      <c r="J1095" s="1" t="s">
        <v>2410</v>
      </c>
      <c r="P1095" s="1" t="str">
        <f>BM1095</f>
        <v>NRIS</v>
      </c>
      <c r="R1095" s="1">
        <f>BP1095</f>
        <v>50</v>
      </c>
      <c r="T1095" s="1" t="str">
        <f>BQ1095</f>
        <v>Wind</v>
      </c>
      <c r="U1095" s="1" t="str">
        <f>BH1095</f>
        <v>Stearns County</v>
      </c>
      <c r="V1095" s="1" t="str">
        <f>BI1095</f>
        <v>MN</v>
      </c>
      <c r="AB1095" s="1"/>
      <c r="AC1095" s="1"/>
      <c r="AJ1095" s="5"/>
      <c r="AK1095" s="5"/>
      <c r="AL1095" s="5"/>
      <c r="AM1095" s="5"/>
      <c r="AN1095" s="5"/>
      <c r="AO1095" s="5"/>
      <c r="AP1095" s="5"/>
      <c r="AQ1095" s="5"/>
      <c r="AR1095" s="5"/>
      <c r="AS1095" s="5"/>
      <c r="AT1095" s="5"/>
      <c r="AU1095" s="5"/>
      <c r="BB1095" s="1" t="s">
        <v>73</v>
      </c>
      <c r="BC1095" s="2">
        <v>39611</v>
      </c>
      <c r="BD1095" s="2">
        <v>41717</v>
      </c>
      <c r="BE1095" s="2">
        <v>41352</v>
      </c>
      <c r="BF1095" s="2">
        <v>41273</v>
      </c>
      <c r="BG1095" s="1" t="s">
        <v>91</v>
      </c>
      <c r="BH1095" s="1" t="s">
        <v>1245</v>
      </c>
      <c r="BI1095" s="1" t="s">
        <v>93</v>
      </c>
      <c r="BJ1095" s="1" t="s">
        <v>1435</v>
      </c>
      <c r="BK1095" s="1" t="s">
        <v>725</v>
      </c>
      <c r="BL1095" s="1" t="s">
        <v>134</v>
      </c>
      <c r="BM1095" s="1" t="s">
        <v>126</v>
      </c>
      <c r="BN1095" s="1" t="s">
        <v>2411</v>
      </c>
      <c r="BO1095" s="1">
        <v>50</v>
      </c>
      <c r="BP1095" s="1">
        <v>50</v>
      </c>
      <c r="BQ1095" s="1" t="s">
        <v>97</v>
      </c>
      <c r="BR1095" s="1" t="s">
        <v>98</v>
      </c>
      <c r="BS1095" s="1" t="s">
        <v>73</v>
      </c>
      <c r="BT1095" s="2">
        <v>40908</v>
      </c>
      <c r="BU1095" s="1">
        <v>0</v>
      </c>
      <c r="BV1095" s="1">
        <v>0</v>
      </c>
      <c r="BW1095" s="1">
        <v>0</v>
      </c>
      <c r="BX1095" s="1">
        <v>0</v>
      </c>
    </row>
    <row r="1096" spans="4:76" hidden="1" x14ac:dyDescent="0.25">
      <c r="D1096" s="4"/>
      <c r="E1096" s="5" t="str">
        <f>BJ1096</f>
        <v>DPP-2012-AUG</v>
      </c>
      <c r="F1096" s="5" t="str">
        <f>BK1096</f>
        <v>West</v>
      </c>
      <c r="H1096" s="5" t="str">
        <f>BB1096</f>
        <v>Withdrawn</v>
      </c>
      <c r="I1096" s="6" t="str">
        <f>BS1096</f>
        <v>Withdrawn</v>
      </c>
      <c r="J1096" s="1" t="s">
        <v>2412</v>
      </c>
      <c r="P1096" s="1" t="str">
        <f>BM1096</f>
        <v>NRIS</v>
      </c>
      <c r="R1096" s="1">
        <f>BP1096</f>
        <v>45</v>
      </c>
      <c r="T1096" s="1" t="str">
        <f>BQ1096</f>
        <v>Wind</v>
      </c>
      <c r="U1096" s="1" t="str">
        <f>BH1096</f>
        <v>Stearns County</v>
      </c>
      <c r="V1096" s="1" t="str">
        <f>BI1096</f>
        <v>MN</v>
      </c>
      <c r="AB1096" s="1"/>
      <c r="AC1096" s="1"/>
      <c r="AJ1096" s="5"/>
      <c r="AK1096" s="5"/>
      <c r="AL1096" s="5"/>
      <c r="AM1096" s="5"/>
      <c r="AN1096" s="5"/>
      <c r="AO1096" s="5"/>
      <c r="AP1096" s="5"/>
      <c r="AQ1096" s="5"/>
      <c r="AR1096" s="5"/>
      <c r="AS1096" s="5"/>
      <c r="AT1096" s="5"/>
      <c r="AU1096" s="5"/>
      <c r="BB1096" s="1" t="s">
        <v>73</v>
      </c>
      <c r="BC1096" s="2">
        <v>39611</v>
      </c>
      <c r="BD1096" s="2">
        <v>41717</v>
      </c>
      <c r="BE1096" s="2">
        <v>41717</v>
      </c>
      <c r="BF1096" s="2">
        <v>41273</v>
      </c>
      <c r="BG1096" s="1" t="s">
        <v>91</v>
      </c>
      <c r="BH1096" s="1" t="s">
        <v>1245</v>
      </c>
      <c r="BI1096" s="1" t="s">
        <v>93</v>
      </c>
      <c r="BJ1096" s="1" t="s">
        <v>1435</v>
      </c>
      <c r="BK1096" s="1" t="s">
        <v>725</v>
      </c>
      <c r="BL1096" s="1" t="s">
        <v>134</v>
      </c>
      <c r="BM1096" s="1" t="s">
        <v>126</v>
      </c>
      <c r="BN1096" s="1" t="s">
        <v>2413</v>
      </c>
      <c r="BO1096" s="1">
        <v>45</v>
      </c>
      <c r="BP1096" s="1">
        <v>45</v>
      </c>
      <c r="BQ1096" s="1" t="s">
        <v>97</v>
      </c>
      <c r="BR1096" s="1" t="s">
        <v>98</v>
      </c>
      <c r="BS1096" s="1" t="s">
        <v>73</v>
      </c>
      <c r="BT1096" s="2">
        <v>40908</v>
      </c>
      <c r="BU1096" s="1">
        <v>0</v>
      </c>
      <c r="BV1096" s="1">
        <v>0</v>
      </c>
      <c r="BW1096" s="1">
        <v>0</v>
      </c>
      <c r="BX1096" s="1">
        <v>0</v>
      </c>
    </row>
    <row r="1097" spans="4:76" hidden="1" x14ac:dyDescent="0.25">
      <c r="D1097" s="4"/>
      <c r="E1097" s="5" t="str">
        <f>BJ1097</f>
        <v>FES-2012-SEP</v>
      </c>
      <c r="F1097" s="5">
        <f>BK1097</f>
        <v>0</v>
      </c>
      <c r="H1097" s="5" t="str">
        <f>BB1097</f>
        <v>Withdrawn</v>
      </c>
      <c r="I1097" s="6" t="str">
        <f>BS1097</f>
        <v>Not Started</v>
      </c>
      <c r="J1097" s="1" t="s">
        <v>2414</v>
      </c>
      <c r="P1097" s="1" t="str">
        <f>BM1097</f>
        <v>NRIS</v>
      </c>
      <c r="R1097" s="1">
        <f>BP1097</f>
        <v>999</v>
      </c>
      <c r="T1097" s="1" t="str">
        <f>BQ1097</f>
        <v>Gas</v>
      </c>
      <c r="U1097" s="1" t="str">
        <f>BH1097</f>
        <v>Shelby County</v>
      </c>
      <c r="V1097" s="1" t="str">
        <f>BI1097</f>
        <v>IN</v>
      </c>
      <c r="AB1097" s="1"/>
      <c r="AC1097" s="1"/>
      <c r="AJ1097" s="5"/>
      <c r="AK1097" s="5"/>
      <c r="AL1097" s="5"/>
      <c r="AM1097" s="5"/>
      <c r="AN1097" s="5"/>
      <c r="AO1097" s="5"/>
      <c r="AP1097" s="5"/>
      <c r="AQ1097" s="5"/>
      <c r="AR1097" s="5"/>
      <c r="AS1097" s="5"/>
      <c r="AT1097" s="5"/>
      <c r="AU1097" s="5"/>
      <c r="BB1097" s="1" t="s">
        <v>73</v>
      </c>
      <c r="BC1097" s="2">
        <v>41149</v>
      </c>
      <c r="BD1097" s="2">
        <v>41737</v>
      </c>
      <c r="BE1097" s="2">
        <v>41737</v>
      </c>
      <c r="BG1097" s="1" t="s">
        <v>101</v>
      </c>
      <c r="BH1097" s="1" t="s">
        <v>566</v>
      </c>
      <c r="BI1097" s="1" t="s">
        <v>103</v>
      </c>
      <c r="BJ1097" s="1" t="s">
        <v>2415</v>
      </c>
      <c r="BL1097" s="1" t="s">
        <v>536</v>
      </c>
      <c r="BM1097" s="1" t="s">
        <v>126</v>
      </c>
      <c r="BN1097" s="1" t="s">
        <v>2416</v>
      </c>
      <c r="BO1097" s="1">
        <v>875</v>
      </c>
      <c r="BP1097" s="1">
        <v>999</v>
      </c>
      <c r="BQ1097" s="1" t="s">
        <v>64</v>
      </c>
      <c r="BS1097" s="1" t="s">
        <v>84</v>
      </c>
      <c r="BU1097" s="1">
        <v>0</v>
      </c>
      <c r="BV1097" s="1">
        <v>0</v>
      </c>
      <c r="BW1097" s="1">
        <v>0</v>
      </c>
      <c r="BX1097" s="1">
        <v>0</v>
      </c>
    </row>
    <row r="1098" spans="4:76" hidden="1" x14ac:dyDescent="0.25">
      <c r="D1098" s="4"/>
      <c r="E1098" s="5">
        <f>BJ1098</f>
        <v>0</v>
      </c>
      <c r="F1098" s="5">
        <f>BK1098</f>
        <v>0</v>
      </c>
      <c r="H1098" s="5" t="str">
        <f>BB1098</f>
        <v>Withdrawn</v>
      </c>
      <c r="I1098" s="6" t="str">
        <f>BS1098</f>
        <v>Not Started</v>
      </c>
      <c r="J1098" s="1" t="s">
        <v>2417</v>
      </c>
      <c r="P1098" s="1" t="str">
        <f>BM1098</f>
        <v>ERIS</v>
      </c>
      <c r="R1098" s="1">
        <f>BP1098</f>
        <v>4.9400000000000004</v>
      </c>
      <c r="T1098" s="1" t="str">
        <f>BQ1098</f>
        <v>Wind</v>
      </c>
      <c r="U1098" s="1" t="str">
        <f>BH1098</f>
        <v>Lyon County</v>
      </c>
      <c r="V1098" s="1" t="str">
        <f>BI1098</f>
        <v>MN</v>
      </c>
      <c r="AB1098" s="1"/>
      <c r="AC1098" s="1"/>
      <c r="AJ1098" s="5"/>
      <c r="AK1098" s="5"/>
      <c r="AL1098" s="5"/>
      <c r="AM1098" s="5"/>
      <c r="AN1098" s="5"/>
      <c r="AO1098" s="5"/>
      <c r="AP1098" s="5"/>
      <c r="AQ1098" s="5"/>
      <c r="AR1098" s="5"/>
      <c r="AS1098" s="5"/>
      <c r="AT1098" s="5"/>
      <c r="AU1098" s="5"/>
      <c r="BB1098" s="1" t="s">
        <v>73</v>
      </c>
      <c r="BC1098" s="2">
        <v>40357</v>
      </c>
      <c r="BD1098" s="2">
        <v>41750</v>
      </c>
      <c r="BE1098" s="2">
        <v>41750</v>
      </c>
      <c r="BG1098" s="1" t="s">
        <v>91</v>
      </c>
      <c r="BH1098" s="1" t="s">
        <v>409</v>
      </c>
      <c r="BI1098" s="1" t="s">
        <v>93</v>
      </c>
      <c r="BL1098" s="1" t="s">
        <v>143</v>
      </c>
      <c r="BM1098" s="1" t="s">
        <v>62</v>
      </c>
      <c r="BN1098" s="1" t="s">
        <v>2418</v>
      </c>
      <c r="BO1098" s="1">
        <v>4.9400000000000004</v>
      </c>
      <c r="BP1098" s="1">
        <v>4.9400000000000004</v>
      </c>
      <c r="BQ1098" s="1" t="s">
        <v>97</v>
      </c>
      <c r="BR1098" s="1" t="s">
        <v>98</v>
      </c>
      <c r="BS1098" s="1" t="s">
        <v>84</v>
      </c>
      <c r="BT1098" s="2">
        <v>41243</v>
      </c>
      <c r="BU1098" s="1">
        <v>0</v>
      </c>
      <c r="BV1098" s="1">
        <v>0</v>
      </c>
      <c r="BW1098" s="1">
        <v>0</v>
      </c>
      <c r="BX1098" s="1">
        <v>0</v>
      </c>
    </row>
    <row r="1099" spans="4:76" hidden="1" x14ac:dyDescent="0.25">
      <c r="D1099" s="4"/>
      <c r="E1099" s="5">
        <f>BJ1099</f>
        <v>0</v>
      </c>
      <c r="F1099" s="5">
        <f>BK1099</f>
        <v>0</v>
      </c>
      <c r="H1099" s="5" t="str">
        <f>BB1099</f>
        <v>Withdrawn</v>
      </c>
      <c r="I1099" s="6" t="str">
        <f>BS1099</f>
        <v>Not Started</v>
      </c>
      <c r="J1099" s="1" t="s">
        <v>2419</v>
      </c>
      <c r="P1099" s="1" t="str">
        <f>BM1099</f>
        <v>ERIS</v>
      </c>
      <c r="R1099" s="1">
        <f>BP1099</f>
        <v>4.9400000000000004</v>
      </c>
      <c r="T1099" s="1" t="str">
        <f>BQ1099</f>
        <v>Wind</v>
      </c>
      <c r="U1099" s="1" t="str">
        <f>BH1099</f>
        <v>Jackson County</v>
      </c>
      <c r="V1099" s="1" t="str">
        <f>BI1099</f>
        <v>MN</v>
      </c>
      <c r="AB1099" s="1"/>
      <c r="AC1099" s="1"/>
      <c r="AJ1099" s="5"/>
      <c r="AK1099" s="5"/>
      <c r="AL1099" s="5"/>
      <c r="AM1099" s="5"/>
      <c r="AN1099" s="5"/>
      <c r="AO1099" s="5"/>
      <c r="AP1099" s="5"/>
      <c r="AQ1099" s="5"/>
      <c r="AR1099" s="5"/>
      <c r="AS1099" s="5"/>
      <c r="AT1099" s="5"/>
      <c r="AU1099" s="5"/>
      <c r="BB1099" s="1" t="s">
        <v>73</v>
      </c>
      <c r="BC1099" s="2">
        <v>39888</v>
      </c>
      <c r="BD1099" s="2">
        <v>41751</v>
      </c>
      <c r="BE1099" s="2">
        <v>41751</v>
      </c>
      <c r="BG1099" s="1" t="s">
        <v>87</v>
      </c>
      <c r="BH1099" s="1" t="s">
        <v>259</v>
      </c>
      <c r="BI1099" s="1" t="s">
        <v>93</v>
      </c>
      <c r="BL1099" s="1" t="s">
        <v>143</v>
      </c>
      <c r="BM1099" s="1" t="s">
        <v>62</v>
      </c>
      <c r="BN1099" s="1" t="s">
        <v>2420</v>
      </c>
      <c r="BO1099" s="1">
        <v>4.9400000000000004</v>
      </c>
      <c r="BP1099" s="1">
        <v>4.9400000000000004</v>
      </c>
      <c r="BQ1099" s="1" t="s">
        <v>97</v>
      </c>
      <c r="BR1099" s="1" t="s">
        <v>98</v>
      </c>
      <c r="BS1099" s="1" t="s">
        <v>84</v>
      </c>
      <c r="BT1099" s="2">
        <v>40391</v>
      </c>
      <c r="BU1099" s="1">
        <v>0</v>
      </c>
      <c r="BV1099" s="1">
        <v>0</v>
      </c>
      <c r="BW1099" s="1">
        <v>0</v>
      </c>
      <c r="BX1099" s="1">
        <v>0</v>
      </c>
    </row>
    <row r="1100" spans="4:76" hidden="1" x14ac:dyDescent="0.25">
      <c r="D1100" s="4"/>
      <c r="E1100" s="5" t="str">
        <f>BJ1100</f>
        <v>FES-2012-SEP</v>
      </c>
      <c r="F1100" s="5">
        <f>BK1100</f>
        <v>0</v>
      </c>
      <c r="H1100" s="5" t="str">
        <f>BB1100</f>
        <v>Withdrawn</v>
      </c>
      <c r="I1100" s="6" t="str">
        <f>BS1100</f>
        <v>Not Started</v>
      </c>
      <c r="J1100" s="1" t="s">
        <v>2421</v>
      </c>
      <c r="P1100" s="1" t="str">
        <f>BM1100</f>
        <v>ERIS</v>
      </c>
      <c r="R1100" s="1">
        <f>BP1100</f>
        <v>200</v>
      </c>
      <c r="T1100" s="1" t="str">
        <f>BQ1100</f>
        <v>Wind</v>
      </c>
      <c r="U1100" s="1" t="str">
        <f>BH1100</f>
        <v>Lyon County</v>
      </c>
      <c r="V1100" s="1" t="str">
        <f>BI1100</f>
        <v>MN</v>
      </c>
      <c r="AB1100" s="1"/>
      <c r="AC1100" s="1"/>
      <c r="AJ1100" s="5"/>
      <c r="AK1100" s="5"/>
      <c r="AL1100" s="5"/>
      <c r="AM1100" s="5"/>
      <c r="AN1100" s="5"/>
      <c r="AO1100" s="5"/>
      <c r="AP1100" s="5"/>
      <c r="AQ1100" s="5"/>
      <c r="AR1100" s="5"/>
      <c r="AS1100" s="5"/>
      <c r="AT1100" s="5"/>
      <c r="AU1100" s="5"/>
      <c r="BB1100" s="1" t="s">
        <v>73</v>
      </c>
      <c r="BC1100" s="2">
        <v>41162</v>
      </c>
      <c r="BD1100" s="2">
        <v>41751</v>
      </c>
      <c r="BE1100" s="2">
        <v>41751</v>
      </c>
      <c r="BG1100" s="1" t="s">
        <v>91</v>
      </c>
      <c r="BH1100" s="1" t="s">
        <v>409</v>
      </c>
      <c r="BI1100" s="1" t="s">
        <v>93</v>
      </c>
      <c r="BJ1100" s="1" t="s">
        <v>2415</v>
      </c>
      <c r="BL1100" s="1" t="s">
        <v>536</v>
      </c>
      <c r="BM1100" s="1" t="s">
        <v>62</v>
      </c>
      <c r="BN1100" s="1" t="s">
        <v>2422</v>
      </c>
      <c r="BO1100" s="1">
        <v>200</v>
      </c>
      <c r="BP1100" s="1">
        <v>200</v>
      </c>
      <c r="BQ1100" s="1" t="s">
        <v>97</v>
      </c>
      <c r="BS1100" s="1" t="s">
        <v>84</v>
      </c>
      <c r="BT1100" s="2">
        <v>41943</v>
      </c>
      <c r="BU1100" s="1">
        <v>0</v>
      </c>
      <c r="BV1100" s="1">
        <v>0</v>
      </c>
      <c r="BW1100" s="1">
        <v>0</v>
      </c>
      <c r="BX1100" s="1">
        <v>0</v>
      </c>
    </row>
    <row r="1101" spans="4:76" hidden="1" x14ac:dyDescent="0.25">
      <c r="D1101" s="4"/>
      <c r="E1101" s="5">
        <f>BJ1101</f>
        <v>0</v>
      </c>
      <c r="F1101" s="5">
        <f>BK1101</f>
        <v>0</v>
      </c>
      <c r="H1101" s="5" t="str">
        <f>BB1101</f>
        <v>Withdrawn</v>
      </c>
      <c r="I1101" s="6" t="str">
        <f>BS1101</f>
        <v>Not Started</v>
      </c>
      <c r="J1101" s="1" t="s">
        <v>2423</v>
      </c>
      <c r="P1101" s="1" t="str">
        <f>BM1101</f>
        <v>ERIS</v>
      </c>
      <c r="R1101" s="1">
        <f>BP1101</f>
        <v>30</v>
      </c>
      <c r="T1101" s="1" t="str">
        <f>BQ1101</f>
        <v>Wind</v>
      </c>
      <c r="U1101" s="1" t="str">
        <f>BH1101</f>
        <v>Morgan County, Sangamon County</v>
      </c>
      <c r="V1101" s="1" t="str">
        <f>BI1101</f>
        <v>IL</v>
      </c>
      <c r="AB1101" s="1"/>
      <c r="AC1101" s="1"/>
      <c r="AJ1101" s="5"/>
      <c r="AK1101" s="5"/>
      <c r="AL1101" s="5"/>
      <c r="AM1101" s="5"/>
      <c r="AN1101" s="5"/>
      <c r="AO1101" s="5"/>
      <c r="AP1101" s="5"/>
      <c r="AQ1101" s="5"/>
      <c r="AR1101" s="5"/>
      <c r="AS1101" s="5"/>
      <c r="AT1101" s="5"/>
      <c r="AU1101" s="5"/>
      <c r="BB1101" s="1" t="s">
        <v>73</v>
      </c>
      <c r="BC1101" s="2">
        <v>41626</v>
      </c>
      <c r="BD1101" s="2">
        <v>41774</v>
      </c>
      <c r="BE1101" s="2">
        <v>41774</v>
      </c>
      <c r="BG1101" s="1" t="s">
        <v>2424</v>
      </c>
      <c r="BH1101" s="1" t="s">
        <v>2425</v>
      </c>
      <c r="BI1101" s="1" t="s">
        <v>124</v>
      </c>
      <c r="BM1101" s="1" t="s">
        <v>62</v>
      </c>
      <c r="BN1101" s="1" t="s">
        <v>2426</v>
      </c>
      <c r="BO1101" s="1">
        <v>30</v>
      </c>
      <c r="BP1101" s="1">
        <v>30</v>
      </c>
      <c r="BQ1101" s="1" t="s">
        <v>97</v>
      </c>
      <c r="BS1101" s="1" t="s">
        <v>84</v>
      </c>
      <c r="BT1101" s="2">
        <v>42979</v>
      </c>
      <c r="BU1101" s="1">
        <v>0</v>
      </c>
      <c r="BV1101" s="1">
        <v>0</v>
      </c>
      <c r="BW1101" s="1">
        <v>0</v>
      </c>
      <c r="BX1101" s="1">
        <v>0</v>
      </c>
    </row>
    <row r="1102" spans="4:76" hidden="1" x14ac:dyDescent="0.25">
      <c r="D1102" s="4"/>
      <c r="E1102" s="5" t="str">
        <f>BJ1102</f>
        <v>DPP-2010-APR</v>
      </c>
      <c r="F1102" s="5" t="str">
        <f>BK1102</f>
        <v>MI</v>
      </c>
      <c r="H1102" s="5" t="str">
        <f>BB1102</f>
        <v>Done</v>
      </c>
      <c r="I1102" s="6" t="str">
        <f>BS1102</f>
        <v>In Service</v>
      </c>
      <c r="J1102" s="1" t="s">
        <v>2427</v>
      </c>
      <c r="P1102" s="1" t="str">
        <f>BM1102</f>
        <v>NRIS</v>
      </c>
      <c r="R1102" s="1">
        <f>BP1102</f>
        <v>26</v>
      </c>
      <c r="T1102" s="1" t="str">
        <f>BQ1102</f>
        <v>Nuclear</v>
      </c>
      <c r="U1102" s="1" t="str">
        <f>BH1102</f>
        <v>Van Buren County</v>
      </c>
      <c r="V1102" s="1" t="str">
        <f>BI1102</f>
        <v>MI</v>
      </c>
      <c r="AB1102" s="1"/>
      <c r="AC1102" s="1"/>
      <c r="AJ1102" s="5"/>
      <c r="AK1102" s="5"/>
      <c r="AL1102" s="5"/>
      <c r="AM1102" s="5"/>
      <c r="AN1102" s="5"/>
      <c r="AO1102" s="5"/>
      <c r="AP1102" s="5"/>
      <c r="AQ1102" s="5"/>
      <c r="AR1102" s="5"/>
      <c r="AS1102" s="5"/>
      <c r="AT1102" s="5"/>
      <c r="AU1102" s="5"/>
      <c r="BB1102" s="1" t="s">
        <v>58</v>
      </c>
      <c r="BC1102" s="2">
        <v>40161</v>
      </c>
      <c r="BE1102" s="2">
        <v>40550</v>
      </c>
      <c r="BF1102" s="2">
        <v>40482</v>
      </c>
      <c r="BG1102" s="1" t="s">
        <v>139</v>
      </c>
      <c r="BH1102" s="1" t="s">
        <v>586</v>
      </c>
      <c r="BI1102" s="1" t="s">
        <v>130</v>
      </c>
      <c r="BJ1102" s="1" t="s">
        <v>1406</v>
      </c>
      <c r="BK1102" s="1" t="s">
        <v>130</v>
      </c>
      <c r="BL1102" s="1" t="s">
        <v>134</v>
      </c>
      <c r="BM1102" s="1" t="s">
        <v>126</v>
      </c>
      <c r="BN1102" s="1" t="s">
        <v>2428</v>
      </c>
      <c r="BO1102" s="1">
        <v>26</v>
      </c>
      <c r="BP1102" s="1">
        <v>26</v>
      </c>
      <c r="BQ1102" s="1" t="s">
        <v>387</v>
      </c>
      <c r="BR1102" s="1" t="s">
        <v>1049</v>
      </c>
      <c r="BS1102" s="1" t="s">
        <v>65</v>
      </c>
      <c r="BT1102" s="2">
        <v>41547</v>
      </c>
      <c r="BU1102" s="1">
        <v>0</v>
      </c>
      <c r="BV1102" s="1">
        <v>0</v>
      </c>
      <c r="BW1102" s="1">
        <v>0</v>
      </c>
      <c r="BX1102" s="1">
        <v>0</v>
      </c>
    </row>
    <row r="1103" spans="4:76" hidden="1" x14ac:dyDescent="0.25">
      <c r="D1103" s="4"/>
      <c r="E1103" s="5">
        <f>BJ1103</f>
        <v>0</v>
      </c>
      <c r="F1103" s="5">
        <f>BK1103</f>
        <v>0</v>
      </c>
      <c r="H1103" s="5" t="str">
        <f>BB1103</f>
        <v>Withdrawn</v>
      </c>
      <c r="I1103" s="6" t="str">
        <f>BS1103</f>
        <v>Not Started</v>
      </c>
      <c r="J1103" s="1" t="s">
        <v>2429</v>
      </c>
      <c r="P1103" s="1" t="str">
        <f>BM1103</f>
        <v>NRIS</v>
      </c>
      <c r="R1103" s="1">
        <f>BP1103</f>
        <v>53</v>
      </c>
      <c r="T1103" s="1" t="str">
        <f>BQ1103</f>
        <v>Wind</v>
      </c>
      <c r="U1103" s="1" t="str">
        <f>BH1103</f>
        <v>Sheridan County</v>
      </c>
      <c r="V1103" s="1" t="str">
        <f>BI1103</f>
        <v>ND</v>
      </c>
      <c r="AB1103" s="1"/>
      <c r="AC1103" s="1"/>
      <c r="AJ1103" s="5"/>
      <c r="AK1103" s="5"/>
      <c r="AL1103" s="5"/>
      <c r="AM1103" s="5"/>
      <c r="AN1103" s="5"/>
      <c r="AO1103" s="5"/>
      <c r="AP1103" s="5"/>
      <c r="AQ1103" s="5"/>
      <c r="AR1103" s="5"/>
      <c r="AS1103" s="5"/>
      <c r="AT1103" s="5"/>
      <c r="AU1103" s="5"/>
      <c r="BB1103" s="1" t="s">
        <v>73</v>
      </c>
      <c r="BC1103" s="2">
        <v>40661</v>
      </c>
      <c r="BD1103" s="2">
        <v>41787</v>
      </c>
      <c r="BE1103" s="2">
        <v>41787</v>
      </c>
      <c r="BG1103" s="1" t="s">
        <v>203</v>
      </c>
      <c r="BH1103" s="1" t="s">
        <v>2170</v>
      </c>
      <c r="BI1103" s="1" t="s">
        <v>194</v>
      </c>
      <c r="BL1103" s="1" t="s">
        <v>143</v>
      </c>
      <c r="BM1103" s="1" t="s">
        <v>126</v>
      </c>
      <c r="BN1103" s="1" t="s">
        <v>2430</v>
      </c>
      <c r="BO1103" s="1">
        <v>53</v>
      </c>
      <c r="BP1103" s="1">
        <v>53</v>
      </c>
      <c r="BQ1103" s="1" t="s">
        <v>97</v>
      </c>
      <c r="BR1103" s="1" t="s">
        <v>98</v>
      </c>
      <c r="BS1103" s="1" t="s">
        <v>84</v>
      </c>
      <c r="BT1103" s="2">
        <v>40452</v>
      </c>
      <c r="BU1103" s="1">
        <v>0</v>
      </c>
      <c r="BV1103" s="1">
        <v>0</v>
      </c>
      <c r="BW1103" s="1">
        <v>0</v>
      </c>
      <c r="BX1103" s="1">
        <v>0</v>
      </c>
    </row>
    <row r="1104" spans="4:76" hidden="1" x14ac:dyDescent="0.25">
      <c r="D1104" s="4"/>
      <c r="E1104" s="5">
        <f>BJ1104</f>
        <v>0</v>
      </c>
      <c r="F1104" s="5">
        <f>BK1104</f>
        <v>0</v>
      </c>
      <c r="H1104" s="5" t="str">
        <f>BB1104</f>
        <v>Withdrawn</v>
      </c>
      <c r="I1104" s="6" t="str">
        <f>BS1104</f>
        <v>Not Started</v>
      </c>
      <c r="J1104" s="1" t="s">
        <v>2431</v>
      </c>
      <c r="P1104" s="1" t="str">
        <f>BM1104</f>
        <v>NRIS</v>
      </c>
      <c r="R1104" s="1">
        <f>BP1104</f>
        <v>72</v>
      </c>
      <c r="T1104" s="1" t="str">
        <f>BQ1104</f>
        <v>Solar</v>
      </c>
      <c r="U1104" s="1" t="str">
        <f>BH1104</f>
        <v>Sherburne County</v>
      </c>
      <c r="V1104" s="1" t="str">
        <f>BI1104</f>
        <v>MN</v>
      </c>
      <c r="AB1104" s="1"/>
      <c r="AC1104" s="1"/>
      <c r="AJ1104" s="5"/>
      <c r="AK1104" s="5"/>
      <c r="AL1104" s="5"/>
      <c r="AM1104" s="5"/>
      <c r="AN1104" s="5"/>
      <c r="AO1104" s="5"/>
      <c r="AP1104" s="5"/>
      <c r="AQ1104" s="5"/>
      <c r="AR1104" s="5"/>
      <c r="AS1104" s="5"/>
      <c r="AT1104" s="5"/>
      <c r="AU1104" s="5"/>
      <c r="BB1104" s="1" t="s">
        <v>73</v>
      </c>
      <c r="BC1104" s="2">
        <v>41778</v>
      </c>
      <c r="BD1104" s="2">
        <v>41793</v>
      </c>
      <c r="BE1104" s="2">
        <v>41793</v>
      </c>
      <c r="BG1104" s="1" t="s">
        <v>2432</v>
      </c>
      <c r="BH1104" s="1" t="s">
        <v>244</v>
      </c>
      <c r="BI1104" s="1" t="s">
        <v>93</v>
      </c>
      <c r="BM1104" s="1" t="s">
        <v>126</v>
      </c>
      <c r="BN1104" s="1" t="s">
        <v>2433</v>
      </c>
      <c r="BO1104" s="1">
        <v>100</v>
      </c>
      <c r="BP1104" s="1">
        <v>72</v>
      </c>
      <c r="BQ1104" s="1" t="s">
        <v>1485</v>
      </c>
      <c r="BS1104" s="1" t="s">
        <v>84</v>
      </c>
      <c r="BT1104" s="2">
        <v>42521</v>
      </c>
      <c r="BU1104" s="1">
        <v>0</v>
      </c>
      <c r="BV1104" s="1">
        <v>0</v>
      </c>
      <c r="BW1104" s="1">
        <v>0</v>
      </c>
      <c r="BX1104" s="1">
        <v>0</v>
      </c>
    </row>
    <row r="1105" spans="4:76" x14ac:dyDescent="0.25">
      <c r="D1105" s="4"/>
      <c r="E1105" s="5" t="str">
        <f>BJ1105</f>
        <v>DPP-2018-APR</v>
      </c>
      <c r="F1105" s="5" t="str">
        <f>BK1105</f>
        <v>West</v>
      </c>
      <c r="G1105" s="5" t="str">
        <f>_xlfn.CONCAT(E1105,F1105)</f>
        <v>DPP-2018-APRWest</v>
      </c>
      <c r="H1105" s="5" t="str">
        <f>BB1105</f>
        <v>Withdrawn</v>
      </c>
      <c r="I1105" s="6" t="str">
        <f>BS1105</f>
        <v>Not Started</v>
      </c>
      <c r="J1105" s="1" t="s">
        <v>5873</v>
      </c>
      <c r="P1105" s="1" t="str">
        <f>BM1105</f>
        <v>NRIS</v>
      </c>
      <c r="Q1105" s="1" t="s">
        <v>6202</v>
      </c>
      <c r="R1105" s="1">
        <f>BP1105</f>
        <v>40</v>
      </c>
      <c r="T1105" s="1" t="str">
        <f>BQ1105</f>
        <v>Solar</v>
      </c>
      <c r="U1105" s="1" t="str">
        <f>BH1105</f>
        <v>Lincoln County</v>
      </c>
      <c r="V1105" s="1" t="str">
        <f>BI1105</f>
        <v>MN</v>
      </c>
      <c r="Z1105" s="1">
        <v>1</v>
      </c>
      <c r="AA1105" s="1">
        <f>IF(H1105="Withdrawn",0,1)</f>
        <v>0</v>
      </c>
      <c r="AB1105" s="16">
        <v>160000</v>
      </c>
      <c r="AC1105" s="16">
        <v>345292</v>
      </c>
      <c r="AJ1105" s="5"/>
      <c r="AK1105" s="32">
        <v>1149688</v>
      </c>
      <c r="AL1105" s="32">
        <f>SUM(AB1105:AK1105)</f>
        <v>1654980</v>
      </c>
      <c r="AM1105" s="32">
        <v>0</v>
      </c>
      <c r="AN1105" s="32">
        <v>33148</v>
      </c>
      <c r="AO1105" s="32">
        <v>0</v>
      </c>
      <c r="AP1105" s="34">
        <v>8265000</v>
      </c>
      <c r="AQ1105" s="32">
        <v>0</v>
      </c>
      <c r="AR1105" s="32">
        <f>AM1105+AP1105</f>
        <v>8265000</v>
      </c>
      <c r="AS1105" s="32">
        <f>AR1105+AN1105+AO1105+AQ1105</f>
        <v>8298148</v>
      </c>
      <c r="AT1105" s="28">
        <f>AR1105/($R1105*1000)</f>
        <v>206.625</v>
      </c>
      <c r="AU1105" s="28">
        <f>AS1105/($R1105*1000)</f>
        <v>207.4537</v>
      </c>
      <c r="AV1105" s="16">
        <f>IF(P1105 = "NRIS",AS1105,AR1105)</f>
        <v>8298148</v>
      </c>
      <c r="BB1105" s="1" t="s">
        <v>73</v>
      </c>
      <c r="BC1105" s="2">
        <v>43171</v>
      </c>
      <c r="BD1105" s="2">
        <v>44264</v>
      </c>
      <c r="BF1105" s="2">
        <v>44075</v>
      </c>
      <c r="BG1105" s="1" t="s">
        <v>91</v>
      </c>
      <c r="BH1105" s="1" t="s">
        <v>92</v>
      </c>
      <c r="BI1105" s="1" t="s">
        <v>93</v>
      </c>
      <c r="BJ1105" s="1" t="s">
        <v>2375</v>
      </c>
      <c r="BK1105" s="1" t="s">
        <v>725</v>
      </c>
      <c r="BL1105" s="1" t="s">
        <v>2376</v>
      </c>
      <c r="BM1105" s="1" t="s">
        <v>126</v>
      </c>
      <c r="BN1105" s="1" t="s">
        <v>5329</v>
      </c>
      <c r="BO1105" s="1">
        <v>40</v>
      </c>
      <c r="BP1105" s="1">
        <v>40</v>
      </c>
      <c r="BQ1105" s="1" t="s">
        <v>1485</v>
      </c>
      <c r="BR1105" s="1" t="s">
        <v>1486</v>
      </c>
      <c r="BS1105" s="1" t="s">
        <v>84</v>
      </c>
      <c r="BU1105" s="1">
        <v>40</v>
      </c>
      <c r="BV1105" s="1">
        <v>40</v>
      </c>
      <c r="BW1105" s="1">
        <v>0</v>
      </c>
      <c r="BX1105" s="1">
        <v>0</v>
      </c>
    </row>
    <row r="1106" spans="4:76" hidden="1" x14ac:dyDescent="0.25">
      <c r="D1106" s="4"/>
      <c r="E1106" s="5">
        <f>BJ1106</f>
        <v>0</v>
      </c>
      <c r="F1106" s="5">
        <f>BK1106</f>
        <v>0</v>
      </c>
      <c r="H1106" s="5" t="str">
        <f>BB1106</f>
        <v>Withdrawn</v>
      </c>
      <c r="I1106" s="6" t="str">
        <f>BS1106</f>
        <v>Not Started</v>
      </c>
      <c r="J1106" s="1" t="s">
        <v>2437</v>
      </c>
      <c r="P1106" s="1" t="str">
        <f>BM1106</f>
        <v>NRIS</v>
      </c>
      <c r="R1106" s="1">
        <f>BP1106</f>
        <v>197.8</v>
      </c>
      <c r="T1106" s="1" t="str">
        <f>BQ1106</f>
        <v>Wind</v>
      </c>
      <c r="U1106" s="1" t="str">
        <f>BH1106</f>
        <v>Tipton County</v>
      </c>
      <c r="V1106" s="1" t="str">
        <f>BI1106</f>
        <v>IN</v>
      </c>
      <c r="AB1106" s="1"/>
      <c r="AC1106" s="1"/>
      <c r="AJ1106" s="5"/>
      <c r="AK1106" s="5"/>
      <c r="AL1106" s="5"/>
      <c r="AM1106" s="5"/>
      <c r="AN1106" s="5"/>
      <c r="AO1106" s="5"/>
      <c r="AP1106" s="5"/>
      <c r="AQ1106" s="5"/>
      <c r="AR1106" s="5"/>
      <c r="AS1106" s="5"/>
      <c r="AT1106" s="5"/>
      <c r="AU1106" s="5"/>
      <c r="BB1106" s="1" t="s">
        <v>73</v>
      </c>
      <c r="BC1106" s="2">
        <v>41281</v>
      </c>
      <c r="BD1106" s="2">
        <v>41816</v>
      </c>
      <c r="BE1106" s="2">
        <v>41816</v>
      </c>
      <c r="BF1106" s="2">
        <v>42292</v>
      </c>
      <c r="BG1106" s="1" t="s">
        <v>101</v>
      </c>
      <c r="BH1106" s="1" t="s">
        <v>1221</v>
      </c>
      <c r="BI1106" s="1" t="s">
        <v>103</v>
      </c>
      <c r="BL1106" s="1" t="s">
        <v>77</v>
      </c>
      <c r="BM1106" s="1" t="s">
        <v>126</v>
      </c>
      <c r="BN1106" s="1" t="s">
        <v>2438</v>
      </c>
      <c r="BO1106" s="1">
        <v>197.8</v>
      </c>
      <c r="BP1106" s="1">
        <v>197.8</v>
      </c>
      <c r="BQ1106" s="1" t="s">
        <v>97</v>
      </c>
      <c r="BR1106" s="1" t="s">
        <v>98</v>
      </c>
      <c r="BS1106" s="1" t="s">
        <v>84</v>
      </c>
      <c r="BT1106" s="2">
        <v>40787</v>
      </c>
      <c r="BU1106" s="1">
        <v>0</v>
      </c>
      <c r="BV1106" s="1">
        <v>0</v>
      </c>
      <c r="BW1106" s="1">
        <v>0</v>
      </c>
      <c r="BX1106" s="1">
        <v>0</v>
      </c>
    </row>
    <row r="1107" spans="4:76" hidden="1" x14ac:dyDescent="0.25">
      <c r="D1107" s="4"/>
      <c r="E1107" s="5" t="str">
        <f>BJ1107</f>
        <v>FES-2013-JAN</v>
      </c>
      <c r="F1107" s="5">
        <f>BK1107</f>
        <v>0</v>
      </c>
      <c r="H1107" s="5" t="str">
        <f>BB1107</f>
        <v>Withdrawn</v>
      </c>
      <c r="I1107" s="6" t="str">
        <f>BS1107</f>
        <v>Not Started</v>
      </c>
      <c r="J1107" s="1" t="s">
        <v>2439</v>
      </c>
      <c r="P1107" s="1" t="str">
        <f>BM1107</f>
        <v>NRIS</v>
      </c>
      <c r="R1107" s="1">
        <f>BP1107</f>
        <v>801</v>
      </c>
      <c r="T1107" s="1" t="str">
        <f>BQ1107</f>
        <v>Gas</v>
      </c>
      <c r="U1107" s="1" t="str">
        <f>BH1107</f>
        <v>Genesee County</v>
      </c>
      <c r="V1107" s="1" t="str">
        <f>BI1107</f>
        <v>MI</v>
      </c>
      <c r="AB1107" s="1"/>
      <c r="AC1107" s="1"/>
      <c r="AJ1107" s="5"/>
      <c r="AK1107" s="5"/>
      <c r="AL1107" s="5"/>
      <c r="AM1107" s="5"/>
      <c r="AN1107" s="5"/>
      <c r="AO1107" s="5"/>
      <c r="AP1107" s="5"/>
      <c r="AQ1107" s="5"/>
      <c r="AR1107" s="5"/>
      <c r="AS1107" s="5"/>
      <c r="AT1107" s="5"/>
      <c r="AU1107" s="5"/>
      <c r="BB1107" s="1" t="s">
        <v>73</v>
      </c>
      <c r="BC1107" s="2">
        <v>41288</v>
      </c>
      <c r="BD1107" s="2">
        <v>41822</v>
      </c>
      <c r="BE1107" s="2">
        <v>41822</v>
      </c>
      <c r="BG1107" s="1" t="s">
        <v>139</v>
      </c>
      <c r="BH1107" s="1" t="s">
        <v>2440</v>
      </c>
      <c r="BI1107" s="1" t="s">
        <v>130</v>
      </c>
      <c r="BJ1107" s="1" t="s">
        <v>2441</v>
      </c>
      <c r="BL1107" s="1" t="s">
        <v>536</v>
      </c>
      <c r="BM1107" s="1" t="s">
        <v>126</v>
      </c>
      <c r="BN1107" s="1" t="s">
        <v>2442</v>
      </c>
      <c r="BO1107" s="1">
        <v>725</v>
      </c>
      <c r="BP1107" s="1">
        <v>801</v>
      </c>
      <c r="BQ1107" s="1" t="s">
        <v>64</v>
      </c>
      <c r="BS1107" s="1" t="s">
        <v>84</v>
      </c>
      <c r="BU1107" s="1">
        <v>0</v>
      </c>
      <c r="BV1107" s="1">
        <v>0</v>
      </c>
      <c r="BW1107" s="1">
        <v>0</v>
      </c>
      <c r="BX1107" s="1">
        <v>0</v>
      </c>
    </row>
    <row r="1108" spans="4:76" x14ac:dyDescent="0.25">
      <c r="D1108" s="4"/>
      <c r="E1108" s="5" t="str">
        <f>BJ1108</f>
        <v>DPP-2018-APR</v>
      </c>
      <c r="F1108" s="5" t="str">
        <f>BK1108</f>
        <v>East (ATC)</v>
      </c>
      <c r="G1108" s="5" t="str">
        <f>_xlfn.CONCAT(E1108,F1108)</f>
        <v>DPP-2018-APREast (ATC)</v>
      </c>
      <c r="H1108" s="5" t="str">
        <f>BB1108</f>
        <v>Active</v>
      </c>
      <c r="I1108" s="6" t="str">
        <f>BS1108</f>
        <v>Not Started</v>
      </c>
      <c r="J1108" s="1" t="s">
        <v>2381</v>
      </c>
      <c r="P1108" s="1" t="str">
        <f>BM1108</f>
        <v>NRIS</v>
      </c>
      <c r="Q1108" s="1" t="s">
        <v>6202</v>
      </c>
      <c r="R1108" s="1">
        <f>BP1108</f>
        <v>99</v>
      </c>
      <c r="T1108" s="1" t="str">
        <f>BQ1108</f>
        <v>Solar</v>
      </c>
      <c r="U1108" s="1" t="str">
        <f>BH1108</f>
        <v>Waushara County</v>
      </c>
      <c r="V1108" s="1" t="str">
        <f>BI1108</f>
        <v>WI</v>
      </c>
      <c r="Z1108" s="1">
        <v>1</v>
      </c>
      <c r="AA1108" s="1">
        <f>IF(H1108="Withdrawn",0,1)</f>
        <v>1</v>
      </c>
      <c r="AB1108" s="36">
        <v>396000</v>
      </c>
      <c r="AC1108" s="36">
        <v>0</v>
      </c>
      <c r="AJ1108" s="5"/>
      <c r="AK1108" s="32">
        <v>577015</v>
      </c>
      <c r="AL1108" s="32">
        <f>SUM(AB1108:AK1108)</f>
        <v>973015</v>
      </c>
      <c r="AM1108" s="32"/>
      <c r="AN1108" s="32"/>
      <c r="AO1108" s="32">
        <v>887272</v>
      </c>
      <c r="AP1108" s="32">
        <v>2618981</v>
      </c>
      <c r="AQ1108" s="32">
        <v>0</v>
      </c>
      <c r="AR1108" s="32">
        <f>AM1108+AP1108</f>
        <v>2618981</v>
      </c>
      <c r="AS1108" s="32">
        <f>AR1108+AN1108+AO1108+AQ1108</f>
        <v>3506253</v>
      </c>
      <c r="AT1108" s="28">
        <f>AR1108/($R1108*1000)</f>
        <v>26.454353535353537</v>
      </c>
      <c r="AU1108" s="28">
        <f>AS1108/($R1108*1000)</f>
        <v>35.416696969696972</v>
      </c>
      <c r="AV1108" s="16">
        <f>IF(P1108 = "NRIS",AS1108,AR1108)</f>
        <v>3506253</v>
      </c>
      <c r="BB1108" s="1" t="s">
        <v>2374</v>
      </c>
      <c r="BC1108" s="2">
        <v>43171</v>
      </c>
      <c r="BF1108" s="2">
        <v>44470</v>
      </c>
      <c r="BG1108" s="1" t="s">
        <v>74</v>
      </c>
      <c r="BH1108" s="1" t="s">
        <v>2382</v>
      </c>
      <c r="BI1108" s="1" t="s">
        <v>76</v>
      </c>
      <c r="BJ1108" s="1" t="s">
        <v>2375</v>
      </c>
      <c r="BK1108" s="1" t="s">
        <v>2196</v>
      </c>
      <c r="BL1108" s="1" t="s">
        <v>2376</v>
      </c>
      <c r="BM1108" s="1" t="s">
        <v>126</v>
      </c>
      <c r="BN1108" s="1" t="s">
        <v>2383</v>
      </c>
      <c r="BO1108" s="1">
        <v>99</v>
      </c>
      <c r="BP1108" s="1">
        <v>99</v>
      </c>
      <c r="BQ1108" s="1" t="s">
        <v>1485</v>
      </c>
      <c r="BR1108" s="1" t="s">
        <v>1486</v>
      </c>
      <c r="BS1108" s="1" t="s">
        <v>84</v>
      </c>
      <c r="BU1108" s="1">
        <v>99</v>
      </c>
      <c r="BV1108" s="1">
        <v>99</v>
      </c>
      <c r="BW1108" s="1">
        <v>99</v>
      </c>
      <c r="BX1108" s="1">
        <v>99</v>
      </c>
    </row>
    <row r="1109" spans="4:76" x14ac:dyDescent="0.25">
      <c r="D1109" s="4"/>
      <c r="E1109" s="5" t="str">
        <f>BJ1109</f>
        <v>DPP-2018-APR</v>
      </c>
      <c r="F1109" s="5" t="str">
        <f>BK1109</f>
        <v>East (ATC)</v>
      </c>
      <c r="G1109" s="5" t="str">
        <f>_xlfn.CONCAT(E1109,F1109)</f>
        <v>DPP-2018-APREast (ATC)</v>
      </c>
      <c r="H1109" s="5" t="str">
        <f>BB1109</f>
        <v>Active</v>
      </c>
      <c r="I1109" s="6" t="str">
        <f>BS1109</f>
        <v>Not Started</v>
      </c>
      <c r="J1109" s="1" t="s">
        <v>2384</v>
      </c>
      <c r="P1109" s="1" t="str">
        <f>BM1109</f>
        <v>NRIS</v>
      </c>
      <c r="Q1109" s="1" t="s">
        <v>6202</v>
      </c>
      <c r="R1109" s="1">
        <f>BP1109</f>
        <v>50</v>
      </c>
      <c r="T1109" s="1" t="str">
        <f>BQ1109</f>
        <v>Solar</v>
      </c>
      <c r="U1109" s="1" t="str">
        <f>BH1109</f>
        <v>Dodge County</v>
      </c>
      <c r="V1109" s="1" t="str">
        <f>BI1109</f>
        <v>WI</v>
      </c>
      <c r="Z1109" s="1">
        <v>1</v>
      </c>
      <c r="AA1109" s="1">
        <f>IF(H1109="Withdrawn",0,1)</f>
        <v>1</v>
      </c>
      <c r="AB1109" s="36">
        <v>200000</v>
      </c>
      <c r="AC1109" s="36">
        <v>0</v>
      </c>
      <c r="AJ1109" s="5"/>
      <c r="AK1109" s="32">
        <v>437691</v>
      </c>
      <c r="AL1109" s="32">
        <f>SUM(AB1109:AK1109)</f>
        <v>637691</v>
      </c>
      <c r="AM1109" s="32"/>
      <c r="AN1109" s="32"/>
      <c r="AO1109" s="32">
        <v>410328</v>
      </c>
      <c r="AP1109" s="32">
        <v>366697</v>
      </c>
      <c r="AQ1109" s="32">
        <v>2798507</v>
      </c>
      <c r="AR1109" s="32">
        <f>AM1109+AP1109</f>
        <v>366697</v>
      </c>
      <c r="AS1109" s="32">
        <f>AR1109+AN1109+AO1109+AQ1109</f>
        <v>3575532</v>
      </c>
      <c r="AT1109" s="28">
        <f>AR1109/($R1109*1000)</f>
        <v>7.3339400000000001</v>
      </c>
      <c r="AU1109" s="28">
        <f>AS1109/($R1109*1000)</f>
        <v>71.510639999999995</v>
      </c>
      <c r="AV1109" s="16">
        <f>IF(P1109 = "NRIS",AS1109,AR1109)</f>
        <v>3575532</v>
      </c>
      <c r="BB1109" s="1" t="s">
        <v>2374</v>
      </c>
      <c r="BC1109" s="2">
        <v>43171</v>
      </c>
      <c r="BF1109" s="2">
        <v>44470</v>
      </c>
      <c r="BG1109" s="1" t="s">
        <v>74</v>
      </c>
      <c r="BH1109" s="1" t="s">
        <v>297</v>
      </c>
      <c r="BI1109" s="1" t="s">
        <v>76</v>
      </c>
      <c r="BJ1109" s="1" t="s">
        <v>2375</v>
      </c>
      <c r="BK1109" s="1" t="s">
        <v>2196</v>
      </c>
      <c r="BL1109" s="1" t="s">
        <v>2376</v>
      </c>
      <c r="BM1109" s="1" t="s">
        <v>126</v>
      </c>
      <c r="BN1109" s="1" t="s">
        <v>2385</v>
      </c>
      <c r="BO1109" s="1">
        <v>50</v>
      </c>
      <c r="BP1109" s="1">
        <v>50</v>
      </c>
      <c r="BQ1109" s="1" t="s">
        <v>1485</v>
      </c>
      <c r="BR1109" s="1" t="s">
        <v>1486</v>
      </c>
      <c r="BS1109" s="1" t="s">
        <v>84</v>
      </c>
      <c r="BU1109" s="1">
        <v>50</v>
      </c>
      <c r="BV1109" s="1">
        <v>50</v>
      </c>
      <c r="BW1109" s="1">
        <v>50</v>
      </c>
      <c r="BX1109" s="1">
        <v>50</v>
      </c>
    </row>
    <row r="1110" spans="4:76" hidden="1" x14ac:dyDescent="0.25">
      <c r="D1110" s="4"/>
      <c r="E1110" s="5" t="str">
        <f>BJ1110</f>
        <v>DPP-2018-APR</v>
      </c>
      <c r="F1110" s="5" t="str">
        <f>BK1110</f>
        <v>East (ITC)</v>
      </c>
      <c r="H1110" s="5" t="str">
        <f>BB1110</f>
        <v>Withdrawn</v>
      </c>
      <c r="I1110" s="6" t="str">
        <f>BS1110</f>
        <v>Not Started</v>
      </c>
      <c r="J1110" s="1" t="s">
        <v>4552</v>
      </c>
      <c r="P1110" s="1" t="str">
        <f>BM1110</f>
        <v>NRIS</v>
      </c>
      <c r="R1110" s="1">
        <f>BP1110</f>
        <v>800</v>
      </c>
      <c r="T1110" s="1" t="str">
        <f>BQ1110</f>
        <v>Wind</v>
      </c>
      <c r="U1110" s="1" t="str">
        <f>BH1110</f>
        <v>Mecosta County,Montcalm County</v>
      </c>
      <c r="V1110" s="1" t="str">
        <f>BI1110</f>
        <v>MI</v>
      </c>
      <c r="AB1110" s="1"/>
      <c r="AC1110" s="1"/>
      <c r="AJ1110" s="5"/>
      <c r="AK1110" s="5"/>
      <c r="AL1110" s="5"/>
      <c r="AM1110" s="5"/>
      <c r="AN1110" s="5"/>
      <c r="AO1110" s="5"/>
      <c r="AP1110" s="5"/>
      <c r="AQ1110" s="5"/>
      <c r="AR1110" s="32"/>
      <c r="AS1110" s="32"/>
      <c r="AT1110" s="28">
        <f>AR1110/($R1110*1000)</f>
        <v>0</v>
      </c>
      <c r="AU1110" s="28">
        <f>AS1110/($R1110*1000)</f>
        <v>0</v>
      </c>
      <c r="BB1110" s="1" t="s">
        <v>73</v>
      </c>
      <c r="BC1110" s="2">
        <v>43171</v>
      </c>
      <c r="BD1110" s="2">
        <v>43405</v>
      </c>
      <c r="BF1110" s="2">
        <v>44075</v>
      </c>
      <c r="BG1110" s="1" t="s">
        <v>139</v>
      </c>
      <c r="BH1110" s="1" t="s">
        <v>4553</v>
      </c>
      <c r="BI1110" s="1" t="s">
        <v>130</v>
      </c>
      <c r="BJ1110" s="1" t="s">
        <v>2375</v>
      </c>
      <c r="BK1110" s="1" t="s">
        <v>1808</v>
      </c>
      <c r="BL1110" s="1" t="s">
        <v>2376</v>
      </c>
      <c r="BM1110" s="1" t="s">
        <v>126</v>
      </c>
      <c r="BN1110" s="1" t="s">
        <v>4554</v>
      </c>
      <c r="BO1110" s="1">
        <v>800</v>
      </c>
      <c r="BP1110" s="1">
        <v>800</v>
      </c>
      <c r="BQ1110" s="1" t="s">
        <v>97</v>
      </c>
      <c r="BR1110" s="1" t="s">
        <v>98</v>
      </c>
      <c r="BS1110" s="1" t="s">
        <v>84</v>
      </c>
      <c r="BU1110" s="1">
        <v>0</v>
      </c>
      <c r="BV1110" s="1">
        <v>0</v>
      </c>
      <c r="BW1110" s="1">
        <v>0</v>
      </c>
      <c r="BX1110" s="1">
        <v>0</v>
      </c>
    </row>
    <row r="1111" spans="4:76" hidden="1" x14ac:dyDescent="0.25">
      <c r="D1111" s="4"/>
      <c r="E1111" s="5" t="str">
        <f>BJ1111</f>
        <v>DPP-2018-APR</v>
      </c>
      <c r="F1111" s="5" t="str">
        <f>BK1111</f>
        <v>East (ITC)</v>
      </c>
      <c r="H1111" s="5" t="str">
        <f>BB1111</f>
        <v>Withdrawn</v>
      </c>
      <c r="I1111" s="6" t="str">
        <f>BS1111</f>
        <v>Not Started</v>
      </c>
      <c r="J1111" s="1" t="s">
        <v>5407</v>
      </c>
      <c r="P1111" s="1" t="str">
        <f>BM1111</f>
        <v>NRIS</v>
      </c>
      <c r="R1111" s="1">
        <f>BP1111</f>
        <v>200</v>
      </c>
      <c r="T1111" s="1" t="str">
        <f>BQ1111</f>
        <v>Solar</v>
      </c>
      <c r="U1111" s="1" t="str">
        <f>BH1111</f>
        <v>Midland County,Saginaw County</v>
      </c>
      <c r="V1111" s="1" t="str">
        <f>BI1111</f>
        <v>MI</v>
      </c>
      <c r="AB1111" s="1"/>
      <c r="AC1111" s="1"/>
      <c r="AJ1111" s="5"/>
      <c r="AK1111" s="5"/>
      <c r="AL1111" s="5"/>
      <c r="AM1111" s="5"/>
      <c r="AN1111" s="5"/>
      <c r="AO1111" s="5"/>
      <c r="AP1111" s="5"/>
      <c r="AQ1111" s="5"/>
      <c r="AR1111" s="32"/>
      <c r="AS1111" s="32"/>
      <c r="AT1111" s="28">
        <f>AR1111/($R1111*1000)</f>
        <v>0</v>
      </c>
      <c r="AU1111" s="28">
        <f>AS1111/($R1111*1000)</f>
        <v>0</v>
      </c>
      <c r="BB1111" s="1" t="s">
        <v>73</v>
      </c>
      <c r="BC1111" s="2">
        <v>43171</v>
      </c>
      <c r="BD1111" s="2">
        <v>44012</v>
      </c>
      <c r="BF1111" s="2">
        <v>44440</v>
      </c>
      <c r="BG1111" s="1" t="s">
        <v>139</v>
      </c>
      <c r="BH1111" s="1" t="s">
        <v>2868</v>
      </c>
      <c r="BI1111" s="1" t="s">
        <v>130</v>
      </c>
      <c r="BJ1111" s="1" t="s">
        <v>2375</v>
      </c>
      <c r="BK1111" s="1" t="s">
        <v>1808</v>
      </c>
      <c r="BL1111" s="1" t="s">
        <v>2376</v>
      </c>
      <c r="BM1111" s="1" t="s">
        <v>126</v>
      </c>
      <c r="BN1111" s="1" t="s">
        <v>5408</v>
      </c>
      <c r="BO1111" s="1">
        <v>200</v>
      </c>
      <c r="BP1111" s="1">
        <v>200</v>
      </c>
      <c r="BQ1111" s="1" t="s">
        <v>1485</v>
      </c>
      <c r="BR1111" s="1" t="s">
        <v>1486</v>
      </c>
      <c r="BS1111" s="1" t="s">
        <v>84</v>
      </c>
      <c r="BU1111" s="1">
        <v>200</v>
      </c>
      <c r="BV1111" s="1">
        <v>200</v>
      </c>
      <c r="BW1111" s="1">
        <v>0</v>
      </c>
      <c r="BX1111" s="1">
        <v>0</v>
      </c>
    </row>
    <row r="1112" spans="4:76" hidden="1" x14ac:dyDescent="0.25">
      <c r="D1112" s="4"/>
      <c r="E1112" s="5" t="str">
        <f>BJ1112</f>
        <v>FES-2014-JUN</v>
      </c>
      <c r="F1112" s="5">
        <f>BK1112</f>
        <v>0</v>
      </c>
      <c r="H1112" s="5" t="str">
        <f>BB1112</f>
        <v>Withdrawn</v>
      </c>
      <c r="I1112" s="6" t="str">
        <f>BS1112</f>
        <v>Not Started</v>
      </c>
      <c r="J1112" s="1" t="s">
        <v>2454</v>
      </c>
      <c r="P1112" s="1" t="str">
        <f>BM1112</f>
        <v>NRIS</v>
      </c>
      <c r="R1112" s="1">
        <f>BP1112</f>
        <v>810</v>
      </c>
      <c r="T1112" s="1" t="str">
        <f>BQ1112</f>
        <v>Gas</v>
      </c>
      <c r="U1112" s="1" t="str">
        <f>BH1112</f>
        <v>Adair County</v>
      </c>
      <c r="V1112" s="1" t="str">
        <f>BI1112</f>
        <v>IA</v>
      </c>
      <c r="AB1112" s="1"/>
      <c r="AC1112" s="1"/>
      <c r="AJ1112" s="5"/>
      <c r="AK1112" s="5"/>
      <c r="AL1112" s="5"/>
      <c r="AM1112" s="5"/>
      <c r="AN1112" s="5"/>
      <c r="AO1112" s="5"/>
      <c r="AP1112" s="5"/>
      <c r="AQ1112" s="5"/>
      <c r="AR1112" s="5"/>
      <c r="AS1112" s="5"/>
      <c r="AT1112" s="5"/>
      <c r="AU1112" s="5"/>
      <c r="BB1112" s="1" t="s">
        <v>73</v>
      </c>
      <c r="BC1112" s="2">
        <v>41778</v>
      </c>
      <c r="BD1112" s="2">
        <v>41827</v>
      </c>
      <c r="BE1112" s="2">
        <v>41827</v>
      </c>
      <c r="BG1112" s="1" t="s">
        <v>251</v>
      </c>
      <c r="BH1112" s="1" t="s">
        <v>967</v>
      </c>
      <c r="BI1112" s="1" t="s">
        <v>89</v>
      </c>
      <c r="BJ1112" s="1" t="s">
        <v>2455</v>
      </c>
      <c r="BL1112" s="1" t="s">
        <v>536</v>
      </c>
      <c r="BM1112" s="1" t="s">
        <v>126</v>
      </c>
      <c r="BN1112" s="1" t="s">
        <v>2456</v>
      </c>
      <c r="BO1112" s="1">
        <v>660</v>
      </c>
      <c r="BP1112" s="1">
        <v>810</v>
      </c>
      <c r="BQ1112" s="1" t="s">
        <v>64</v>
      </c>
      <c r="BS1112" s="1" t="s">
        <v>84</v>
      </c>
      <c r="BT1112" s="2">
        <v>42948</v>
      </c>
      <c r="BU1112" s="1">
        <v>0</v>
      </c>
      <c r="BV1112" s="1">
        <v>0</v>
      </c>
      <c r="BW1112" s="1">
        <v>0</v>
      </c>
      <c r="BX1112" s="1">
        <v>0</v>
      </c>
    </row>
    <row r="1113" spans="4:76" hidden="1" x14ac:dyDescent="0.25">
      <c r="D1113" s="4"/>
      <c r="E1113" s="5" t="str">
        <f>BJ1113</f>
        <v>FES-2014-JUN</v>
      </c>
      <c r="F1113" s="5">
        <f>BK1113</f>
        <v>0</v>
      </c>
      <c r="H1113" s="5" t="str">
        <f>BB1113</f>
        <v>Withdrawn</v>
      </c>
      <c r="I1113" s="6" t="str">
        <f>BS1113</f>
        <v>Not Started</v>
      </c>
      <c r="J1113" s="1" t="s">
        <v>2457</v>
      </c>
      <c r="P1113" s="1" t="str">
        <f>BM1113</f>
        <v>NRIS</v>
      </c>
      <c r="R1113" s="1">
        <f>BP1113</f>
        <v>135</v>
      </c>
      <c r="T1113" s="1" t="str">
        <f>BQ1113</f>
        <v>Coal</v>
      </c>
      <c r="U1113" s="1" t="str">
        <f>BH1113</f>
        <v>Woodbury County</v>
      </c>
      <c r="V1113" s="1" t="str">
        <f>BI1113</f>
        <v>IA</v>
      </c>
      <c r="AB1113" s="1"/>
      <c r="AC1113" s="1"/>
      <c r="AJ1113" s="5"/>
      <c r="AK1113" s="5"/>
      <c r="AL1113" s="5"/>
      <c r="AM1113" s="5"/>
      <c r="AN1113" s="5"/>
      <c r="AO1113" s="5"/>
      <c r="AP1113" s="5"/>
      <c r="AQ1113" s="5"/>
      <c r="AR1113" s="5"/>
      <c r="AS1113" s="5"/>
      <c r="AT1113" s="5"/>
      <c r="AU1113" s="5"/>
      <c r="BB1113" s="1" t="s">
        <v>73</v>
      </c>
      <c r="BC1113" s="2">
        <v>41778</v>
      </c>
      <c r="BD1113" s="2">
        <v>41827</v>
      </c>
      <c r="BE1113" s="2">
        <v>41827</v>
      </c>
      <c r="BG1113" s="1" t="s">
        <v>251</v>
      </c>
      <c r="BH1113" s="1" t="s">
        <v>2458</v>
      </c>
      <c r="BI1113" s="1" t="s">
        <v>89</v>
      </c>
      <c r="BJ1113" s="1" t="s">
        <v>2455</v>
      </c>
      <c r="BL1113" s="1" t="s">
        <v>536</v>
      </c>
      <c r="BM1113" s="1" t="s">
        <v>126</v>
      </c>
      <c r="BN1113" s="1" t="s">
        <v>2459</v>
      </c>
      <c r="BO1113" s="1">
        <v>135</v>
      </c>
      <c r="BP1113" s="1">
        <v>135</v>
      </c>
      <c r="BQ1113" s="1" t="s">
        <v>83</v>
      </c>
      <c r="BS1113" s="1" t="s">
        <v>84</v>
      </c>
      <c r="BT1113" s="2">
        <v>43101</v>
      </c>
      <c r="BU1113" s="1">
        <v>0</v>
      </c>
      <c r="BV1113" s="1">
        <v>0</v>
      </c>
      <c r="BW1113" s="1">
        <v>0</v>
      </c>
      <c r="BX1113" s="1">
        <v>0</v>
      </c>
    </row>
    <row r="1114" spans="4:76" hidden="1" x14ac:dyDescent="0.25">
      <c r="D1114" s="4"/>
      <c r="E1114" s="5" t="str">
        <f>BJ1114</f>
        <v>DPP-2018-APR</v>
      </c>
      <c r="F1114" s="5" t="str">
        <f>BK1114</f>
        <v>West</v>
      </c>
      <c r="H1114" s="5" t="str">
        <f>BB1114</f>
        <v>Withdrawn</v>
      </c>
      <c r="I1114" s="6" t="str">
        <f>BS1114</f>
        <v>Not Started</v>
      </c>
      <c r="J1114" s="1" t="s">
        <v>5278</v>
      </c>
      <c r="P1114" s="1" t="str">
        <f>BM1114</f>
        <v>NRIS</v>
      </c>
      <c r="R1114" s="1">
        <f>BP1114</f>
        <v>100</v>
      </c>
      <c r="T1114" s="1" t="str">
        <f>BQ1114</f>
        <v>Solar</v>
      </c>
      <c r="U1114" s="1" t="str">
        <f>BH1114</f>
        <v>Brookings County</v>
      </c>
      <c r="V1114" s="1" t="str">
        <f>BI1114</f>
        <v>SD</v>
      </c>
      <c r="AB1114" s="1"/>
      <c r="AC1114" s="1"/>
      <c r="AJ1114" s="5"/>
      <c r="AK1114" s="5"/>
      <c r="AL1114" s="5"/>
      <c r="AM1114" s="5"/>
      <c r="AN1114" s="5"/>
      <c r="AO1114" s="5"/>
      <c r="AP1114" s="5"/>
      <c r="AQ1114" s="5"/>
      <c r="AR1114" s="32"/>
      <c r="AS1114" s="32"/>
      <c r="AT1114" s="28">
        <f>AR1114/($R1114*1000)</f>
        <v>0</v>
      </c>
      <c r="AU1114" s="28">
        <f>AS1114/($R1114*1000)</f>
        <v>0</v>
      </c>
      <c r="BB1114" s="1" t="s">
        <v>73</v>
      </c>
      <c r="BC1114" s="2">
        <v>43171</v>
      </c>
      <c r="BD1114" s="2">
        <v>43915</v>
      </c>
      <c r="BF1114" s="2">
        <v>44075</v>
      </c>
      <c r="BG1114" s="1" t="s">
        <v>91</v>
      </c>
      <c r="BH1114" s="1" t="s">
        <v>510</v>
      </c>
      <c r="BI1114" s="1" t="s">
        <v>205</v>
      </c>
      <c r="BJ1114" s="1" t="s">
        <v>2375</v>
      </c>
      <c r="BK1114" s="1" t="s">
        <v>725</v>
      </c>
      <c r="BL1114" s="1" t="s">
        <v>2376</v>
      </c>
      <c r="BM1114" s="1" t="s">
        <v>126</v>
      </c>
      <c r="BN1114" s="1" t="s">
        <v>5279</v>
      </c>
      <c r="BO1114" s="1">
        <v>100</v>
      </c>
      <c r="BP1114" s="1">
        <v>100</v>
      </c>
      <c r="BQ1114" s="1" t="s">
        <v>1485</v>
      </c>
      <c r="BR1114" s="1" t="s">
        <v>1486</v>
      </c>
      <c r="BS1114" s="1" t="s">
        <v>84</v>
      </c>
      <c r="BU1114" s="1">
        <v>0</v>
      </c>
      <c r="BV1114" s="1">
        <v>0</v>
      </c>
      <c r="BW1114" s="1">
        <v>0</v>
      </c>
      <c r="BX1114" s="1">
        <v>0</v>
      </c>
    </row>
    <row r="1115" spans="4:76" hidden="1" x14ac:dyDescent="0.25">
      <c r="D1115" s="4"/>
      <c r="E1115" s="5" t="str">
        <f>BJ1115</f>
        <v>FES_2014-JUN</v>
      </c>
      <c r="F1115" s="5">
        <f>BK1115</f>
        <v>0</v>
      </c>
      <c r="H1115" s="5" t="str">
        <f>BB1115</f>
        <v>Withdrawn</v>
      </c>
      <c r="I1115" s="6" t="str">
        <f>BS1115</f>
        <v>Not Started</v>
      </c>
      <c r="J1115" s="1" t="s">
        <v>2463</v>
      </c>
      <c r="P1115" s="1" t="str">
        <f>BM1115</f>
        <v>NRIS</v>
      </c>
      <c r="R1115" s="1">
        <f>BP1115</f>
        <v>280</v>
      </c>
      <c r="T1115" s="1" t="str">
        <f>BQ1115</f>
        <v>Coal</v>
      </c>
      <c r="U1115" s="1" t="str">
        <f>BH1115</f>
        <v>Woodbury County</v>
      </c>
      <c r="V1115" s="1" t="str">
        <f>BI1115</f>
        <v>IA</v>
      </c>
      <c r="AB1115" s="1"/>
      <c r="AC1115" s="1"/>
      <c r="AJ1115" s="5"/>
      <c r="AK1115" s="5"/>
      <c r="AL1115" s="5"/>
      <c r="AM1115" s="5"/>
      <c r="AN1115" s="5"/>
      <c r="AO1115" s="5"/>
      <c r="AP1115" s="5"/>
      <c r="AQ1115" s="5"/>
      <c r="AR1115" s="5"/>
      <c r="AS1115" s="5"/>
      <c r="AT1115" s="5"/>
      <c r="AU1115" s="5"/>
      <c r="BB1115" s="1" t="s">
        <v>73</v>
      </c>
      <c r="BC1115" s="2">
        <v>41778</v>
      </c>
      <c r="BD1115" s="2">
        <v>41827</v>
      </c>
      <c r="BE1115" s="2">
        <v>41827</v>
      </c>
      <c r="BG1115" s="1" t="s">
        <v>251</v>
      </c>
      <c r="BH1115" s="1" t="s">
        <v>2458</v>
      </c>
      <c r="BI1115" s="1" t="s">
        <v>89</v>
      </c>
      <c r="BJ1115" s="1" t="s">
        <v>2464</v>
      </c>
      <c r="BL1115" s="1" t="s">
        <v>536</v>
      </c>
      <c r="BM1115" s="1" t="s">
        <v>126</v>
      </c>
      <c r="BN1115" s="1" t="s">
        <v>2459</v>
      </c>
      <c r="BO1115" s="1">
        <v>280</v>
      </c>
      <c r="BP1115" s="1">
        <v>280</v>
      </c>
      <c r="BQ1115" s="1" t="s">
        <v>83</v>
      </c>
      <c r="BS1115" s="1" t="s">
        <v>84</v>
      </c>
      <c r="BT1115" s="2">
        <v>42379</v>
      </c>
      <c r="BU1115" s="1">
        <v>0</v>
      </c>
      <c r="BV1115" s="1">
        <v>0</v>
      </c>
      <c r="BW1115" s="1">
        <v>0</v>
      </c>
      <c r="BX1115" s="1">
        <v>0</v>
      </c>
    </row>
    <row r="1116" spans="4:76" hidden="1" x14ac:dyDescent="0.25">
      <c r="D1116" s="4"/>
      <c r="E1116" s="5" t="str">
        <f>BJ1116</f>
        <v>FES-2014-JUN</v>
      </c>
      <c r="F1116" s="5">
        <f>BK1116</f>
        <v>0</v>
      </c>
      <c r="H1116" s="5" t="str">
        <f>BB1116</f>
        <v>Withdrawn</v>
      </c>
      <c r="I1116" s="6" t="str">
        <f>BS1116</f>
        <v>Not Started</v>
      </c>
      <c r="J1116" s="1" t="s">
        <v>2465</v>
      </c>
      <c r="P1116" s="1" t="str">
        <f>BM1116</f>
        <v>NRIS</v>
      </c>
      <c r="R1116" s="1">
        <f>BP1116</f>
        <v>232</v>
      </c>
      <c r="T1116" s="1" t="str">
        <f>BQ1116</f>
        <v>Gas</v>
      </c>
      <c r="U1116" s="1" t="str">
        <f>BH1116</f>
        <v>Woodbury County</v>
      </c>
      <c r="V1116" s="1" t="str">
        <f>BI1116</f>
        <v>IA</v>
      </c>
      <c r="AB1116" s="1"/>
      <c r="AC1116" s="1"/>
      <c r="AJ1116" s="5"/>
      <c r="AK1116" s="5"/>
      <c r="AL1116" s="5"/>
      <c r="AM1116" s="5"/>
      <c r="AN1116" s="5"/>
      <c r="AO1116" s="5"/>
      <c r="AP1116" s="5"/>
      <c r="AQ1116" s="5"/>
      <c r="AR1116" s="5"/>
      <c r="AS1116" s="5"/>
      <c r="AT1116" s="5"/>
      <c r="AU1116" s="5"/>
      <c r="BB1116" s="1" t="s">
        <v>73</v>
      </c>
      <c r="BC1116" s="2">
        <v>41778</v>
      </c>
      <c r="BD1116" s="2">
        <v>41827</v>
      </c>
      <c r="BE1116" s="2">
        <v>41827</v>
      </c>
      <c r="BG1116" s="1" t="s">
        <v>251</v>
      </c>
      <c r="BH1116" s="1" t="s">
        <v>2458</v>
      </c>
      <c r="BI1116" s="1" t="s">
        <v>89</v>
      </c>
      <c r="BJ1116" s="1" t="s">
        <v>2455</v>
      </c>
      <c r="BL1116" s="1" t="s">
        <v>536</v>
      </c>
      <c r="BM1116" s="1" t="s">
        <v>126</v>
      </c>
      <c r="BN1116" s="1" t="s">
        <v>2459</v>
      </c>
      <c r="BO1116" s="1">
        <v>168</v>
      </c>
      <c r="BP1116" s="1">
        <v>232</v>
      </c>
      <c r="BQ1116" s="1" t="s">
        <v>64</v>
      </c>
      <c r="BS1116" s="1" t="s">
        <v>84</v>
      </c>
      <c r="BT1116" s="2">
        <v>42095</v>
      </c>
      <c r="BU1116" s="1">
        <v>0</v>
      </c>
      <c r="BV1116" s="1">
        <v>0</v>
      </c>
      <c r="BW1116" s="1">
        <v>0</v>
      </c>
      <c r="BX1116" s="1">
        <v>0</v>
      </c>
    </row>
    <row r="1117" spans="4:76" hidden="1" x14ac:dyDescent="0.25">
      <c r="D1117" s="4"/>
      <c r="E1117" s="5" t="str">
        <f>BJ1117</f>
        <v>FES-2014-JUN</v>
      </c>
      <c r="F1117" s="5">
        <f>BK1117</f>
        <v>0</v>
      </c>
      <c r="H1117" s="5" t="str">
        <f>BB1117</f>
        <v>Withdrawn</v>
      </c>
      <c r="I1117" s="6" t="str">
        <f>BS1117</f>
        <v>Not Started</v>
      </c>
      <c r="J1117" s="1" t="s">
        <v>2466</v>
      </c>
      <c r="P1117" s="1" t="str">
        <f>BM1117</f>
        <v>NRIS</v>
      </c>
      <c r="R1117" s="1">
        <f>BP1117</f>
        <v>116</v>
      </c>
      <c r="T1117" s="1" t="str">
        <f>BQ1117</f>
        <v>Gas</v>
      </c>
      <c r="U1117" s="1" t="str">
        <f>BH1117</f>
        <v>Polk County</v>
      </c>
      <c r="V1117" s="1" t="str">
        <f>BI1117</f>
        <v>IA</v>
      </c>
      <c r="AB1117" s="1"/>
      <c r="AC1117" s="1"/>
      <c r="AJ1117" s="5"/>
      <c r="AK1117" s="5"/>
      <c r="AL1117" s="5"/>
      <c r="AM1117" s="5"/>
      <c r="AN1117" s="5"/>
      <c r="AO1117" s="5"/>
      <c r="AP1117" s="5"/>
      <c r="AQ1117" s="5"/>
      <c r="AR1117" s="5"/>
      <c r="AS1117" s="5"/>
      <c r="AT1117" s="5"/>
      <c r="AU1117" s="5"/>
      <c r="BB1117" s="1" t="s">
        <v>73</v>
      </c>
      <c r="BC1117" s="2">
        <v>41778</v>
      </c>
      <c r="BD1117" s="2">
        <v>41827</v>
      </c>
      <c r="BE1117" s="2">
        <v>41827</v>
      </c>
      <c r="BG1117" s="1" t="s">
        <v>251</v>
      </c>
      <c r="BH1117" s="1" t="s">
        <v>958</v>
      </c>
      <c r="BI1117" s="1" t="s">
        <v>89</v>
      </c>
      <c r="BJ1117" s="1" t="s">
        <v>2455</v>
      </c>
      <c r="BL1117" s="1" t="s">
        <v>536</v>
      </c>
      <c r="BM1117" s="1" t="s">
        <v>126</v>
      </c>
      <c r="BN1117" s="1" t="s">
        <v>2467</v>
      </c>
      <c r="BO1117" s="1">
        <v>84</v>
      </c>
      <c r="BP1117" s="1">
        <v>116</v>
      </c>
      <c r="BQ1117" s="1" t="s">
        <v>64</v>
      </c>
      <c r="BS1117" s="1" t="s">
        <v>84</v>
      </c>
      <c r="BT1117" s="2">
        <v>42379</v>
      </c>
      <c r="BU1117" s="1">
        <v>0</v>
      </c>
      <c r="BV1117" s="1">
        <v>0</v>
      </c>
      <c r="BW1117" s="1">
        <v>0</v>
      </c>
      <c r="BX1117" s="1">
        <v>0</v>
      </c>
    </row>
    <row r="1118" spans="4:76" hidden="1" x14ac:dyDescent="0.25">
      <c r="D1118" s="4"/>
      <c r="E1118" s="5" t="str">
        <f>BJ1118</f>
        <v>DPP-2018-APR</v>
      </c>
      <c r="F1118" s="5" t="str">
        <f>BK1118</f>
        <v>South</v>
      </c>
      <c r="H1118" s="5" t="str">
        <f>BB1118</f>
        <v>Done</v>
      </c>
      <c r="I1118" s="6" t="str">
        <f>BS1118</f>
        <v>Under Construction</v>
      </c>
      <c r="J1118" s="1" t="s">
        <v>2391</v>
      </c>
      <c r="P1118" s="1" t="str">
        <f>BM1118</f>
        <v>NRIS</v>
      </c>
      <c r="R1118" s="1">
        <f>BP1118</f>
        <v>200</v>
      </c>
      <c r="T1118" s="1" t="str">
        <f>BQ1118</f>
        <v>Solar</v>
      </c>
      <c r="U1118" s="1" t="str">
        <f>BH1118</f>
        <v>Crittenden County</v>
      </c>
      <c r="V1118" s="1" t="str">
        <f>BI1118</f>
        <v>AR</v>
      </c>
      <c r="AB1118" s="1"/>
      <c r="AC1118" s="1"/>
      <c r="AJ1118" s="5"/>
      <c r="AK1118" s="5"/>
      <c r="AL1118" s="5"/>
      <c r="AM1118" s="5"/>
      <c r="AN1118" s="5"/>
      <c r="AO1118" s="5"/>
      <c r="AP1118" s="5"/>
      <c r="AQ1118" s="5"/>
      <c r="AR1118" s="32"/>
      <c r="AS1118" s="32"/>
      <c r="AT1118" s="28">
        <f>AR1118/($R1118*1000)</f>
        <v>0</v>
      </c>
      <c r="AU1118" s="28">
        <f>AS1118/($R1118*1000)</f>
        <v>0</v>
      </c>
      <c r="BB1118" s="1" t="s">
        <v>58</v>
      </c>
      <c r="BC1118" s="2">
        <v>43171</v>
      </c>
      <c r="BE1118" s="2">
        <v>44055</v>
      </c>
      <c r="BF1118" s="2">
        <v>44440</v>
      </c>
      <c r="BG1118" s="1" t="s">
        <v>2392</v>
      </c>
      <c r="BH1118" s="1" t="s">
        <v>2393</v>
      </c>
      <c r="BI1118" s="1" t="s">
        <v>2394</v>
      </c>
      <c r="BJ1118" s="1" t="s">
        <v>2375</v>
      </c>
      <c r="BK1118" s="1" t="s">
        <v>2395</v>
      </c>
      <c r="BL1118" s="1" t="s">
        <v>726</v>
      </c>
      <c r="BM1118" s="1" t="s">
        <v>126</v>
      </c>
      <c r="BN1118" s="1" t="s">
        <v>2396</v>
      </c>
      <c r="BO1118" s="1">
        <v>200</v>
      </c>
      <c r="BP1118" s="1">
        <v>200</v>
      </c>
      <c r="BQ1118" s="1" t="s">
        <v>1485</v>
      </c>
      <c r="BR1118" s="1" t="s">
        <v>1486</v>
      </c>
      <c r="BS1118" s="1" t="s">
        <v>71</v>
      </c>
      <c r="BT1118" s="2">
        <v>45078</v>
      </c>
      <c r="BU1118" s="1">
        <v>200</v>
      </c>
      <c r="BV1118" s="1">
        <v>200</v>
      </c>
      <c r="BW1118" s="1">
        <v>180</v>
      </c>
      <c r="BX1118" s="1">
        <v>180</v>
      </c>
    </row>
    <row r="1119" spans="4:76" hidden="1" x14ac:dyDescent="0.25">
      <c r="D1119" s="4"/>
      <c r="E1119" s="5" t="str">
        <f>BJ1119</f>
        <v>FES-2014-JUN</v>
      </c>
      <c r="F1119" s="5">
        <f>BK1119</f>
        <v>0</v>
      </c>
      <c r="H1119" s="5" t="str">
        <f>BB1119</f>
        <v>Withdrawn</v>
      </c>
      <c r="I1119" s="6" t="str">
        <f>BS1119</f>
        <v>Not Started</v>
      </c>
      <c r="J1119" s="1" t="s">
        <v>2471</v>
      </c>
      <c r="P1119" s="1" t="str">
        <f>BM1119</f>
        <v>NRIS</v>
      </c>
      <c r="R1119" s="1">
        <f>BP1119</f>
        <v>810</v>
      </c>
      <c r="T1119" s="1" t="str">
        <f>BQ1119</f>
        <v>Gas</v>
      </c>
      <c r="U1119" s="1" t="str">
        <f>BH1119</f>
        <v>Pottawattamie County</v>
      </c>
      <c r="V1119" s="1" t="str">
        <f>BI1119</f>
        <v>IA</v>
      </c>
      <c r="AB1119" s="1"/>
      <c r="AC1119" s="1"/>
      <c r="AJ1119" s="5"/>
      <c r="AK1119" s="5"/>
      <c r="AL1119" s="5"/>
      <c r="AM1119" s="5"/>
      <c r="AN1119" s="5"/>
      <c r="AO1119" s="5"/>
      <c r="AP1119" s="5"/>
      <c r="AQ1119" s="5"/>
      <c r="AR1119" s="5"/>
      <c r="AS1119" s="5"/>
      <c r="AT1119" s="5"/>
      <c r="AU1119" s="5"/>
      <c r="BB1119" s="1" t="s">
        <v>73</v>
      </c>
      <c r="BC1119" s="2">
        <v>41778</v>
      </c>
      <c r="BD1119" s="2">
        <v>41827</v>
      </c>
      <c r="BE1119" s="2">
        <v>41827</v>
      </c>
      <c r="BG1119" s="1" t="s">
        <v>251</v>
      </c>
      <c r="BH1119" s="1" t="s">
        <v>2472</v>
      </c>
      <c r="BI1119" s="1" t="s">
        <v>89</v>
      </c>
      <c r="BJ1119" s="1" t="s">
        <v>2455</v>
      </c>
      <c r="BL1119" s="1" t="s">
        <v>536</v>
      </c>
      <c r="BM1119" s="1" t="s">
        <v>126</v>
      </c>
      <c r="BN1119" s="1" t="s">
        <v>2473</v>
      </c>
      <c r="BO1119" s="1">
        <v>660</v>
      </c>
      <c r="BP1119" s="1">
        <v>810</v>
      </c>
      <c r="BQ1119" s="1" t="s">
        <v>64</v>
      </c>
      <c r="BS1119" s="1" t="s">
        <v>84</v>
      </c>
      <c r="BT1119" s="2">
        <v>42379</v>
      </c>
      <c r="BU1119" s="1">
        <v>0</v>
      </c>
      <c r="BV1119" s="1">
        <v>0</v>
      </c>
      <c r="BW1119" s="1">
        <v>0</v>
      </c>
      <c r="BX1119" s="1">
        <v>0</v>
      </c>
    </row>
    <row r="1120" spans="4:76" hidden="1" x14ac:dyDescent="0.25">
      <c r="D1120" s="4"/>
      <c r="E1120" s="5" t="str">
        <f>BJ1120</f>
        <v>FES-2014-JUN</v>
      </c>
      <c r="F1120" s="5">
        <f>BK1120</f>
        <v>0</v>
      </c>
      <c r="H1120" s="5" t="str">
        <f>BB1120</f>
        <v>Withdrawn</v>
      </c>
      <c r="I1120" s="6" t="str">
        <f>BS1120</f>
        <v>Not Started</v>
      </c>
      <c r="J1120" s="1" t="s">
        <v>2474</v>
      </c>
      <c r="P1120" s="1" t="str">
        <f>BM1120</f>
        <v>NRIS</v>
      </c>
      <c r="R1120" s="1">
        <f>BP1120</f>
        <v>464</v>
      </c>
      <c r="T1120" s="1" t="str">
        <f>BQ1120</f>
        <v>Gas</v>
      </c>
      <c r="U1120" s="1" t="str">
        <f>BH1120</f>
        <v>Adair County</v>
      </c>
      <c r="V1120" s="1" t="str">
        <f>BI1120</f>
        <v>IA</v>
      </c>
      <c r="AB1120" s="1"/>
      <c r="AC1120" s="1"/>
      <c r="AJ1120" s="5"/>
      <c r="AK1120" s="5"/>
      <c r="AL1120" s="5"/>
      <c r="AM1120" s="5"/>
      <c r="AN1120" s="5"/>
      <c r="AO1120" s="5"/>
      <c r="AP1120" s="5"/>
      <c r="AQ1120" s="5"/>
      <c r="AR1120" s="5"/>
      <c r="AS1120" s="5"/>
      <c r="AT1120" s="5"/>
      <c r="AU1120" s="5"/>
      <c r="BB1120" s="1" t="s">
        <v>73</v>
      </c>
      <c r="BC1120" s="2">
        <v>41778</v>
      </c>
      <c r="BD1120" s="2">
        <v>41827</v>
      </c>
      <c r="BE1120" s="2">
        <v>41827</v>
      </c>
      <c r="BG1120" s="1" t="s">
        <v>251</v>
      </c>
      <c r="BH1120" s="1" t="s">
        <v>967</v>
      </c>
      <c r="BI1120" s="1" t="s">
        <v>89</v>
      </c>
      <c r="BJ1120" s="1" t="s">
        <v>2455</v>
      </c>
      <c r="BL1120" s="1" t="s">
        <v>536</v>
      </c>
      <c r="BM1120" s="1" t="s">
        <v>126</v>
      </c>
      <c r="BN1120" s="1" t="s">
        <v>2475</v>
      </c>
      <c r="BO1120" s="1">
        <v>336</v>
      </c>
      <c r="BP1120" s="1">
        <v>464</v>
      </c>
      <c r="BQ1120" s="1" t="s">
        <v>64</v>
      </c>
      <c r="BS1120" s="1" t="s">
        <v>84</v>
      </c>
      <c r="BT1120" s="2">
        <v>42379</v>
      </c>
      <c r="BU1120" s="1">
        <v>0</v>
      </c>
      <c r="BV1120" s="1">
        <v>0</v>
      </c>
      <c r="BW1120" s="1">
        <v>0</v>
      </c>
      <c r="BX1120" s="1">
        <v>0</v>
      </c>
    </row>
    <row r="1121" spans="4:76" hidden="1" x14ac:dyDescent="0.25">
      <c r="D1121" s="4"/>
      <c r="E1121" s="5" t="str">
        <f>BJ1121</f>
        <v>FES-2014-JUN</v>
      </c>
      <c r="F1121" s="5">
        <f>BK1121</f>
        <v>0</v>
      </c>
      <c r="H1121" s="5" t="str">
        <f>BB1121</f>
        <v>Withdrawn</v>
      </c>
      <c r="I1121" s="6" t="str">
        <f>BS1121</f>
        <v>Not Started</v>
      </c>
      <c r="J1121" s="1" t="s">
        <v>2476</v>
      </c>
      <c r="P1121" s="1" t="str">
        <f>BM1121</f>
        <v>NRIS</v>
      </c>
      <c r="R1121" s="1">
        <f>BP1121</f>
        <v>464</v>
      </c>
      <c r="T1121" s="1" t="str">
        <f>BQ1121</f>
        <v>Gas</v>
      </c>
      <c r="U1121" s="1" t="str">
        <f>BH1121</f>
        <v>Pottawattamie County</v>
      </c>
      <c r="V1121" s="1" t="str">
        <f>BI1121</f>
        <v>IA</v>
      </c>
      <c r="AB1121" s="1"/>
      <c r="AC1121" s="1"/>
      <c r="AJ1121" s="5"/>
      <c r="AK1121" s="5"/>
      <c r="AL1121" s="5"/>
      <c r="AM1121" s="5"/>
      <c r="AN1121" s="5"/>
      <c r="AO1121" s="5"/>
      <c r="AP1121" s="5"/>
      <c r="AQ1121" s="5"/>
      <c r="AR1121" s="5"/>
      <c r="AS1121" s="5"/>
      <c r="AT1121" s="5"/>
      <c r="AU1121" s="5"/>
      <c r="BB1121" s="1" t="s">
        <v>73</v>
      </c>
      <c r="BC1121" s="2">
        <v>41778</v>
      </c>
      <c r="BD1121" s="2">
        <v>41827</v>
      </c>
      <c r="BE1121" s="2">
        <v>41827</v>
      </c>
      <c r="BG1121" s="1" t="s">
        <v>251</v>
      </c>
      <c r="BH1121" s="1" t="s">
        <v>2472</v>
      </c>
      <c r="BI1121" s="1" t="s">
        <v>89</v>
      </c>
      <c r="BJ1121" s="1" t="s">
        <v>2455</v>
      </c>
      <c r="BL1121" s="1" t="s">
        <v>536</v>
      </c>
      <c r="BM1121" s="1" t="s">
        <v>126</v>
      </c>
      <c r="BN1121" s="1" t="s">
        <v>2477</v>
      </c>
      <c r="BO1121" s="1">
        <v>336</v>
      </c>
      <c r="BP1121" s="1">
        <v>464</v>
      </c>
      <c r="BQ1121" s="1" t="s">
        <v>64</v>
      </c>
      <c r="BS1121" s="1" t="s">
        <v>84</v>
      </c>
      <c r="BT1121" s="2">
        <v>43101</v>
      </c>
      <c r="BU1121" s="1">
        <v>0</v>
      </c>
      <c r="BV1121" s="1">
        <v>0</v>
      </c>
      <c r="BW1121" s="1">
        <v>0</v>
      </c>
      <c r="BX1121" s="1">
        <v>0</v>
      </c>
    </row>
    <row r="1122" spans="4:76" hidden="1" x14ac:dyDescent="0.25">
      <c r="D1122" s="4"/>
      <c r="E1122" s="5" t="str">
        <f>BJ1122</f>
        <v>FES-2014-JUN</v>
      </c>
      <c r="F1122" s="5">
        <f>BK1122</f>
        <v>0</v>
      </c>
      <c r="H1122" s="5" t="str">
        <f>BB1122</f>
        <v>Withdrawn</v>
      </c>
      <c r="I1122" s="6" t="str">
        <f>BS1122</f>
        <v>Not Started</v>
      </c>
      <c r="J1122" s="1" t="s">
        <v>2478</v>
      </c>
      <c r="P1122" s="1" t="str">
        <f>BM1122</f>
        <v>NRIS</v>
      </c>
      <c r="R1122" s="1">
        <f>BP1122</f>
        <v>232</v>
      </c>
      <c r="T1122" s="1" t="str">
        <f>BQ1122</f>
        <v>Gas</v>
      </c>
      <c r="U1122" s="1" t="str">
        <f>BH1122</f>
        <v>Pottawattamie County</v>
      </c>
      <c r="V1122" s="1" t="str">
        <f>BI1122</f>
        <v>IA</v>
      </c>
      <c r="AB1122" s="1"/>
      <c r="AC1122" s="1"/>
      <c r="AJ1122" s="5"/>
      <c r="AK1122" s="5"/>
      <c r="AL1122" s="5"/>
      <c r="AM1122" s="5"/>
      <c r="AN1122" s="5"/>
      <c r="AO1122" s="5"/>
      <c r="AP1122" s="5"/>
      <c r="AQ1122" s="5"/>
      <c r="AR1122" s="5"/>
      <c r="AS1122" s="5"/>
      <c r="AT1122" s="5"/>
      <c r="AU1122" s="5"/>
      <c r="BB1122" s="1" t="s">
        <v>73</v>
      </c>
      <c r="BC1122" s="2">
        <v>41778</v>
      </c>
      <c r="BD1122" s="2">
        <v>41827</v>
      </c>
      <c r="BE1122" s="2">
        <v>41827</v>
      </c>
      <c r="BG1122" s="1" t="s">
        <v>251</v>
      </c>
      <c r="BH1122" s="1" t="s">
        <v>2472</v>
      </c>
      <c r="BI1122" s="1" t="s">
        <v>89</v>
      </c>
      <c r="BJ1122" s="1" t="s">
        <v>2455</v>
      </c>
      <c r="BL1122" s="1" t="s">
        <v>536</v>
      </c>
      <c r="BM1122" s="1" t="s">
        <v>126</v>
      </c>
      <c r="BN1122" s="1" t="s">
        <v>2479</v>
      </c>
      <c r="BO1122" s="1">
        <v>168</v>
      </c>
      <c r="BP1122" s="1">
        <v>232</v>
      </c>
      <c r="BQ1122" s="1" t="s">
        <v>64</v>
      </c>
      <c r="BS1122" s="1" t="s">
        <v>84</v>
      </c>
      <c r="BT1122" s="2">
        <v>42379</v>
      </c>
      <c r="BU1122" s="1">
        <v>0</v>
      </c>
      <c r="BV1122" s="1">
        <v>0</v>
      </c>
      <c r="BW1122" s="1">
        <v>0</v>
      </c>
      <c r="BX1122" s="1">
        <v>0</v>
      </c>
    </row>
    <row r="1123" spans="4:76" hidden="1" x14ac:dyDescent="0.25">
      <c r="D1123" s="4"/>
      <c r="E1123" s="5">
        <f>BJ1123</f>
        <v>0</v>
      </c>
      <c r="F1123" s="5">
        <f>BK1123</f>
        <v>0</v>
      </c>
      <c r="H1123" s="5" t="str">
        <f>BB1123</f>
        <v>Withdrawn</v>
      </c>
      <c r="I1123" s="6" t="str">
        <f>BS1123</f>
        <v>Not Started</v>
      </c>
      <c r="J1123" s="1" t="s">
        <v>2480</v>
      </c>
      <c r="P1123" s="1" t="str">
        <f>BM1123</f>
        <v>NRIS</v>
      </c>
      <c r="R1123" s="1">
        <f>BP1123</f>
        <v>1065</v>
      </c>
      <c r="T1123" s="1" t="str">
        <f>BQ1123</f>
        <v>Gas</v>
      </c>
      <c r="U1123" s="1" t="str">
        <f>BH1123</f>
        <v>Shelby County</v>
      </c>
      <c r="V1123" s="1" t="str">
        <f>BI1123</f>
        <v>IN</v>
      </c>
      <c r="AB1123" s="1"/>
      <c r="AC1123" s="1"/>
      <c r="AJ1123" s="5"/>
      <c r="AK1123" s="5"/>
      <c r="AL1123" s="5"/>
      <c r="AM1123" s="5"/>
      <c r="AN1123" s="5"/>
      <c r="AO1123" s="5"/>
      <c r="AP1123" s="5"/>
      <c r="AQ1123" s="5"/>
      <c r="AR1123" s="5"/>
      <c r="AS1123" s="5"/>
      <c r="AT1123" s="5"/>
      <c r="AU1123" s="5"/>
      <c r="BB1123" s="1" t="s">
        <v>73</v>
      </c>
      <c r="BC1123" s="2">
        <v>41219</v>
      </c>
      <c r="BD1123" s="2">
        <v>41828</v>
      </c>
      <c r="BE1123" s="2">
        <v>41828</v>
      </c>
      <c r="BG1123" s="1" t="s">
        <v>101</v>
      </c>
      <c r="BH1123" s="1" t="s">
        <v>566</v>
      </c>
      <c r="BI1123" s="1" t="s">
        <v>103</v>
      </c>
      <c r="BL1123" s="1" t="s">
        <v>536</v>
      </c>
      <c r="BM1123" s="1" t="s">
        <v>126</v>
      </c>
      <c r="BN1123" s="1" t="s">
        <v>2481</v>
      </c>
      <c r="BO1123" s="1">
        <v>938</v>
      </c>
      <c r="BP1123" s="1">
        <v>1065</v>
      </c>
      <c r="BQ1123" s="1" t="s">
        <v>64</v>
      </c>
      <c r="BS1123" s="1" t="s">
        <v>84</v>
      </c>
      <c r="BT1123" s="2">
        <v>42104</v>
      </c>
      <c r="BU1123" s="1">
        <v>0</v>
      </c>
      <c r="BV1123" s="1">
        <v>0</v>
      </c>
      <c r="BW1123" s="1">
        <v>0</v>
      </c>
      <c r="BX1123" s="1">
        <v>0</v>
      </c>
    </row>
    <row r="1124" spans="4:76" hidden="1" x14ac:dyDescent="0.25">
      <c r="D1124" s="4"/>
      <c r="E1124" s="5">
        <f>BJ1124</f>
        <v>0</v>
      </c>
      <c r="F1124" s="5">
        <f>BK1124</f>
        <v>0</v>
      </c>
      <c r="H1124" s="5" t="str">
        <f>BB1124</f>
        <v>Withdrawn</v>
      </c>
      <c r="I1124" s="6" t="str">
        <f>BS1124</f>
        <v>Not Started</v>
      </c>
      <c r="J1124" s="1" t="s">
        <v>2482</v>
      </c>
      <c r="P1124" s="1" t="str">
        <f>BM1124</f>
        <v>NRIS</v>
      </c>
      <c r="R1124" s="1">
        <f>BP1124</f>
        <v>200</v>
      </c>
      <c r="T1124" s="1" t="str">
        <f>BQ1124</f>
        <v>Wind</v>
      </c>
      <c r="U1124" s="1" t="str">
        <f>BH1124</f>
        <v>Roberts County</v>
      </c>
      <c r="V1124" s="1" t="str">
        <f>BI1124</f>
        <v>SD</v>
      </c>
      <c r="AB1124" s="1"/>
      <c r="AC1124" s="1"/>
      <c r="AJ1124" s="5"/>
      <c r="AK1124" s="5"/>
      <c r="AL1124" s="5"/>
      <c r="AM1124" s="5"/>
      <c r="AN1124" s="5"/>
      <c r="AO1124" s="5"/>
      <c r="AP1124" s="5"/>
      <c r="AQ1124" s="5"/>
      <c r="AR1124" s="5"/>
      <c r="AS1124" s="5"/>
      <c r="AT1124" s="5"/>
      <c r="AU1124" s="5"/>
      <c r="BB1124" s="1" t="s">
        <v>73</v>
      </c>
      <c r="BC1124" s="2">
        <v>41232</v>
      </c>
      <c r="BD1124" s="2">
        <v>41828</v>
      </c>
      <c r="BE1124" s="2">
        <v>41828</v>
      </c>
      <c r="BG1124" s="1" t="s">
        <v>236</v>
      </c>
      <c r="BH1124" s="1" t="s">
        <v>1224</v>
      </c>
      <c r="BI1124" s="1" t="s">
        <v>205</v>
      </c>
      <c r="BL1124" s="1" t="s">
        <v>536</v>
      </c>
      <c r="BM1124" s="1" t="s">
        <v>126</v>
      </c>
      <c r="BN1124" s="1" t="s">
        <v>2483</v>
      </c>
      <c r="BO1124" s="1">
        <v>200</v>
      </c>
      <c r="BP1124" s="1">
        <v>200</v>
      </c>
      <c r="BQ1124" s="1" t="s">
        <v>97</v>
      </c>
      <c r="BR1124" s="1" t="s">
        <v>98</v>
      </c>
      <c r="BS1124" s="1" t="s">
        <v>84</v>
      </c>
      <c r="BT1124" s="2">
        <v>41927</v>
      </c>
      <c r="BU1124" s="1">
        <v>0</v>
      </c>
      <c r="BV1124" s="1">
        <v>0</v>
      </c>
      <c r="BW1124" s="1">
        <v>0</v>
      </c>
      <c r="BX1124" s="1">
        <v>0</v>
      </c>
    </row>
    <row r="1125" spans="4:76" hidden="1" x14ac:dyDescent="0.25">
      <c r="D1125" s="4"/>
      <c r="E1125" s="5" t="str">
        <f>BJ1125</f>
        <v>DPP-2018-APR</v>
      </c>
      <c r="F1125" s="5" t="str">
        <f>BK1125</f>
        <v>West</v>
      </c>
      <c r="H1125" s="5" t="str">
        <f>BB1125</f>
        <v>Withdrawn</v>
      </c>
      <c r="I1125" s="6" t="str">
        <f>BS1125</f>
        <v>Not Started</v>
      </c>
      <c r="J1125" s="1" t="s">
        <v>5280</v>
      </c>
      <c r="P1125" s="1" t="str">
        <f>BM1125</f>
        <v>NRIS</v>
      </c>
      <c r="R1125" s="1">
        <f>BP1125</f>
        <v>50</v>
      </c>
      <c r="T1125" s="1" t="str">
        <f>BQ1125</f>
        <v>Solar</v>
      </c>
      <c r="U1125" s="1" t="str">
        <f>BH1125</f>
        <v>Faribault County</v>
      </c>
      <c r="V1125" s="1" t="str">
        <f>BI1125</f>
        <v>MN</v>
      </c>
      <c r="AB1125" s="1"/>
      <c r="AC1125" s="1"/>
      <c r="AJ1125" s="5"/>
      <c r="AK1125" s="5"/>
      <c r="AL1125" s="5"/>
      <c r="AM1125" s="5"/>
      <c r="AN1125" s="5"/>
      <c r="AO1125" s="5"/>
      <c r="AP1125" s="5"/>
      <c r="AQ1125" s="5"/>
      <c r="AR1125" s="32"/>
      <c r="AS1125" s="32"/>
      <c r="AT1125" s="28">
        <f>AR1125/($R1125*1000)</f>
        <v>0</v>
      </c>
      <c r="AU1125" s="28">
        <f>AS1125/($R1125*1000)</f>
        <v>0</v>
      </c>
      <c r="BB1125" s="1" t="s">
        <v>73</v>
      </c>
      <c r="BC1125" s="2">
        <v>43171</v>
      </c>
      <c r="BD1125" s="2">
        <v>43915</v>
      </c>
      <c r="BF1125" s="2">
        <v>44075</v>
      </c>
      <c r="BG1125" s="1" t="s">
        <v>87</v>
      </c>
      <c r="BH1125" s="1" t="s">
        <v>718</v>
      </c>
      <c r="BI1125" s="1" t="s">
        <v>93</v>
      </c>
      <c r="BJ1125" s="1" t="s">
        <v>2375</v>
      </c>
      <c r="BK1125" s="1" t="s">
        <v>725</v>
      </c>
      <c r="BL1125" s="1" t="s">
        <v>2376</v>
      </c>
      <c r="BM1125" s="1" t="s">
        <v>126</v>
      </c>
      <c r="BN1125" s="1" t="s">
        <v>5281</v>
      </c>
      <c r="BO1125" s="1">
        <v>50</v>
      </c>
      <c r="BP1125" s="1">
        <v>50</v>
      </c>
      <c r="BQ1125" s="1" t="s">
        <v>1485</v>
      </c>
      <c r="BR1125" s="1" t="s">
        <v>1486</v>
      </c>
      <c r="BS1125" s="1" t="s">
        <v>84</v>
      </c>
      <c r="BU1125" s="1">
        <v>0</v>
      </c>
      <c r="BV1125" s="1">
        <v>0</v>
      </c>
      <c r="BW1125" s="1">
        <v>0</v>
      </c>
      <c r="BX1125" s="1">
        <v>0</v>
      </c>
    </row>
    <row r="1126" spans="4:76" hidden="1" x14ac:dyDescent="0.25">
      <c r="D1126" s="4"/>
      <c r="E1126" s="5" t="str">
        <f>BJ1126</f>
        <v>DPP-2012-AUG</v>
      </c>
      <c r="F1126" s="5" t="str">
        <f>BK1126</f>
        <v>West</v>
      </c>
      <c r="H1126" s="5" t="str">
        <f>BB1126</f>
        <v>Withdrawn</v>
      </c>
      <c r="I1126" s="6" t="str">
        <f>BS1126</f>
        <v>Withdrawn</v>
      </c>
      <c r="J1126" s="1" t="s">
        <v>2487</v>
      </c>
      <c r="P1126" s="1" t="str">
        <f>BM1126</f>
        <v>NRIS</v>
      </c>
      <c r="R1126" s="1">
        <f>BP1126</f>
        <v>20</v>
      </c>
      <c r="T1126" s="1" t="str">
        <f>BQ1126</f>
        <v>Wind</v>
      </c>
      <c r="U1126" s="1" t="str">
        <f>BH1126</f>
        <v>Greene County</v>
      </c>
      <c r="V1126" s="1" t="str">
        <f>BI1126</f>
        <v>IA</v>
      </c>
      <c r="AB1126" s="1"/>
      <c r="AC1126" s="1"/>
      <c r="AJ1126" s="5"/>
      <c r="AK1126" s="5"/>
      <c r="AL1126" s="5"/>
      <c r="AM1126" s="5"/>
      <c r="AN1126" s="5"/>
      <c r="AO1126" s="5"/>
      <c r="AP1126" s="5"/>
      <c r="AQ1126" s="5"/>
      <c r="AR1126" s="5"/>
      <c r="AS1126" s="5"/>
      <c r="AT1126" s="5"/>
      <c r="AU1126" s="5"/>
      <c r="BB1126" s="1" t="s">
        <v>73</v>
      </c>
      <c r="BC1126" s="2">
        <v>40114</v>
      </c>
      <c r="BD1126" s="2">
        <v>41838</v>
      </c>
      <c r="BE1126" s="2">
        <v>41838</v>
      </c>
      <c r="BG1126" s="1" t="s">
        <v>87</v>
      </c>
      <c r="BH1126" s="1" t="s">
        <v>241</v>
      </c>
      <c r="BI1126" s="1" t="s">
        <v>89</v>
      </c>
      <c r="BJ1126" s="1" t="s">
        <v>1435</v>
      </c>
      <c r="BK1126" s="1" t="s">
        <v>725</v>
      </c>
      <c r="BL1126" s="1" t="s">
        <v>134</v>
      </c>
      <c r="BM1126" s="1" t="s">
        <v>126</v>
      </c>
      <c r="BN1126" s="1" t="s">
        <v>2488</v>
      </c>
      <c r="BO1126" s="1">
        <v>20</v>
      </c>
      <c r="BP1126" s="1">
        <v>20</v>
      </c>
      <c r="BQ1126" s="1" t="s">
        <v>97</v>
      </c>
      <c r="BR1126" s="1" t="s">
        <v>98</v>
      </c>
      <c r="BS1126" s="1" t="s">
        <v>73</v>
      </c>
      <c r="BT1126" s="2">
        <v>41182</v>
      </c>
      <c r="BU1126" s="1">
        <v>0</v>
      </c>
      <c r="BV1126" s="1">
        <v>0</v>
      </c>
      <c r="BW1126" s="1">
        <v>0</v>
      </c>
      <c r="BX1126" s="1">
        <v>0</v>
      </c>
    </row>
    <row r="1127" spans="4:76" x14ac:dyDescent="0.25">
      <c r="D1127" s="4"/>
      <c r="E1127" s="5" t="str">
        <f>BJ1127</f>
        <v>DPP-2018-APR</v>
      </c>
      <c r="F1127" s="5" t="str">
        <f>BK1127</f>
        <v>East (ATC)</v>
      </c>
      <c r="G1127" s="5" t="str">
        <f>_xlfn.CONCAT(E1127,F1127)</f>
        <v>DPP-2018-APREast (ATC)</v>
      </c>
      <c r="H1127" s="5" t="str">
        <f>BB1127</f>
        <v>Withdrawn</v>
      </c>
      <c r="I1127" s="6" t="str">
        <f>BS1127</f>
        <v>Not Started</v>
      </c>
      <c r="J1127" s="1" t="s">
        <v>5373</v>
      </c>
      <c r="P1127" s="1" t="str">
        <f>BM1127</f>
        <v>NRIS</v>
      </c>
      <c r="Q1127" s="1" t="s">
        <v>6202</v>
      </c>
      <c r="R1127" s="1">
        <f>BP1127</f>
        <v>400</v>
      </c>
      <c r="T1127" s="1" t="str">
        <f>BQ1127</f>
        <v>Solar</v>
      </c>
      <c r="U1127" s="1" t="str">
        <f>BH1127</f>
        <v>Kenosha County,Racine County</v>
      </c>
      <c r="V1127" s="1" t="str">
        <f>BI1127</f>
        <v>WI</v>
      </c>
      <c r="Z1127" s="1">
        <v>1</v>
      </c>
      <c r="AA1127" s="1">
        <f>IF(H1127="Withdrawn",0,1)</f>
        <v>0</v>
      </c>
      <c r="AB1127" s="36">
        <v>1600000</v>
      </c>
      <c r="AC1127" s="36">
        <v>0</v>
      </c>
      <c r="AJ1127" s="5"/>
      <c r="AK1127" s="32">
        <v>591762</v>
      </c>
      <c r="AL1127" s="32">
        <f>SUM(AB1127:AK1127)</f>
        <v>2191762</v>
      </c>
      <c r="AM1127" s="32"/>
      <c r="AN1127" s="32"/>
      <c r="AO1127" s="32">
        <v>6050000</v>
      </c>
      <c r="AP1127" s="32">
        <v>10951322</v>
      </c>
      <c r="AQ1127" s="32">
        <v>0</v>
      </c>
      <c r="AR1127" s="32">
        <f>AM1127+AP1127</f>
        <v>10951322</v>
      </c>
      <c r="AS1127" s="32">
        <f>AR1127+AN1127+AO1127+AQ1127</f>
        <v>17001322</v>
      </c>
      <c r="AT1127" s="28">
        <f>AR1127/($R1127*1000)</f>
        <v>27.378305000000001</v>
      </c>
      <c r="AU1127" s="28">
        <f>AS1127/($R1127*1000)</f>
        <v>42.503304999999997</v>
      </c>
      <c r="AV1127" s="16">
        <f>IF(P1127 = "NRIS",AS1127,AR1127)</f>
        <v>17001322</v>
      </c>
      <c r="BB1127" s="1" t="s">
        <v>73</v>
      </c>
      <c r="BC1127" s="2">
        <v>43171</v>
      </c>
      <c r="BD1127" s="2">
        <v>43970</v>
      </c>
      <c r="BF1127" s="2">
        <v>44075</v>
      </c>
      <c r="BG1127" s="1" t="s">
        <v>74</v>
      </c>
      <c r="BH1127" s="1" t="s">
        <v>5374</v>
      </c>
      <c r="BI1127" s="1" t="s">
        <v>76</v>
      </c>
      <c r="BJ1127" s="1" t="s">
        <v>2375</v>
      </c>
      <c r="BK1127" s="1" t="s">
        <v>2196</v>
      </c>
      <c r="BL1127" s="1" t="s">
        <v>2376</v>
      </c>
      <c r="BM1127" s="1" t="s">
        <v>126</v>
      </c>
      <c r="BN1127" s="1" t="s">
        <v>5375</v>
      </c>
      <c r="BO1127" s="1">
        <v>400</v>
      </c>
      <c r="BP1127" s="1">
        <v>400</v>
      </c>
      <c r="BQ1127" s="1" t="s">
        <v>1485</v>
      </c>
      <c r="BR1127" s="1" t="s">
        <v>1486</v>
      </c>
      <c r="BS1127" s="1" t="s">
        <v>84</v>
      </c>
      <c r="BU1127" s="1">
        <v>400</v>
      </c>
      <c r="BV1127" s="1">
        <v>400</v>
      </c>
      <c r="BW1127" s="1">
        <v>0</v>
      </c>
      <c r="BX1127" s="1">
        <v>0</v>
      </c>
    </row>
    <row r="1128" spans="4:76" x14ac:dyDescent="0.25">
      <c r="D1128" s="4"/>
      <c r="E1128" s="5" t="str">
        <f>BJ1128</f>
        <v>DPP-2018-APR</v>
      </c>
      <c r="F1128" s="5" t="str">
        <f>BK1128</f>
        <v>East (ATC)</v>
      </c>
      <c r="G1128" s="5" t="str">
        <f>_xlfn.CONCAT(E1128,F1128)</f>
        <v>DPP-2018-APREast (ATC)</v>
      </c>
      <c r="H1128" s="5" t="str">
        <f>BB1128</f>
        <v>Withdrawn</v>
      </c>
      <c r="I1128" s="6" t="str">
        <f>BS1128</f>
        <v>Not Started</v>
      </c>
      <c r="J1128" s="1" t="s">
        <v>5376</v>
      </c>
      <c r="P1128" s="1" t="str">
        <f>BM1128</f>
        <v>NRIS</v>
      </c>
      <c r="Q1128" s="1" t="s">
        <v>6202</v>
      </c>
      <c r="R1128" s="1">
        <f>BP1128</f>
        <v>400</v>
      </c>
      <c r="T1128" s="1" t="str">
        <f>BQ1128</f>
        <v>Solar</v>
      </c>
      <c r="U1128" s="1" t="str">
        <f>BH1128</f>
        <v>Kenosha County,Racine County</v>
      </c>
      <c r="V1128" s="1" t="str">
        <f>BI1128</f>
        <v>WI</v>
      </c>
      <c r="Z1128" s="1">
        <v>1</v>
      </c>
      <c r="AA1128" s="1">
        <f>IF(H1128="Withdrawn",0,1)</f>
        <v>0</v>
      </c>
      <c r="AB1128" s="36">
        <v>1600000</v>
      </c>
      <c r="AC1128" s="36">
        <v>0</v>
      </c>
      <c r="AJ1128" s="5"/>
      <c r="AK1128" s="32">
        <v>0</v>
      </c>
      <c r="AL1128" s="32">
        <f>SUM(AB1128:AK1128)</f>
        <v>1600000</v>
      </c>
      <c r="AM1128" s="32"/>
      <c r="AN1128" s="32"/>
      <c r="AO1128" s="32">
        <v>6520000</v>
      </c>
      <c r="AP1128" s="32">
        <v>2753837</v>
      </c>
      <c r="AQ1128" s="32">
        <v>0</v>
      </c>
      <c r="AR1128" s="32">
        <f>AM1128+AP1128</f>
        <v>2753837</v>
      </c>
      <c r="AS1128" s="32">
        <f>AR1128+AN1128+AO1128+AQ1128</f>
        <v>9273837</v>
      </c>
      <c r="AT1128" s="28">
        <f>AR1128/($R1128*1000)</f>
        <v>6.8845925000000001</v>
      </c>
      <c r="AU1128" s="28">
        <f>AS1128/($R1128*1000)</f>
        <v>23.184592500000001</v>
      </c>
      <c r="AV1128" s="16">
        <f>IF(P1128 = "NRIS",AS1128,AR1128)</f>
        <v>9273837</v>
      </c>
      <c r="BB1128" s="1" t="s">
        <v>73</v>
      </c>
      <c r="BC1128" s="2">
        <v>43171</v>
      </c>
      <c r="BD1128" s="2">
        <v>43970</v>
      </c>
      <c r="BF1128" s="2">
        <v>44075</v>
      </c>
      <c r="BG1128" s="1" t="s">
        <v>74</v>
      </c>
      <c r="BH1128" s="1" t="s">
        <v>5374</v>
      </c>
      <c r="BI1128" s="1" t="s">
        <v>76</v>
      </c>
      <c r="BJ1128" s="1" t="s">
        <v>2375</v>
      </c>
      <c r="BK1128" s="1" t="s">
        <v>2196</v>
      </c>
      <c r="BL1128" s="1" t="s">
        <v>2376</v>
      </c>
      <c r="BM1128" s="1" t="s">
        <v>126</v>
      </c>
      <c r="BN1128" s="1" t="s">
        <v>5377</v>
      </c>
      <c r="BO1128" s="1">
        <v>400</v>
      </c>
      <c r="BP1128" s="1">
        <v>400</v>
      </c>
      <c r="BQ1128" s="1" t="s">
        <v>1485</v>
      </c>
      <c r="BR1128" s="1" t="s">
        <v>1486</v>
      </c>
      <c r="BS1128" s="1" t="s">
        <v>84</v>
      </c>
      <c r="BU1128" s="1">
        <v>400</v>
      </c>
      <c r="BV1128" s="1">
        <v>400</v>
      </c>
      <c r="BW1128" s="1">
        <v>0</v>
      </c>
      <c r="BX1128" s="1">
        <v>0</v>
      </c>
    </row>
    <row r="1129" spans="4:76" hidden="1" x14ac:dyDescent="0.25">
      <c r="D1129" s="4"/>
      <c r="E1129" s="5" t="str">
        <f>BJ1129</f>
        <v>DPP-2013-FEB</v>
      </c>
      <c r="F1129" s="5" t="str">
        <f>BK1129</f>
        <v>West</v>
      </c>
      <c r="H1129" s="5" t="str">
        <f>BB1129</f>
        <v>Withdrawn</v>
      </c>
      <c r="I1129" s="6" t="str">
        <f>BS1129</f>
        <v>Withdrawn</v>
      </c>
      <c r="J1129" s="1" t="s">
        <v>2494</v>
      </c>
      <c r="P1129" s="1" t="str">
        <f>BM1129</f>
        <v>NRIS</v>
      </c>
      <c r="R1129" s="1">
        <f>BP1129</f>
        <v>50</v>
      </c>
      <c r="T1129" s="1" t="str">
        <f>BQ1129</f>
        <v>Wind</v>
      </c>
      <c r="U1129" s="1" t="str">
        <f>BH1129</f>
        <v>Greene County</v>
      </c>
      <c r="V1129" s="1" t="str">
        <f>BI1129</f>
        <v>IA</v>
      </c>
      <c r="AB1129" s="1"/>
      <c r="AC1129" s="1"/>
      <c r="AJ1129" s="5"/>
      <c r="AK1129" s="5"/>
      <c r="AL1129" s="5"/>
      <c r="AM1129" s="5"/>
      <c r="AN1129" s="5"/>
      <c r="AO1129" s="5"/>
      <c r="AP1129" s="5"/>
      <c r="AQ1129" s="5"/>
      <c r="AR1129" s="5"/>
      <c r="AS1129" s="5"/>
      <c r="AT1129" s="5"/>
      <c r="AU1129" s="5"/>
      <c r="BB1129" s="1" t="s">
        <v>73</v>
      </c>
      <c r="BC1129" s="2">
        <v>41281</v>
      </c>
      <c r="BD1129" s="2">
        <v>41838</v>
      </c>
      <c r="BE1129" s="2">
        <v>41838</v>
      </c>
      <c r="BG1129" s="1" t="s">
        <v>251</v>
      </c>
      <c r="BH1129" s="1" t="s">
        <v>241</v>
      </c>
      <c r="BI1129" s="1" t="s">
        <v>89</v>
      </c>
      <c r="BJ1129" s="1" t="s">
        <v>1675</v>
      </c>
      <c r="BK1129" s="1" t="s">
        <v>725</v>
      </c>
      <c r="BL1129" s="1" t="s">
        <v>77</v>
      </c>
      <c r="BM1129" s="1" t="s">
        <v>126</v>
      </c>
      <c r="BN1129" s="1" t="s">
        <v>2495</v>
      </c>
      <c r="BO1129" s="1">
        <v>50</v>
      </c>
      <c r="BP1129" s="1">
        <v>50</v>
      </c>
      <c r="BQ1129" s="1" t="s">
        <v>97</v>
      </c>
      <c r="BR1129" s="1" t="s">
        <v>98</v>
      </c>
      <c r="BS1129" s="1" t="s">
        <v>73</v>
      </c>
      <c r="BT1129" s="2">
        <v>41639</v>
      </c>
      <c r="BU1129" s="1">
        <v>0</v>
      </c>
      <c r="BV1129" s="1">
        <v>0</v>
      </c>
      <c r="BW1129" s="1">
        <v>0</v>
      </c>
      <c r="BX1129" s="1">
        <v>0</v>
      </c>
    </row>
    <row r="1130" spans="4:76" x14ac:dyDescent="0.25">
      <c r="D1130" s="4"/>
      <c r="E1130" s="5" t="str">
        <f>BJ1130</f>
        <v>DPP-2018-APR</v>
      </c>
      <c r="F1130" s="5" t="str">
        <f>BK1130</f>
        <v>East (ATC)</v>
      </c>
      <c r="G1130" s="5" t="str">
        <f>_xlfn.CONCAT(E1130,F1130)</f>
        <v>DPP-2018-APREast (ATC)</v>
      </c>
      <c r="H1130" s="5" t="str">
        <f>BB1130</f>
        <v>Withdrawn</v>
      </c>
      <c r="I1130" s="6" t="str">
        <f>BS1130</f>
        <v>Not Started</v>
      </c>
      <c r="J1130" s="1" t="s">
        <v>5378</v>
      </c>
      <c r="P1130" s="1" t="str">
        <f>BM1130</f>
        <v>NRIS</v>
      </c>
      <c r="Q1130" s="1" t="s">
        <v>6202</v>
      </c>
      <c r="R1130" s="1">
        <f>BP1130</f>
        <v>400</v>
      </c>
      <c r="T1130" s="1" t="str">
        <f>BQ1130</f>
        <v>Solar</v>
      </c>
      <c r="U1130" s="1" t="str">
        <f>BH1130</f>
        <v>Kenosha County,Racine County</v>
      </c>
      <c r="V1130" s="1" t="str">
        <f>BI1130</f>
        <v>WI</v>
      </c>
      <c r="Z1130" s="1">
        <v>1</v>
      </c>
      <c r="AA1130" s="1">
        <f>IF(H1130="Withdrawn",0,1)</f>
        <v>0</v>
      </c>
      <c r="AB1130" s="36">
        <v>1600000</v>
      </c>
      <c r="AC1130" s="36">
        <v>0</v>
      </c>
      <c r="AJ1130" s="5"/>
      <c r="AK1130" s="32">
        <v>0</v>
      </c>
      <c r="AL1130" s="32">
        <f>SUM(AB1130:AK1130)</f>
        <v>1600000</v>
      </c>
      <c r="AM1130" s="32"/>
      <c r="AN1130" s="32"/>
      <c r="AO1130" s="32">
        <v>25368000</v>
      </c>
      <c r="AP1130" s="32">
        <v>2753837</v>
      </c>
      <c r="AQ1130" s="32">
        <v>0</v>
      </c>
      <c r="AR1130" s="32">
        <f>AM1130+AP1130</f>
        <v>2753837</v>
      </c>
      <c r="AS1130" s="32">
        <f>AR1130+AN1130+AO1130+AQ1130</f>
        <v>28121837</v>
      </c>
      <c r="AT1130" s="28">
        <f>AR1130/($R1130*1000)</f>
        <v>6.8845925000000001</v>
      </c>
      <c r="AU1130" s="28">
        <f>AS1130/($R1130*1000)</f>
        <v>70.304592499999998</v>
      </c>
      <c r="AV1130" s="16">
        <f>IF(P1130 = "NRIS",AS1130,AR1130)</f>
        <v>28121837</v>
      </c>
      <c r="BB1130" s="1" t="s">
        <v>73</v>
      </c>
      <c r="BC1130" s="2">
        <v>43171</v>
      </c>
      <c r="BD1130" s="2">
        <v>43970</v>
      </c>
      <c r="BF1130" s="2">
        <v>44805</v>
      </c>
      <c r="BG1130" s="1" t="s">
        <v>74</v>
      </c>
      <c r="BH1130" s="1" t="s">
        <v>5374</v>
      </c>
      <c r="BI1130" s="1" t="s">
        <v>76</v>
      </c>
      <c r="BJ1130" s="1" t="s">
        <v>2375</v>
      </c>
      <c r="BK1130" s="1" t="s">
        <v>2196</v>
      </c>
      <c r="BL1130" s="1" t="s">
        <v>2376</v>
      </c>
      <c r="BM1130" s="1" t="s">
        <v>126</v>
      </c>
      <c r="BN1130" s="1" t="s">
        <v>5377</v>
      </c>
      <c r="BO1130" s="1">
        <v>400</v>
      </c>
      <c r="BP1130" s="1">
        <v>400</v>
      </c>
      <c r="BQ1130" s="1" t="s">
        <v>1485</v>
      </c>
      <c r="BR1130" s="1" t="s">
        <v>1486</v>
      </c>
      <c r="BS1130" s="1" t="s">
        <v>84</v>
      </c>
      <c r="BU1130" s="1">
        <v>400</v>
      </c>
      <c r="BV1130" s="1">
        <v>400</v>
      </c>
      <c r="BW1130" s="1">
        <v>0</v>
      </c>
      <c r="BX1130" s="1">
        <v>0</v>
      </c>
    </row>
    <row r="1131" spans="4:76" hidden="1" x14ac:dyDescent="0.25">
      <c r="D1131" s="4"/>
      <c r="E1131" s="5">
        <f>BJ1131</f>
        <v>0</v>
      </c>
      <c r="F1131" s="5">
        <f>BK1131</f>
        <v>0</v>
      </c>
      <c r="H1131" s="5" t="str">
        <f>BB1131</f>
        <v>Withdrawn</v>
      </c>
      <c r="I1131" s="6" t="str">
        <f>BS1131</f>
        <v>Not Started</v>
      </c>
      <c r="J1131" s="1" t="s">
        <v>2500</v>
      </c>
      <c r="P1131" s="1" t="str">
        <f>BM1131</f>
        <v>ERIS</v>
      </c>
      <c r="R1131" s="1">
        <f>BP1131</f>
        <v>20</v>
      </c>
      <c r="T1131" s="1" t="str">
        <f>BQ1131</f>
        <v>Wind</v>
      </c>
      <c r="U1131" s="1" t="str">
        <f>BH1131</f>
        <v>Stevens County</v>
      </c>
      <c r="V1131" s="1" t="str">
        <f>BI1131</f>
        <v>MN</v>
      </c>
      <c r="AB1131" s="1"/>
      <c r="AC1131" s="1"/>
      <c r="AJ1131" s="5"/>
      <c r="AK1131" s="5"/>
      <c r="AL1131" s="5"/>
      <c r="AM1131" s="5"/>
      <c r="AN1131" s="5"/>
      <c r="AO1131" s="5"/>
      <c r="AP1131" s="5"/>
      <c r="AQ1131" s="5"/>
      <c r="AR1131" s="5"/>
      <c r="AS1131" s="5"/>
      <c r="AT1131" s="5"/>
      <c r="AU1131" s="5"/>
      <c r="BB1131" s="1" t="s">
        <v>73</v>
      </c>
      <c r="BC1131" s="2">
        <v>38863</v>
      </c>
      <c r="BD1131" s="2">
        <v>41858</v>
      </c>
      <c r="BG1131" s="1" t="s">
        <v>153</v>
      </c>
      <c r="BH1131" s="1" t="s">
        <v>1602</v>
      </c>
      <c r="BI1131" s="1" t="s">
        <v>93</v>
      </c>
      <c r="BL1131" s="1" t="s">
        <v>143</v>
      </c>
      <c r="BM1131" s="1" t="s">
        <v>62</v>
      </c>
      <c r="BN1131" s="1" t="s">
        <v>2501</v>
      </c>
      <c r="BO1131" s="1">
        <v>20</v>
      </c>
      <c r="BP1131" s="1">
        <v>20</v>
      </c>
      <c r="BQ1131" s="1" t="s">
        <v>97</v>
      </c>
      <c r="BR1131" s="1" t="s">
        <v>98</v>
      </c>
      <c r="BS1131" s="1" t="s">
        <v>84</v>
      </c>
      <c r="BT1131" s="2">
        <v>39234</v>
      </c>
      <c r="BU1131" s="1">
        <v>0</v>
      </c>
      <c r="BV1131" s="1">
        <v>0</v>
      </c>
      <c r="BW1131" s="1">
        <v>0</v>
      </c>
      <c r="BX1131" s="1">
        <v>0</v>
      </c>
    </row>
    <row r="1132" spans="4:76" hidden="1" x14ac:dyDescent="0.25">
      <c r="D1132" s="4"/>
      <c r="E1132" s="5">
        <f>BJ1132</f>
        <v>0</v>
      </c>
      <c r="F1132" s="5">
        <f>BK1132</f>
        <v>0</v>
      </c>
      <c r="H1132" s="5" t="str">
        <f>BB1132</f>
        <v>Withdrawn</v>
      </c>
      <c r="I1132" s="6" t="str">
        <f>BS1132</f>
        <v>Not Started</v>
      </c>
      <c r="J1132" s="1" t="s">
        <v>2502</v>
      </c>
      <c r="P1132" s="1" t="str">
        <f>BM1132</f>
        <v>NRIS</v>
      </c>
      <c r="R1132" s="1">
        <f>BP1132</f>
        <v>305</v>
      </c>
      <c r="T1132" s="1" t="str">
        <f>BQ1132</f>
        <v>Wind</v>
      </c>
      <c r="U1132" s="1" t="str">
        <f>BH1132</f>
        <v>Buchanan County</v>
      </c>
      <c r="V1132" s="1" t="str">
        <f>BI1132</f>
        <v>IA</v>
      </c>
      <c r="AB1132" s="1"/>
      <c r="AC1132" s="1"/>
      <c r="AJ1132" s="5"/>
      <c r="AK1132" s="5"/>
      <c r="AL1132" s="5"/>
      <c r="AM1132" s="5"/>
      <c r="AN1132" s="5"/>
      <c r="AO1132" s="5"/>
      <c r="AP1132" s="5"/>
      <c r="AQ1132" s="5"/>
      <c r="AR1132" s="5"/>
      <c r="AS1132" s="5"/>
      <c r="AT1132" s="5"/>
      <c r="AU1132" s="5"/>
      <c r="BB1132" s="1" t="s">
        <v>73</v>
      </c>
      <c r="BC1132" s="2">
        <v>41778</v>
      </c>
      <c r="BD1132" s="2">
        <v>41862</v>
      </c>
      <c r="BG1132" s="1" t="s">
        <v>87</v>
      </c>
      <c r="BH1132" s="1" t="s">
        <v>109</v>
      </c>
      <c r="BI1132" s="1" t="s">
        <v>89</v>
      </c>
      <c r="BL1132" s="1" t="s">
        <v>536</v>
      </c>
      <c r="BM1132" s="1" t="s">
        <v>126</v>
      </c>
      <c r="BN1132" s="1" t="s">
        <v>2503</v>
      </c>
      <c r="BO1132" s="1">
        <v>305</v>
      </c>
      <c r="BP1132" s="1">
        <v>305</v>
      </c>
      <c r="BQ1132" s="1" t="s">
        <v>97</v>
      </c>
      <c r="BS1132" s="1" t="s">
        <v>84</v>
      </c>
      <c r="BT1132" s="2">
        <v>42231</v>
      </c>
      <c r="BU1132" s="1">
        <v>0</v>
      </c>
      <c r="BV1132" s="1">
        <v>0</v>
      </c>
      <c r="BW1132" s="1">
        <v>0</v>
      </c>
      <c r="BX1132" s="1">
        <v>0</v>
      </c>
    </row>
    <row r="1133" spans="4:76" hidden="1" x14ac:dyDescent="0.25">
      <c r="D1133" s="4"/>
      <c r="E1133" s="5">
        <f>BJ1133</f>
        <v>0</v>
      </c>
      <c r="F1133" s="5">
        <f>BK1133</f>
        <v>0</v>
      </c>
      <c r="H1133" s="5" t="str">
        <f>BB1133</f>
        <v>Withdrawn</v>
      </c>
      <c r="I1133" s="6" t="str">
        <f>BS1133</f>
        <v>Not Started</v>
      </c>
      <c r="J1133" s="1" t="s">
        <v>2504</v>
      </c>
      <c r="P1133" s="1" t="str">
        <f>BM1133</f>
        <v>NRIS</v>
      </c>
      <c r="R1133" s="1">
        <f>BP1133</f>
        <v>125</v>
      </c>
      <c r="T1133" s="1" t="str">
        <f>BQ1133</f>
        <v>Wind</v>
      </c>
      <c r="U1133" s="1" t="str">
        <f>BH1133</f>
        <v>Tuscola County</v>
      </c>
      <c r="V1133" s="1" t="str">
        <f>BI1133</f>
        <v>MI</v>
      </c>
      <c r="AB1133" s="1"/>
      <c r="AC1133" s="1"/>
      <c r="AJ1133" s="5"/>
      <c r="AK1133" s="5"/>
      <c r="AL1133" s="5"/>
      <c r="AM1133" s="5"/>
      <c r="AN1133" s="5"/>
      <c r="AO1133" s="5"/>
      <c r="AP1133" s="5"/>
      <c r="AQ1133" s="5"/>
      <c r="AR1133" s="5"/>
      <c r="AS1133" s="5"/>
      <c r="AT1133" s="5"/>
      <c r="AU1133" s="5"/>
      <c r="BB1133" s="1" t="s">
        <v>73</v>
      </c>
      <c r="BC1133" s="2">
        <v>41288</v>
      </c>
      <c r="BD1133" s="2">
        <v>41891</v>
      </c>
      <c r="BG1133" s="1" t="s">
        <v>128</v>
      </c>
      <c r="BH1133" s="1" t="s">
        <v>1504</v>
      </c>
      <c r="BI1133" s="1" t="s">
        <v>130</v>
      </c>
      <c r="BL1133" s="1" t="s">
        <v>536</v>
      </c>
      <c r="BM1133" s="1" t="s">
        <v>126</v>
      </c>
      <c r="BN1133" s="1" t="s">
        <v>2505</v>
      </c>
      <c r="BO1133" s="1">
        <v>125</v>
      </c>
      <c r="BP1133" s="1">
        <v>125</v>
      </c>
      <c r="BQ1133" s="1" t="s">
        <v>97</v>
      </c>
      <c r="BR1133" s="1" t="s">
        <v>98</v>
      </c>
      <c r="BS1133" s="1" t="s">
        <v>84</v>
      </c>
      <c r="BT1133" s="2">
        <v>42121</v>
      </c>
      <c r="BU1133" s="1">
        <v>0</v>
      </c>
      <c r="BV1133" s="1">
        <v>0</v>
      </c>
      <c r="BW1133" s="1">
        <v>0</v>
      </c>
      <c r="BX1133" s="1">
        <v>0</v>
      </c>
    </row>
    <row r="1134" spans="4:76" hidden="1" x14ac:dyDescent="0.25">
      <c r="D1134" s="4"/>
      <c r="E1134" s="5">
        <f>BJ1134</f>
        <v>0</v>
      </c>
      <c r="F1134" s="5">
        <f>BK1134</f>
        <v>0</v>
      </c>
      <c r="H1134" s="5" t="str">
        <f>BB1134</f>
        <v>Withdrawn</v>
      </c>
      <c r="I1134" s="6" t="str">
        <f>BS1134</f>
        <v>Not Started</v>
      </c>
      <c r="J1134" s="1" t="s">
        <v>2506</v>
      </c>
      <c r="P1134" s="1" t="str">
        <f>BM1134</f>
        <v>ERIS</v>
      </c>
      <c r="R1134" s="1">
        <f>BP1134</f>
        <v>40</v>
      </c>
      <c r="T1134" s="1" t="str">
        <f>BQ1134</f>
        <v>Solar</v>
      </c>
      <c r="U1134" s="1" t="str">
        <f>BH1134</f>
        <v>Renville County</v>
      </c>
      <c r="V1134" s="1" t="str">
        <f>BI1134</f>
        <v>MN</v>
      </c>
      <c r="AB1134" s="1"/>
      <c r="AC1134" s="1"/>
      <c r="AJ1134" s="5"/>
      <c r="AK1134" s="5"/>
      <c r="AL1134" s="5"/>
      <c r="AM1134" s="5"/>
      <c r="AN1134" s="5"/>
      <c r="AO1134" s="5"/>
      <c r="AP1134" s="5"/>
      <c r="AQ1134" s="5"/>
      <c r="AR1134" s="5"/>
      <c r="AS1134" s="5"/>
      <c r="AT1134" s="5"/>
      <c r="AU1134" s="5"/>
      <c r="BB1134" s="1" t="s">
        <v>73</v>
      </c>
      <c r="BC1134" s="2">
        <v>41652</v>
      </c>
      <c r="BD1134" s="2">
        <v>41894</v>
      </c>
      <c r="BG1134" s="1" t="s">
        <v>2432</v>
      </c>
      <c r="BH1134" s="1" t="s">
        <v>1557</v>
      </c>
      <c r="BI1134" s="1" t="s">
        <v>93</v>
      </c>
      <c r="BL1134" s="1" t="s">
        <v>536</v>
      </c>
      <c r="BM1134" s="1" t="s">
        <v>62</v>
      </c>
      <c r="BN1134" s="1" t="s">
        <v>2507</v>
      </c>
      <c r="BO1134" s="1">
        <v>40</v>
      </c>
      <c r="BP1134" s="1">
        <v>40</v>
      </c>
      <c r="BQ1134" s="1" t="s">
        <v>1485</v>
      </c>
      <c r="BS1134" s="1" t="s">
        <v>84</v>
      </c>
      <c r="BT1134" s="2">
        <v>41944</v>
      </c>
      <c r="BU1134" s="1">
        <v>0</v>
      </c>
      <c r="BV1134" s="1">
        <v>0</v>
      </c>
      <c r="BW1134" s="1">
        <v>0</v>
      </c>
      <c r="BX1134" s="1">
        <v>0</v>
      </c>
    </row>
    <row r="1135" spans="4:76" hidden="1" x14ac:dyDescent="0.25">
      <c r="D1135" s="4"/>
      <c r="E1135" s="5">
        <f>BJ1135</f>
        <v>0</v>
      </c>
      <c r="F1135" s="5">
        <f>BK1135</f>
        <v>0</v>
      </c>
      <c r="H1135" s="5" t="str">
        <f>BB1135</f>
        <v>Withdrawn</v>
      </c>
      <c r="I1135" s="6" t="str">
        <f>BS1135</f>
        <v>Not Started</v>
      </c>
      <c r="J1135" s="1" t="s">
        <v>2508</v>
      </c>
      <c r="P1135" s="1" t="str">
        <f>BM1135</f>
        <v>ERIS</v>
      </c>
      <c r="R1135" s="1">
        <f>BP1135</f>
        <v>40</v>
      </c>
      <c r="T1135" s="1" t="str">
        <f>BQ1135</f>
        <v>Solar</v>
      </c>
      <c r="U1135" s="1" t="str">
        <f>BH1135</f>
        <v>Waseca County</v>
      </c>
      <c r="V1135" s="1" t="str">
        <f>BI1135</f>
        <v>MN</v>
      </c>
      <c r="AB1135" s="1"/>
      <c r="AC1135" s="1"/>
      <c r="AJ1135" s="5"/>
      <c r="AK1135" s="5"/>
      <c r="AL1135" s="5"/>
      <c r="AM1135" s="5"/>
      <c r="AN1135" s="5"/>
      <c r="AO1135" s="5"/>
      <c r="AP1135" s="5"/>
      <c r="AQ1135" s="5"/>
      <c r="AR1135" s="5"/>
      <c r="AS1135" s="5"/>
      <c r="AT1135" s="5"/>
      <c r="AU1135" s="5"/>
      <c r="BB1135" s="1" t="s">
        <v>73</v>
      </c>
      <c r="BC1135" s="2">
        <v>41778</v>
      </c>
      <c r="BD1135" s="2">
        <v>41894</v>
      </c>
      <c r="BG1135" s="1" t="s">
        <v>2432</v>
      </c>
      <c r="BH1135" s="1" t="s">
        <v>421</v>
      </c>
      <c r="BI1135" s="1" t="s">
        <v>93</v>
      </c>
      <c r="BL1135" s="1" t="s">
        <v>536</v>
      </c>
      <c r="BM1135" s="1" t="s">
        <v>62</v>
      </c>
      <c r="BN1135" s="1" t="s">
        <v>2509</v>
      </c>
      <c r="BO1135" s="1">
        <v>40</v>
      </c>
      <c r="BP1135" s="1">
        <v>40</v>
      </c>
      <c r="BQ1135" s="1" t="s">
        <v>1485</v>
      </c>
      <c r="BS1135" s="1" t="s">
        <v>84</v>
      </c>
      <c r="BT1135" s="2">
        <v>42552</v>
      </c>
      <c r="BU1135" s="1">
        <v>0</v>
      </c>
      <c r="BV1135" s="1">
        <v>0</v>
      </c>
      <c r="BW1135" s="1">
        <v>0</v>
      </c>
      <c r="BX1135" s="1">
        <v>0</v>
      </c>
    </row>
    <row r="1136" spans="4:76" hidden="1" x14ac:dyDescent="0.25">
      <c r="D1136" s="4"/>
      <c r="E1136" s="5" t="str">
        <f>BJ1136</f>
        <v>DPP-2018-APR</v>
      </c>
      <c r="F1136" s="5" t="str">
        <f>BK1136</f>
        <v>Central</v>
      </c>
      <c r="H1136" s="5" t="str">
        <f>BB1136</f>
        <v>Withdrawn</v>
      </c>
      <c r="I1136" s="6" t="str">
        <f>BS1136</f>
        <v>Not Started</v>
      </c>
      <c r="J1136" s="1" t="s">
        <v>4821</v>
      </c>
      <c r="P1136" s="1" t="str">
        <f>BM1136</f>
        <v>NRIS</v>
      </c>
      <c r="Q1136" s="1" t="s">
        <v>6202</v>
      </c>
      <c r="R1136" s="1">
        <f>BP1136</f>
        <v>100</v>
      </c>
      <c r="T1136" s="1" t="str">
        <f>BQ1136</f>
        <v>Solar</v>
      </c>
      <c r="U1136" s="1" t="str">
        <f>BH1136</f>
        <v>Scott County</v>
      </c>
      <c r="V1136" s="1" t="str">
        <f>BI1136</f>
        <v>IL</v>
      </c>
      <c r="Z1136" s="1">
        <v>0</v>
      </c>
      <c r="AA1136" s="1">
        <f>IF(H1136="Withdrawn",0,1)</f>
        <v>0</v>
      </c>
      <c r="AB1136" s="1"/>
      <c r="AC1136" s="1"/>
      <c r="AJ1136" s="5"/>
      <c r="AK1136" s="5"/>
      <c r="AL1136" s="5"/>
      <c r="AM1136" s="5"/>
      <c r="AN1136" s="5"/>
      <c r="AO1136" s="5"/>
      <c r="AP1136" s="5"/>
      <c r="AQ1136" s="5"/>
      <c r="AR1136" s="32"/>
      <c r="AS1136" s="32"/>
      <c r="AT1136" s="28">
        <f>AR1136/($R1136*1000)</f>
        <v>0</v>
      </c>
      <c r="AU1136" s="28">
        <f>AS1136/($R1136*1000)</f>
        <v>0</v>
      </c>
      <c r="BB1136" s="1" t="s">
        <v>73</v>
      </c>
      <c r="BC1136" s="2">
        <v>43171</v>
      </c>
      <c r="BD1136" s="2">
        <v>43552</v>
      </c>
      <c r="BF1136" s="2">
        <v>44440</v>
      </c>
      <c r="BG1136" s="1" t="s">
        <v>2424</v>
      </c>
      <c r="BH1136" s="1" t="s">
        <v>265</v>
      </c>
      <c r="BI1136" s="1" t="s">
        <v>124</v>
      </c>
      <c r="BJ1136" s="1" t="s">
        <v>2375</v>
      </c>
      <c r="BK1136" s="1" t="s">
        <v>2435</v>
      </c>
      <c r="BL1136" s="1" t="s">
        <v>2376</v>
      </c>
      <c r="BM1136" s="1" t="s">
        <v>126</v>
      </c>
      <c r="BN1136" s="1" t="s">
        <v>4822</v>
      </c>
      <c r="BO1136" s="1">
        <v>100</v>
      </c>
      <c r="BP1136" s="1">
        <v>100</v>
      </c>
      <c r="BQ1136" s="1" t="s">
        <v>1485</v>
      </c>
      <c r="BR1136" s="1" t="s">
        <v>1486</v>
      </c>
      <c r="BS1136" s="1" t="s">
        <v>84</v>
      </c>
      <c r="BU1136" s="1">
        <v>0</v>
      </c>
      <c r="BV1136" s="1">
        <v>0</v>
      </c>
      <c r="BW1136" s="1">
        <v>0</v>
      </c>
      <c r="BX1136" s="1">
        <v>0</v>
      </c>
    </row>
    <row r="1137" spans="4:76" hidden="1" x14ac:dyDescent="0.25">
      <c r="D1137" s="4"/>
      <c r="E1137" s="5">
        <f>BJ1137</f>
        <v>0</v>
      </c>
      <c r="F1137" s="5">
        <f>BK1137</f>
        <v>0</v>
      </c>
      <c r="H1137" s="5" t="str">
        <f>BB1137</f>
        <v>Withdrawn</v>
      </c>
      <c r="I1137" s="6" t="str">
        <f>BS1137</f>
        <v>Not Started</v>
      </c>
      <c r="J1137" s="1" t="s">
        <v>2513</v>
      </c>
      <c r="P1137" s="1" t="str">
        <f>BM1137</f>
        <v>NRIS</v>
      </c>
      <c r="R1137" s="1">
        <f>BP1137</f>
        <v>39</v>
      </c>
      <c r="T1137" s="1" t="str">
        <f>BQ1137</f>
        <v>Solar</v>
      </c>
      <c r="U1137" s="1" t="str">
        <f>BH1137</f>
        <v>Goodhue County</v>
      </c>
      <c r="V1137" s="1" t="str">
        <f>BI1137</f>
        <v>MN</v>
      </c>
      <c r="AB1137" s="1"/>
      <c r="AC1137" s="1"/>
      <c r="AJ1137" s="5"/>
      <c r="AK1137" s="5"/>
      <c r="AL1137" s="5"/>
      <c r="AM1137" s="5"/>
      <c r="AN1137" s="5"/>
      <c r="AO1137" s="5"/>
      <c r="AP1137" s="5"/>
      <c r="AQ1137" s="5"/>
      <c r="AR1137" s="5"/>
      <c r="AS1137" s="5"/>
      <c r="AT1137" s="5"/>
      <c r="AU1137" s="5"/>
      <c r="BB1137" s="1" t="s">
        <v>73</v>
      </c>
      <c r="BC1137" s="2">
        <v>41778</v>
      </c>
      <c r="BD1137" s="2">
        <v>41894</v>
      </c>
      <c r="BG1137" s="1" t="s">
        <v>2432</v>
      </c>
      <c r="BH1137" s="1" t="s">
        <v>222</v>
      </c>
      <c r="BI1137" s="1" t="s">
        <v>93</v>
      </c>
      <c r="BL1137" s="1" t="s">
        <v>536</v>
      </c>
      <c r="BM1137" s="1" t="s">
        <v>126</v>
      </c>
      <c r="BN1137" s="1" t="s">
        <v>2514</v>
      </c>
      <c r="BO1137" s="1">
        <v>39</v>
      </c>
      <c r="BP1137" s="1">
        <v>39</v>
      </c>
      <c r="BQ1137" s="1" t="s">
        <v>1485</v>
      </c>
      <c r="BS1137" s="1" t="s">
        <v>84</v>
      </c>
      <c r="BT1137" s="2">
        <v>42379</v>
      </c>
      <c r="BU1137" s="1">
        <v>0</v>
      </c>
      <c r="BV1137" s="1">
        <v>0</v>
      </c>
      <c r="BW1137" s="1">
        <v>0</v>
      </c>
      <c r="BX1137" s="1">
        <v>0</v>
      </c>
    </row>
    <row r="1138" spans="4:76" hidden="1" x14ac:dyDescent="0.25">
      <c r="D1138" s="4"/>
      <c r="E1138" s="5">
        <f>BJ1138</f>
        <v>0</v>
      </c>
      <c r="F1138" s="5">
        <f>BK1138</f>
        <v>0</v>
      </c>
      <c r="H1138" s="5" t="str">
        <f>BB1138</f>
        <v>Withdrawn</v>
      </c>
      <c r="I1138" s="6" t="str">
        <f>BS1138</f>
        <v>Not Started</v>
      </c>
      <c r="J1138" s="1" t="s">
        <v>2515</v>
      </c>
      <c r="P1138" s="1" t="str">
        <f>BM1138</f>
        <v>NRIS</v>
      </c>
      <c r="R1138" s="1">
        <f>BP1138</f>
        <v>249.6</v>
      </c>
      <c r="T1138" s="1" t="str">
        <f>BQ1138</f>
        <v>Wind</v>
      </c>
      <c r="U1138" s="1" t="str">
        <f>BH1138</f>
        <v>Hancock County</v>
      </c>
      <c r="V1138" s="1" t="str">
        <f>BI1138</f>
        <v>IA</v>
      </c>
      <c r="AB1138" s="1"/>
      <c r="AC1138" s="1"/>
      <c r="AJ1138" s="5"/>
      <c r="AK1138" s="5"/>
      <c r="AL1138" s="5"/>
      <c r="AM1138" s="5"/>
      <c r="AN1138" s="5"/>
      <c r="AO1138" s="5"/>
      <c r="AP1138" s="5"/>
      <c r="AQ1138" s="5"/>
      <c r="AR1138" s="5"/>
      <c r="AS1138" s="5"/>
      <c r="AT1138" s="5"/>
      <c r="AU1138" s="5"/>
      <c r="BB1138" s="1" t="s">
        <v>73</v>
      </c>
      <c r="BC1138" s="2">
        <v>39941</v>
      </c>
      <c r="BD1138" s="2">
        <v>41894</v>
      </c>
      <c r="BG1138" s="1" t="s">
        <v>251</v>
      </c>
      <c r="BH1138" s="1" t="s">
        <v>148</v>
      </c>
      <c r="BI1138" s="1" t="s">
        <v>89</v>
      </c>
      <c r="BL1138" s="1" t="s">
        <v>143</v>
      </c>
      <c r="BM1138" s="1" t="s">
        <v>126</v>
      </c>
      <c r="BN1138" s="1" t="s">
        <v>2516</v>
      </c>
      <c r="BO1138" s="1">
        <v>249.6</v>
      </c>
      <c r="BP1138" s="1">
        <v>249.6</v>
      </c>
      <c r="BQ1138" s="1" t="s">
        <v>97</v>
      </c>
      <c r="BR1138" s="1" t="s">
        <v>98</v>
      </c>
      <c r="BS1138" s="1" t="s">
        <v>84</v>
      </c>
      <c r="BT1138" s="2">
        <v>41274</v>
      </c>
      <c r="BU1138" s="1">
        <v>0</v>
      </c>
      <c r="BV1138" s="1">
        <v>0</v>
      </c>
      <c r="BW1138" s="1">
        <v>0</v>
      </c>
      <c r="BX1138" s="1">
        <v>0</v>
      </c>
    </row>
    <row r="1139" spans="4:76" hidden="1" x14ac:dyDescent="0.25">
      <c r="D1139" s="4"/>
      <c r="E1139" s="5">
        <f>BJ1139</f>
        <v>0</v>
      </c>
      <c r="F1139" s="5">
        <f>BK1139</f>
        <v>0</v>
      </c>
      <c r="H1139" s="5" t="str">
        <f>BB1139</f>
        <v>Withdrawn</v>
      </c>
      <c r="I1139" s="6" t="str">
        <f>BS1139</f>
        <v>Not Started</v>
      </c>
      <c r="J1139" s="1" t="s">
        <v>2517</v>
      </c>
      <c r="P1139" s="1" t="str">
        <f>BM1139</f>
        <v>ERIS</v>
      </c>
      <c r="R1139" s="1">
        <f>BP1139</f>
        <v>21</v>
      </c>
      <c r="T1139" s="1" t="str">
        <f>BQ1139</f>
        <v>Wind</v>
      </c>
      <c r="U1139" s="1" t="str">
        <f>BH1139</f>
        <v>Otter Tail County</v>
      </c>
      <c r="V1139" s="1" t="str">
        <f>BI1139</f>
        <v>MN</v>
      </c>
      <c r="AB1139" s="1"/>
      <c r="AC1139" s="1"/>
      <c r="AJ1139" s="5"/>
      <c r="AK1139" s="5"/>
      <c r="AL1139" s="5"/>
      <c r="AM1139" s="5"/>
      <c r="AN1139" s="5"/>
      <c r="AO1139" s="5"/>
      <c r="AP1139" s="5"/>
      <c r="AQ1139" s="5"/>
      <c r="AR1139" s="5"/>
      <c r="AS1139" s="5"/>
      <c r="AT1139" s="5"/>
      <c r="AU1139" s="5"/>
      <c r="BB1139" s="1" t="s">
        <v>73</v>
      </c>
      <c r="BC1139" s="2">
        <v>39021</v>
      </c>
      <c r="BD1139" s="2">
        <v>41900</v>
      </c>
      <c r="BG1139" s="1" t="s">
        <v>153</v>
      </c>
      <c r="BH1139" s="1" t="s">
        <v>358</v>
      </c>
      <c r="BI1139" s="1" t="s">
        <v>93</v>
      </c>
      <c r="BL1139" s="1" t="s">
        <v>143</v>
      </c>
      <c r="BM1139" s="1" t="s">
        <v>62</v>
      </c>
      <c r="BN1139" s="1" t="s">
        <v>2518</v>
      </c>
      <c r="BO1139" s="1">
        <v>21</v>
      </c>
      <c r="BP1139" s="1">
        <v>21</v>
      </c>
      <c r="BQ1139" s="1" t="s">
        <v>97</v>
      </c>
      <c r="BR1139" s="1" t="s">
        <v>98</v>
      </c>
      <c r="BS1139" s="1" t="s">
        <v>84</v>
      </c>
      <c r="BT1139" s="2">
        <v>40543</v>
      </c>
      <c r="BU1139" s="1">
        <v>0</v>
      </c>
      <c r="BV1139" s="1">
        <v>0</v>
      </c>
      <c r="BW1139" s="1">
        <v>0</v>
      </c>
      <c r="BX1139" s="1">
        <v>0</v>
      </c>
    </row>
    <row r="1140" spans="4:76" hidden="1" x14ac:dyDescent="0.25">
      <c r="D1140" s="4"/>
      <c r="E1140" s="5" t="str">
        <f>BJ1140</f>
        <v>FES-2013-SEP</v>
      </c>
      <c r="F1140" s="5">
        <f>BK1140</f>
        <v>0</v>
      </c>
      <c r="H1140" s="5" t="str">
        <f>BB1140</f>
        <v>Withdrawn</v>
      </c>
      <c r="I1140" s="6" t="str">
        <f>BS1140</f>
        <v>Not Started</v>
      </c>
      <c r="J1140" s="1" t="s">
        <v>2519</v>
      </c>
      <c r="P1140" s="1" t="str">
        <f>BM1140</f>
        <v>NRIS</v>
      </c>
      <c r="R1140" s="1">
        <f>BP1140</f>
        <v>588</v>
      </c>
      <c r="T1140" s="1" t="str">
        <f>BQ1140</f>
        <v>Gas</v>
      </c>
      <c r="U1140" s="1" t="str">
        <f>BH1140</f>
        <v>Brown County</v>
      </c>
      <c r="V1140" s="1" t="str">
        <f>BI1140</f>
        <v>WI</v>
      </c>
      <c r="AB1140" s="1"/>
      <c r="AC1140" s="1"/>
      <c r="AJ1140" s="5"/>
      <c r="AK1140" s="5"/>
      <c r="AL1140" s="5"/>
      <c r="AM1140" s="5"/>
      <c r="AN1140" s="5"/>
      <c r="AO1140" s="5"/>
      <c r="AP1140" s="5"/>
      <c r="AQ1140" s="5"/>
      <c r="AR1140" s="5"/>
      <c r="AS1140" s="5"/>
      <c r="AT1140" s="5"/>
      <c r="AU1140" s="5"/>
      <c r="BB1140" s="1" t="s">
        <v>73</v>
      </c>
      <c r="BC1140" s="2">
        <v>41527</v>
      </c>
      <c r="BD1140" s="2">
        <v>41907</v>
      </c>
      <c r="BG1140" s="1" t="s">
        <v>74</v>
      </c>
      <c r="BH1140" s="1" t="s">
        <v>302</v>
      </c>
      <c r="BI1140" s="1" t="s">
        <v>76</v>
      </c>
      <c r="BJ1140" s="1" t="s">
        <v>2520</v>
      </c>
      <c r="BL1140" s="1" t="s">
        <v>536</v>
      </c>
      <c r="BM1140" s="1" t="s">
        <v>126</v>
      </c>
      <c r="BN1140" s="1" t="s">
        <v>2521</v>
      </c>
      <c r="BO1140" s="1">
        <v>510</v>
      </c>
      <c r="BP1140" s="1">
        <v>588</v>
      </c>
      <c r="BQ1140" s="1" t="s">
        <v>64</v>
      </c>
      <c r="BS1140" s="1" t="s">
        <v>84</v>
      </c>
      <c r="BT1140" s="2">
        <v>43983</v>
      </c>
      <c r="BU1140" s="1">
        <v>0</v>
      </c>
      <c r="BV1140" s="1">
        <v>0</v>
      </c>
      <c r="BW1140" s="1">
        <v>0</v>
      </c>
      <c r="BX1140" s="1">
        <v>0</v>
      </c>
    </row>
    <row r="1141" spans="4:76" hidden="1" x14ac:dyDescent="0.25">
      <c r="D1141" s="4"/>
      <c r="E1141" s="5" t="str">
        <f>BJ1141</f>
        <v>DPP-2018-APR</v>
      </c>
      <c r="F1141" s="5" t="str">
        <f>BK1141</f>
        <v>East (ITC)</v>
      </c>
      <c r="H1141" s="5" t="str">
        <f>BB1141</f>
        <v>Withdrawn</v>
      </c>
      <c r="I1141" s="6" t="str">
        <f>BS1141</f>
        <v>Not Started</v>
      </c>
      <c r="J1141" s="1" t="s">
        <v>5162</v>
      </c>
      <c r="P1141" s="1" t="str">
        <f>BM1141</f>
        <v>NRIS</v>
      </c>
      <c r="R1141" s="1">
        <f>BP1141</f>
        <v>80</v>
      </c>
      <c r="T1141" s="1" t="str">
        <f>BQ1141</f>
        <v>Solar</v>
      </c>
      <c r="U1141" s="1" t="str">
        <f>BH1141</f>
        <v>Branch County</v>
      </c>
      <c r="V1141" s="1" t="str">
        <f>BI1141</f>
        <v>MI</v>
      </c>
      <c r="AB1141" s="1"/>
      <c r="AC1141" s="1"/>
      <c r="AJ1141" s="5"/>
      <c r="AK1141" s="5"/>
      <c r="AL1141" s="5"/>
      <c r="AM1141" s="5"/>
      <c r="AN1141" s="5"/>
      <c r="AO1141" s="5"/>
      <c r="AP1141" s="5"/>
      <c r="AQ1141" s="5"/>
      <c r="AR1141" s="32"/>
      <c r="AS1141" s="32"/>
      <c r="AT1141" s="28">
        <f>AR1141/($R1141*1000)</f>
        <v>0</v>
      </c>
      <c r="AU1141" s="28">
        <f>AS1141/($R1141*1000)</f>
        <v>0</v>
      </c>
      <c r="BB1141" s="1" t="s">
        <v>73</v>
      </c>
      <c r="BC1141" s="2">
        <v>43171</v>
      </c>
      <c r="BD1141" s="2">
        <v>43801</v>
      </c>
      <c r="BF1141" s="2">
        <v>44440</v>
      </c>
      <c r="BG1141" s="1" t="s">
        <v>139</v>
      </c>
      <c r="BH1141" s="1" t="s">
        <v>2903</v>
      </c>
      <c r="BI1141" s="1" t="s">
        <v>130</v>
      </c>
      <c r="BJ1141" s="1" t="s">
        <v>2375</v>
      </c>
      <c r="BK1141" s="1" t="s">
        <v>1808</v>
      </c>
      <c r="BL1141" s="1" t="s">
        <v>2376</v>
      </c>
      <c r="BM1141" s="1" t="s">
        <v>126</v>
      </c>
      <c r="BN1141" s="1" t="s">
        <v>5163</v>
      </c>
      <c r="BO1141" s="1">
        <v>80</v>
      </c>
      <c r="BP1141" s="1">
        <v>80</v>
      </c>
      <c r="BQ1141" s="1" t="s">
        <v>1485</v>
      </c>
      <c r="BR1141" s="1" t="s">
        <v>1486</v>
      </c>
      <c r="BS1141" s="1" t="s">
        <v>84</v>
      </c>
      <c r="BU1141" s="1">
        <v>0</v>
      </c>
      <c r="BV1141" s="1">
        <v>0</v>
      </c>
      <c r="BW1141" s="1">
        <v>0</v>
      </c>
      <c r="BX1141" s="1">
        <v>0</v>
      </c>
    </row>
    <row r="1142" spans="4:76" hidden="1" x14ac:dyDescent="0.25">
      <c r="D1142" s="4"/>
      <c r="E1142" s="5" t="str">
        <f>BJ1142</f>
        <v>FES-2014-AUG</v>
      </c>
      <c r="F1142" s="5">
        <f>BK1142</f>
        <v>0</v>
      </c>
      <c r="H1142" s="5" t="str">
        <f>BB1142</f>
        <v>Withdrawn</v>
      </c>
      <c r="I1142" s="6" t="str">
        <f>BS1142</f>
        <v>Not Started</v>
      </c>
      <c r="J1142" s="1" t="s">
        <v>2524</v>
      </c>
      <c r="P1142" s="1" t="str">
        <f>BM1142</f>
        <v>ERIS</v>
      </c>
      <c r="R1142" s="1">
        <f>BP1142</f>
        <v>25</v>
      </c>
      <c r="T1142" s="1" t="str">
        <f>BQ1142</f>
        <v>Solar</v>
      </c>
      <c r="U1142" s="1" t="str">
        <f>BH1142</f>
        <v>DeSoto County</v>
      </c>
      <c r="V1142" s="1" t="str">
        <f>BI1142</f>
        <v>MS</v>
      </c>
      <c r="AB1142" s="1"/>
      <c r="AC1142" s="1"/>
      <c r="AJ1142" s="5"/>
      <c r="AK1142" s="5"/>
      <c r="AL1142" s="5"/>
      <c r="AM1142" s="5"/>
      <c r="AN1142" s="5"/>
      <c r="AO1142" s="5"/>
      <c r="AP1142" s="5"/>
      <c r="AQ1142" s="5"/>
      <c r="AR1142" s="5"/>
      <c r="AS1142" s="5"/>
      <c r="AT1142" s="5"/>
      <c r="AU1142" s="5"/>
      <c r="BB1142" s="1" t="s">
        <v>73</v>
      </c>
      <c r="BC1142" s="2">
        <v>41834</v>
      </c>
      <c r="BD1142" s="2">
        <v>41912</v>
      </c>
      <c r="BG1142" s="1" t="s">
        <v>59</v>
      </c>
      <c r="BH1142" s="1" t="s">
        <v>2525</v>
      </c>
      <c r="BI1142" s="1" t="s">
        <v>2526</v>
      </c>
      <c r="BJ1142" s="1" t="s">
        <v>2527</v>
      </c>
      <c r="BL1142" s="1" t="s">
        <v>536</v>
      </c>
      <c r="BM1142" s="1" t="s">
        <v>62</v>
      </c>
      <c r="BN1142" s="1" t="s">
        <v>78</v>
      </c>
      <c r="BO1142" s="1">
        <v>25</v>
      </c>
      <c r="BP1142" s="1">
        <v>25</v>
      </c>
      <c r="BQ1142" s="1" t="s">
        <v>1485</v>
      </c>
      <c r="BS1142" s="1" t="s">
        <v>84</v>
      </c>
      <c r="BT1142" s="2">
        <v>42614</v>
      </c>
      <c r="BU1142" s="1">
        <v>0</v>
      </c>
      <c r="BV1142" s="1">
        <v>0</v>
      </c>
      <c r="BW1142" s="1">
        <v>0</v>
      </c>
      <c r="BX1142" s="1">
        <v>0</v>
      </c>
    </row>
    <row r="1143" spans="4:76" hidden="1" x14ac:dyDescent="0.25">
      <c r="D1143" s="4"/>
      <c r="E1143" s="5">
        <f>BJ1143</f>
        <v>0</v>
      </c>
      <c r="F1143" s="5">
        <f>BK1143</f>
        <v>0</v>
      </c>
      <c r="H1143" s="5" t="str">
        <f>BB1143</f>
        <v>Withdrawn</v>
      </c>
      <c r="I1143" s="6" t="str">
        <f>BS1143</f>
        <v>Not Started</v>
      </c>
      <c r="J1143" s="1" t="s">
        <v>2528</v>
      </c>
      <c r="P1143" s="1" t="str">
        <f>BM1143</f>
        <v>NRIS</v>
      </c>
      <c r="R1143" s="1">
        <f>BP1143</f>
        <v>249.6</v>
      </c>
      <c r="T1143" s="1" t="str">
        <f>BQ1143</f>
        <v>Wind</v>
      </c>
      <c r="U1143" s="1" t="str">
        <f>BH1143</f>
        <v>Clay County</v>
      </c>
      <c r="V1143" s="1" t="str">
        <f>BI1143</f>
        <v>IA</v>
      </c>
      <c r="AB1143" s="1"/>
      <c r="AC1143" s="1"/>
      <c r="AJ1143" s="5"/>
      <c r="AK1143" s="5"/>
      <c r="AL1143" s="5"/>
      <c r="AM1143" s="5"/>
      <c r="AN1143" s="5"/>
      <c r="AO1143" s="5"/>
      <c r="AP1143" s="5"/>
      <c r="AQ1143" s="5"/>
      <c r="AR1143" s="5"/>
      <c r="AS1143" s="5"/>
      <c r="AT1143" s="5"/>
      <c r="AU1143" s="5"/>
      <c r="BB1143" s="1" t="s">
        <v>73</v>
      </c>
      <c r="BC1143" s="2">
        <v>39462</v>
      </c>
      <c r="BD1143" s="2">
        <v>41927</v>
      </c>
      <c r="BG1143" s="1" t="s">
        <v>251</v>
      </c>
      <c r="BH1143" s="1" t="s">
        <v>96</v>
      </c>
      <c r="BI1143" s="1" t="s">
        <v>89</v>
      </c>
      <c r="BL1143" s="1" t="s">
        <v>143</v>
      </c>
      <c r="BM1143" s="1" t="s">
        <v>126</v>
      </c>
      <c r="BN1143" s="1" t="s">
        <v>2529</v>
      </c>
      <c r="BO1143" s="1">
        <v>249.6</v>
      </c>
      <c r="BP1143" s="1">
        <v>249.6</v>
      </c>
      <c r="BQ1143" s="1" t="s">
        <v>97</v>
      </c>
      <c r="BR1143" s="1" t="s">
        <v>98</v>
      </c>
      <c r="BS1143" s="1" t="s">
        <v>84</v>
      </c>
      <c r="BU1143" s="1">
        <v>0</v>
      </c>
      <c r="BV1143" s="1">
        <v>0</v>
      </c>
      <c r="BW1143" s="1">
        <v>0</v>
      </c>
      <c r="BX1143" s="1">
        <v>0</v>
      </c>
    </row>
    <row r="1144" spans="4:76" hidden="1" x14ac:dyDescent="0.25">
      <c r="D1144" s="4"/>
      <c r="E1144" s="5" t="str">
        <f>BJ1144</f>
        <v>DPP-2018-APR</v>
      </c>
      <c r="F1144" s="5" t="str">
        <f>BK1144</f>
        <v>East (ITC)</v>
      </c>
      <c r="H1144" s="5" t="str">
        <f>BB1144</f>
        <v>Withdrawn</v>
      </c>
      <c r="I1144" s="6" t="str">
        <f>BS1144</f>
        <v>Not Started</v>
      </c>
      <c r="J1144" s="1" t="s">
        <v>5164</v>
      </c>
      <c r="P1144" s="1" t="str">
        <f>BM1144</f>
        <v>NRIS</v>
      </c>
      <c r="R1144" s="1">
        <f>BP1144</f>
        <v>80</v>
      </c>
      <c r="T1144" s="1" t="str">
        <f>BQ1144</f>
        <v>Solar</v>
      </c>
      <c r="U1144" s="1" t="str">
        <f>BH1144</f>
        <v>Jackson County</v>
      </c>
      <c r="V1144" s="1" t="str">
        <f>BI1144</f>
        <v>MI</v>
      </c>
      <c r="AB1144" s="1"/>
      <c r="AC1144" s="1"/>
      <c r="AJ1144" s="5"/>
      <c r="AK1144" s="5"/>
      <c r="AL1144" s="5"/>
      <c r="AM1144" s="5"/>
      <c r="AN1144" s="5"/>
      <c r="AO1144" s="5"/>
      <c r="AP1144" s="5"/>
      <c r="AQ1144" s="5"/>
      <c r="AR1144" s="32"/>
      <c r="AS1144" s="32"/>
      <c r="AT1144" s="28">
        <f>AR1144/($R1144*1000)</f>
        <v>0</v>
      </c>
      <c r="AU1144" s="28">
        <f>AS1144/($R1144*1000)</f>
        <v>0</v>
      </c>
      <c r="BB1144" s="1" t="s">
        <v>73</v>
      </c>
      <c r="BC1144" s="2">
        <v>43171</v>
      </c>
      <c r="BD1144" s="2">
        <v>43801</v>
      </c>
      <c r="BF1144" s="2">
        <v>44440</v>
      </c>
      <c r="BG1144" s="1" t="s">
        <v>139</v>
      </c>
      <c r="BH1144" s="1" t="s">
        <v>259</v>
      </c>
      <c r="BI1144" s="1" t="s">
        <v>130</v>
      </c>
      <c r="BJ1144" s="1" t="s">
        <v>2375</v>
      </c>
      <c r="BK1144" s="1" t="s">
        <v>1808</v>
      </c>
      <c r="BL1144" s="1" t="s">
        <v>2376</v>
      </c>
      <c r="BM1144" s="1" t="s">
        <v>126</v>
      </c>
      <c r="BN1144" s="1" t="s">
        <v>5165</v>
      </c>
      <c r="BO1144" s="1">
        <v>80</v>
      </c>
      <c r="BP1144" s="1">
        <v>80</v>
      </c>
      <c r="BQ1144" s="1" t="s">
        <v>1485</v>
      </c>
      <c r="BR1144" s="1" t="s">
        <v>1486</v>
      </c>
      <c r="BS1144" s="1" t="s">
        <v>84</v>
      </c>
      <c r="BU1144" s="1">
        <v>0</v>
      </c>
      <c r="BV1144" s="1">
        <v>0</v>
      </c>
      <c r="BW1144" s="1">
        <v>0</v>
      </c>
      <c r="BX1144" s="1">
        <v>0</v>
      </c>
    </row>
    <row r="1145" spans="4:76" hidden="1" x14ac:dyDescent="0.25">
      <c r="D1145" s="4"/>
      <c r="E1145" s="5">
        <f>BJ1145</f>
        <v>0</v>
      </c>
      <c r="F1145" s="5">
        <f>BK1145</f>
        <v>0</v>
      </c>
      <c r="H1145" s="5" t="str">
        <f>BB1145</f>
        <v>Withdrawn</v>
      </c>
      <c r="I1145" s="6" t="str">
        <f>BS1145</f>
        <v>Not Started</v>
      </c>
      <c r="J1145" s="1" t="s">
        <v>2532</v>
      </c>
      <c r="P1145" s="1" t="str">
        <f>BM1145</f>
        <v>NRIS</v>
      </c>
      <c r="R1145" s="1">
        <f>BP1145</f>
        <v>148.80000000000001</v>
      </c>
      <c r="T1145" s="1" t="str">
        <f>BQ1145</f>
        <v>Wind</v>
      </c>
      <c r="U1145" s="1" t="str">
        <f>BH1145</f>
        <v>Clay County</v>
      </c>
      <c r="V1145" s="1" t="str">
        <f>BI1145</f>
        <v>IA</v>
      </c>
      <c r="AB1145" s="1"/>
      <c r="AC1145" s="1"/>
      <c r="AJ1145" s="5"/>
      <c r="AK1145" s="5"/>
      <c r="AL1145" s="5"/>
      <c r="AM1145" s="5"/>
      <c r="AN1145" s="5"/>
      <c r="AO1145" s="5"/>
      <c r="AP1145" s="5"/>
      <c r="AQ1145" s="5"/>
      <c r="AR1145" s="5"/>
      <c r="AS1145" s="5"/>
      <c r="AT1145" s="5"/>
      <c r="AU1145" s="5"/>
      <c r="BB1145" s="1" t="s">
        <v>73</v>
      </c>
      <c r="BC1145" s="2">
        <v>39938</v>
      </c>
      <c r="BD1145" s="2">
        <v>41927</v>
      </c>
      <c r="BG1145" s="1" t="s">
        <v>251</v>
      </c>
      <c r="BH1145" s="1" t="s">
        <v>96</v>
      </c>
      <c r="BI1145" s="1" t="s">
        <v>89</v>
      </c>
      <c r="BL1145" s="1" t="s">
        <v>143</v>
      </c>
      <c r="BM1145" s="1" t="s">
        <v>126</v>
      </c>
      <c r="BN1145" s="1" t="s">
        <v>2533</v>
      </c>
      <c r="BO1145" s="1">
        <v>148.80000000000001</v>
      </c>
      <c r="BP1145" s="1">
        <v>148.80000000000001</v>
      </c>
      <c r="BQ1145" s="1" t="s">
        <v>97</v>
      </c>
      <c r="BR1145" s="1" t="s">
        <v>98</v>
      </c>
      <c r="BS1145" s="1" t="s">
        <v>84</v>
      </c>
      <c r="BT1145" s="2">
        <v>40543</v>
      </c>
      <c r="BU1145" s="1">
        <v>0</v>
      </c>
      <c r="BV1145" s="1">
        <v>0</v>
      </c>
      <c r="BW1145" s="1">
        <v>0</v>
      </c>
      <c r="BX1145" s="1">
        <v>0</v>
      </c>
    </row>
    <row r="1146" spans="4:76" hidden="1" x14ac:dyDescent="0.25">
      <c r="D1146" s="4"/>
      <c r="E1146" s="5" t="str">
        <f>BJ1146</f>
        <v>DPP-2010-APR</v>
      </c>
      <c r="F1146" s="5" t="str">
        <f>BK1146</f>
        <v>J057/J106</v>
      </c>
      <c r="H1146" s="5" t="str">
        <f>BB1146</f>
        <v>Done</v>
      </c>
      <c r="I1146" s="6" t="str">
        <f>BS1146</f>
        <v>In Service</v>
      </c>
      <c r="J1146" s="1" t="s">
        <v>2534</v>
      </c>
      <c r="P1146" s="1" t="str">
        <f>BM1146</f>
        <v>NRIS</v>
      </c>
      <c r="R1146" s="1">
        <f>BP1146</f>
        <v>32</v>
      </c>
      <c r="T1146" s="1" t="str">
        <f>BQ1146</f>
        <v>Gas</v>
      </c>
      <c r="U1146" s="1" t="str">
        <f>BH1146</f>
        <v>Sandusky County</v>
      </c>
      <c r="V1146" s="1" t="str">
        <f>BI1146</f>
        <v>OH</v>
      </c>
      <c r="AB1146" s="1"/>
      <c r="AC1146" s="1"/>
      <c r="AJ1146" s="5"/>
      <c r="AK1146" s="5"/>
      <c r="AL1146" s="5"/>
      <c r="AM1146" s="5"/>
      <c r="AN1146" s="5"/>
      <c r="AO1146" s="5"/>
      <c r="AP1146" s="5"/>
      <c r="AQ1146" s="5"/>
      <c r="AR1146" s="5"/>
      <c r="AS1146" s="5"/>
      <c r="AT1146" s="5"/>
      <c r="AU1146" s="5"/>
      <c r="BB1146" s="1" t="s">
        <v>58</v>
      </c>
      <c r="BC1146" s="2">
        <v>40168</v>
      </c>
      <c r="BE1146" s="2">
        <v>40690</v>
      </c>
      <c r="BG1146" s="1" t="s">
        <v>619</v>
      </c>
      <c r="BH1146" s="1" t="s">
        <v>2535</v>
      </c>
      <c r="BI1146" s="1" t="s">
        <v>242</v>
      </c>
      <c r="BJ1146" s="1" t="s">
        <v>1406</v>
      </c>
      <c r="BK1146" s="1" t="s">
        <v>2536</v>
      </c>
      <c r="BL1146" s="1" t="s">
        <v>134</v>
      </c>
      <c r="BM1146" s="1" t="s">
        <v>126</v>
      </c>
      <c r="BN1146" s="1" t="s">
        <v>2537</v>
      </c>
      <c r="BO1146" s="1">
        <v>32</v>
      </c>
      <c r="BP1146" s="1">
        <v>32</v>
      </c>
      <c r="BQ1146" s="1" t="s">
        <v>64</v>
      </c>
      <c r="BR1146" s="1" t="s">
        <v>105</v>
      </c>
      <c r="BS1146" s="1" t="s">
        <v>65</v>
      </c>
      <c r="BT1146" s="2">
        <v>40787</v>
      </c>
      <c r="BU1146" s="1">
        <v>0</v>
      </c>
      <c r="BV1146" s="1">
        <v>0</v>
      </c>
      <c r="BW1146" s="1">
        <v>0</v>
      </c>
      <c r="BX1146" s="1">
        <v>0</v>
      </c>
    </row>
    <row r="1147" spans="4:76" hidden="1" x14ac:dyDescent="0.25">
      <c r="D1147" s="4"/>
      <c r="E1147" s="5" t="str">
        <f>BJ1147</f>
        <v>DPP-2018-APR</v>
      </c>
      <c r="F1147" s="5" t="str">
        <f>BK1147</f>
        <v>East (ITC)</v>
      </c>
      <c r="H1147" s="5" t="str">
        <f>BB1147</f>
        <v>Withdrawn</v>
      </c>
      <c r="I1147" s="6" t="str">
        <f>BS1147</f>
        <v>Not Started</v>
      </c>
      <c r="J1147" s="1" t="s">
        <v>4815</v>
      </c>
      <c r="P1147" s="1" t="str">
        <f>BM1147</f>
        <v>NRIS</v>
      </c>
      <c r="R1147" s="1">
        <f>BP1147</f>
        <v>80</v>
      </c>
      <c r="T1147" s="1" t="str">
        <f>BQ1147</f>
        <v>Solar</v>
      </c>
      <c r="U1147" s="1" t="str">
        <f>BH1147</f>
        <v>Otsego County</v>
      </c>
      <c r="V1147" s="1" t="str">
        <f>BI1147</f>
        <v>MI</v>
      </c>
      <c r="AB1147" s="1"/>
      <c r="AC1147" s="1"/>
      <c r="AJ1147" s="5"/>
      <c r="AK1147" s="5"/>
      <c r="AL1147" s="5"/>
      <c r="AM1147" s="5"/>
      <c r="AN1147" s="5"/>
      <c r="AO1147" s="5"/>
      <c r="AP1147" s="5"/>
      <c r="AQ1147" s="5"/>
      <c r="AR1147" s="32"/>
      <c r="AS1147" s="32"/>
      <c r="AT1147" s="28">
        <f>AR1147/($R1147*1000)</f>
        <v>0</v>
      </c>
      <c r="AU1147" s="28">
        <f>AS1147/($R1147*1000)</f>
        <v>0</v>
      </c>
      <c r="BB1147" s="1" t="s">
        <v>73</v>
      </c>
      <c r="BC1147" s="2">
        <v>43171</v>
      </c>
      <c r="BD1147" s="2">
        <v>43551</v>
      </c>
      <c r="BF1147" s="2">
        <v>44075</v>
      </c>
      <c r="BG1147" s="1" t="s">
        <v>139</v>
      </c>
      <c r="BH1147" s="1" t="s">
        <v>4816</v>
      </c>
      <c r="BI1147" s="1" t="s">
        <v>130</v>
      </c>
      <c r="BJ1147" s="1" t="s">
        <v>2375</v>
      </c>
      <c r="BK1147" s="1" t="s">
        <v>1808</v>
      </c>
      <c r="BL1147" s="1" t="s">
        <v>2376</v>
      </c>
      <c r="BM1147" s="1" t="s">
        <v>126</v>
      </c>
      <c r="BN1147" s="1" t="s">
        <v>4817</v>
      </c>
      <c r="BO1147" s="1">
        <v>80</v>
      </c>
      <c r="BP1147" s="1">
        <v>80</v>
      </c>
      <c r="BQ1147" s="1" t="s">
        <v>1485</v>
      </c>
      <c r="BR1147" s="1" t="s">
        <v>1486</v>
      </c>
      <c r="BS1147" s="1" t="s">
        <v>84</v>
      </c>
      <c r="BU1147" s="1">
        <v>0</v>
      </c>
      <c r="BV1147" s="1">
        <v>0</v>
      </c>
      <c r="BW1147" s="1">
        <v>0</v>
      </c>
      <c r="BX1147" s="1">
        <v>0</v>
      </c>
    </row>
    <row r="1148" spans="4:76" hidden="1" x14ac:dyDescent="0.25">
      <c r="D1148" s="4"/>
      <c r="E1148" s="5">
        <f>BJ1148</f>
        <v>0</v>
      </c>
      <c r="F1148" s="5">
        <f>BK1148</f>
        <v>0</v>
      </c>
      <c r="H1148" s="5" t="str">
        <f>BB1148</f>
        <v>Withdrawn</v>
      </c>
      <c r="I1148" s="6" t="str">
        <f>BS1148</f>
        <v>Not Started</v>
      </c>
      <c r="J1148" s="1" t="s">
        <v>2541</v>
      </c>
      <c r="P1148" s="1" t="str">
        <f>BM1148</f>
        <v>NRIS</v>
      </c>
      <c r="R1148" s="1">
        <f>BP1148</f>
        <v>100</v>
      </c>
      <c r="T1148" s="1" t="str">
        <f>BQ1148</f>
        <v>Wind</v>
      </c>
      <c r="U1148" s="1" t="str">
        <f>BH1148</f>
        <v>Minnehaha County</v>
      </c>
      <c r="V1148" s="1" t="str">
        <f>BI1148</f>
        <v>SD</v>
      </c>
      <c r="AB1148" s="1"/>
      <c r="AC1148" s="1"/>
      <c r="AJ1148" s="5"/>
      <c r="AK1148" s="5"/>
      <c r="AL1148" s="5"/>
      <c r="AM1148" s="5"/>
      <c r="AN1148" s="5"/>
      <c r="AO1148" s="5"/>
      <c r="AP1148" s="5"/>
      <c r="AQ1148" s="5"/>
      <c r="AR1148" s="5"/>
      <c r="AS1148" s="5"/>
      <c r="AT1148" s="5"/>
      <c r="AU1148" s="5"/>
      <c r="BB1148" s="1" t="s">
        <v>73</v>
      </c>
      <c r="BC1148" s="2">
        <v>39279</v>
      </c>
      <c r="BD1148" s="2">
        <v>41933</v>
      </c>
      <c r="BG1148" s="1" t="s">
        <v>91</v>
      </c>
      <c r="BH1148" s="1" t="s">
        <v>747</v>
      </c>
      <c r="BI1148" s="1" t="s">
        <v>205</v>
      </c>
      <c r="BL1148" s="1" t="s">
        <v>143</v>
      </c>
      <c r="BM1148" s="1" t="s">
        <v>126</v>
      </c>
      <c r="BN1148" s="1" t="s">
        <v>2542</v>
      </c>
      <c r="BO1148" s="1">
        <v>100</v>
      </c>
      <c r="BP1148" s="1">
        <v>100</v>
      </c>
      <c r="BQ1148" s="1" t="s">
        <v>97</v>
      </c>
      <c r="BR1148" s="1" t="s">
        <v>98</v>
      </c>
      <c r="BS1148" s="1" t="s">
        <v>84</v>
      </c>
      <c r="BU1148" s="1">
        <v>0</v>
      </c>
      <c r="BV1148" s="1">
        <v>0</v>
      </c>
      <c r="BW1148" s="1">
        <v>0</v>
      </c>
      <c r="BX1148" s="1">
        <v>0</v>
      </c>
    </row>
    <row r="1149" spans="4:76" hidden="1" x14ac:dyDescent="0.25">
      <c r="D1149" s="4"/>
      <c r="E1149" s="5">
        <f>BJ1149</f>
        <v>0</v>
      </c>
      <c r="F1149" s="5" t="str">
        <f>BK1149</f>
        <v>Material Modification</v>
      </c>
      <c r="H1149" s="5" t="str">
        <f>BB1149</f>
        <v>Done</v>
      </c>
      <c r="I1149" s="6" t="str">
        <f>BS1149</f>
        <v>In Service</v>
      </c>
      <c r="J1149" s="1" t="s">
        <v>5307</v>
      </c>
      <c r="P1149" s="1" t="str">
        <f>BM1149</f>
        <v>NRIS</v>
      </c>
      <c r="R1149" s="1">
        <f>BP1149</f>
        <v>0</v>
      </c>
      <c r="T1149" s="1" t="str">
        <f>BQ1149</f>
        <v>Combined Cycle</v>
      </c>
      <c r="U1149" s="1" t="str">
        <f>BH1149</f>
        <v>Newton County</v>
      </c>
      <c r="V1149" s="1" t="str">
        <f>BI1149</f>
        <v>TX</v>
      </c>
      <c r="AB1149" s="1"/>
      <c r="AC1149" s="1"/>
      <c r="AJ1149" s="5"/>
      <c r="AK1149" s="5"/>
      <c r="AL1149" s="5"/>
      <c r="AM1149" s="5"/>
      <c r="AN1149" s="5"/>
      <c r="AO1149" s="5"/>
      <c r="AP1149" s="5"/>
      <c r="AQ1149" s="5"/>
      <c r="AR1149" s="5"/>
      <c r="AS1149" s="5"/>
      <c r="AT1149" s="5"/>
      <c r="AU1149" s="5"/>
      <c r="BB1149" s="1" t="s">
        <v>58</v>
      </c>
      <c r="BC1149" s="2">
        <v>42492</v>
      </c>
      <c r="BE1149" s="2">
        <v>42537</v>
      </c>
      <c r="BG1149" s="1" t="s">
        <v>59</v>
      </c>
      <c r="BH1149" s="1" t="s">
        <v>1876</v>
      </c>
      <c r="BI1149" s="1" t="s">
        <v>67</v>
      </c>
      <c r="BK1149" s="1" t="s">
        <v>5308</v>
      </c>
      <c r="BL1149" s="1" t="s">
        <v>134</v>
      </c>
      <c r="BM1149" s="1" t="s">
        <v>126</v>
      </c>
      <c r="BN1149" s="1" t="s">
        <v>5309</v>
      </c>
      <c r="BO1149" s="1">
        <v>0</v>
      </c>
      <c r="BP1149" s="1">
        <v>0</v>
      </c>
      <c r="BQ1149" s="1" t="s">
        <v>94</v>
      </c>
      <c r="BR1149" s="1" t="s">
        <v>94</v>
      </c>
      <c r="BS1149" s="1" t="s">
        <v>65</v>
      </c>
      <c r="BT1149" s="2">
        <v>42993</v>
      </c>
      <c r="BU1149" s="1">
        <v>0</v>
      </c>
      <c r="BV1149" s="1">
        <v>0</v>
      </c>
      <c r="BW1149" s="1">
        <v>0</v>
      </c>
      <c r="BX1149" s="1">
        <v>0</v>
      </c>
    </row>
    <row r="1150" spans="4:76" hidden="1" x14ac:dyDescent="0.25">
      <c r="D1150" s="4"/>
      <c r="E1150" s="5">
        <f>BJ1150</f>
        <v>0</v>
      </c>
      <c r="F1150" s="5">
        <f>BK1150</f>
        <v>0</v>
      </c>
      <c r="H1150" s="5" t="str">
        <f>BB1150</f>
        <v>Withdrawn</v>
      </c>
      <c r="I1150" s="6" t="str">
        <f>BS1150</f>
        <v>Not Started</v>
      </c>
      <c r="J1150" s="1" t="s">
        <v>3363</v>
      </c>
      <c r="P1150" s="1" t="str">
        <f>BM1150</f>
        <v>NRIS</v>
      </c>
      <c r="R1150" s="1">
        <f>BP1150</f>
        <v>835</v>
      </c>
      <c r="T1150" s="1" t="str">
        <f>BQ1150</f>
        <v>Combined Cycle</v>
      </c>
      <c r="U1150" s="1" t="str">
        <f>BH1150</f>
        <v>Douglas County</v>
      </c>
      <c r="V1150" s="1" t="str">
        <f>BI1150</f>
        <v>WI</v>
      </c>
      <c r="AB1150" s="1"/>
      <c r="AC1150" s="1"/>
      <c r="AJ1150" s="5"/>
      <c r="AK1150" s="5"/>
      <c r="AL1150" s="5"/>
      <c r="AM1150" s="5"/>
      <c r="AN1150" s="5"/>
      <c r="AO1150" s="5"/>
      <c r="AP1150" s="5"/>
      <c r="AQ1150" s="5"/>
      <c r="AR1150" s="5"/>
      <c r="AS1150" s="5"/>
      <c r="AT1150" s="5"/>
      <c r="AU1150" s="5"/>
      <c r="BB1150" s="1" t="s">
        <v>73</v>
      </c>
      <c r="BC1150" s="2">
        <v>42494</v>
      </c>
      <c r="BD1150" s="2">
        <v>42850</v>
      </c>
      <c r="BF1150" s="2">
        <v>44562</v>
      </c>
      <c r="BG1150" s="1" t="s">
        <v>74</v>
      </c>
      <c r="BH1150" s="1" t="s">
        <v>316</v>
      </c>
      <c r="BI1150" s="1" t="s">
        <v>76</v>
      </c>
      <c r="BL1150" s="1" t="s">
        <v>536</v>
      </c>
      <c r="BM1150" s="1" t="s">
        <v>126</v>
      </c>
      <c r="BN1150" s="1" t="s">
        <v>78</v>
      </c>
      <c r="BO1150" s="1">
        <v>835</v>
      </c>
      <c r="BP1150" s="1">
        <v>835</v>
      </c>
      <c r="BQ1150" s="1" t="s">
        <v>94</v>
      </c>
      <c r="BR1150" s="1" t="s">
        <v>94</v>
      </c>
      <c r="BS1150" s="1" t="s">
        <v>84</v>
      </c>
      <c r="BU1150" s="1">
        <v>0</v>
      </c>
      <c r="BV1150" s="1">
        <v>0</v>
      </c>
      <c r="BW1150" s="1">
        <v>0</v>
      </c>
      <c r="BX1150" s="1">
        <v>0</v>
      </c>
    </row>
    <row r="1151" spans="4:76" hidden="1" x14ac:dyDescent="0.25">
      <c r="D1151" s="4"/>
      <c r="E1151" s="5">
        <f>BJ1151</f>
        <v>0</v>
      </c>
      <c r="F1151" s="5">
        <f>BK1151</f>
        <v>0</v>
      </c>
      <c r="H1151" s="5" t="str">
        <f>BB1151</f>
        <v>Withdrawn</v>
      </c>
      <c r="I1151" s="6" t="str">
        <f>BS1151</f>
        <v>Not Started</v>
      </c>
      <c r="J1151" s="1" t="s">
        <v>2548</v>
      </c>
      <c r="P1151" s="1" t="str">
        <f>BM1151</f>
        <v>ERIS</v>
      </c>
      <c r="R1151" s="1">
        <f>BP1151</f>
        <v>200</v>
      </c>
      <c r="T1151" s="1" t="str">
        <f>BQ1151</f>
        <v>Wind</v>
      </c>
      <c r="U1151" s="1" t="str">
        <f>BH1151</f>
        <v>Minnehaha County</v>
      </c>
      <c r="V1151" s="1" t="str">
        <f>BI1151</f>
        <v>SD</v>
      </c>
      <c r="AB1151" s="1"/>
      <c r="AC1151" s="1"/>
      <c r="AJ1151" s="5"/>
      <c r="AK1151" s="5"/>
      <c r="AL1151" s="5"/>
      <c r="AM1151" s="5"/>
      <c r="AN1151" s="5"/>
      <c r="AO1151" s="5"/>
      <c r="AP1151" s="5"/>
      <c r="AQ1151" s="5"/>
      <c r="AR1151" s="5"/>
      <c r="AS1151" s="5"/>
      <c r="AT1151" s="5"/>
      <c r="AU1151" s="5"/>
      <c r="BB1151" s="1" t="s">
        <v>73</v>
      </c>
      <c r="BC1151" s="2">
        <v>39568</v>
      </c>
      <c r="BD1151" s="2">
        <v>41933</v>
      </c>
      <c r="BG1151" s="1" t="s">
        <v>91</v>
      </c>
      <c r="BH1151" s="1" t="s">
        <v>747</v>
      </c>
      <c r="BI1151" s="1" t="s">
        <v>205</v>
      </c>
      <c r="BL1151" s="1" t="s">
        <v>143</v>
      </c>
      <c r="BM1151" s="1" t="s">
        <v>62</v>
      </c>
      <c r="BN1151" s="1" t="s">
        <v>2542</v>
      </c>
      <c r="BO1151" s="1">
        <v>200</v>
      </c>
      <c r="BP1151" s="1">
        <v>200</v>
      </c>
      <c r="BQ1151" s="1" t="s">
        <v>97</v>
      </c>
      <c r="BR1151" s="1" t="s">
        <v>98</v>
      </c>
      <c r="BS1151" s="1" t="s">
        <v>84</v>
      </c>
      <c r="BU1151" s="1">
        <v>0</v>
      </c>
      <c r="BV1151" s="1">
        <v>0</v>
      </c>
      <c r="BW1151" s="1">
        <v>0</v>
      </c>
      <c r="BX1151" s="1">
        <v>0</v>
      </c>
    </row>
    <row r="1152" spans="4:76" hidden="1" x14ac:dyDescent="0.25">
      <c r="D1152" s="4"/>
      <c r="E1152" s="5">
        <f>BJ1152</f>
        <v>0</v>
      </c>
      <c r="F1152" s="5">
        <f>BK1152</f>
        <v>0</v>
      </c>
      <c r="H1152" s="5" t="str">
        <f>BB1152</f>
        <v>Withdrawn</v>
      </c>
      <c r="I1152" s="6" t="str">
        <f>BS1152</f>
        <v>Not Started</v>
      </c>
      <c r="J1152" s="1" t="s">
        <v>2549</v>
      </c>
      <c r="P1152" s="1" t="str">
        <f>BM1152</f>
        <v>ERIS</v>
      </c>
      <c r="R1152" s="1">
        <f>BP1152</f>
        <v>100</v>
      </c>
      <c r="T1152" s="1" t="str">
        <f>BQ1152</f>
        <v>Wind</v>
      </c>
      <c r="U1152" s="1" t="str">
        <f>BH1152</f>
        <v>Rock County</v>
      </c>
      <c r="V1152" s="1" t="str">
        <f>BI1152</f>
        <v>MN</v>
      </c>
      <c r="AB1152" s="1"/>
      <c r="AC1152" s="1"/>
      <c r="AJ1152" s="5"/>
      <c r="AK1152" s="5"/>
      <c r="AL1152" s="5"/>
      <c r="AM1152" s="5"/>
      <c r="AN1152" s="5"/>
      <c r="AO1152" s="5"/>
      <c r="AP1152" s="5"/>
      <c r="AQ1152" s="5"/>
      <c r="AR1152" s="5"/>
      <c r="AS1152" s="5"/>
      <c r="AT1152" s="5"/>
      <c r="AU1152" s="5"/>
      <c r="BB1152" s="1" t="s">
        <v>73</v>
      </c>
      <c r="BC1152" s="2">
        <v>40497</v>
      </c>
      <c r="BD1152" s="2">
        <v>41933</v>
      </c>
      <c r="BG1152" s="1" t="s">
        <v>91</v>
      </c>
      <c r="BH1152" s="1" t="s">
        <v>158</v>
      </c>
      <c r="BI1152" s="1" t="s">
        <v>93</v>
      </c>
      <c r="BL1152" s="1" t="s">
        <v>143</v>
      </c>
      <c r="BM1152" s="1" t="s">
        <v>62</v>
      </c>
      <c r="BN1152" s="1" t="s">
        <v>2550</v>
      </c>
      <c r="BO1152" s="1">
        <v>100</v>
      </c>
      <c r="BP1152" s="1">
        <v>100</v>
      </c>
      <c r="BQ1152" s="1" t="s">
        <v>97</v>
      </c>
      <c r="BR1152" s="1" t="s">
        <v>98</v>
      </c>
      <c r="BS1152" s="1" t="s">
        <v>84</v>
      </c>
      <c r="BU1152" s="1">
        <v>0</v>
      </c>
      <c r="BV1152" s="1">
        <v>0</v>
      </c>
      <c r="BW1152" s="1">
        <v>0</v>
      </c>
      <c r="BX1152" s="1">
        <v>0</v>
      </c>
    </row>
    <row r="1153" spans="4:76" hidden="1" x14ac:dyDescent="0.25">
      <c r="D1153" s="4"/>
      <c r="E1153" s="5" t="str">
        <f>BJ1153</f>
        <v>FES-2014-MAR</v>
      </c>
      <c r="F1153" s="5">
        <f>BK1153</f>
        <v>0</v>
      </c>
      <c r="H1153" s="5" t="str">
        <f>BB1153</f>
        <v>Withdrawn</v>
      </c>
      <c r="I1153" s="6" t="str">
        <f>BS1153</f>
        <v>Not Started</v>
      </c>
      <c r="J1153" s="1" t="s">
        <v>2551</v>
      </c>
      <c r="P1153" s="1" t="str">
        <f>BM1153</f>
        <v>ERIS</v>
      </c>
      <c r="R1153" s="1">
        <f>BP1153</f>
        <v>100</v>
      </c>
      <c r="T1153" s="1" t="str">
        <f>BQ1153</f>
        <v>Solar</v>
      </c>
      <c r="U1153" s="1" t="str">
        <f>BH1153</f>
        <v>Chisago County</v>
      </c>
      <c r="V1153" s="1" t="str">
        <f>BI1153</f>
        <v>MN</v>
      </c>
      <c r="AB1153" s="1"/>
      <c r="AC1153" s="1"/>
      <c r="AJ1153" s="5"/>
      <c r="AK1153" s="5"/>
      <c r="AL1153" s="5"/>
      <c r="AM1153" s="5"/>
      <c r="AN1153" s="5"/>
      <c r="AO1153" s="5"/>
      <c r="AP1153" s="5"/>
      <c r="AQ1153" s="5"/>
      <c r="AR1153" s="5"/>
      <c r="AS1153" s="5"/>
      <c r="AT1153" s="5"/>
      <c r="AU1153" s="5"/>
      <c r="BB1153" s="1" t="s">
        <v>73</v>
      </c>
      <c r="BC1153" s="2">
        <v>41715</v>
      </c>
      <c r="BD1153" s="2">
        <v>41933</v>
      </c>
      <c r="BF1153" s="2">
        <v>42583</v>
      </c>
      <c r="BG1153" s="1" t="s">
        <v>2432</v>
      </c>
      <c r="BH1153" s="1" t="s">
        <v>142</v>
      </c>
      <c r="BI1153" s="1" t="s">
        <v>93</v>
      </c>
      <c r="BJ1153" s="1" t="s">
        <v>2552</v>
      </c>
      <c r="BL1153" s="1" t="s">
        <v>536</v>
      </c>
      <c r="BM1153" s="1" t="s">
        <v>62</v>
      </c>
      <c r="BN1153" s="1" t="s">
        <v>78</v>
      </c>
      <c r="BO1153" s="1">
        <v>100</v>
      </c>
      <c r="BP1153" s="1">
        <v>100</v>
      </c>
      <c r="BQ1153" s="1" t="s">
        <v>1485</v>
      </c>
      <c r="BS1153" s="1" t="s">
        <v>84</v>
      </c>
      <c r="BU1153" s="1">
        <v>0</v>
      </c>
      <c r="BV1153" s="1">
        <v>0</v>
      </c>
      <c r="BW1153" s="1">
        <v>0</v>
      </c>
      <c r="BX1153" s="1">
        <v>0</v>
      </c>
    </row>
    <row r="1154" spans="4:76" hidden="1" x14ac:dyDescent="0.25">
      <c r="D1154" s="4"/>
      <c r="E1154" s="5">
        <f>BJ1154</f>
        <v>0</v>
      </c>
      <c r="F1154" s="5">
        <f>BK1154</f>
        <v>0</v>
      </c>
      <c r="H1154" s="5" t="str">
        <f>BB1154</f>
        <v>Withdrawn</v>
      </c>
      <c r="I1154" s="6" t="str">
        <f>BS1154</f>
        <v>Not Started</v>
      </c>
      <c r="J1154" s="1" t="s">
        <v>3779</v>
      </c>
      <c r="P1154" s="1" t="str">
        <f>BM1154</f>
        <v>NRIS</v>
      </c>
      <c r="R1154" s="1">
        <f>BP1154</f>
        <v>190</v>
      </c>
      <c r="T1154" s="1" t="str">
        <f>BQ1154</f>
        <v>Gas</v>
      </c>
      <c r="U1154" s="1" t="str">
        <f>BH1154</f>
        <v>Kalamazoo County</v>
      </c>
      <c r="V1154" s="1" t="str">
        <f>BI1154</f>
        <v>MI</v>
      </c>
      <c r="AB1154" s="1"/>
      <c r="AC1154" s="1"/>
      <c r="AJ1154" s="5"/>
      <c r="AK1154" s="5"/>
      <c r="AL1154" s="5"/>
      <c r="AM1154" s="5"/>
      <c r="AN1154" s="5"/>
      <c r="AO1154" s="5"/>
      <c r="AP1154" s="5"/>
      <c r="AQ1154" s="5"/>
      <c r="AR1154" s="5"/>
      <c r="AS1154" s="5"/>
      <c r="AT1154" s="5"/>
      <c r="AU1154" s="5"/>
      <c r="BB1154" s="1" t="s">
        <v>73</v>
      </c>
      <c r="BC1154" s="2">
        <v>42494</v>
      </c>
      <c r="BD1154" s="2">
        <v>42937</v>
      </c>
      <c r="BF1154" s="2">
        <v>43313</v>
      </c>
      <c r="BG1154" s="1" t="s">
        <v>3780</v>
      </c>
      <c r="BH1154" s="1" t="s">
        <v>3781</v>
      </c>
      <c r="BI1154" s="1" t="s">
        <v>130</v>
      </c>
      <c r="BL1154" s="1" t="s">
        <v>536</v>
      </c>
      <c r="BM1154" s="1" t="s">
        <v>126</v>
      </c>
      <c r="BN1154" s="1" t="s">
        <v>78</v>
      </c>
      <c r="BO1154" s="1">
        <v>155</v>
      </c>
      <c r="BP1154" s="1">
        <v>190</v>
      </c>
      <c r="BQ1154" s="1" t="s">
        <v>64</v>
      </c>
      <c r="BS1154" s="1" t="s">
        <v>84</v>
      </c>
      <c r="BT1154" s="2">
        <v>43018</v>
      </c>
      <c r="BU1154" s="1">
        <v>0</v>
      </c>
      <c r="BV1154" s="1">
        <v>0</v>
      </c>
      <c r="BW1154" s="1">
        <v>0</v>
      </c>
      <c r="BX1154" s="1">
        <v>0</v>
      </c>
    </row>
    <row r="1155" spans="4:76" hidden="1" x14ac:dyDescent="0.25">
      <c r="D1155" s="4"/>
      <c r="E1155" s="5">
        <f>BJ1155</f>
        <v>0</v>
      </c>
      <c r="F1155" s="5">
        <f>BK1155</f>
        <v>0</v>
      </c>
      <c r="H1155" s="5" t="str">
        <f>BB1155</f>
        <v>Withdrawn</v>
      </c>
      <c r="I1155" s="6" t="str">
        <f>BS1155</f>
        <v>Not Started</v>
      </c>
      <c r="J1155" s="1" t="s">
        <v>2556</v>
      </c>
      <c r="P1155" s="1" t="str">
        <f>BM1155</f>
        <v>NRIS</v>
      </c>
      <c r="R1155" s="1">
        <f>BP1155</f>
        <v>18.899999999999999</v>
      </c>
      <c r="T1155" s="1" t="str">
        <f>BQ1155</f>
        <v>Wind</v>
      </c>
      <c r="U1155" s="1" t="str">
        <f>BH1155</f>
        <v>Swift County</v>
      </c>
      <c r="V1155" s="1" t="str">
        <f>BI1155</f>
        <v>MN</v>
      </c>
      <c r="AB1155" s="1"/>
      <c r="AC1155" s="1"/>
      <c r="AJ1155" s="5"/>
      <c r="AK1155" s="5"/>
      <c r="AL1155" s="5"/>
      <c r="AM1155" s="5"/>
      <c r="AN1155" s="5"/>
      <c r="AO1155" s="5"/>
      <c r="AP1155" s="5"/>
      <c r="AQ1155" s="5"/>
      <c r="AR1155" s="5"/>
      <c r="AS1155" s="5"/>
      <c r="AT1155" s="5"/>
      <c r="AU1155" s="5"/>
      <c r="BB1155" s="1" t="s">
        <v>73</v>
      </c>
      <c r="BC1155" s="2">
        <v>38852</v>
      </c>
      <c r="BD1155" s="2">
        <v>41934</v>
      </c>
      <c r="BG1155" s="1" t="s">
        <v>153</v>
      </c>
      <c r="BH1155" s="1" t="s">
        <v>154</v>
      </c>
      <c r="BI1155" s="1" t="s">
        <v>93</v>
      </c>
      <c r="BL1155" s="1" t="s">
        <v>143</v>
      </c>
      <c r="BM1155" s="1" t="s">
        <v>126</v>
      </c>
      <c r="BN1155" s="1" t="s">
        <v>2557</v>
      </c>
      <c r="BO1155" s="1">
        <v>18.899999999999999</v>
      </c>
      <c r="BP1155" s="1">
        <v>18.899999999999999</v>
      </c>
      <c r="BQ1155" s="1" t="s">
        <v>97</v>
      </c>
      <c r="BR1155" s="1" t="s">
        <v>98</v>
      </c>
      <c r="BS1155" s="1" t="s">
        <v>84</v>
      </c>
      <c r="BU1155" s="1">
        <v>0</v>
      </c>
      <c r="BV1155" s="1">
        <v>0</v>
      </c>
      <c r="BW1155" s="1">
        <v>0</v>
      </c>
      <c r="BX1155" s="1">
        <v>0</v>
      </c>
    </row>
    <row r="1156" spans="4:76" hidden="1" x14ac:dyDescent="0.25">
      <c r="D1156" s="4"/>
      <c r="E1156" s="5" t="str">
        <f>BJ1156</f>
        <v>DPP-2018-APR</v>
      </c>
      <c r="F1156" s="5" t="str">
        <f>BK1156</f>
        <v>Central</v>
      </c>
      <c r="H1156" s="5" t="str">
        <f>BB1156</f>
        <v>Withdrawn</v>
      </c>
      <c r="I1156" s="6" t="str">
        <f>BS1156</f>
        <v>Not Started</v>
      </c>
      <c r="J1156" s="1" t="s">
        <v>5199</v>
      </c>
      <c r="P1156" s="1" t="str">
        <f>BM1156</f>
        <v>NRIS</v>
      </c>
      <c r="Q1156" s="1" t="s">
        <v>6202</v>
      </c>
      <c r="R1156" s="1">
        <f>BP1156</f>
        <v>50</v>
      </c>
      <c r="T1156" s="1" t="str">
        <f>BQ1156</f>
        <v>Solar</v>
      </c>
      <c r="U1156" s="1" t="str">
        <f>BH1156</f>
        <v>Gibson County</v>
      </c>
      <c r="V1156" s="1" t="str">
        <f>BI1156</f>
        <v>IN</v>
      </c>
      <c r="Z1156" s="1">
        <v>0</v>
      </c>
      <c r="AA1156" s="1">
        <f>IF(H1156="Withdrawn",0,1)</f>
        <v>0</v>
      </c>
      <c r="AB1156" s="1"/>
      <c r="AC1156" s="1"/>
      <c r="AJ1156" s="5"/>
      <c r="AK1156" s="5"/>
      <c r="AL1156" s="5"/>
      <c r="AM1156" s="5"/>
      <c r="AN1156" s="5"/>
      <c r="AO1156" s="5"/>
      <c r="AP1156" s="5"/>
      <c r="AQ1156" s="5"/>
      <c r="AR1156" s="32"/>
      <c r="AS1156" s="32"/>
      <c r="AT1156" s="28">
        <f>AR1156/($R1156*1000)</f>
        <v>0</v>
      </c>
      <c r="AU1156" s="28">
        <f>AS1156/($R1156*1000)</f>
        <v>0</v>
      </c>
      <c r="BB1156" s="1" t="s">
        <v>73</v>
      </c>
      <c r="BC1156" s="2">
        <v>43171</v>
      </c>
      <c r="BD1156" s="2">
        <v>43836</v>
      </c>
      <c r="BF1156" s="2">
        <v>44440</v>
      </c>
      <c r="BG1156" s="1" t="s">
        <v>197</v>
      </c>
      <c r="BH1156" s="1" t="s">
        <v>198</v>
      </c>
      <c r="BI1156" s="1" t="s">
        <v>103</v>
      </c>
      <c r="BJ1156" s="1" t="s">
        <v>2375</v>
      </c>
      <c r="BK1156" s="1" t="s">
        <v>2435</v>
      </c>
      <c r="BL1156" s="1" t="s">
        <v>2376</v>
      </c>
      <c r="BM1156" s="1" t="s">
        <v>126</v>
      </c>
      <c r="BN1156" s="1" t="s">
        <v>5200</v>
      </c>
      <c r="BO1156" s="1">
        <v>50</v>
      </c>
      <c r="BP1156" s="1">
        <v>50</v>
      </c>
      <c r="BQ1156" s="1" t="s">
        <v>1485</v>
      </c>
      <c r="BR1156" s="1" t="s">
        <v>1486</v>
      </c>
      <c r="BS1156" s="1" t="s">
        <v>84</v>
      </c>
      <c r="BU1156" s="1">
        <v>0</v>
      </c>
      <c r="BV1156" s="1">
        <v>0</v>
      </c>
      <c r="BW1156" s="1">
        <v>0</v>
      </c>
      <c r="BX1156" s="1">
        <v>0</v>
      </c>
    </row>
    <row r="1157" spans="4:76" hidden="1" x14ac:dyDescent="0.25">
      <c r="D1157" s="4"/>
      <c r="E1157" s="5" t="str">
        <f>BJ1157</f>
        <v>FES-2014-AUG</v>
      </c>
      <c r="F1157" s="5">
        <f>BK1157</f>
        <v>0</v>
      </c>
      <c r="H1157" s="5" t="str">
        <f>BB1157</f>
        <v>Withdrawn</v>
      </c>
      <c r="I1157" s="6" t="str">
        <f>BS1157</f>
        <v>Not Started</v>
      </c>
      <c r="J1157" s="1" t="s">
        <v>2560</v>
      </c>
      <c r="P1157" s="1" t="str">
        <f>BM1157</f>
        <v>NRIS</v>
      </c>
      <c r="R1157" s="1">
        <f>BP1157</f>
        <v>79.14</v>
      </c>
      <c r="T1157" s="1" t="str">
        <f>BQ1157</f>
        <v>Solar</v>
      </c>
      <c r="U1157" s="1" t="str">
        <f>BH1157</f>
        <v>Lee County</v>
      </c>
      <c r="V1157" s="1" t="str">
        <f>BI1157</f>
        <v>AR</v>
      </c>
      <c r="AB1157" s="1"/>
      <c r="AC1157" s="1"/>
      <c r="AJ1157" s="5"/>
      <c r="AK1157" s="5"/>
      <c r="AL1157" s="5"/>
      <c r="AM1157" s="5"/>
      <c r="AN1157" s="5"/>
      <c r="AO1157" s="5"/>
      <c r="AP1157" s="5"/>
      <c r="AQ1157" s="5"/>
      <c r="AR1157" s="5"/>
      <c r="AS1157" s="5"/>
      <c r="AT1157" s="5"/>
      <c r="AU1157" s="5"/>
      <c r="BB1157" s="1" t="s">
        <v>73</v>
      </c>
      <c r="BC1157" s="2">
        <v>41834</v>
      </c>
      <c r="BD1157" s="2">
        <v>41934</v>
      </c>
      <c r="BG1157" s="1" t="s">
        <v>59</v>
      </c>
      <c r="BH1157" s="1" t="s">
        <v>518</v>
      </c>
      <c r="BI1157" s="1" t="s">
        <v>2394</v>
      </c>
      <c r="BJ1157" s="1" t="s">
        <v>2527</v>
      </c>
      <c r="BL1157" s="1" t="s">
        <v>536</v>
      </c>
      <c r="BM1157" s="1" t="s">
        <v>126</v>
      </c>
      <c r="BN1157" s="1" t="s">
        <v>2561</v>
      </c>
      <c r="BO1157" s="1">
        <v>79.14</v>
      </c>
      <c r="BP1157" s="1">
        <v>79.14</v>
      </c>
      <c r="BQ1157" s="1" t="s">
        <v>1485</v>
      </c>
      <c r="BS1157" s="1" t="s">
        <v>84</v>
      </c>
      <c r="BU1157" s="1">
        <v>0</v>
      </c>
      <c r="BV1157" s="1">
        <v>0</v>
      </c>
      <c r="BW1157" s="1">
        <v>0</v>
      </c>
      <c r="BX1157" s="1">
        <v>0</v>
      </c>
    </row>
    <row r="1158" spans="4:76" hidden="1" x14ac:dyDescent="0.25">
      <c r="D1158" s="4"/>
      <c r="E1158" s="5" t="str">
        <f>BJ1158</f>
        <v>FES-2014-AUG</v>
      </c>
      <c r="F1158" s="5">
        <f>BK1158</f>
        <v>0</v>
      </c>
      <c r="H1158" s="5" t="str">
        <f>BB1158</f>
        <v>Withdrawn</v>
      </c>
      <c r="I1158" s="6" t="str">
        <f>BS1158</f>
        <v>Not Started</v>
      </c>
      <c r="J1158" s="1" t="s">
        <v>2562</v>
      </c>
      <c r="P1158" s="1" t="str">
        <f>BM1158</f>
        <v>NRIS</v>
      </c>
      <c r="R1158" s="1">
        <f>BP1158</f>
        <v>198.9</v>
      </c>
      <c r="T1158" s="1" t="str">
        <f>BQ1158</f>
        <v>Solar</v>
      </c>
      <c r="U1158" s="1" t="str">
        <f>BH1158</f>
        <v>Lee County</v>
      </c>
      <c r="V1158" s="1" t="str">
        <f>BI1158</f>
        <v>AR</v>
      </c>
      <c r="AB1158" s="1"/>
      <c r="AC1158" s="1"/>
      <c r="AJ1158" s="5"/>
      <c r="AK1158" s="5"/>
      <c r="AL1158" s="5"/>
      <c r="AM1158" s="5"/>
      <c r="AN1158" s="5"/>
      <c r="AO1158" s="5"/>
      <c r="AP1158" s="5"/>
      <c r="AQ1158" s="5"/>
      <c r="AR1158" s="5"/>
      <c r="AS1158" s="5"/>
      <c r="AT1158" s="5"/>
      <c r="AU1158" s="5"/>
      <c r="BB1158" s="1" t="s">
        <v>73</v>
      </c>
      <c r="BC1158" s="2">
        <v>41834</v>
      </c>
      <c r="BD1158" s="2">
        <v>41934</v>
      </c>
      <c r="BG1158" s="1" t="s">
        <v>59</v>
      </c>
      <c r="BH1158" s="1" t="s">
        <v>518</v>
      </c>
      <c r="BI1158" s="1" t="s">
        <v>2394</v>
      </c>
      <c r="BJ1158" s="1" t="s">
        <v>2527</v>
      </c>
      <c r="BL1158" s="1" t="s">
        <v>536</v>
      </c>
      <c r="BM1158" s="1" t="s">
        <v>126</v>
      </c>
      <c r="BN1158" s="1" t="s">
        <v>78</v>
      </c>
      <c r="BO1158" s="1">
        <v>198.9</v>
      </c>
      <c r="BP1158" s="1">
        <v>198.9</v>
      </c>
      <c r="BQ1158" s="1" t="s">
        <v>1485</v>
      </c>
      <c r="BS1158" s="1" t="s">
        <v>84</v>
      </c>
      <c r="BU1158" s="1">
        <v>0</v>
      </c>
      <c r="BV1158" s="1">
        <v>0</v>
      </c>
      <c r="BW1158" s="1">
        <v>0</v>
      </c>
      <c r="BX1158" s="1">
        <v>0</v>
      </c>
    </row>
    <row r="1159" spans="4:76" hidden="1" x14ac:dyDescent="0.25">
      <c r="D1159" s="4"/>
      <c r="E1159" s="5" t="str">
        <f>BJ1159</f>
        <v>DPP-2018-APR</v>
      </c>
      <c r="F1159" s="5" t="str">
        <f>BK1159</f>
        <v>Central</v>
      </c>
      <c r="H1159" s="5" t="str">
        <f>BB1159</f>
        <v>Withdrawn</v>
      </c>
      <c r="I1159" s="6" t="str">
        <f>BS1159</f>
        <v>Not Started</v>
      </c>
      <c r="J1159" s="1" t="s">
        <v>4488</v>
      </c>
      <c r="P1159" s="1" t="str">
        <f>BM1159</f>
        <v>NRIS</v>
      </c>
      <c r="Q1159" s="1" t="s">
        <v>6202</v>
      </c>
      <c r="R1159" s="1">
        <f>BP1159</f>
        <v>125</v>
      </c>
      <c r="T1159" s="1" t="str">
        <f>BQ1159</f>
        <v>Wind</v>
      </c>
      <c r="U1159" s="1" t="str">
        <f>BH1159</f>
        <v>Carroll County,White County</v>
      </c>
      <c r="V1159" s="1" t="str">
        <f>BI1159</f>
        <v>IN</v>
      </c>
      <c r="Z1159" s="1">
        <v>0</v>
      </c>
      <c r="AA1159" s="1">
        <f>IF(H1159="Withdrawn",0,1)</f>
        <v>0</v>
      </c>
      <c r="AB1159" s="1"/>
      <c r="AC1159" s="1"/>
      <c r="AJ1159" s="5"/>
      <c r="AK1159" s="5"/>
      <c r="AL1159" s="5"/>
      <c r="AM1159" s="5"/>
      <c r="AN1159" s="5"/>
      <c r="AO1159" s="5"/>
      <c r="AP1159" s="5"/>
      <c r="AQ1159" s="5"/>
      <c r="AR1159" s="32"/>
      <c r="AS1159" s="32"/>
      <c r="AT1159" s="28">
        <f>AR1159/($R1159*1000)</f>
        <v>0</v>
      </c>
      <c r="AU1159" s="28">
        <f>AS1159/($R1159*1000)</f>
        <v>0</v>
      </c>
      <c r="BB1159" s="1" t="s">
        <v>73</v>
      </c>
      <c r="BC1159" s="2">
        <v>43171</v>
      </c>
      <c r="BD1159" s="2">
        <v>43376</v>
      </c>
      <c r="BF1159" s="2">
        <v>44440</v>
      </c>
      <c r="BG1159" s="1" t="s">
        <v>2546</v>
      </c>
      <c r="BH1159" s="1" t="s">
        <v>4489</v>
      </c>
      <c r="BI1159" s="1" t="s">
        <v>103</v>
      </c>
      <c r="BJ1159" s="1" t="s">
        <v>2375</v>
      </c>
      <c r="BK1159" s="1" t="s">
        <v>2435</v>
      </c>
      <c r="BL1159" s="1" t="s">
        <v>2376</v>
      </c>
      <c r="BM1159" s="1" t="s">
        <v>126</v>
      </c>
      <c r="BN1159" s="1" t="s">
        <v>4490</v>
      </c>
      <c r="BO1159" s="1">
        <v>125</v>
      </c>
      <c r="BP1159" s="1">
        <v>125</v>
      </c>
      <c r="BQ1159" s="1" t="s">
        <v>97</v>
      </c>
      <c r="BR1159" s="1" t="s">
        <v>98</v>
      </c>
      <c r="BS1159" s="1" t="s">
        <v>84</v>
      </c>
      <c r="BU1159" s="1">
        <v>0</v>
      </c>
      <c r="BV1159" s="1">
        <v>0</v>
      </c>
      <c r="BW1159" s="1">
        <v>0</v>
      </c>
      <c r="BX1159" s="1">
        <v>0</v>
      </c>
    </row>
    <row r="1160" spans="4:76" hidden="1" x14ac:dyDescent="0.25">
      <c r="D1160" s="4"/>
      <c r="E1160" s="5" t="str">
        <f>BJ1160</f>
        <v>DPP-2018-APR</v>
      </c>
      <c r="F1160" s="5" t="str">
        <f>BK1160</f>
        <v>Central</v>
      </c>
      <c r="H1160" s="5" t="str">
        <f>BB1160</f>
        <v>Withdrawn</v>
      </c>
      <c r="I1160" s="6" t="str">
        <f>BS1160</f>
        <v>Not Started</v>
      </c>
      <c r="J1160" s="1" t="s">
        <v>4491</v>
      </c>
      <c r="P1160" s="1" t="str">
        <f>BM1160</f>
        <v>NRIS</v>
      </c>
      <c r="Q1160" s="1" t="s">
        <v>6202</v>
      </c>
      <c r="R1160" s="1">
        <f>BP1160</f>
        <v>150</v>
      </c>
      <c r="T1160" s="1" t="str">
        <f>BQ1160</f>
        <v>Wind</v>
      </c>
      <c r="U1160" s="1" t="str">
        <f>BH1160</f>
        <v>Miami County</v>
      </c>
      <c r="V1160" s="1" t="str">
        <f>BI1160</f>
        <v>IN</v>
      </c>
      <c r="Z1160" s="1">
        <v>0</v>
      </c>
      <c r="AA1160" s="1">
        <f>IF(H1160="Withdrawn",0,1)</f>
        <v>0</v>
      </c>
      <c r="AB1160" s="1"/>
      <c r="AC1160" s="1"/>
      <c r="AJ1160" s="5"/>
      <c r="AK1160" s="5"/>
      <c r="AL1160" s="5"/>
      <c r="AM1160" s="5"/>
      <c r="AN1160" s="5"/>
      <c r="AO1160" s="5"/>
      <c r="AP1160" s="5"/>
      <c r="AQ1160" s="5"/>
      <c r="AR1160" s="32"/>
      <c r="AS1160" s="32"/>
      <c r="AT1160" s="28">
        <f>AR1160/($R1160*1000)</f>
        <v>0</v>
      </c>
      <c r="AU1160" s="28">
        <f>AS1160/($R1160*1000)</f>
        <v>0</v>
      </c>
      <c r="BB1160" s="1" t="s">
        <v>73</v>
      </c>
      <c r="BC1160" s="2">
        <v>43171</v>
      </c>
      <c r="BD1160" s="2">
        <v>43376</v>
      </c>
      <c r="BF1160" s="2">
        <v>44440</v>
      </c>
      <c r="BG1160" s="1" t="s">
        <v>2546</v>
      </c>
      <c r="BH1160" s="1" t="s">
        <v>4477</v>
      </c>
      <c r="BI1160" s="1" t="s">
        <v>103</v>
      </c>
      <c r="BJ1160" s="1" t="s">
        <v>2375</v>
      </c>
      <c r="BK1160" s="1" t="s">
        <v>2435</v>
      </c>
      <c r="BL1160" s="1" t="s">
        <v>2376</v>
      </c>
      <c r="BM1160" s="1" t="s">
        <v>126</v>
      </c>
      <c r="BN1160" s="1" t="s">
        <v>4492</v>
      </c>
      <c r="BO1160" s="1">
        <v>150</v>
      </c>
      <c r="BP1160" s="1">
        <v>150</v>
      </c>
      <c r="BQ1160" s="1" t="s">
        <v>97</v>
      </c>
      <c r="BR1160" s="1" t="s">
        <v>98</v>
      </c>
      <c r="BS1160" s="1" t="s">
        <v>84</v>
      </c>
      <c r="BU1160" s="1">
        <v>0</v>
      </c>
      <c r="BV1160" s="1">
        <v>0</v>
      </c>
      <c r="BW1160" s="1">
        <v>0</v>
      </c>
      <c r="BX1160" s="1">
        <v>0</v>
      </c>
    </row>
    <row r="1161" spans="4:76" hidden="1" x14ac:dyDescent="0.25">
      <c r="D1161" s="4"/>
      <c r="E1161" s="5">
        <f>BJ1161</f>
        <v>0</v>
      </c>
      <c r="F1161" s="5">
        <f>BK1161</f>
        <v>0</v>
      </c>
      <c r="H1161" s="5" t="str">
        <f>BB1161</f>
        <v>Withdrawn</v>
      </c>
      <c r="I1161" s="6" t="str">
        <f>BS1161</f>
        <v>Not Started</v>
      </c>
      <c r="J1161" s="1" t="s">
        <v>2566</v>
      </c>
      <c r="P1161" s="1" t="str">
        <f>BM1161</f>
        <v>ERIS</v>
      </c>
      <c r="R1161" s="1">
        <f>BP1161</f>
        <v>170.2</v>
      </c>
      <c r="T1161" s="1" t="str">
        <f>BQ1161</f>
        <v>Wind</v>
      </c>
      <c r="U1161" s="1" t="str">
        <f>BH1161</f>
        <v>Poweshiek County</v>
      </c>
      <c r="V1161" s="1" t="str">
        <f>BI1161</f>
        <v>IA</v>
      </c>
      <c r="AB1161" s="1"/>
      <c r="AC1161" s="1"/>
      <c r="AJ1161" s="5"/>
      <c r="AK1161" s="5"/>
      <c r="AL1161" s="5"/>
      <c r="AM1161" s="5"/>
      <c r="AN1161" s="5"/>
      <c r="AO1161" s="5"/>
      <c r="AP1161" s="5"/>
      <c r="AQ1161" s="5"/>
      <c r="AR1161" s="5"/>
      <c r="AS1161" s="5"/>
      <c r="AT1161" s="5"/>
      <c r="AU1161" s="5"/>
      <c r="BB1161" s="1" t="s">
        <v>73</v>
      </c>
      <c r="BC1161" s="2">
        <v>41340</v>
      </c>
      <c r="BD1161" s="2">
        <v>41948</v>
      </c>
      <c r="BG1161" s="1" t="s">
        <v>236</v>
      </c>
      <c r="BH1161" s="1" t="s">
        <v>1703</v>
      </c>
      <c r="BI1161" s="1" t="s">
        <v>89</v>
      </c>
      <c r="BL1161" s="1" t="s">
        <v>599</v>
      </c>
      <c r="BM1161" s="1" t="s">
        <v>62</v>
      </c>
      <c r="BN1161" s="1" t="s">
        <v>2567</v>
      </c>
      <c r="BO1161" s="1">
        <v>170.2</v>
      </c>
      <c r="BP1161" s="1">
        <v>170.2</v>
      </c>
      <c r="BQ1161" s="1" t="s">
        <v>97</v>
      </c>
      <c r="BS1161" s="1" t="s">
        <v>84</v>
      </c>
      <c r="BU1161" s="1">
        <v>0</v>
      </c>
      <c r="BV1161" s="1">
        <v>0</v>
      </c>
      <c r="BW1161" s="1">
        <v>0</v>
      </c>
      <c r="BX1161" s="1">
        <v>0</v>
      </c>
    </row>
    <row r="1162" spans="4:76" hidden="1" x14ac:dyDescent="0.25">
      <c r="D1162" s="4"/>
      <c r="E1162" s="5" t="str">
        <f>BJ1162</f>
        <v>DPP-2018-APR</v>
      </c>
      <c r="F1162" s="5" t="str">
        <f>BK1162</f>
        <v>Central</v>
      </c>
      <c r="H1162" s="5" t="str">
        <f>BB1162</f>
        <v>Withdrawn</v>
      </c>
      <c r="I1162" s="6" t="str">
        <f>BS1162</f>
        <v>Not Started</v>
      </c>
      <c r="J1162" s="1" t="s">
        <v>4495</v>
      </c>
      <c r="P1162" s="1" t="str">
        <f>BM1162</f>
        <v>NRIS</v>
      </c>
      <c r="Q1162" s="1" t="s">
        <v>6202</v>
      </c>
      <c r="R1162" s="1">
        <f>BP1162</f>
        <v>150</v>
      </c>
      <c r="T1162" s="1" t="str">
        <f>BQ1162</f>
        <v>Wind</v>
      </c>
      <c r="U1162" s="1" t="str">
        <f>BH1162</f>
        <v>Boone County</v>
      </c>
      <c r="V1162" s="1" t="str">
        <f>BI1162</f>
        <v>MO</v>
      </c>
      <c r="Z1162" s="1">
        <v>0</v>
      </c>
      <c r="AA1162" s="1">
        <f>IF(H1162="Withdrawn",0,1)</f>
        <v>0</v>
      </c>
      <c r="AB1162" s="1"/>
      <c r="AC1162" s="1"/>
      <c r="AJ1162" s="5"/>
      <c r="AK1162" s="5"/>
      <c r="AL1162" s="5"/>
      <c r="AM1162" s="5"/>
      <c r="AN1162" s="5"/>
      <c r="AO1162" s="5"/>
      <c r="AP1162" s="5"/>
      <c r="AQ1162" s="5"/>
      <c r="AR1162" s="32"/>
      <c r="AS1162" s="32"/>
      <c r="AT1162" s="28">
        <f>AR1162/($R1162*1000)</f>
        <v>0</v>
      </c>
      <c r="AU1162" s="28">
        <f>AS1162/($R1162*1000)</f>
        <v>0</v>
      </c>
      <c r="BB1162" s="1" t="s">
        <v>73</v>
      </c>
      <c r="BC1162" s="2">
        <v>43171</v>
      </c>
      <c r="BD1162" s="2">
        <v>43376</v>
      </c>
      <c r="BF1162" s="2">
        <v>44440</v>
      </c>
      <c r="BG1162" s="1" t="s">
        <v>486</v>
      </c>
      <c r="BH1162" s="1" t="s">
        <v>1070</v>
      </c>
      <c r="BI1162" s="1" t="s">
        <v>488</v>
      </c>
      <c r="BJ1162" s="1" t="s">
        <v>2375</v>
      </c>
      <c r="BK1162" s="1" t="s">
        <v>2435</v>
      </c>
      <c r="BL1162" s="1" t="s">
        <v>2376</v>
      </c>
      <c r="BM1162" s="1" t="s">
        <v>126</v>
      </c>
      <c r="BN1162" s="1" t="s">
        <v>4496</v>
      </c>
      <c r="BO1162" s="1">
        <v>150</v>
      </c>
      <c r="BP1162" s="1">
        <v>150</v>
      </c>
      <c r="BQ1162" s="1" t="s">
        <v>97</v>
      </c>
      <c r="BR1162" s="1" t="s">
        <v>98</v>
      </c>
      <c r="BS1162" s="1" t="s">
        <v>84</v>
      </c>
      <c r="BU1162" s="1">
        <v>0</v>
      </c>
      <c r="BV1162" s="1">
        <v>0</v>
      </c>
      <c r="BW1162" s="1">
        <v>0</v>
      </c>
      <c r="BX1162" s="1">
        <v>0</v>
      </c>
    </row>
    <row r="1163" spans="4:76" hidden="1" x14ac:dyDescent="0.25">
      <c r="D1163" s="4"/>
      <c r="E1163" s="5" t="str">
        <f>BJ1163</f>
        <v>FES-2013-APR</v>
      </c>
      <c r="F1163" s="5">
        <f>BK1163</f>
        <v>0</v>
      </c>
      <c r="H1163" s="5" t="str">
        <f>BB1163</f>
        <v>Withdrawn</v>
      </c>
      <c r="I1163" s="6" t="str">
        <f>BS1163</f>
        <v>Not Started</v>
      </c>
      <c r="J1163" s="1" t="s">
        <v>2570</v>
      </c>
      <c r="P1163" s="1" t="str">
        <f>BM1163</f>
        <v>ERIS</v>
      </c>
      <c r="R1163" s="1">
        <f>BP1163</f>
        <v>149.6</v>
      </c>
      <c r="T1163" s="1" t="str">
        <f>BQ1163</f>
        <v>Wind</v>
      </c>
      <c r="U1163" s="1" t="str">
        <f>BH1163</f>
        <v>DeWitt County</v>
      </c>
      <c r="V1163" s="1" t="str">
        <f>BI1163</f>
        <v>IL</v>
      </c>
      <c r="AB1163" s="1"/>
      <c r="AC1163" s="1"/>
      <c r="AJ1163" s="5"/>
      <c r="AK1163" s="5"/>
      <c r="AL1163" s="5"/>
      <c r="AM1163" s="5"/>
      <c r="AN1163" s="5"/>
      <c r="AO1163" s="5"/>
      <c r="AP1163" s="5"/>
      <c r="AQ1163" s="5"/>
      <c r="AR1163" s="5"/>
      <c r="AS1163" s="5"/>
      <c r="AT1163" s="5"/>
      <c r="AU1163" s="5"/>
      <c r="BB1163" s="1" t="s">
        <v>73</v>
      </c>
      <c r="BC1163" s="2">
        <v>41346</v>
      </c>
      <c r="BD1163" s="2">
        <v>41948</v>
      </c>
      <c r="BG1163" s="1" t="s">
        <v>122</v>
      </c>
      <c r="BH1163" s="1" t="s">
        <v>2187</v>
      </c>
      <c r="BI1163" s="1" t="s">
        <v>124</v>
      </c>
      <c r="BJ1163" s="1" t="s">
        <v>2571</v>
      </c>
      <c r="BL1163" s="1" t="s">
        <v>536</v>
      </c>
      <c r="BM1163" s="1" t="s">
        <v>62</v>
      </c>
      <c r="BN1163" s="1" t="s">
        <v>2572</v>
      </c>
      <c r="BO1163" s="1">
        <v>149.6</v>
      </c>
      <c r="BP1163" s="1">
        <v>149.6</v>
      </c>
      <c r="BQ1163" s="1" t="s">
        <v>97</v>
      </c>
      <c r="BS1163" s="1" t="s">
        <v>84</v>
      </c>
      <c r="BU1163" s="1">
        <v>0</v>
      </c>
      <c r="BV1163" s="1">
        <v>0</v>
      </c>
      <c r="BW1163" s="1">
        <v>0</v>
      </c>
      <c r="BX1163" s="1">
        <v>0</v>
      </c>
    </row>
    <row r="1164" spans="4:76" hidden="1" x14ac:dyDescent="0.25">
      <c r="D1164" s="4"/>
      <c r="E1164" s="5" t="str">
        <f>BJ1164</f>
        <v>DPP-2018-APR</v>
      </c>
      <c r="F1164" s="5" t="str">
        <f>BK1164</f>
        <v>South</v>
      </c>
      <c r="H1164" s="5" t="str">
        <f>BB1164</f>
        <v>Withdrawn</v>
      </c>
      <c r="I1164" s="6" t="str">
        <f>BS1164</f>
        <v>Not Started</v>
      </c>
      <c r="J1164" s="1" t="s">
        <v>5246</v>
      </c>
      <c r="P1164" s="1" t="str">
        <f>BM1164</f>
        <v>NRIS</v>
      </c>
      <c r="R1164" s="1">
        <f>BP1164</f>
        <v>250</v>
      </c>
      <c r="T1164" s="1" t="str">
        <f>BQ1164</f>
        <v>Solar</v>
      </c>
      <c r="U1164" s="1" t="str">
        <f>BH1164</f>
        <v>Jasper County</v>
      </c>
      <c r="V1164" s="1" t="str">
        <f>BI1164</f>
        <v>MS</v>
      </c>
      <c r="AB1164" s="1"/>
      <c r="AC1164" s="1"/>
      <c r="AJ1164" s="5"/>
      <c r="AK1164" s="5"/>
      <c r="AL1164" s="5"/>
      <c r="AM1164" s="5"/>
      <c r="AN1164" s="5"/>
      <c r="AO1164" s="5"/>
      <c r="AP1164" s="5"/>
      <c r="AQ1164" s="5"/>
      <c r="AR1164" s="32"/>
      <c r="AS1164" s="32"/>
      <c r="AT1164" s="28">
        <f>AR1164/($R1164*1000)</f>
        <v>0</v>
      </c>
      <c r="AU1164" s="28">
        <f>AS1164/($R1164*1000)</f>
        <v>0</v>
      </c>
      <c r="BB1164" s="1" t="s">
        <v>73</v>
      </c>
      <c r="BC1164" s="2">
        <v>43171</v>
      </c>
      <c r="BD1164" s="2">
        <v>43854</v>
      </c>
      <c r="BF1164" s="2">
        <v>44805</v>
      </c>
      <c r="BG1164" s="1" t="s">
        <v>2739</v>
      </c>
      <c r="BH1164" s="1" t="s">
        <v>848</v>
      </c>
      <c r="BI1164" s="1" t="s">
        <v>2526</v>
      </c>
      <c r="BJ1164" s="1" t="s">
        <v>2375</v>
      </c>
      <c r="BK1164" s="1" t="s">
        <v>2395</v>
      </c>
      <c r="BL1164" s="1" t="s">
        <v>726</v>
      </c>
      <c r="BM1164" s="1" t="s">
        <v>126</v>
      </c>
      <c r="BN1164" s="1" t="s">
        <v>5247</v>
      </c>
      <c r="BO1164" s="1">
        <v>250</v>
      </c>
      <c r="BP1164" s="1">
        <v>250</v>
      </c>
      <c r="BQ1164" s="1" t="s">
        <v>1485</v>
      </c>
      <c r="BR1164" s="1" t="s">
        <v>1486</v>
      </c>
      <c r="BS1164" s="1" t="s">
        <v>84</v>
      </c>
      <c r="BU1164" s="1">
        <v>250</v>
      </c>
      <c r="BV1164" s="1">
        <v>250</v>
      </c>
      <c r="BW1164" s="1">
        <v>0</v>
      </c>
      <c r="BX1164" s="1">
        <v>0</v>
      </c>
    </row>
    <row r="1165" spans="4:76" hidden="1" x14ac:dyDescent="0.25">
      <c r="D1165" s="4"/>
      <c r="E1165" s="5" t="str">
        <f>BJ1165</f>
        <v>FES-2014-SEP</v>
      </c>
      <c r="F1165" s="5">
        <f>BK1165</f>
        <v>0</v>
      </c>
      <c r="H1165" s="5" t="str">
        <f>BB1165</f>
        <v>Withdrawn</v>
      </c>
      <c r="I1165" s="6" t="str">
        <f>BS1165</f>
        <v>Not Started</v>
      </c>
      <c r="J1165" s="1" t="s">
        <v>2577</v>
      </c>
      <c r="P1165" s="1" t="str">
        <f>BM1165</f>
        <v>NRIS</v>
      </c>
      <c r="R1165" s="1">
        <f>BP1165</f>
        <v>49</v>
      </c>
      <c r="T1165" s="1" t="str">
        <f>BQ1165</f>
        <v>Solar</v>
      </c>
      <c r="U1165" s="1" t="str">
        <f>BH1165</f>
        <v>Arkansas County</v>
      </c>
      <c r="V1165" s="1" t="str">
        <f>BI1165</f>
        <v>AR</v>
      </c>
      <c r="AB1165" s="1"/>
      <c r="AC1165" s="1"/>
      <c r="AJ1165" s="5"/>
      <c r="AK1165" s="5"/>
      <c r="AL1165" s="5"/>
      <c r="AM1165" s="5"/>
      <c r="AN1165" s="5"/>
      <c r="AO1165" s="5"/>
      <c r="AP1165" s="5"/>
      <c r="AQ1165" s="5"/>
      <c r="AR1165" s="5"/>
      <c r="AS1165" s="5"/>
      <c r="AT1165" s="5"/>
      <c r="AU1165" s="5"/>
      <c r="BB1165" s="1" t="s">
        <v>73</v>
      </c>
      <c r="BC1165" s="2">
        <v>41897</v>
      </c>
      <c r="BD1165" s="2">
        <v>41984</v>
      </c>
      <c r="BG1165" s="1" t="s">
        <v>59</v>
      </c>
      <c r="BH1165" s="1" t="s">
        <v>2578</v>
      </c>
      <c r="BI1165" s="1" t="s">
        <v>2394</v>
      </c>
      <c r="BJ1165" s="1" t="s">
        <v>2579</v>
      </c>
      <c r="BL1165" s="1" t="s">
        <v>536</v>
      </c>
      <c r="BM1165" s="1" t="s">
        <v>126</v>
      </c>
      <c r="BN1165" s="1" t="s">
        <v>78</v>
      </c>
      <c r="BO1165" s="1">
        <v>49</v>
      </c>
      <c r="BP1165" s="1">
        <v>49</v>
      </c>
      <c r="BQ1165" s="1" t="s">
        <v>1485</v>
      </c>
      <c r="BR1165" s="1" t="s">
        <v>1486</v>
      </c>
      <c r="BS1165" s="1" t="s">
        <v>84</v>
      </c>
      <c r="BU1165" s="1">
        <v>0</v>
      </c>
      <c r="BV1165" s="1">
        <v>0</v>
      </c>
      <c r="BW1165" s="1">
        <v>0</v>
      </c>
      <c r="BX1165" s="1">
        <v>0</v>
      </c>
    </row>
    <row r="1166" spans="4:76" hidden="1" x14ac:dyDescent="0.25">
      <c r="D1166" s="4"/>
      <c r="E1166" s="5" t="str">
        <f>BJ1166</f>
        <v>FES-2013-JUN</v>
      </c>
      <c r="F1166" s="5">
        <f>BK1166</f>
        <v>0</v>
      </c>
      <c r="H1166" s="5" t="str">
        <f>BB1166</f>
        <v>Withdrawn</v>
      </c>
      <c r="I1166" s="6" t="str">
        <f>BS1166</f>
        <v>Not Started</v>
      </c>
      <c r="J1166" s="1" t="s">
        <v>2580</v>
      </c>
      <c r="P1166" s="1" t="str">
        <f>BM1166</f>
        <v>NRIS</v>
      </c>
      <c r="R1166" s="1">
        <f>BP1166</f>
        <v>20</v>
      </c>
      <c r="T1166" s="1" t="str">
        <f>BQ1166</f>
        <v>Wind</v>
      </c>
      <c r="U1166" s="1" t="str">
        <f>BH1166</f>
        <v>Cottonwood County</v>
      </c>
      <c r="V1166" s="1" t="str">
        <f>BI1166</f>
        <v>MN</v>
      </c>
      <c r="AB1166" s="1"/>
      <c r="AC1166" s="1"/>
      <c r="AJ1166" s="5"/>
      <c r="AK1166" s="5"/>
      <c r="AL1166" s="5"/>
      <c r="AM1166" s="5"/>
      <c r="AN1166" s="5"/>
      <c r="AO1166" s="5"/>
      <c r="AP1166" s="5"/>
      <c r="AQ1166" s="5"/>
      <c r="AR1166" s="5"/>
      <c r="AS1166" s="5"/>
      <c r="AT1166" s="5"/>
      <c r="AU1166" s="5"/>
      <c r="BB1166" s="1" t="s">
        <v>73</v>
      </c>
      <c r="BC1166" s="2">
        <v>41414</v>
      </c>
      <c r="BD1166" s="2">
        <v>41988</v>
      </c>
      <c r="BG1166" s="1" t="s">
        <v>87</v>
      </c>
      <c r="BH1166" s="1" t="s">
        <v>632</v>
      </c>
      <c r="BI1166" s="1" t="s">
        <v>93</v>
      </c>
      <c r="BJ1166" s="1" t="s">
        <v>2581</v>
      </c>
      <c r="BL1166" s="1" t="s">
        <v>536</v>
      </c>
      <c r="BM1166" s="1" t="s">
        <v>126</v>
      </c>
      <c r="BN1166" s="1" t="s">
        <v>2582</v>
      </c>
      <c r="BO1166" s="1">
        <v>20</v>
      </c>
      <c r="BP1166" s="1">
        <v>20</v>
      </c>
      <c r="BQ1166" s="1" t="s">
        <v>97</v>
      </c>
      <c r="BS1166" s="1" t="s">
        <v>84</v>
      </c>
      <c r="BU1166" s="1">
        <v>0</v>
      </c>
      <c r="BV1166" s="1">
        <v>0</v>
      </c>
      <c r="BW1166" s="1">
        <v>0</v>
      </c>
      <c r="BX1166" s="1">
        <v>0</v>
      </c>
    </row>
    <row r="1167" spans="4:76" hidden="1" x14ac:dyDescent="0.25">
      <c r="D1167" s="4"/>
      <c r="E1167" s="5" t="str">
        <f>BJ1167</f>
        <v>DPP-2014-AUG</v>
      </c>
      <c r="F1167" s="5" t="str">
        <f>BK1167</f>
        <v>West</v>
      </c>
      <c r="H1167" s="5" t="str">
        <f>BB1167</f>
        <v>Withdrawn</v>
      </c>
      <c r="I1167" s="6" t="str">
        <f>BS1167</f>
        <v>Not Started</v>
      </c>
      <c r="J1167" s="1" t="s">
        <v>2583</v>
      </c>
      <c r="P1167" s="1" t="str">
        <f>BM1167</f>
        <v>NRIS</v>
      </c>
      <c r="R1167" s="1">
        <f>BP1167</f>
        <v>232</v>
      </c>
      <c r="T1167" s="1" t="str">
        <f>BQ1167</f>
        <v>Gas</v>
      </c>
      <c r="U1167" s="1" t="str">
        <f>BH1167</f>
        <v>Polk County</v>
      </c>
      <c r="V1167" s="1" t="str">
        <f>BI1167</f>
        <v>IA</v>
      </c>
      <c r="AB1167" s="1"/>
      <c r="AC1167" s="1"/>
      <c r="AJ1167" s="5"/>
      <c r="AK1167" s="5"/>
      <c r="AL1167" s="5"/>
      <c r="AM1167" s="5"/>
      <c r="AN1167" s="5"/>
      <c r="AO1167" s="5"/>
      <c r="AP1167" s="5"/>
      <c r="AQ1167" s="5"/>
      <c r="AR1167" s="5"/>
      <c r="AS1167" s="5"/>
      <c r="AT1167" s="5"/>
      <c r="AU1167" s="5"/>
      <c r="BB1167" s="1" t="s">
        <v>73</v>
      </c>
      <c r="BC1167" s="2">
        <v>41778</v>
      </c>
      <c r="BD1167" s="2">
        <v>41988</v>
      </c>
      <c r="BG1167" s="1" t="s">
        <v>251</v>
      </c>
      <c r="BH1167" s="1" t="s">
        <v>958</v>
      </c>
      <c r="BI1167" s="1" t="s">
        <v>89</v>
      </c>
      <c r="BJ1167" s="1" t="s">
        <v>2584</v>
      </c>
      <c r="BK1167" s="1" t="s">
        <v>725</v>
      </c>
      <c r="BL1167" s="1" t="s">
        <v>134</v>
      </c>
      <c r="BM1167" s="1" t="s">
        <v>126</v>
      </c>
      <c r="BN1167" s="1" t="s">
        <v>2585</v>
      </c>
      <c r="BO1167" s="1">
        <v>168</v>
      </c>
      <c r="BP1167" s="1">
        <v>232</v>
      </c>
      <c r="BQ1167" s="1" t="s">
        <v>64</v>
      </c>
      <c r="BS1167" s="1" t="s">
        <v>84</v>
      </c>
      <c r="BU1167" s="1">
        <v>0</v>
      </c>
      <c r="BV1167" s="1">
        <v>0</v>
      </c>
      <c r="BW1167" s="1">
        <v>0</v>
      </c>
      <c r="BX1167" s="1">
        <v>0</v>
      </c>
    </row>
    <row r="1168" spans="4:76" hidden="1" x14ac:dyDescent="0.25">
      <c r="D1168" s="4"/>
      <c r="E1168" s="5" t="str">
        <f>BJ1168</f>
        <v>DPP-2014-AUG</v>
      </c>
      <c r="F1168" s="5" t="str">
        <f>BK1168</f>
        <v>West</v>
      </c>
      <c r="H1168" s="5" t="str">
        <f>BB1168</f>
        <v>Withdrawn</v>
      </c>
      <c r="I1168" s="6" t="str">
        <f>BS1168</f>
        <v>Not Started</v>
      </c>
      <c r="J1168" s="1" t="s">
        <v>2586</v>
      </c>
      <c r="P1168" s="1" t="str">
        <f>BM1168</f>
        <v>NRIS</v>
      </c>
      <c r="R1168" s="1">
        <f>BP1168</f>
        <v>116</v>
      </c>
      <c r="T1168" s="1" t="str">
        <f>BQ1168</f>
        <v>Gas</v>
      </c>
      <c r="U1168" s="1" t="str">
        <f>BH1168</f>
        <v>Scott County</v>
      </c>
      <c r="V1168" s="1" t="str">
        <f>BI1168</f>
        <v>IA</v>
      </c>
      <c r="AB1168" s="1"/>
      <c r="AC1168" s="1"/>
      <c r="AJ1168" s="5"/>
      <c r="AK1168" s="5"/>
      <c r="AL1168" s="5"/>
      <c r="AM1168" s="5"/>
      <c r="AN1168" s="5"/>
      <c r="AO1168" s="5"/>
      <c r="AP1168" s="5"/>
      <c r="AQ1168" s="5"/>
      <c r="AR1168" s="5"/>
      <c r="AS1168" s="5"/>
      <c r="AT1168" s="5"/>
      <c r="AU1168" s="5"/>
      <c r="BB1168" s="1" t="s">
        <v>73</v>
      </c>
      <c r="BC1168" s="2">
        <v>41778</v>
      </c>
      <c r="BD1168" s="2">
        <v>41988</v>
      </c>
      <c r="BG1168" s="1" t="s">
        <v>251</v>
      </c>
      <c r="BH1168" s="1" t="s">
        <v>265</v>
      </c>
      <c r="BI1168" s="1" t="s">
        <v>89</v>
      </c>
      <c r="BJ1168" s="1" t="s">
        <v>2584</v>
      </c>
      <c r="BK1168" s="1" t="s">
        <v>725</v>
      </c>
      <c r="BL1168" s="1" t="s">
        <v>134</v>
      </c>
      <c r="BM1168" s="1" t="s">
        <v>126</v>
      </c>
      <c r="BN1168" s="1" t="s">
        <v>2587</v>
      </c>
      <c r="BO1168" s="1">
        <v>84</v>
      </c>
      <c r="BP1168" s="1">
        <v>116</v>
      </c>
      <c r="BQ1168" s="1" t="s">
        <v>64</v>
      </c>
      <c r="BS1168" s="1" t="s">
        <v>84</v>
      </c>
      <c r="BU1168" s="1">
        <v>0</v>
      </c>
      <c r="BV1168" s="1">
        <v>0</v>
      </c>
      <c r="BW1168" s="1">
        <v>0</v>
      </c>
      <c r="BX1168" s="1">
        <v>0</v>
      </c>
    </row>
    <row r="1169" spans="4:76" hidden="1" x14ac:dyDescent="0.25">
      <c r="D1169" s="4"/>
      <c r="E1169" s="5" t="str">
        <f>BJ1169</f>
        <v>DPP-2014-AUG</v>
      </c>
      <c r="F1169" s="5" t="str">
        <f>BK1169</f>
        <v>West</v>
      </c>
      <c r="H1169" s="5" t="str">
        <f>BB1169</f>
        <v>Withdrawn</v>
      </c>
      <c r="I1169" s="6" t="str">
        <f>BS1169</f>
        <v>Not Started</v>
      </c>
      <c r="J1169" s="1" t="s">
        <v>2588</v>
      </c>
      <c r="P1169" s="1" t="str">
        <f>BM1169</f>
        <v>NRIS</v>
      </c>
      <c r="R1169" s="1">
        <f>BP1169</f>
        <v>116</v>
      </c>
      <c r="T1169" s="1" t="str">
        <f>BQ1169</f>
        <v>Gas</v>
      </c>
      <c r="U1169" s="1" t="str">
        <f>BH1169</f>
        <v>Pottawattamie County</v>
      </c>
      <c r="V1169" s="1" t="str">
        <f>BI1169</f>
        <v>IA</v>
      </c>
      <c r="AB1169" s="1"/>
      <c r="AC1169" s="1"/>
      <c r="AJ1169" s="5"/>
      <c r="AK1169" s="5"/>
      <c r="AL1169" s="5"/>
      <c r="AM1169" s="5"/>
      <c r="AN1169" s="5"/>
      <c r="AO1169" s="5"/>
      <c r="AP1169" s="5"/>
      <c r="AQ1169" s="5"/>
      <c r="AR1169" s="5"/>
      <c r="AS1169" s="5"/>
      <c r="AT1169" s="5"/>
      <c r="AU1169" s="5"/>
      <c r="BB1169" s="1" t="s">
        <v>73</v>
      </c>
      <c r="BC1169" s="2">
        <v>41779</v>
      </c>
      <c r="BD1169" s="2">
        <v>41988</v>
      </c>
      <c r="BG1169" s="1" t="s">
        <v>251</v>
      </c>
      <c r="BH1169" s="1" t="s">
        <v>2472</v>
      </c>
      <c r="BI1169" s="1" t="s">
        <v>89</v>
      </c>
      <c r="BJ1169" s="1" t="s">
        <v>2584</v>
      </c>
      <c r="BK1169" s="1" t="s">
        <v>725</v>
      </c>
      <c r="BL1169" s="1" t="s">
        <v>134</v>
      </c>
      <c r="BM1169" s="1" t="s">
        <v>126</v>
      </c>
      <c r="BN1169" s="1" t="s">
        <v>2589</v>
      </c>
      <c r="BO1169" s="1">
        <v>84</v>
      </c>
      <c r="BP1169" s="1">
        <v>116</v>
      </c>
      <c r="BQ1169" s="1" t="s">
        <v>64</v>
      </c>
      <c r="BS1169" s="1" t="s">
        <v>84</v>
      </c>
      <c r="BU1169" s="1">
        <v>0</v>
      </c>
      <c r="BV1169" s="1">
        <v>0</v>
      </c>
      <c r="BW1169" s="1">
        <v>0</v>
      </c>
      <c r="BX1169" s="1">
        <v>0</v>
      </c>
    </row>
    <row r="1170" spans="4:76" hidden="1" x14ac:dyDescent="0.25">
      <c r="D1170" s="4"/>
      <c r="E1170" s="5" t="str">
        <f>BJ1170</f>
        <v>DPP-2014-AUG</v>
      </c>
      <c r="F1170" s="5" t="str">
        <f>BK1170</f>
        <v>West</v>
      </c>
      <c r="H1170" s="5" t="str">
        <f>BB1170</f>
        <v>Withdrawn</v>
      </c>
      <c r="I1170" s="6" t="str">
        <f>BS1170</f>
        <v>Not Started</v>
      </c>
      <c r="J1170" s="1" t="s">
        <v>2590</v>
      </c>
      <c r="P1170" s="1" t="str">
        <f>BM1170</f>
        <v>NRIS</v>
      </c>
      <c r="R1170" s="1">
        <f>BP1170</f>
        <v>221</v>
      </c>
      <c r="T1170" s="1" t="str">
        <f>BQ1170</f>
        <v>Gas</v>
      </c>
      <c r="U1170" s="1" t="str">
        <f>BH1170</f>
        <v>Goodhue County</v>
      </c>
      <c r="V1170" s="1" t="str">
        <f>BI1170</f>
        <v>MN</v>
      </c>
      <c r="AB1170" s="1"/>
      <c r="AC1170" s="1"/>
      <c r="AJ1170" s="5"/>
      <c r="AK1170" s="5"/>
      <c r="AL1170" s="5"/>
      <c r="AM1170" s="5"/>
      <c r="AN1170" s="5"/>
      <c r="AO1170" s="5"/>
      <c r="AP1170" s="5"/>
      <c r="AQ1170" s="5"/>
      <c r="AR1170" s="5"/>
      <c r="AS1170" s="5"/>
      <c r="AT1170" s="5"/>
      <c r="AU1170" s="5"/>
      <c r="BB1170" s="1" t="s">
        <v>73</v>
      </c>
      <c r="BC1170" s="2">
        <v>41351</v>
      </c>
      <c r="BD1170" s="2">
        <v>41990</v>
      </c>
      <c r="BG1170" s="1" t="s">
        <v>91</v>
      </c>
      <c r="BH1170" s="1" t="s">
        <v>222</v>
      </c>
      <c r="BI1170" s="1" t="s">
        <v>93</v>
      </c>
      <c r="BJ1170" s="1" t="s">
        <v>2584</v>
      </c>
      <c r="BK1170" s="1" t="s">
        <v>725</v>
      </c>
      <c r="BL1170" s="1" t="s">
        <v>2320</v>
      </c>
      <c r="BM1170" s="1" t="s">
        <v>126</v>
      </c>
      <c r="BN1170" s="1" t="s">
        <v>1195</v>
      </c>
      <c r="BO1170" s="1">
        <v>207</v>
      </c>
      <c r="BP1170" s="1">
        <v>221</v>
      </c>
      <c r="BQ1170" s="1" t="s">
        <v>64</v>
      </c>
      <c r="BS1170" s="1" t="s">
        <v>84</v>
      </c>
      <c r="BU1170" s="1">
        <v>0</v>
      </c>
      <c r="BV1170" s="1">
        <v>0</v>
      </c>
      <c r="BW1170" s="1">
        <v>0</v>
      </c>
      <c r="BX1170" s="1">
        <v>0</v>
      </c>
    </row>
    <row r="1171" spans="4:76" hidden="1" x14ac:dyDescent="0.25">
      <c r="D1171" s="4"/>
      <c r="E1171" s="5" t="str">
        <f>BJ1171</f>
        <v>FES-2014-SEP</v>
      </c>
      <c r="F1171" s="5">
        <f>BK1171</f>
        <v>0</v>
      </c>
      <c r="H1171" s="5" t="str">
        <f>BB1171</f>
        <v>Withdrawn</v>
      </c>
      <c r="I1171" s="6" t="str">
        <f>BS1171</f>
        <v>Not Started</v>
      </c>
      <c r="J1171" s="1" t="s">
        <v>2591</v>
      </c>
      <c r="P1171" s="1" t="str">
        <f>BM1171</f>
        <v>NRIS</v>
      </c>
      <c r="R1171" s="1">
        <f>BP1171</f>
        <v>204</v>
      </c>
      <c r="T1171" s="1" t="str">
        <f>BQ1171</f>
        <v>Gas</v>
      </c>
      <c r="U1171" s="1" t="str">
        <f>BH1171</f>
        <v>Marquette County</v>
      </c>
      <c r="V1171" s="1" t="str">
        <f>BI1171</f>
        <v>MI</v>
      </c>
      <c r="AB1171" s="1"/>
      <c r="AC1171" s="1"/>
      <c r="AJ1171" s="5"/>
      <c r="AK1171" s="5"/>
      <c r="AL1171" s="5"/>
      <c r="AM1171" s="5"/>
      <c r="AN1171" s="5"/>
      <c r="AO1171" s="5"/>
      <c r="AP1171" s="5"/>
      <c r="AQ1171" s="5"/>
      <c r="AR1171" s="5"/>
      <c r="AS1171" s="5"/>
      <c r="AT1171" s="5"/>
      <c r="AU1171" s="5"/>
      <c r="BB1171" s="1" t="s">
        <v>73</v>
      </c>
      <c r="BC1171" s="2">
        <v>41897</v>
      </c>
      <c r="BD1171" s="2">
        <v>41992</v>
      </c>
      <c r="BG1171" s="1" t="s">
        <v>74</v>
      </c>
      <c r="BH1171" s="1" t="s">
        <v>1166</v>
      </c>
      <c r="BI1171" s="1" t="s">
        <v>130</v>
      </c>
      <c r="BJ1171" s="1" t="s">
        <v>2579</v>
      </c>
      <c r="BL1171" s="1" t="s">
        <v>536</v>
      </c>
      <c r="BM1171" s="1" t="s">
        <v>126</v>
      </c>
      <c r="BN1171" s="1" t="s">
        <v>2592</v>
      </c>
      <c r="BO1171" s="1">
        <v>204</v>
      </c>
      <c r="BP1171" s="1">
        <v>204</v>
      </c>
      <c r="BQ1171" s="1" t="s">
        <v>64</v>
      </c>
      <c r="BR1171" s="1" t="s">
        <v>555</v>
      </c>
      <c r="BS1171" s="1" t="s">
        <v>84</v>
      </c>
      <c r="BU1171" s="1">
        <v>0</v>
      </c>
      <c r="BV1171" s="1">
        <v>0</v>
      </c>
      <c r="BW1171" s="1">
        <v>0</v>
      </c>
      <c r="BX1171" s="1">
        <v>0</v>
      </c>
    </row>
    <row r="1172" spans="4:76" hidden="1" x14ac:dyDescent="0.25">
      <c r="D1172" s="4"/>
      <c r="E1172" s="5" t="str">
        <f>BJ1172</f>
        <v>SPA Parked</v>
      </c>
      <c r="F1172" s="5">
        <f>BK1172</f>
        <v>0</v>
      </c>
      <c r="H1172" s="5" t="str">
        <f>BB1172</f>
        <v>Withdrawn</v>
      </c>
      <c r="I1172" s="6" t="str">
        <f>BS1172</f>
        <v>Not Started</v>
      </c>
      <c r="J1172" s="1" t="s">
        <v>2593</v>
      </c>
      <c r="P1172" s="1" t="str">
        <f>BM1172</f>
        <v>ERIS</v>
      </c>
      <c r="R1172" s="1">
        <f>BP1172</f>
        <v>48.3</v>
      </c>
      <c r="T1172" s="1" t="str">
        <f>BQ1172</f>
        <v>Wind</v>
      </c>
      <c r="U1172" s="1" t="str">
        <f>BH1172</f>
        <v>Woodbury County</v>
      </c>
      <c r="V1172" s="1" t="str">
        <f>BI1172</f>
        <v>IA</v>
      </c>
      <c r="AB1172" s="1"/>
      <c r="AC1172" s="1"/>
      <c r="AJ1172" s="5"/>
      <c r="AK1172" s="5"/>
      <c r="AL1172" s="5"/>
      <c r="AM1172" s="5"/>
      <c r="AN1172" s="5"/>
      <c r="AO1172" s="5"/>
      <c r="AP1172" s="5"/>
      <c r="AQ1172" s="5"/>
      <c r="AR1172" s="5"/>
      <c r="AS1172" s="5"/>
      <c r="AT1172" s="5"/>
      <c r="AU1172" s="5"/>
      <c r="BB1172" s="1" t="s">
        <v>73</v>
      </c>
      <c r="BC1172" s="2">
        <v>41162</v>
      </c>
      <c r="BD1172" s="2">
        <v>42010</v>
      </c>
      <c r="BG1172" s="1" t="s">
        <v>251</v>
      </c>
      <c r="BH1172" s="1" t="s">
        <v>2458</v>
      </c>
      <c r="BI1172" s="1" t="s">
        <v>89</v>
      </c>
      <c r="BJ1172" s="1" t="s">
        <v>2594</v>
      </c>
      <c r="BL1172" s="1" t="s">
        <v>143</v>
      </c>
      <c r="BM1172" s="1" t="s">
        <v>62</v>
      </c>
      <c r="BN1172" s="1" t="s">
        <v>2595</v>
      </c>
      <c r="BO1172" s="1">
        <v>48.3</v>
      </c>
      <c r="BP1172" s="1">
        <v>48.3</v>
      </c>
      <c r="BQ1172" s="1" t="s">
        <v>97</v>
      </c>
      <c r="BS1172" s="1" t="s">
        <v>84</v>
      </c>
      <c r="BU1172" s="1">
        <v>0</v>
      </c>
      <c r="BV1172" s="1">
        <v>0</v>
      </c>
      <c r="BW1172" s="1">
        <v>0</v>
      </c>
      <c r="BX1172" s="1">
        <v>0</v>
      </c>
    </row>
    <row r="1173" spans="4:76" hidden="1" x14ac:dyDescent="0.25">
      <c r="D1173" s="4"/>
      <c r="E1173" s="5" t="str">
        <f>BJ1173</f>
        <v>DPP-2018-APR</v>
      </c>
      <c r="F1173" s="5" t="str">
        <f>BK1173</f>
        <v>Central</v>
      </c>
      <c r="H1173" s="5" t="str">
        <f>BB1173</f>
        <v>Withdrawn</v>
      </c>
      <c r="I1173" s="6" t="str">
        <f>BS1173</f>
        <v>Not Started</v>
      </c>
      <c r="J1173" s="1" t="s">
        <v>5170</v>
      </c>
      <c r="P1173" s="1" t="str">
        <f>BM1173</f>
        <v>NRIS</v>
      </c>
      <c r="Q1173" s="1" t="s">
        <v>6202</v>
      </c>
      <c r="R1173" s="1">
        <f>BP1173</f>
        <v>200</v>
      </c>
      <c r="T1173" s="1" t="str">
        <f>BQ1173</f>
        <v>Wind</v>
      </c>
      <c r="U1173" s="1" t="str">
        <f>BH1173</f>
        <v>Piatt County</v>
      </c>
      <c r="V1173" s="1" t="str">
        <f>BI1173</f>
        <v>IL</v>
      </c>
      <c r="Z1173" s="1">
        <v>0</v>
      </c>
      <c r="AA1173" s="1">
        <f>IF(H1173="Withdrawn",0,1)</f>
        <v>0</v>
      </c>
      <c r="AB1173" s="1"/>
      <c r="AC1173" s="1"/>
      <c r="AJ1173" s="5"/>
      <c r="AK1173" s="5"/>
      <c r="AL1173" s="5"/>
      <c r="AM1173" s="5"/>
      <c r="AN1173" s="5"/>
      <c r="AO1173" s="5"/>
      <c r="AP1173" s="5"/>
      <c r="AQ1173" s="5"/>
      <c r="AR1173" s="32"/>
      <c r="AS1173" s="32"/>
      <c r="AT1173" s="28">
        <f>AR1173/($R1173*1000)</f>
        <v>0</v>
      </c>
      <c r="AU1173" s="28">
        <f>AS1173/($R1173*1000)</f>
        <v>0</v>
      </c>
      <c r="BB1173" s="1" t="s">
        <v>73</v>
      </c>
      <c r="BC1173" s="2">
        <v>43171</v>
      </c>
      <c r="BD1173" s="2">
        <v>43832</v>
      </c>
      <c r="BF1173" s="2">
        <v>44440</v>
      </c>
      <c r="BG1173" s="1" t="s">
        <v>122</v>
      </c>
      <c r="BH1173" s="1" t="s">
        <v>498</v>
      </c>
      <c r="BI1173" s="1" t="s">
        <v>124</v>
      </c>
      <c r="BJ1173" s="1" t="s">
        <v>2375</v>
      </c>
      <c r="BK1173" s="1" t="s">
        <v>2435</v>
      </c>
      <c r="BL1173" s="1" t="s">
        <v>2376</v>
      </c>
      <c r="BM1173" s="1" t="s">
        <v>126</v>
      </c>
      <c r="BN1173" s="1" t="s">
        <v>3258</v>
      </c>
      <c r="BO1173" s="1">
        <v>200</v>
      </c>
      <c r="BP1173" s="1">
        <v>200</v>
      </c>
      <c r="BQ1173" s="1" t="s">
        <v>97</v>
      </c>
      <c r="BR1173" s="1" t="s">
        <v>98</v>
      </c>
      <c r="BS1173" s="1" t="s">
        <v>84</v>
      </c>
      <c r="BU1173" s="1">
        <v>0</v>
      </c>
      <c r="BV1173" s="1">
        <v>0</v>
      </c>
      <c r="BW1173" s="1">
        <v>0</v>
      </c>
      <c r="BX1173" s="1">
        <v>0</v>
      </c>
    </row>
    <row r="1174" spans="4:76" hidden="1" x14ac:dyDescent="0.25">
      <c r="D1174" s="4"/>
      <c r="E1174" s="5" t="str">
        <f>BJ1174</f>
        <v>SPA Parked</v>
      </c>
      <c r="F1174" s="5">
        <f>BK1174</f>
        <v>0</v>
      </c>
      <c r="H1174" s="5" t="str">
        <f>BB1174</f>
        <v>Withdrawn</v>
      </c>
      <c r="I1174" s="6" t="str">
        <f>BS1174</f>
        <v>Not Started</v>
      </c>
      <c r="J1174" s="1" t="s">
        <v>2598</v>
      </c>
      <c r="P1174" s="1" t="str">
        <f>BM1174</f>
        <v>NRIS</v>
      </c>
      <c r="R1174" s="1">
        <f>BP1174</f>
        <v>199.5</v>
      </c>
      <c r="T1174" s="1" t="str">
        <f>BQ1174</f>
        <v>Wind</v>
      </c>
      <c r="U1174" s="1" t="str">
        <f>BH1174</f>
        <v>Clay County</v>
      </c>
      <c r="V1174" s="1" t="str">
        <f>BI1174</f>
        <v>MN</v>
      </c>
      <c r="AB1174" s="1"/>
      <c r="AC1174" s="1"/>
      <c r="AJ1174" s="5"/>
      <c r="AK1174" s="5"/>
      <c r="AL1174" s="5"/>
      <c r="AM1174" s="5"/>
      <c r="AN1174" s="5"/>
      <c r="AO1174" s="5"/>
      <c r="AP1174" s="5"/>
      <c r="AQ1174" s="5"/>
      <c r="AR1174" s="5"/>
      <c r="AS1174" s="5"/>
      <c r="AT1174" s="5"/>
      <c r="AU1174" s="5"/>
      <c r="BB1174" s="1" t="s">
        <v>73</v>
      </c>
      <c r="BC1174" s="2">
        <v>39282</v>
      </c>
      <c r="BD1174" s="2">
        <v>42012</v>
      </c>
      <c r="BG1174" s="1" t="s">
        <v>203</v>
      </c>
      <c r="BH1174" s="1" t="s">
        <v>96</v>
      </c>
      <c r="BI1174" s="1" t="s">
        <v>93</v>
      </c>
      <c r="BJ1174" s="1" t="s">
        <v>2594</v>
      </c>
      <c r="BL1174" s="1" t="s">
        <v>143</v>
      </c>
      <c r="BM1174" s="1" t="s">
        <v>126</v>
      </c>
      <c r="BN1174" s="1" t="s">
        <v>2054</v>
      </c>
      <c r="BO1174" s="1">
        <v>199.5</v>
      </c>
      <c r="BP1174" s="1">
        <v>199.5</v>
      </c>
      <c r="BQ1174" s="1" t="s">
        <v>97</v>
      </c>
      <c r="BR1174" s="1" t="s">
        <v>98</v>
      </c>
      <c r="BS1174" s="1" t="s">
        <v>84</v>
      </c>
      <c r="BU1174" s="1">
        <v>0</v>
      </c>
      <c r="BV1174" s="1">
        <v>0</v>
      </c>
      <c r="BW1174" s="1">
        <v>0</v>
      </c>
      <c r="BX1174" s="1">
        <v>0</v>
      </c>
    </row>
    <row r="1175" spans="4:76" hidden="1" x14ac:dyDescent="0.25">
      <c r="D1175" s="4"/>
      <c r="E1175" s="5" t="str">
        <f>BJ1175</f>
        <v>SPA Parked</v>
      </c>
      <c r="F1175" s="5">
        <f>BK1175</f>
        <v>0</v>
      </c>
      <c r="H1175" s="5" t="str">
        <f>BB1175</f>
        <v>Withdrawn</v>
      </c>
      <c r="I1175" s="6" t="str">
        <f>BS1175</f>
        <v>Not Started</v>
      </c>
      <c r="J1175" s="1" t="s">
        <v>2599</v>
      </c>
      <c r="P1175" s="1" t="str">
        <f>BM1175</f>
        <v>NRIS</v>
      </c>
      <c r="R1175" s="1">
        <f>BP1175</f>
        <v>185.6</v>
      </c>
      <c r="T1175" s="1" t="str">
        <f>BQ1175</f>
        <v>Wind</v>
      </c>
      <c r="U1175" s="1" t="str">
        <f>BH1175</f>
        <v>Marshall County</v>
      </c>
      <c r="V1175" s="1" t="str">
        <f>BI1175</f>
        <v>IN</v>
      </c>
      <c r="AB1175" s="1"/>
      <c r="AC1175" s="1"/>
      <c r="AJ1175" s="5"/>
      <c r="AK1175" s="5"/>
      <c r="AL1175" s="5"/>
      <c r="AM1175" s="5"/>
      <c r="AN1175" s="5"/>
      <c r="AO1175" s="5"/>
      <c r="AP1175" s="5"/>
      <c r="AQ1175" s="5"/>
      <c r="AR1175" s="5"/>
      <c r="AS1175" s="5"/>
      <c r="AT1175" s="5"/>
      <c r="AU1175" s="5"/>
      <c r="BB1175" s="1" t="s">
        <v>73</v>
      </c>
      <c r="BC1175" s="2">
        <v>40357</v>
      </c>
      <c r="BD1175" s="2">
        <v>42012</v>
      </c>
      <c r="BG1175" s="1" t="s">
        <v>804</v>
      </c>
      <c r="BH1175" s="1" t="s">
        <v>107</v>
      </c>
      <c r="BI1175" s="1" t="s">
        <v>103</v>
      </c>
      <c r="BJ1175" s="1" t="s">
        <v>2594</v>
      </c>
      <c r="BL1175" s="1" t="s">
        <v>143</v>
      </c>
      <c r="BM1175" s="1" t="s">
        <v>126</v>
      </c>
      <c r="BN1175" s="1" t="s">
        <v>2600</v>
      </c>
      <c r="BO1175" s="1">
        <v>185.6</v>
      </c>
      <c r="BP1175" s="1">
        <v>185.6</v>
      </c>
      <c r="BQ1175" s="1" t="s">
        <v>97</v>
      </c>
      <c r="BR1175" s="1" t="s">
        <v>98</v>
      </c>
      <c r="BS1175" s="1" t="s">
        <v>84</v>
      </c>
      <c r="BU1175" s="1">
        <v>0</v>
      </c>
      <c r="BV1175" s="1">
        <v>0</v>
      </c>
      <c r="BW1175" s="1">
        <v>0</v>
      </c>
      <c r="BX1175" s="1">
        <v>0</v>
      </c>
    </row>
    <row r="1176" spans="4:76" x14ac:dyDescent="0.25">
      <c r="D1176" s="4"/>
      <c r="E1176" s="5" t="str">
        <f>BJ1176</f>
        <v>DPP-2018-APR</v>
      </c>
      <c r="F1176" s="5" t="str">
        <f>BK1176</f>
        <v>Central</v>
      </c>
      <c r="G1176" s="5" t="str">
        <f>_xlfn.CONCAT(E1176,F1176)</f>
        <v>DPP-2018-APRCentral</v>
      </c>
      <c r="H1176" s="5" t="str">
        <f>BB1176</f>
        <v>Active</v>
      </c>
      <c r="I1176" s="6" t="str">
        <f>BS1176</f>
        <v>Not Started</v>
      </c>
      <c r="J1176" s="1" t="s">
        <v>2434</v>
      </c>
      <c r="P1176" s="1" t="str">
        <f>BM1176</f>
        <v>ERIS</v>
      </c>
      <c r="Q1176" s="1" t="s">
        <v>6202</v>
      </c>
      <c r="R1176" s="1">
        <f>BP1176</f>
        <v>150</v>
      </c>
      <c r="T1176" s="1" t="str">
        <f>BQ1176</f>
        <v>Wind</v>
      </c>
      <c r="U1176" s="1" t="str">
        <f>BH1176</f>
        <v>McLean County</v>
      </c>
      <c r="V1176" s="1" t="str">
        <f>BI1176</f>
        <v>IL</v>
      </c>
      <c r="Z1176" s="1">
        <v>1</v>
      </c>
      <c r="AA1176" s="1">
        <f>IF(H1176="Withdrawn",0,1)</f>
        <v>1</v>
      </c>
      <c r="AB1176" s="37">
        <v>600000</v>
      </c>
      <c r="AC1176" s="36">
        <v>0</v>
      </c>
      <c r="AJ1176" s="5"/>
      <c r="AK1176" s="32">
        <v>0</v>
      </c>
      <c r="AL1176" s="32">
        <f>SUM(AB1176:AK1176)</f>
        <v>600000</v>
      </c>
      <c r="AM1176" s="32"/>
      <c r="AN1176" s="32"/>
      <c r="AO1176" s="32">
        <v>151000</v>
      </c>
      <c r="AP1176" s="32">
        <f>1970000</f>
        <v>1970000</v>
      </c>
      <c r="AQ1176" s="32">
        <v>0</v>
      </c>
      <c r="AR1176" s="32">
        <f>AM1176+AP1176</f>
        <v>1970000</v>
      </c>
      <c r="AS1176" s="32">
        <f>AR1176+AN1176+AO1176+AQ1176</f>
        <v>2121000</v>
      </c>
      <c r="AT1176" s="28">
        <f>AR1176/($R1176*1000)</f>
        <v>13.133333333333333</v>
      </c>
      <c r="AU1176" s="28">
        <f>AS1176/($R1176*1000)</f>
        <v>14.14</v>
      </c>
      <c r="AV1176" s="16">
        <f>IF(P1176 = "NRIS",AS1176,AR1176)</f>
        <v>1970000</v>
      </c>
      <c r="BB1176" s="1" t="s">
        <v>2374</v>
      </c>
      <c r="BC1176" s="2">
        <v>43171</v>
      </c>
      <c r="BF1176" s="2">
        <v>44409</v>
      </c>
      <c r="BG1176" s="1" t="s">
        <v>122</v>
      </c>
      <c r="BH1176" s="1" t="s">
        <v>540</v>
      </c>
      <c r="BI1176" s="1" t="s">
        <v>124</v>
      </c>
      <c r="BJ1176" s="1" t="s">
        <v>2375</v>
      </c>
      <c r="BK1176" s="1" t="s">
        <v>2435</v>
      </c>
      <c r="BL1176" s="1" t="s">
        <v>2376</v>
      </c>
      <c r="BM1176" s="1" t="s">
        <v>62</v>
      </c>
      <c r="BN1176" s="1" t="s">
        <v>2436</v>
      </c>
      <c r="BO1176" s="1">
        <v>150</v>
      </c>
      <c r="BP1176" s="1">
        <v>150</v>
      </c>
      <c r="BQ1176" s="1" t="s">
        <v>97</v>
      </c>
      <c r="BR1176" s="1" t="s">
        <v>98</v>
      </c>
      <c r="BS1176" s="1" t="s">
        <v>84</v>
      </c>
      <c r="BU1176" s="1">
        <v>150</v>
      </c>
      <c r="BV1176" s="1">
        <v>150</v>
      </c>
      <c r="BW1176" s="1">
        <v>150</v>
      </c>
      <c r="BX1176" s="1">
        <v>0</v>
      </c>
    </row>
    <row r="1177" spans="4:76" hidden="1" x14ac:dyDescent="0.25">
      <c r="D1177" s="4"/>
      <c r="E1177" s="5" t="str">
        <f>BJ1177</f>
        <v>SPA Parked</v>
      </c>
      <c r="F1177" s="5">
        <f>BK1177</f>
        <v>0</v>
      </c>
      <c r="H1177" s="5" t="str">
        <f>BB1177</f>
        <v>Withdrawn</v>
      </c>
      <c r="I1177" s="6" t="str">
        <f>BS1177</f>
        <v>Not Started</v>
      </c>
      <c r="J1177" s="1" t="s">
        <v>2603</v>
      </c>
      <c r="P1177" s="1" t="str">
        <f>BM1177</f>
        <v>NRIS</v>
      </c>
      <c r="R1177" s="1">
        <f>BP1177</f>
        <v>316</v>
      </c>
      <c r="T1177" s="1" t="str">
        <f>BQ1177</f>
        <v>Gas</v>
      </c>
      <c r="U1177" s="1" t="str">
        <f>BH1177</f>
        <v>Dakota County</v>
      </c>
      <c r="V1177" s="1" t="str">
        <f>BI1177</f>
        <v>MN</v>
      </c>
      <c r="AB1177" s="1"/>
      <c r="AC1177" s="1"/>
      <c r="AJ1177" s="5"/>
      <c r="AK1177" s="5"/>
      <c r="AL1177" s="5"/>
      <c r="AM1177" s="5"/>
      <c r="AN1177" s="5"/>
      <c r="AO1177" s="5"/>
      <c r="AP1177" s="5"/>
      <c r="AQ1177" s="5"/>
      <c r="AR1177" s="5"/>
      <c r="AS1177" s="5"/>
      <c r="AT1177" s="5"/>
      <c r="AU1177" s="5"/>
      <c r="BB1177" s="1" t="s">
        <v>73</v>
      </c>
      <c r="BC1177" s="2">
        <v>41414</v>
      </c>
      <c r="BD1177" s="2">
        <v>42012</v>
      </c>
      <c r="BG1177" s="1" t="s">
        <v>91</v>
      </c>
      <c r="BH1177" s="1" t="s">
        <v>120</v>
      </c>
      <c r="BI1177" s="1" t="s">
        <v>93</v>
      </c>
      <c r="BJ1177" s="1" t="s">
        <v>2594</v>
      </c>
      <c r="BL1177" s="1" t="s">
        <v>536</v>
      </c>
      <c r="BM1177" s="1" t="s">
        <v>126</v>
      </c>
      <c r="BN1177" s="1" t="s">
        <v>2604</v>
      </c>
      <c r="BO1177" s="1">
        <v>316</v>
      </c>
      <c r="BP1177" s="1">
        <v>316</v>
      </c>
      <c r="BQ1177" s="1" t="s">
        <v>64</v>
      </c>
      <c r="BS1177" s="1" t="s">
        <v>84</v>
      </c>
      <c r="BU1177" s="1">
        <v>0</v>
      </c>
      <c r="BV1177" s="1">
        <v>0</v>
      </c>
      <c r="BW1177" s="1">
        <v>0</v>
      </c>
      <c r="BX1177" s="1">
        <v>0</v>
      </c>
    </row>
    <row r="1178" spans="4:76" hidden="1" x14ac:dyDescent="0.25">
      <c r="D1178" s="4"/>
      <c r="E1178" s="5" t="str">
        <f>BJ1178</f>
        <v>SPA Parked</v>
      </c>
      <c r="F1178" s="5">
        <f>BK1178</f>
        <v>0</v>
      </c>
      <c r="H1178" s="5" t="str">
        <f>BB1178</f>
        <v>Withdrawn</v>
      </c>
      <c r="I1178" s="6" t="str">
        <f>BS1178</f>
        <v>Not Started</v>
      </c>
      <c r="J1178" s="1" t="s">
        <v>2605</v>
      </c>
      <c r="P1178" s="1" t="str">
        <f>BM1178</f>
        <v>ERIS</v>
      </c>
      <c r="R1178" s="1">
        <f>BP1178</f>
        <v>198.9</v>
      </c>
      <c r="T1178" s="1" t="str">
        <f>BQ1178</f>
        <v>Wind</v>
      </c>
      <c r="U1178" s="1" t="str">
        <f>BH1178</f>
        <v>Audubon County, Guthrie County</v>
      </c>
      <c r="V1178" s="1" t="str">
        <f>BI1178</f>
        <v>IA</v>
      </c>
      <c r="AB1178" s="1"/>
      <c r="AC1178" s="1"/>
      <c r="AJ1178" s="5"/>
      <c r="AK1178" s="5"/>
      <c r="AL1178" s="5"/>
      <c r="AM1178" s="5"/>
      <c r="AN1178" s="5"/>
      <c r="AO1178" s="5"/>
      <c r="AP1178" s="5"/>
      <c r="AQ1178" s="5"/>
      <c r="AR1178" s="5"/>
      <c r="AS1178" s="5"/>
      <c r="AT1178" s="5"/>
      <c r="AU1178" s="5"/>
      <c r="BB1178" s="1" t="s">
        <v>73</v>
      </c>
      <c r="BC1178" s="2">
        <v>41414</v>
      </c>
      <c r="BD1178" s="2">
        <v>42012</v>
      </c>
      <c r="BG1178" s="1" t="s">
        <v>251</v>
      </c>
      <c r="BH1178" s="1" t="s">
        <v>2606</v>
      </c>
      <c r="BI1178" s="1" t="s">
        <v>89</v>
      </c>
      <c r="BJ1178" s="1" t="s">
        <v>2594</v>
      </c>
      <c r="BL1178" s="1" t="s">
        <v>536</v>
      </c>
      <c r="BM1178" s="1" t="s">
        <v>62</v>
      </c>
      <c r="BN1178" s="1" t="s">
        <v>2607</v>
      </c>
      <c r="BO1178" s="1">
        <v>198.9</v>
      </c>
      <c r="BP1178" s="1">
        <v>198.9</v>
      </c>
      <c r="BQ1178" s="1" t="s">
        <v>97</v>
      </c>
      <c r="BS1178" s="1" t="s">
        <v>84</v>
      </c>
      <c r="BU1178" s="1">
        <v>0</v>
      </c>
      <c r="BV1178" s="1">
        <v>0</v>
      </c>
      <c r="BW1178" s="1">
        <v>0</v>
      </c>
      <c r="BX1178" s="1">
        <v>0</v>
      </c>
    </row>
    <row r="1179" spans="4:76" hidden="1" x14ac:dyDescent="0.25">
      <c r="D1179" s="4"/>
      <c r="E1179" s="5" t="str">
        <f>BJ1179</f>
        <v>SPA Parked</v>
      </c>
      <c r="F1179" s="5">
        <f>BK1179</f>
        <v>0</v>
      </c>
      <c r="H1179" s="5" t="str">
        <f>BB1179</f>
        <v>Withdrawn</v>
      </c>
      <c r="I1179" s="6" t="str">
        <f>BS1179</f>
        <v>Not Started</v>
      </c>
      <c r="J1179" s="1" t="s">
        <v>2608</v>
      </c>
      <c r="P1179" s="1" t="str">
        <f>BM1179</f>
        <v>NRIS</v>
      </c>
      <c r="R1179" s="1">
        <f>BP1179</f>
        <v>50</v>
      </c>
      <c r="T1179" s="1" t="str">
        <f>BQ1179</f>
        <v>Solar</v>
      </c>
      <c r="U1179" s="1" t="str">
        <f>BH1179</f>
        <v>Lyon County</v>
      </c>
      <c r="V1179" s="1" t="str">
        <f>BI1179</f>
        <v>MN</v>
      </c>
      <c r="AB1179" s="1"/>
      <c r="AC1179" s="1"/>
      <c r="AJ1179" s="5"/>
      <c r="AK1179" s="5"/>
      <c r="AL1179" s="5"/>
      <c r="AM1179" s="5"/>
      <c r="AN1179" s="5"/>
      <c r="AO1179" s="5"/>
      <c r="AP1179" s="5"/>
      <c r="AQ1179" s="5"/>
      <c r="AR1179" s="5"/>
      <c r="AS1179" s="5"/>
      <c r="AT1179" s="5"/>
      <c r="AU1179" s="5"/>
      <c r="BB1179" s="1" t="s">
        <v>73</v>
      </c>
      <c r="BC1179" s="2">
        <v>41596</v>
      </c>
      <c r="BD1179" s="2">
        <v>42024</v>
      </c>
      <c r="BG1179" s="1" t="s">
        <v>91</v>
      </c>
      <c r="BH1179" s="1" t="s">
        <v>409</v>
      </c>
      <c r="BI1179" s="1" t="s">
        <v>93</v>
      </c>
      <c r="BJ1179" s="1" t="s">
        <v>2594</v>
      </c>
      <c r="BL1179" s="1" t="s">
        <v>536</v>
      </c>
      <c r="BM1179" s="1" t="s">
        <v>126</v>
      </c>
      <c r="BN1179" s="1" t="s">
        <v>78</v>
      </c>
      <c r="BO1179" s="1">
        <v>50</v>
      </c>
      <c r="BP1179" s="1">
        <v>50</v>
      </c>
      <c r="BQ1179" s="1" t="s">
        <v>1485</v>
      </c>
      <c r="BS1179" s="1" t="s">
        <v>84</v>
      </c>
      <c r="BU1179" s="1">
        <v>0</v>
      </c>
      <c r="BV1179" s="1">
        <v>0</v>
      </c>
      <c r="BW1179" s="1">
        <v>0</v>
      </c>
      <c r="BX1179" s="1">
        <v>0</v>
      </c>
    </row>
    <row r="1180" spans="4:76" hidden="1" x14ac:dyDescent="0.25">
      <c r="D1180" s="4"/>
      <c r="E1180" s="5" t="str">
        <f>BJ1180</f>
        <v>DPP-2015-FEB</v>
      </c>
      <c r="F1180" s="5" t="str">
        <f>BK1180</f>
        <v>East (ITC)</v>
      </c>
      <c r="H1180" s="5" t="str">
        <f>BB1180</f>
        <v>Withdrawn</v>
      </c>
      <c r="I1180" s="6" t="str">
        <f>BS1180</f>
        <v>Not Started</v>
      </c>
      <c r="J1180" s="1" t="s">
        <v>2609</v>
      </c>
      <c r="P1180" s="1" t="str">
        <f>BM1180</f>
        <v>NRIS</v>
      </c>
      <c r="R1180" s="1">
        <f>BP1180</f>
        <v>110</v>
      </c>
      <c r="T1180" s="1" t="str">
        <f>BQ1180</f>
        <v>Gas</v>
      </c>
      <c r="U1180" s="1" t="str">
        <f>BH1180</f>
        <v>Livingston County</v>
      </c>
      <c r="V1180" s="1" t="str">
        <f>BI1180</f>
        <v>MI</v>
      </c>
      <c r="AB1180" s="1"/>
      <c r="AC1180" s="1"/>
      <c r="AJ1180" s="5"/>
      <c r="AK1180" s="5"/>
      <c r="AL1180" s="5"/>
      <c r="AM1180" s="5"/>
      <c r="AN1180" s="5"/>
      <c r="AO1180" s="5"/>
      <c r="AP1180" s="5"/>
      <c r="AQ1180" s="5"/>
      <c r="AR1180" s="5"/>
      <c r="AS1180" s="5"/>
      <c r="AT1180" s="5"/>
      <c r="AU1180" s="5"/>
      <c r="BB1180" s="1" t="s">
        <v>73</v>
      </c>
      <c r="BC1180" s="2">
        <v>41960</v>
      </c>
      <c r="BD1180" s="2">
        <v>42027</v>
      </c>
      <c r="BG1180" s="1" t="s">
        <v>128</v>
      </c>
      <c r="BH1180" s="1" t="s">
        <v>1658</v>
      </c>
      <c r="BI1180" s="1" t="s">
        <v>130</v>
      </c>
      <c r="BJ1180" s="1" t="s">
        <v>1438</v>
      </c>
      <c r="BK1180" s="1" t="s">
        <v>1808</v>
      </c>
      <c r="BL1180" s="1" t="s">
        <v>726</v>
      </c>
      <c r="BM1180" s="1" t="s">
        <v>126</v>
      </c>
      <c r="BN1180" s="1" t="s">
        <v>2610</v>
      </c>
      <c r="BO1180" s="1">
        <v>110</v>
      </c>
      <c r="BP1180" s="1">
        <v>110</v>
      </c>
      <c r="BQ1180" s="1" t="s">
        <v>64</v>
      </c>
      <c r="BR1180" s="1" t="s">
        <v>2611</v>
      </c>
      <c r="BS1180" s="1" t="s">
        <v>84</v>
      </c>
      <c r="BU1180" s="1">
        <v>0</v>
      </c>
      <c r="BV1180" s="1">
        <v>0</v>
      </c>
      <c r="BW1180" s="1">
        <v>0</v>
      </c>
      <c r="BX1180" s="1">
        <v>0</v>
      </c>
    </row>
    <row r="1181" spans="4:76" hidden="1" x14ac:dyDescent="0.25">
      <c r="D1181" s="4"/>
      <c r="E1181" s="5" t="str">
        <f>BJ1181</f>
        <v>SPA Parked</v>
      </c>
      <c r="F1181" s="5">
        <f>BK1181</f>
        <v>0</v>
      </c>
      <c r="H1181" s="5" t="str">
        <f>BB1181</f>
        <v>Withdrawn</v>
      </c>
      <c r="I1181" s="6" t="str">
        <f>BS1181</f>
        <v>Not Started</v>
      </c>
      <c r="J1181" s="1" t="s">
        <v>2612</v>
      </c>
      <c r="P1181" s="1" t="str">
        <f>BM1181</f>
        <v>NRIS</v>
      </c>
      <c r="R1181" s="1">
        <f>BP1181</f>
        <v>250</v>
      </c>
      <c r="T1181" s="1" t="str">
        <f>BQ1181</f>
        <v>Wind</v>
      </c>
      <c r="U1181" s="1" t="str">
        <f>BH1181</f>
        <v>Grant County</v>
      </c>
      <c r="V1181" s="1" t="str">
        <f>BI1181</f>
        <v>SD</v>
      </c>
      <c r="AB1181" s="1"/>
      <c r="AC1181" s="1"/>
      <c r="AJ1181" s="5"/>
      <c r="AK1181" s="5"/>
      <c r="AL1181" s="5"/>
      <c r="AM1181" s="5"/>
      <c r="AN1181" s="5"/>
      <c r="AO1181" s="5"/>
      <c r="AP1181" s="5"/>
      <c r="AQ1181" s="5"/>
      <c r="AR1181" s="5"/>
      <c r="AS1181" s="5"/>
      <c r="AT1181" s="5"/>
      <c r="AU1181" s="5"/>
      <c r="BB1181" s="1" t="s">
        <v>73</v>
      </c>
      <c r="BC1181" s="2">
        <v>40812</v>
      </c>
      <c r="BD1181" s="2">
        <v>42034</v>
      </c>
      <c r="BG1181" s="1" t="s">
        <v>203</v>
      </c>
      <c r="BH1181" s="1" t="s">
        <v>204</v>
      </c>
      <c r="BI1181" s="1" t="s">
        <v>205</v>
      </c>
      <c r="BJ1181" s="1" t="s">
        <v>2594</v>
      </c>
      <c r="BL1181" s="1" t="s">
        <v>143</v>
      </c>
      <c r="BM1181" s="1" t="s">
        <v>126</v>
      </c>
      <c r="BN1181" s="1" t="s">
        <v>2613</v>
      </c>
      <c r="BO1181" s="1">
        <v>250</v>
      </c>
      <c r="BP1181" s="1">
        <v>250</v>
      </c>
      <c r="BQ1181" s="1" t="s">
        <v>97</v>
      </c>
      <c r="BR1181" s="1" t="s">
        <v>98</v>
      </c>
      <c r="BS1181" s="1" t="s">
        <v>84</v>
      </c>
      <c r="BU1181" s="1">
        <v>0</v>
      </c>
      <c r="BV1181" s="1">
        <v>0</v>
      </c>
      <c r="BW1181" s="1">
        <v>0</v>
      </c>
      <c r="BX1181" s="1">
        <v>0</v>
      </c>
    </row>
    <row r="1182" spans="4:76" hidden="1" x14ac:dyDescent="0.25">
      <c r="D1182" s="4"/>
      <c r="E1182" s="5" t="str">
        <f>BJ1182</f>
        <v>DPP-2018-APR</v>
      </c>
      <c r="F1182" s="5" t="str">
        <f>BK1182</f>
        <v>South</v>
      </c>
      <c r="H1182" s="5" t="str">
        <f>BB1182</f>
        <v>Withdrawn</v>
      </c>
      <c r="I1182" s="6" t="str">
        <f>BS1182</f>
        <v>Not Started</v>
      </c>
      <c r="J1182" s="1" t="s">
        <v>4982</v>
      </c>
      <c r="P1182" s="1" t="str">
        <f>BM1182</f>
        <v>NRIS</v>
      </c>
      <c r="R1182" s="1">
        <f>BP1182</f>
        <v>82</v>
      </c>
      <c r="T1182" s="1" t="str">
        <f>BQ1182</f>
        <v>Solar</v>
      </c>
      <c r="U1182" s="1" t="str">
        <f>BH1182</f>
        <v>Mississippi County</v>
      </c>
      <c r="V1182" s="1" t="str">
        <f>BI1182</f>
        <v>AR</v>
      </c>
      <c r="AB1182" s="1"/>
      <c r="AC1182" s="1"/>
      <c r="AJ1182" s="5"/>
      <c r="AK1182" s="5"/>
      <c r="AL1182" s="5"/>
      <c r="AM1182" s="5"/>
      <c r="AN1182" s="5"/>
      <c r="AO1182" s="5"/>
      <c r="AP1182" s="5"/>
      <c r="AQ1182" s="5"/>
      <c r="AR1182" s="32"/>
      <c r="AS1182" s="32"/>
      <c r="AT1182" s="28">
        <f>AR1182/($R1182*1000)</f>
        <v>0</v>
      </c>
      <c r="AU1182" s="28">
        <f>AS1182/($R1182*1000)</f>
        <v>0</v>
      </c>
      <c r="BB1182" s="1" t="s">
        <v>73</v>
      </c>
      <c r="BC1182" s="2">
        <v>43171</v>
      </c>
      <c r="BD1182" s="2">
        <v>43706</v>
      </c>
      <c r="BF1182" s="2">
        <v>44408</v>
      </c>
      <c r="BG1182" s="1" t="s">
        <v>2392</v>
      </c>
      <c r="BH1182" s="1" t="s">
        <v>2745</v>
      </c>
      <c r="BI1182" s="1" t="s">
        <v>2394</v>
      </c>
      <c r="BJ1182" s="1" t="s">
        <v>2375</v>
      </c>
      <c r="BK1182" s="1" t="s">
        <v>2395</v>
      </c>
      <c r="BL1182" s="1" t="s">
        <v>726</v>
      </c>
      <c r="BM1182" s="1" t="s">
        <v>126</v>
      </c>
      <c r="BN1182" s="1" t="s">
        <v>4983</v>
      </c>
      <c r="BO1182" s="1">
        <v>82</v>
      </c>
      <c r="BP1182" s="1">
        <v>82</v>
      </c>
      <c r="BQ1182" s="1" t="s">
        <v>1485</v>
      </c>
      <c r="BR1182" s="1" t="s">
        <v>1486</v>
      </c>
      <c r="BS1182" s="1" t="s">
        <v>84</v>
      </c>
      <c r="BU1182" s="1">
        <v>0</v>
      </c>
      <c r="BV1182" s="1">
        <v>0</v>
      </c>
      <c r="BW1182" s="1">
        <v>0</v>
      </c>
      <c r="BX1182" s="1">
        <v>0</v>
      </c>
    </row>
    <row r="1183" spans="4:76" hidden="1" x14ac:dyDescent="0.25">
      <c r="D1183" s="4"/>
      <c r="E1183" s="5" t="str">
        <f>BJ1183</f>
        <v>SPA Parked</v>
      </c>
      <c r="F1183" s="5">
        <f>BK1183</f>
        <v>0</v>
      </c>
      <c r="H1183" s="5" t="str">
        <f>BB1183</f>
        <v>Withdrawn</v>
      </c>
      <c r="I1183" s="6" t="str">
        <f>BS1183</f>
        <v>Not Started</v>
      </c>
      <c r="J1183" s="1" t="s">
        <v>2616</v>
      </c>
      <c r="P1183" s="1" t="str">
        <f>BM1183</f>
        <v>NRIS</v>
      </c>
      <c r="R1183" s="1">
        <f>BP1183</f>
        <v>40</v>
      </c>
      <c r="T1183" s="1" t="str">
        <f>BQ1183</f>
        <v>Solar</v>
      </c>
      <c r="U1183" s="1" t="str">
        <f>BH1183</f>
        <v>Bradley County</v>
      </c>
      <c r="V1183" s="1" t="str">
        <f>BI1183</f>
        <v>AR</v>
      </c>
      <c r="AB1183" s="1"/>
      <c r="AC1183" s="1"/>
      <c r="AJ1183" s="5"/>
      <c r="AK1183" s="5"/>
      <c r="AL1183" s="5"/>
      <c r="AM1183" s="5"/>
      <c r="AN1183" s="5"/>
      <c r="AO1183" s="5"/>
      <c r="AP1183" s="5"/>
      <c r="AQ1183" s="5"/>
      <c r="AR1183" s="5"/>
      <c r="AS1183" s="5"/>
      <c r="AT1183" s="5"/>
      <c r="AU1183" s="5"/>
      <c r="BB1183" s="1" t="s">
        <v>73</v>
      </c>
      <c r="BC1183" s="2">
        <v>41834</v>
      </c>
      <c r="BD1183" s="2">
        <v>42037</v>
      </c>
      <c r="BG1183" s="1" t="s">
        <v>59</v>
      </c>
      <c r="BH1183" s="1" t="s">
        <v>2617</v>
      </c>
      <c r="BI1183" s="1" t="s">
        <v>2394</v>
      </c>
      <c r="BJ1183" s="1" t="s">
        <v>2594</v>
      </c>
      <c r="BL1183" s="1" t="s">
        <v>536</v>
      </c>
      <c r="BM1183" s="1" t="s">
        <v>126</v>
      </c>
      <c r="BN1183" s="1" t="s">
        <v>2618</v>
      </c>
      <c r="BO1183" s="1">
        <v>40</v>
      </c>
      <c r="BP1183" s="1">
        <v>40</v>
      </c>
      <c r="BQ1183" s="1" t="s">
        <v>1485</v>
      </c>
      <c r="BS1183" s="1" t="s">
        <v>84</v>
      </c>
      <c r="BU1183" s="1">
        <v>0</v>
      </c>
      <c r="BV1183" s="1">
        <v>0</v>
      </c>
      <c r="BW1183" s="1">
        <v>0</v>
      </c>
      <c r="BX1183" s="1">
        <v>0</v>
      </c>
    </row>
    <row r="1184" spans="4:76" x14ac:dyDescent="0.25">
      <c r="D1184" s="4"/>
      <c r="E1184" s="5" t="str">
        <f>BJ1184</f>
        <v>DPP-2018-APR</v>
      </c>
      <c r="F1184" s="5" t="str">
        <f>BK1184</f>
        <v>West</v>
      </c>
      <c r="G1184" s="5" t="str">
        <f>_xlfn.CONCAT(E1184,F1184)</f>
        <v>DPP-2018-APRWest</v>
      </c>
      <c r="H1184" s="5" t="str">
        <f>BB1184</f>
        <v>Withdrawn</v>
      </c>
      <c r="I1184" s="6" t="str">
        <f>BS1184</f>
        <v>Not Started</v>
      </c>
      <c r="J1184" s="1" t="s">
        <v>5877</v>
      </c>
      <c r="P1184" s="1" t="str">
        <f>BM1184</f>
        <v>NRIS</v>
      </c>
      <c r="Q1184" s="1" t="s">
        <v>6202</v>
      </c>
      <c r="R1184" s="1">
        <f>BP1184</f>
        <v>200</v>
      </c>
      <c r="T1184" s="1" t="str">
        <f>BQ1184</f>
        <v>Wind</v>
      </c>
      <c r="U1184" s="1" t="str">
        <f>BH1184</f>
        <v>Nodaway County</v>
      </c>
      <c r="V1184" s="1" t="str">
        <f>BI1184</f>
        <v>MO</v>
      </c>
      <c r="Z1184" s="1">
        <v>1</v>
      </c>
      <c r="AA1184" s="1">
        <f>IF(H1184="Withdrawn",0,1)</f>
        <v>0</v>
      </c>
      <c r="AB1184" s="36">
        <v>800000</v>
      </c>
      <c r="AC1184" s="36">
        <v>1510089</v>
      </c>
      <c r="AJ1184" s="5"/>
      <c r="AK1184" s="32">
        <v>1294200</v>
      </c>
      <c r="AL1184" s="32">
        <f>SUM(AB1184:AK1184)</f>
        <v>3604289</v>
      </c>
      <c r="AM1184" s="32">
        <v>12000000</v>
      </c>
      <c r="AN1184" s="32"/>
      <c r="AO1184" s="32">
        <v>0</v>
      </c>
      <c r="AP1184" s="32">
        <f>1533003+9100000</f>
        <v>10633003</v>
      </c>
      <c r="AQ1184" s="32">
        <v>7388443</v>
      </c>
      <c r="AR1184" s="32">
        <f>AM1184+AP1184</f>
        <v>22633003</v>
      </c>
      <c r="AS1184" s="32">
        <f>AR1184+AN1184+AO1184+AQ1184</f>
        <v>30021446</v>
      </c>
      <c r="AT1184" s="28">
        <f>AR1184/($R1184*1000)</f>
        <v>113.165015</v>
      </c>
      <c r="AU1184" s="28">
        <f>AS1184/($R1184*1000)</f>
        <v>150.10722999999999</v>
      </c>
      <c r="AV1184" s="16">
        <f>IF(P1184 = "NRIS",AS1184,AR1184)</f>
        <v>30021446</v>
      </c>
      <c r="BB1184" s="1" t="s">
        <v>73</v>
      </c>
      <c r="BC1184" s="2">
        <v>43171</v>
      </c>
      <c r="BD1184" s="2">
        <v>44264</v>
      </c>
      <c r="BF1184" s="2">
        <v>44834</v>
      </c>
      <c r="BG1184" s="1" t="s">
        <v>251</v>
      </c>
      <c r="BH1184" s="1" t="s">
        <v>487</v>
      </c>
      <c r="BI1184" s="1" t="s">
        <v>488</v>
      </c>
      <c r="BJ1184" s="1" t="s">
        <v>2375</v>
      </c>
      <c r="BK1184" s="1" t="s">
        <v>725</v>
      </c>
      <c r="BL1184" s="1" t="s">
        <v>2376</v>
      </c>
      <c r="BM1184" s="1" t="s">
        <v>126</v>
      </c>
      <c r="BN1184" s="1" t="s">
        <v>5878</v>
      </c>
      <c r="BO1184" s="1">
        <v>200</v>
      </c>
      <c r="BP1184" s="1">
        <v>200</v>
      </c>
      <c r="BQ1184" s="1" t="s">
        <v>97</v>
      </c>
      <c r="BR1184" s="1" t="s">
        <v>98</v>
      </c>
      <c r="BS1184" s="1" t="s">
        <v>84</v>
      </c>
      <c r="BU1184" s="1">
        <v>200</v>
      </c>
      <c r="BV1184" s="1">
        <v>200</v>
      </c>
      <c r="BW1184" s="1">
        <v>0</v>
      </c>
      <c r="BX1184" s="1">
        <v>0</v>
      </c>
    </row>
    <row r="1185" spans="4:76" hidden="1" x14ac:dyDescent="0.25">
      <c r="D1185" s="4"/>
      <c r="E1185" s="5" t="str">
        <f>BJ1185</f>
        <v>DPP-2015-FEB</v>
      </c>
      <c r="F1185" s="5" t="str">
        <f>BK1185</f>
        <v>East (ITC)</v>
      </c>
      <c r="H1185" s="5" t="str">
        <f>BB1185</f>
        <v>Withdrawn</v>
      </c>
      <c r="I1185" s="6" t="str">
        <f>BS1185</f>
        <v>Not Started</v>
      </c>
      <c r="J1185" s="1" t="s">
        <v>2621</v>
      </c>
      <c r="P1185" s="1" t="str">
        <f>BM1185</f>
        <v>NRIS</v>
      </c>
      <c r="R1185" s="1">
        <f>BP1185</f>
        <v>232</v>
      </c>
      <c r="T1185" s="1" t="str">
        <f>BQ1185</f>
        <v>Gas</v>
      </c>
      <c r="U1185" s="1" t="str">
        <f>BH1185</f>
        <v>Montcalm County</v>
      </c>
      <c r="V1185" s="1" t="str">
        <f>BI1185</f>
        <v>MI</v>
      </c>
      <c r="AB1185" s="1"/>
      <c r="AC1185" s="1"/>
      <c r="AJ1185" s="5"/>
      <c r="AK1185" s="5"/>
      <c r="AL1185" s="5"/>
      <c r="AM1185" s="5"/>
      <c r="AN1185" s="5"/>
      <c r="AO1185" s="5"/>
      <c r="AP1185" s="5"/>
      <c r="AQ1185" s="5"/>
      <c r="AR1185" s="5"/>
      <c r="AS1185" s="5"/>
      <c r="AT1185" s="5"/>
      <c r="AU1185" s="5"/>
      <c r="BB1185" s="1" t="s">
        <v>73</v>
      </c>
      <c r="BC1185" s="2">
        <v>41344</v>
      </c>
      <c r="BD1185" s="2">
        <v>42048</v>
      </c>
      <c r="BG1185" s="1" t="s">
        <v>139</v>
      </c>
      <c r="BH1185" s="1" t="s">
        <v>2492</v>
      </c>
      <c r="BI1185" s="1" t="s">
        <v>130</v>
      </c>
      <c r="BJ1185" s="1" t="s">
        <v>1438</v>
      </c>
      <c r="BK1185" s="1" t="s">
        <v>1808</v>
      </c>
      <c r="BL1185" s="1" t="s">
        <v>726</v>
      </c>
      <c r="BM1185" s="1" t="s">
        <v>126</v>
      </c>
      <c r="BN1185" s="1" t="s">
        <v>2622</v>
      </c>
      <c r="BO1185" s="1">
        <v>232</v>
      </c>
      <c r="BP1185" s="1">
        <v>232</v>
      </c>
      <c r="BQ1185" s="1" t="s">
        <v>64</v>
      </c>
      <c r="BS1185" s="1" t="s">
        <v>84</v>
      </c>
      <c r="BU1185" s="1">
        <v>0</v>
      </c>
      <c r="BV1185" s="1">
        <v>0</v>
      </c>
      <c r="BW1185" s="1">
        <v>0</v>
      </c>
      <c r="BX1185" s="1">
        <v>0</v>
      </c>
    </row>
    <row r="1186" spans="4:76" hidden="1" x14ac:dyDescent="0.25">
      <c r="D1186" s="4"/>
      <c r="E1186" s="5" t="str">
        <f>BJ1186</f>
        <v>DPP-2016-AUG</v>
      </c>
      <c r="F1186" s="5" t="str">
        <f>BK1186</f>
        <v>East (ITC)</v>
      </c>
      <c r="H1186" s="5" t="str">
        <f>BB1186</f>
        <v>Done</v>
      </c>
      <c r="I1186" s="6" t="str">
        <f>BS1186</f>
        <v>Under Construction</v>
      </c>
      <c r="J1186" s="1" t="s">
        <v>5267</v>
      </c>
      <c r="P1186" s="1" t="str">
        <f>BM1186</f>
        <v>NRIS</v>
      </c>
      <c r="R1186" s="1">
        <f>BP1186</f>
        <v>6.4</v>
      </c>
      <c r="T1186" s="1" t="str">
        <f>BQ1186</f>
        <v>Gas</v>
      </c>
      <c r="U1186" s="1" t="str">
        <f>BH1186</f>
        <v>Kalamazoo County</v>
      </c>
      <c r="V1186" s="1" t="str">
        <f>BI1186</f>
        <v>MI</v>
      </c>
      <c r="AB1186" s="1"/>
      <c r="AC1186" s="1"/>
      <c r="AJ1186" s="5"/>
      <c r="AK1186" s="5"/>
      <c r="AL1186" s="5"/>
      <c r="AM1186" s="5"/>
      <c r="AN1186" s="5"/>
      <c r="AO1186" s="5"/>
      <c r="AP1186" s="5"/>
      <c r="AQ1186" s="5"/>
      <c r="AR1186" s="5"/>
      <c r="AS1186" s="5"/>
      <c r="AT1186" s="5"/>
      <c r="AU1186" s="5"/>
      <c r="BB1186" s="1" t="s">
        <v>58</v>
      </c>
      <c r="BC1186" s="2">
        <v>42496</v>
      </c>
      <c r="BE1186" s="2">
        <v>43341</v>
      </c>
      <c r="BF1186" s="2">
        <v>43251</v>
      </c>
      <c r="BG1186" s="1" t="s">
        <v>139</v>
      </c>
      <c r="BH1186" s="1" t="s">
        <v>3781</v>
      </c>
      <c r="BI1186" s="1" t="s">
        <v>130</v>
      </c>
      <c r="BJ1186" s="1" t="s">
        <v>3161</v>
      </c>
      <c r="BK1186" s="1" t="s">
        <v>1808</v>
      </c>
      <c r="BL1186" s="1" t="s">
        <v>726</v>
      </c>
      <c r="BM1186" s="1" t="s">
        <v>126</v>
      </c>
      <c r="BN1186" s="1" t="s">
        <v>5268</v>
      </c>
      <c r="BO1186" s="1">
        <v>6.4</v>
      </c>
      <c r="BP1186" s="1">
        <v>6.4</v>
      </c>
      <c r="BQ1186" s="1" t="s">
        <v>64</v>
      </c>
      <c r="BR1186" s="1" t="s">
        <v>172</v>
      </c>
      <c r="BS1186" s="1" t="s">
        <v>71</v>
      </c>
      <c r="BT1186" s="2">
        <v>43341</v>
      </c>
      <c r="BU1186" s="1">
        <v>6.4</v>
      </c>
      <c r="BV1186" s="1">
        <v>6.4</v>
      </c>
      <c r="BW1186" s="1">
        <v>6.4</v>
      </c>
      <c r="BX1186" s="1">
        <v>6.4</v>
      </c>
    </row>
    <row r="1187" spans="4:76" hidden="1" x14ac:dyDescent="0.25">
      <c r="D1187" s="4"/>
      <c r="E1187" s="5" t="str">
        <f>BJ1187</f>
        <v>SPA Parked</v>
      </c>
      <c r="F1187" s="5">
        <f>BK1187</f>
        <v>0</v>
      </c>
      <c r="H1187" s="5" t="str">
        <f>BB1187</f>
        <v>Withdrawn</v>
      </c>
      <c r="I1187" s="6" t="str">
        <f>BS1187</f>
        <v>Not Started</v>
      </c>
      <c r="J1187" s="1" t="s">
        <v>2626</v>
      </c>
      <c r="P1187" s="1" t="str">
        <f>BM1187</f>
        <v>NRIS</v>
      </c>
      <c r="R1187" s="1">
        <f>BP1187</f>
        <v>200</v>
      </c>
      <c r="T1187" s="1" t="str">
        <f>BQ1187</f>
        <v>Wind</v>
      </c>
      <c r="U1187" s="1" t="str">
        <f>BH1187</f>
        <v>Hancock County</v>
      </c>
      <c r="V1187" s="1" t="str">
        <f>BI1187</f>
        <v>IL</v>
      </c>
      <c r="AB1187" s="1"/>
      <c r="AC1187" s="1"/>
      <c r="AJ1187" s="5"/>
      <c r="AK1187" s="5"/>
      <c r="AL1187" s="5"/>
      <c r="AM1187" s="5"/>
      <c r="AN1187" s="5"/>
      <c r="AO1187" s="5"/>
      <c r="AP1187" s="5"/>
      <c r="AQ1187" s="5"/>
      <c r="AR1187" s="5"/>
      <c r="AS1187" s="5"/>
      <c r="AT1187" s="5"/>
      <c r="AU1187" s="5"/>
      <c r="BB1187" s="1" t="s">
        <v>73</v>
      </c>
      <c r="BC1187" s="2">
        <v>39168</v>
      </c>
      <c r="BD1187" s="2">
        <v>42053</v>
      </c>
      <c r="BG1187" s="1" t="s">
        <v>122</v>
      </c>
      <c r="BH1187" s="1" t="s">
        <v>148</v>
      </c>
      <c r="BI1187" s="1" t="s">
        <v>124</v>
      </c>
      <c r="BJ1187" s="1" t="s">
        <v>2594</v>
      </c>
      <c r="BL1187" s="1" t="s">
        <v>143</v>
      </c>
      <c r="BM1187" s="1" t="s">
        <v>126</v>
      </c>
      <c r="BN1187" s="1" t="s">
        <v>2627</v>
      </c>
      <c r="BO1187" s="1">
        <v>200</v>
      </c>
      <c r="BP1187" s="1">
        <v>200</v>
      </c>
      <c r="BQ1187" s="1" t="s">
        <v>97</v>
      </c>
      <c r="BR1187" s="1" t="s">
        <v>98</v>
      </c>
      <c r="BS1187" s="1" t="s">
        <v>84</v>
      </c>
      <c r="BU1187" s="1">
        <v>0</v>
      </c>
      <c r="BV1187" s="1">
        <v>0</v>
      </c>
      <c r="BW1187" s="1">
        <v>0</v>
      </c>
      <c r="BX1187" s="1">
        <v>0</v>
      </c>
    </row>
    <row r="1188" spans="4:76" hidden="1" x14ac:dyDescent="0.25">
      <c r="D1188" s="4"/>
      <c r="E1188" s="5" t="str">
        <f>BJ1188</f>
        <v>SPA Parked</v>
      </c>
      <c r="F1188" s="5">
        <f>BK1188</f>
        <v>0</v>
      </c>
      <c r="H1188" s="5" t="str">
        <f>BB1188</f>
        <v>Withdrawn</v>
      </c>
      <c r="I1188" s="6" t="str">
        <f>BS1188</f>
        <v>Not Started</v>
      </c>
      <c r="J1188" s="1" t="s">
        <v>2628</v>
      </c>
      <c r="P1188" s="1" t="str">
        <f>BM1188</f>
        <v>NRIS</v>
      </c>
      <c r="R1188" s="1">
        <f>BP1188</f>
        <v>84.8</v>
      </c>
      <c r="T1188" s="1" t="str">
        <f>BQ1188</f>
        <v>Wind</v>
      </c>
      <c r="U1188" s="1" t="str">
        <f>BH1188</f>
        <v>Cottonwood County</v>
      </c>
      <c r="V1188" s="1" t="str">
        <f>BI1188</f>
        <v>MN</v>
      </c>
      <c r="AB1188" s="1"/>
      <c r="AC1188" s="1"/>
      <c r="AJ1188" s="5"/>
      <c r="AK1188" s="5"/>
      <c r="AL1188" s="5"/>
      <c r="AM1188" s="5"/>
      <c r="AN1188" s="5"/>
      <c r="AO1188" s="5"/>
      <c r="AP1188" s="5"/>
      <c r="AQ1188" s="5"/>
      <c r="AR1188" s="5"/>
      <c r="AS1188" s="5"/>
      <c r="AT1188" s="5"/>
      <c r="AU1188" s="5"/>
      <c r="BB1188" s="1" t="s">
        <v>73</v>
      </c>
      <c r="BC1188" s="2">
        <v>39091</v>
      </c>
      <c r="BD1188" s="2">
        <v>42080</v>
      </c>
      <c r="BG1188" s="1" t="s">
        <v>87</v>
      </c>
      <c r="BH1188" s="1" t="s">
        <v>632</v>
      </c>
      <c r="BI1188" s="1" t="s">
        <v>93</v>
      </c>
      <c r="BJ1188" s="1" t="s">
        <v>2594</v>
      </c>
      <c r="BL1188" s="1" t="s">
        <v>143</v>
      </c>
      <c r="BM1188" s="1" t="s">
        <v>126</v>
      </c>
      <c r="BN1188" s="1" t="s">
        <v>2629</v>
      </c>
      <c r="BO1188" s="1">
        <v>84.8</v>
      </c>
      <c r="BP1188" s="1">
        <v>84.8</v>
      </c>
      <c r="BQ1188" s="1" t="s">
        <v>97</v>
      </c>
      <c r="BR1188" s="1" t="s">
        <v>98</v>
      </c>
      <c r="BS1188" s="1" t="s">
        <v>84</v>
      </c>
      <c r="BU1188" s="1">
        <v>0</v>
      </c>
      <c r="BV1188" s="1">
        <v>0</v>
      </c>
      <c r="BW1188" s="1">
        <v>0</v>
      </c>
      <c r="BX1188" s="1">
        <v>0</v>
      </c>
    </row>
    <row r="1189" spans="4:76" hidden="1" x14ac:dyDescent="0.25">
      <c r="D1189" s="4"/>
      <c r="E1189" s="5" t="str">
        <f>BJ1189</f>
        <v>DPP-2012-AUG</v>
      </c>
      <c r="F1189" s="5" t="str">
        <f>BK1189</f>
        <v>West</v>
      </c>
      <c r="H1189" s="5" t="str">
        <f>BB1189</f>
        <v>Withdrawn</v>
      </c>
      <c r="I1189" s="6" t="str">
        <f>BS1189</f>
        <v>Withdrawn</v>
      </c>
      <c r="J1189" s="1" t="s">
        <v>2630</v>
      </c>
      <c r="P1189" s="1" t="str">
        <f>BM1189</f>
        <v>NRIS</v>
      </c>
      <c r="R1189" s="1">
        <f>BP1189</f>
        <v>200</v>
      </c>
      <c r="T1189" s="1" t="str">
        <f>BQ1189</f>
        <v>Wind</v>
      </c>
      <c r="U1189" s="1" t="str">
        <f>BH1189</f>
        <v>Des Moines County</v>
      </c>
      <c r="V1189" s="1" t="str">
        <f>BI1189</f>
        <v>IA</v>
      </c>
      <c r="AB1189" s="1"/>
      <c r="AC1189" s="1"/>
      <c r="AJ1189" s="5"/>
      <c r="AK1189" s="5"/>
      <c r="AL1189" s="5"/>
      <c r="AM1189" s="5"/>
      <c r="AN1189" s="5"/>
      <c r="AO1189" s="5"/>
      <c r="AP1189" s="5"/>
      <c r="AQ1189" s="5"/>
      <c r="AR1189" s="5"/>
      <c r="AS1189" s="5"/>
      <c r="AT1189" s="5"/>
      <c r="AU1189" s="5"/>
      <c r="BB1189" s="1" t="s">
        <v>73</v>
      </c>
      <c r="BC1189" s="2">
        <v>40127</v>
      </c>
      <c r="BD1189" s="2">
        <v>42111</v>
      </c>
      <c r="BF1189" s="2">
        <v>42248</v>
      </c>
      <c r="BG1189" s="1" t="s">
        <v>87</v>
      </c>
      <c r="BH1189" s="1" t="s">
        <v>2631</v>
      </c>
      <c r="BI1189" s="1" t="s">
        <v>89</v>
      </c>
      <c r="BJ1189" s="1" t="s">
        <v>1435</v>
      </c>
      <c r="BK1189" s="1" t="s">
        <v>725</v>
      </c>
      <c r="BL1189" s="1" t="s">
        <v>77</v>
      </c>
      <c r="BM1189" s="1" t="s">
        <v>126</v>
      </c>
      <c r="BN1189" s="1" t="s">
        <v>2632</v>
      </c>
      <c r="BO1189" s="1">
        <v>200</v>
      </c>
      <c r="BP1189" s="1">
        <v>200</v>
      </c>
      <c r="BQ1189" s="1" t="s">
        <v>97</v>
      </c>
      <c r="BR1189" s="1" t="s">
        <v>98</v>
      </c>
      <c r="BS1189" s="1" t="s">
        <v>73</v>
      </c>
      <c r="BT1189" s="2">
        <v>41213</v>
      </c>
      <c r="BU1189" s="1">
        <v>0</v>
      </c>
      <c r="BV1189" s="1">
        <v>0</v>
      </c>
      <c r="BW1189" s="1">
        <v>0</v>
      </c>
      <c r="BX1189" s="1">
        <v>0</v>
      </c>
    </row>
    <row r="1190" spans="4:76" hidden="1" x14ac:dyDescent="0.25">
      <c r="D1190" s="4"/>
      <c r="E1190" s="5">
        <f>BJ1190</f>
        <v>0</v>
      </c>
      <c r="F1190" s="5">
        <f>BK1190</f>
        <v>0</v>
      </c>
      <c r="H1190" s="5" t="str">
        <f>BB1190</f>
        <v>Done</v>
      </c>
      <c r="I1190" s="6" t="str">
        <f>BS1190</f>
        <v>In Service</v>
      </c>
      <c r="J1190" s="1" t="s">
        <v>2633</v>
      </c>
      <c r="P1190" s="1" t="str">
        <f>BM1190</f>
        <v>NRIS</v>
      </c>
      <c r="R1190" s="1">
        <f>BP1190</f>
        <v>7.5</v>
      </c>
      <c r="T1190" s="1" t="str">
        <f>BQ1190</f>
        <v>Biomass</v>
      </c>
      <c r="U1190" s="1" t="str">
        <f>BH1190</f>
        <v>Morton County</v>
      </c>
      <c r="V1190" s="1" t="str">
        <f>BI1190</f>
        <v>ND</v>
      </c>
      <c r="AB1190" s="1"/>
      <c r="AC1190" s="1"/>
      <c r="AJ1190" s="5"/>
      <c r="AK1190" s="5"/>
      <c r="AL1190" s="5"/>
      <c r="AM1190" s="5"/>
      <c r="AN1190" s="5"/>
      <c r="AO1190" s="5"/>
      <c r="AP1190" s="5"/>
      <c r="AQ1190" s="5"/>
      <c r="AR1190" s="5"/>
      <c r="AS1190" s="5"/>
      <c r="AT1190" s="5"/>
      <c r="AU1190" s="5"/>
      <c r="BB1190" s="1" t="s">
        <v>58</v>
      </c>
      <c r="BC1190" s="2">
        <v>40192</v>
      </c>
      <c r="BE1190" s="2">
        <v>40844</v>
      </c>
      <c r="BG1190" s="1" t="s">
        <v>192</v>
      </c>
      <c r="BH1190" s="1" t="s">
        <v>1409</v>
      </c>
      <c r="BI1190" s="1" t="s">
        <v>194</v>
      </c>
      <c r="BL1190" s="1" t="s">
        <v>536</v>
      </c>
      <c r="BM1190" s="1" t="s">
        <v>126</v>
      </c>
      <c r="BN1190" s="1" t="s">
        <v>2634</v>
      </c>
      <c r="BO1190" s="1">
        <v>7.5</v>
      </c>
      <c r="BP1190" s="1">
        <v>7.5</v>
      </c>
      <c r="BQ1190" s="1" t="s">
        <v>156</v>
      </c>
      <c r="BR1190" s="1" t="s">
        <v>94</v>
      </c>
      <c r="BS1190" s="1" t="s">
        <v>65</v>
      </c>
      <c r="BT1190" s="2">
        <v>40770</v>
      </c>
      <c r="BU1190" s="1">
        <v>0</v>
      </c>
      <c r="BV1190" s="1">
        <v>0</v>
      </c>
      <c r="BW1190" s="1">
        <v>0</v>
      </c>
      <c r="BX1190" s="1">
        <v>0</v>
      </c>
    </row>
    <row r="1191" spans="4:76" hidden="1" x14ac:dyDescent="0.25">
      <c r="D1191" s="4"/>
      <c r="E1191" s="5" t="str">
        <f>BJ1191</f>
        <v>SPA-2013-AUG</v>
      </c>
      <c r="F1191" s="5">
        <f>BK1191</f>
        <v>0</v>
      </c>
      <c r="H1191" s="5" t="str">
        <f>BB1191</f>
        <v>Withdrawn</v>
      </c>
      <c r="I1191" s="6" t="str">
        <f>BS1191</f>
        <v>Not Started</v>
      </c>
      <c r="J1191" s="1" t="s">
        <v>2635</v>
      </c>
      <c r="P1191" s="1" t="str">
        <f>BM1191</f>
        <v>ERIS</v>
      </c>
      <c r="R1191" s="1">
        <f>BP1191</f>
        <v>20</v>
      </c>
      <c r="T1191" s="1" t="str">
        <f>BQ1191</f>
        <v>Wind</v>
      </c>
      <c r="U1191" s="1" t="str">
        <f>BH1191</f>
        <v>Pope County</v>
      </c>
      <c r="V1191" s="1" t="str">
        <f>BI1191</f>
        <v>MN</v>
      </c>
      <c r="AB1191" s="1"/>
      <c r="AC1191" s="1"/>
      <c r="AJ1191" s="5"/>
      <c r="AK1191" s="5"/>
      <c r="AL1191" s="5"/>
      <c r="AM1191" s="5"/>
      <c r="AN1191" s="5"/>
      <c r="AO1191" s="5"/>
      <c r="AP1191" s="5"/>
      <c r="AQ1191" s="5"/>
      <c r="AR1191" s="5"/>
      <c r="AS1191" s="5"/>
      <c r="AT1191" s="5"/>
      <c r="AU1191" s="5"/>
      <c r="BB1191" s="1" t="s">
        <v>73</v>
      </c>
      <c r="BC1191" s="2">
        <v>39254</v>
      </c>
      <c r="BD1191" s="2">
        <v>42117</v>
      </c>
      <c r="BG1191" s="1" t="s">
        <v>153</v>
      </c>
      <c r="BH1191" s="1" t="s">
        <v>435</v>
      </c>
      <c r="BI1191" s="1" t="s">
        <v>93</v>
      </c>
      <c r="BJ1191" s="1" t="s">
        <v>2636</v>
      </c>
      <c r="BL1191" s="1" t="s">
        <v>143</v>
      </c>
      <c r="BM1191" s="1" t="s">
        <v>62</v>
      </c>
      <c r="BN1191" s="1" t="s">
        <v>2637</v>
      </c>
      <c r="BO1191" s="1">
        <v>20</v>
      </c>
      <c r="BP1191" s="1">
        <v>20</v>
      </c>
      <c r="BQ1191" s="1" t="s">
        <v>97</v>
      </c>
      <c r="BR1191" s="1" t="s">
        <v>98</v>
      </c>
      <c r="BS1191" s="1" t="s">
        <v>84</v>
      </c>
      <c r="BU1191" s="1">
        <v>0</v>
      </c>
      <c r="BV1191" s="1">
        <v>0</v>
      </c>
      <c r="BW1191" s="1">
        <v>0</v>
      </c>
      <c r="BX1191" s="1">
        <v>0</v>
      </c>
    </row>
    <row r="1192" spans="4:76" x14ac:dyDescent="0.25">
      <c r="D1192" s="4"/>
      <c r="E1192" s="5" t="str">
        <f>BJ1192</f>
        <v>DPP-2018-APR</v>
      </c>
      <c r="F1192" s="5" t="str">
        <f>BK1192</f>
        <v>Central</v>
      </c>
      <c r="G1192" s="5" t="str">
        <f>_xlfn.CONCAT(E1192,F1192)</f>
        <v>DPP-2018-APRCentral</v>
      </c>
      <c r="H1192" s="5" t="str">
        <f>BB1192</f>
        <v>Active</v>
      </c>
      <c r="I1192" s="6" t="str">
        <f>BS1192</f>
        <v>Not Started</v>
      </c>
      <c r="J1192" s="1" t="s">
        <v>2443</v>
      </c>
      <c r="P1192" s="1" t="str">
        <f>BM1192</f>
        <v>NRIS</v>
      </c>
      <c r="Q1192" s="1" t="s">
        <v>6202</v>
      </c>
      <c r="R1192" s="1">
        <f>BP1192</f>
        <v>300</v>
      </c>
      <c r="T1192" s="1" t="str">
        <f>BQ1192</f>
        <v>Wind</v>
      </c>
      <c r="U1192" s="1" t="str">
        <f>BH1192</f>
        <v>Knox County</v>
      </c>
      <c r="V1192" s="1" t="str">
        <f>BI1192</f>
        <v>MO</v>
      </c>
      <c r="Z1192" s="1">
        <v>1</v>
      </c>
      <c r="AA1192" s="1">
        <f>IF(H1192="Withdrawn",0,1)</f>
        <v>1</v>
      </c>
      <c r="AB1192" s="36">
        <v>1200000</v>
      </c>
      <c r="AC1192" s="36">
        <v>2948233</v>
      </c>
      <c r="AJ1192" s="5"/>
      <c r="AK1192" s="32">
        <v>1343319</v>
      </c>
      <c r="AL1192" s="32">
        <f>SUM(AB1192:AK1192)</f>
        <v>5491552</v>
      </c>
      <c r="AM1192" s="32"/>
      <c r="AN1192" s="32"/>
      <c r="AO1192" s="32">
        <v>0</v>
      </c>
      <c r="AP1192" s="32">
        <f>9957000+17500764</f>
        <v>27457764</v>
      </c>
      <c r="AQ1192" s="32">
        <v>0</v>
      </c>
      <c r="AR1192" s="32">
        <f>AM1192+AP1192</f>
        <v>27457764</v>
      </c>
      <c r="AS1192" s="32">
        <f>AR1192+AN1192+AO1192+AQ1192</f>
        <v>27457764</v>
      </c>
      <c r="AT1192" s="28">
        <f>AR1192/($R1192*1000)</f>
        <v>91.525880000000001</v>
      </c>
      <c r="AU1192" s="28">
        <f>AS1192/($R1192*1000)</f>
        <v>91.525880000000001</v>
      </c>
      <c r="AV1192" s="16">
        <f>IF(P1192 = "NRIS",AS1192,AR1192)</f>
        <v>27457764</v>
      </c>
      <c r="BB1192" s="1" t="s">
        <v>2374</v>
      </c>
      <c r="BC1192" s="2">
        <v>43171</v>
      </c>
      <c r="BF1192" s="2">
        <v>44104</v>
      </c>
      <c r="BG1192" s="1" t="s">
        <v>2444</v>
      </c>
      <c r="BH1192" s="1" t="s">
        <v>869</v>
      </c>
      <c r="BI1192" s="1" t="s">
        <v>488</v>
      </c>
      <c r="BJ1192" s="1" t="s">
        <v>2375</v>
      </c>
      <c r="BK1192" s="1" t="s">
        <v>2435</v>
      </c>
      <c r="BL1192" s="1" t="s">
        <v>2376</v>
      </c>
      <c r="BM1192" s="1" t="s">
        <v>126</v>
      </c>
      <c r="BN1192" s="1" t="s">
        <v>2445</v>
      </c>
      <c r="BO1192" s="1">
        <v>300</v>
      </c>
      <c r="BP1192" s="1">
        <v>300</v>
      </c>
      <c r="BQ1192" s="1" t="s">
        <v>97</v>
      </c>
      <c r="BR1192" s="1" t="s">
        <v>98</v>
      </c>
      <c r="BS1192" s="1" t="s">
        <v>84</v>
      </c>
      <c r="BU1192" s="1">
        <v>300</v>
      </c>
      <c r="BV1192" s="1">
        <v>300</v>
      </c>
      <c r="BW1192" s="1">
        <v>290</v>
      </c>
      <c r="BX1192" s="1">
        <v>290</v>
      </c>
    </row>
    <row r="1193" spans="4:76" x14ac:dyDescent="0.25">
      <c r="D1193" s="4"/>
      <c r="E1193" s="5" t="str">
        <f>BJ1193</f>
        <v>DPP-2018-APR</v>
      </c>
      <c r="F1193" s="5" t="str">
        <f>BK1193</f>
        <v>Central</v>
      </c>
      <c r="G1193" s="5" t="str">
        <f>_xlfn.CONCAT(E1193,F1193)</f>
        <v>DPP-2018-APRCentral</v>
      </c>
      <c r="H1193" s="5" t="str">
        <f>BB1193</f>
        <v>Active</v>
      </c>
      <c r="I1193" s="6" t="str">
        <f>BS1193</f>
        <v>Not Started</v>
      </c>
      <c r="J1193" s="1" t="s">
        <v>2446</v>
      </c>
      <c r="P1193" s="1" t="str">
        <f>BM1193</f>
        <v>NRIS</v>
      </c>
      <c r="Q1193" s="1" t="s">
        <v>6202</v>
      </c>
      <c r="R1193" s="1">
        <f>BP1193</f>
        <v>400</v>
      </c>
      <c r="T1193" s="1" t="str">
        <f>BQ1193</f>
        <v>Wind</v>
      </c>
      <c r="U1193" s="1" t="str">
        <f>BH1193</f>
        <v>Audrain County,Ralls County</v>
      </c>
      <c r="V1193" s="1" t="str">
        <f>BI1193</f>
        <v>MO</v>
      </c>
      <c r="Z1193" s="1">
        <v>1</v>
      </c>
      <c r="AA1193" s="1">
        <f>IF(H1193="Withdrawn",0,1)</f>
        <v>1</v>
      </c>
      <c r="AB1193" s="36">
        <v>1600000</v>
      </c>
      <c r="AC1193" s="36">
        <v>1203627</v>
      </c>
      <c r="AJ1193" s="5"/>
      <c r="AK1193" s="32">
        <v>3286991</v>
      </c>
      <c r="AL1193" s="32">
        <f>SUM(AB1193:AK1193)</f>
        <v>6090618</v>
      </c>
      <c r="AM1193" s="32"/>
      <c r="AN1193" s="32"/>
      <c r="AO1193" s="32">
        <v>4037000</v>
      </c>
      <c r="AP1193" s="32">
        <f>1170000+12839254</f>
        <v>14009254</v>
      </c>
      <c r="AQ1193" s="32">
        <v>16443844</v>
      </c>
      <c r="AR1193" s="32">
        <f>AM1193+AP1193</f>
        <v>14009254</v>
      </c>
      <c r="AS1193" s="32">
        <f>AR1193+AN1193+AO1193+AQ1193</f>
        <v>34490098</v>
      </c>
      <c r="AT1193" s="28">
        <f>AR1193/($R1193*1000)</f>
        <v>35.023135000000003</v>
      </c>
      <c r="AU1193" s="28">
        <f>AS1193/($R1193*1000)</f>
        <v>86.225245000000001</v>
      </c>
      <c r="AV1193" s="16">
        <f>IF(P1193 = "NRIS",AS1193,AR1193)</f>
        <v>34490098</v>
      </c>
      <c r="BB1193" s="1" t="s">
        <v>2374</v>
      </c>
      <c r="BC1193" s="2">
        <v>43171</v>
      </c>
      <c r="BF1193" s="2">
        <v>44104</v>
      </c>
      <c r="BG1193" s="1" t="s">
        <v>486</v>
      </c>
      <c r="BH1193" s="1" t="s">
        <v>2447</v>
      </c>
      <c r="BI1193" s="1" t="s">
        <v>488</v>
      </c>
      <c r="BJ1193" s="1" t="s">
        <v>2375</v>
      </c>
      <c r="BK1193" s="1" t="s">
        <v>2435</v>
      </c>
      <c r="BL1193" s="1" t="s">
        <v>2376</v>
      </c>
      <c r="BM1193" s="1" t="s">
        <v>126</v>
      </c>
      <c r="BN1193" s="1" t="s">
        <v>2448</v>
      </c>
      <c r="BO1193" s="1">
        <v>400</v>
      </c>
      <c r="BP1193" s="1">
        <v>400</v>
      </c>
      <c r="BQ1193" s="1" t="s">
        <v>97</v>
      </c>
      <c r="BR1193" s="1" t="s">
        <v>98</v>
      </c>
      <c r="BS1193" s="1" t="s">
        <v>84</v>
      </c>
      <c r="BU1193" s="1">
        <v>400</v>
      </c>
      <c r="BV1193" s="1">
        <v>350</v>
      </c>
      <c r="BW1193" s="1">
        <v>380</v>
      </c>
      <c r="BX1193" s="1">
        <v>265</v>
      </c>
    </row>
    <row r="1194" spans="4:76" hidden="1" x14ac:dyDescent="0.25">
      <c r="D1194" s="4"/>
      <c r="E1194" s="5" t="str">
        <f>BJ1194</f>
        <v>DPP-2015-FEB</v>
      </c>
      <c r="F1194" s="5" t="str">
        <f>BK1194</f>
        <v>South</v>
      </c>
      <c r="H1194" s="5" t="str">
        <f>BB1194</f>
        <v>Withdrawn</v>
      </c>
      <c r="I1194" s="6" t="str">
        <f>BS1194</f>
        <v>Not Started</v>
      </c>
      <c r="J1194" s="1" t="s">
        <v>2642</v>
      </c>
      <c r="P1194" s="1" t="str">
        <f>BM1194</f>
        <v>NRIS Only</v>
      </c>
      <c r="R1194" s="1">
        <f>BP1194</f>
        <v>1270</v>
      </c>
      <c r="T1194" s="1" t="str">
        <f>BQ1194</f>
        <v>Combined Cycle</v>
      </c>
      <c r="U1194" s="1" t="str">
        <f>BH1194</f>
        <v>Union County</v>
      </c>
      <c r="V1194" s="1" t="str">
        <f>BI1194</f>
        <v>AR</v>
      </c>
      <c r="AB1194" s="1"/>
      <c r="AC1194" s="1"/>
      <c r="AJ1194" s="5"/>
      <c r="AK1194" s="5"/>
      <c r="AL1194" s="5"/>
      <c r="AM1194" s="5"/>
      <c r="AN1194" s="5"/>
      <c r="AO1194" s="5"/>
      <c r="AP1194" s="5"/>
      <c r="AQ1194" s="5"/>
      <c r="AR1194" s="5"/>
      <c r="AS1194" s="5"/>
      <c r="AT1194" s="5"/>
      <c r="AU1194" s="5"/>
      <c r="BB1194" s="1" t="s">
        <v>73</v>
      </c>
      <c r="BC1194" s="2">
        <v>42009</v>
      </c>
      <c r="BD1194" s="2">
        <v>42123</v>
      </c>
      <c r="BG1194" s="1" t="s">
        <v>59</v>
      </c>
      <c r="BH1194" s="1" t="s">
        <v>2643</v>
      </c>
      <c r="BI1194" s="1" t="s">
        <v>2394</v>
      </c>
      <c r="BJ1194" s="1" t="s">
        <v>1438</v>
      </c>
      <c r="BK1194" s="1" t="s">
        <v>2395</v>
      </c>
      <c r="BL1194" s="1" t="s">
        <v>134</v>
      </c>
      <c r="BM1194" s="1" t="s">
        <v>1466</v>
      </c>
      <c r="BN1194" s="1" t="s">
        <v>2644</v>
      </c>
      <c r="BO1194" s="1">
        <v>1270</v>
      </c>
      <c r="BP1194" s="1">
        <v>1270</v>
      </c>
      <c r="BQ1194" s="1" t="s">
        <v>94</v>
      </c>
      <c r="BR1194" s="1" t="s">
        <v>94</v>
      </c>
      <c r="BS1194" s="1" t="s">
        <v>84</v>
      </c>
      <c r="BU1194" s="1">
        <v>0</v>
      </c>
      <c r="BV1194" s="1">
        <v>0</v>
      </c>
      <c r="BW1194" s="1">
        <v>0</v>
      </c>
      <c r="BX1194" s="1">
        <v>0</v>
      </c>
    </row>
    <row r="1195" spans="4:76" hidden="1" x14ac:dyDescent="0.25">
      <c r="D1195" s="4"/>
      <c r="E1195" s="5" t="str">
        <f>BJ1195</f>
        <v>SPA Parked</v>
      </c>
      <c r="F1195" s="5">
        <f>BK1195</f>
        <v>0</v>
      </c>
      <c r="H1195" s="5" t="str">
        <f>BB1195</f>
        <v>Withdrawn</v>
      </c>
      <c r="I1195" s="6" t="str">
        <f>BS1195</f>
        <v>Not Started</v>
      </c>
      <c r="J1195" s="1" t="s">
        <v>2645</v>
      </c>
      <c r="P1195" s="1" t="str">
        <f>BM1195</f>
        <v>NRIS</v>
      </c>
      <c r="R1195" s="1">
        <f>BP1195</f>
        <v>50</v>
      </c>
      <c r="T1195" s="1" t="str">
        <f>BQ1195</f>
        <v>Gas</v>
      </c>
      <c r="U1195" s="1" t="str">
        <f>BH1195</f>
        <v>Lyon County</v>
      </c>
      <c r="V1195" s="1" t="str">
        <f>BI1195</f>
        <v>MN</v>
      </c>
      <c r="AB1195" s="1"/>
      <c r="AC1195" s="1"/>
      <c r="AJ1195" s="5"/>
      <c r="AK1195" s="5"/>
      <c r="AL1195" s="5"/>
      <c r="AM1195" s="5"/>
      <c r="AN1195" s="5"/>
      <c r="AO1195" s="5"/>
      <c r="AP1195" s="5"/>
      <c r="AQ1195" s="5"/>
      <c r="AR1195" s="5"/>
      <c r="AS1195" s="5"/>
      <c r="AT1195" s="5"/>
      <c r="AU1195" s="5"/>
      <c r="BB1195" s="1" t="s">
        <v>73</v>
      </c>
      <c r="BC1195" s="2">
        <v>41533</v>
      </c>
      <c r="BD1195" s="2">
        <v>42129</v>
      </c>
      <c r="BG1195" s="1" t="s">
        <v>91</v>
      </c>
      <c r="BH1195" s="1" t="s">
        <v>409</v>
      </c>
      <c r="BI1195" s="1" t="s">
        <v>93</v>
      </c>
      <c r="BJ1195" s="1" t="s">
        <v>2594</v>
      </c>
      <c r="BL1195" s="1" t="s">
        <v>536</v>
      </c>
      <c r="BM1195" s="1" t="s">
        <v>126</v>
      </c>
      <c r="BN1195" s="1" t="s">
        <v>2646</v>
      </c>
      <c r="BO1195" s="1">
        <v>50</v>
      </c>
      <c r="BP1195" s="1">
        <v>50</v>
      </c>
      <c r="BQ1195" s="1" t="s">
        <v>64</v>
      </c>
      <c r="BS1195" s="1" t="s">
        <v>84</v>
      </c>
      <c r="BU1195" s="1">
        <v>0</v>
      </c>
      <c r="BV1195" s="1">
        <v>0</v>
      </c>
      <c r="BW1195" s="1">
        <v>0</v>
      </c>
      <c r="BX1195" s="1">
        <v>0</v>
      </c>
    </row>
    <row r="1196" spans="4:76" hidden="1" x14ac:dyDescent="0.25">
      <c r="D1196" s="4"/>
      <c r="E1196" s="5" t="str">
        <f>BJ1196</f>
        <v>DPP-2013-AUG</v>
      </c>
      <c r="F1196" s="5" t="str">
        <f>BK1196</f>
        <v>J281</v>
      </c>
      <c r="H1196" s="5" t="str">
        <f>BB1196</f>
        <v>Withdrawn</v>
      </c>
      <c r="I1196" s="6" t="str">
        <f>BS1196</f>
        <v>Withdrawn</v>
      </c>
      <c r="J1196" s="1" t="s">
        <v>2647</v>
      </c>
      <c r="P1196" s="1" t="str">
        <f>BM1196</f>
        <v>NRIS</v>
      </c>
      <c r="R1196" s="1">
        <f>BP1196</f>
        <v>50</v>
      </c>
      <c r="T1196" s="1" t="str">
        <f>BQ1196</f>
        <v>Wind</v>
      </c>
      <c r="U1196" s="1" t="str">
        <f>BH1196</f>
        <v>Huron County</v>
      </c>
      <c r="V1196" s="1" t="str">
        <f>BI1196</f>
        <v>MI</v>
      </c>
      <c r="AB1196" s="1"/>
      <c r="AC1196" s="1"/>
      <c r="AJ1196" s="5"/>
      <c r="AK1196" s="5"/>
      <c r="AL1196" s="5"/>
      <c r="AM1196" s="5"/>
      <c r="AN1196" s="5"/>
      <c r="AO1196" s="5"/>
      <c r="AP1196" s="5"/>
      <c r="AQ1196" s="5"/>
      <c r="AR1196" s="5"/>
      <c r="AS1196" s="5"/>
      <c r="AT1196" s="5"/>
      <c r="AU1196" s="5"/>
      <c r="BB1196" s="1" t="s">
        <v>73</v>
      </c>
      <c r="BC1196" s="2">
        <v>41411</v>
      </c>
      <c r="BD1196" s="2">
        <v>42145</v>
      </c>
      <c r="BE1196" s="2">
        <v>41723</v>
      </c>
      <c r="BF1196" s="2">
        <v>42353</v>
      </c>
      <c r="BG1196" s="1" t="s">
        <v>128</v>
      </c>
      <c r="BH1196" s="1" t="s">
        <v>546</v>
      </c>
      <c r="BI1196" s="1" t="s">
        <v>130</v>
      </c>
      <c r="BJ1196" s="1" t="s">
        <v>1937</v>
      </c>
      <c r="BK1196" s="1" t="s">
        <v>2647</v>
      </c>
      <c r="BL1196" s="1" t="s">
        <v>599</v>
      </c>
      <c r="BM1196" s="1" t="s">
        <v>126</v>
      </c>
      <c r="BN1196" s="1" t="s">
        <v>2648</v>
      </c>
      <c r="BO1196" s="1">
        <v>50</v>
      </c>
      <c r="BP1196" s="1">
        <v>50</v>
      </c>
      <c r="BQ1196" s="1" t="s">
        <v>97</v>
      </c>
      <c r="BR1196" s="1" t="s">
        <v>98</v>
      </c>
      <c r="BS1196" s="1" t="s">
        <v>73</v>
      </c>
      <c r="BT1196" s="2">
        <v>41596</v>
      </c>
      <c r="BU1196" s="1">
        <v>0</v>
      </c>
      <c r="BV1196" s="1">
        <v>0</v>
      </c>
      <c r="BW1196" s="1">
        <v>0</v>
      </c>
      <c r="BX1196" s="1">
        <v>0</v>
      </c>
    </row>
    <row r="1197" spans="4:76" hidden="1" x14ac:dyDescent="0.25">
      <c r="D1197" s="4"/>
      <c r="E1197" s="5" t="str">
        <f>BJ1197</f>
        <v>DPP-2013-AUG</v>
      </c>
      <c r="F1197" s="5" t="str">
        <f>BK1197</f>
        <v>MI</v>
      </c>
      <c r="H1197" s="5" t="str">
        <f>BB1197</f>
        <v>Withdrawn</v>
      </c>
      <c r="I1197" s="6" t="str">
        <f>BS1197</f>
        <v>Withdrawn</v>
      </c>
      <c r="J1197" s="1" t="s">
        <v>2649</v>
      </c>
      <c r="P1197" s="1" t="str">
        <f>BM1197</f>
        <v>NRIS</v>
      </c>
      <c r="R1197" s="1">
        <f>BP1197</f>
        <v>50</v>
      </c>
      <c r="T1197" s="1" t="str">
        <f>BQ1197</f>
        <v>Wind</v>
      </c>
      <c r="U1197" s="1" t="str">
        <f>BH1197</f>
        <v>Huron County</v>
      </c>
      <c r="V1197" s="1" t="str">
        <f>BI1197</f>
        <v>MI</v>
      </c>
      <c r="AB1197" s="1"/>
      <c r="AC1197" s="1"/>
      <c r="AJ1197" s="5"/>
      <c r="AK1197" s="5"/>
      <c r="AL1197" s="5"/>
      <c r="AM1197" s="5"/>
      <c r="AN1197" s="5"/>
      <c r="AO1197" s="5"/>
      <c r="AP1197" s="5"/>
      <c r="AQ1197" s="5"/>
      <c r="AR1197" s="5"/>
      <c r="AS1197" s="5"/>
      <c r="AT1197" s="5"/>
      <c r="AU1197" s="5"/>
      <c r="BB1197" s="1" t="s">
        <v>73</v>
      </c>
      <c r="BC1197" s="2">
        <v>41411</v>
      </c>
      <c r="BD1197" s="2">
        <v>42145</v>
      </c>
      <c r="BE1197" s="2">
        <v>41723</v>
      </c>
      <c r="BF1197" s="2">
        <v>42353</v>
      </c>
      <c r="BG1197" s="1" t="s">
        <v>128</v>
      </c>
      <c r="BH1197" s="1" t="s">
        <v>546</v>
      </c>
      <c r="BI1197" s="1" t="s">
        <v>130</v>
      </c>
      <c r="BJ1197" s="1" t="s">
        <v>1937</v>
      </c>
      <c r="BK1197" s="1" t="s">
        <v>130</v>
      </c>
      <c r="BL1197" s="1" t="s">
        <v>599</v>
      </c>
      <c r="BM1197" s="1" t="s">
        <v>126</v>
      </c>
      <c r="BN1197" s="1" t="s">
        <v>2650</v>
      </c>
      <c r="BO1197" s="1">
        <v>50</v>
      </c>
      <c r="BP1197" s="1">
        <v>50</v>
      </c>
      <c r="BQ1197" s="1" t="s">
        <v>97</v>
      </c>
      <c r="BR1197" s="1" t="s">
        <v>98</v>
      </c>
      <c r="BS1197" s="1" t="s">
        <v>73</v>
      </c>
      <c r="BT1197" s="2">
        <v>42825</v>
      </c>
      <c r="BU1197" s="1">
        <v>0</v>
      </c>
      <c r="BV1197" s="1">
        <v>0</v>
      </c>
      <c r="BW1197" s="1">
        <v>0</v>
      </c>
      <c r="BX1197" s="1">
        <v>0</v>
      </c>
    </row>
    <row r="1198" spans="4:76" x14ac:dyDescent="0.25">
      <c r="D1198" s="4"/>
      <c r="E1198" s="5" t="str">
        <f>BJ1198</f>
        <v>DPP-2018-APR</v>
      </c>
      <c r="F1198" s="5" t="str">
        <f>BK1198</f>
        <v>Central</v>
      </c>
      <c r="G1198" s="5" t="str">
        <f>_xlfn.CONCAT(E1198,F1198)</f>
        <v>DPP-2018-APRCentral</v>
      </c>
      <c r="H1198" s="5" t="str">
        <f>BB1198</f>
        <v>Active</v>
      </c>
      <c r="I1198" s="6" t="str">
        <f>BS1198</f>
        <v>Not Started</v>
      </c>
      <c r="J1198" s="1" t="s">
        <v>2449</v>
      </c>
      <c r="P1198" s="1" t="str">
        <f>BM1198</f>
        <v>NRIS</v>
      </c>
      <c r="Q1198" s="1" t="s">
        <v>6202</v>
      </c>
      <c r="R1198" s="1">
        <f>BP1198</f>
        <v>150</v>
      </c>
      <c r="T1198" s="1" t="str">
        <f>BQ1198</f>
        <v>Solar</v>
      </c>
      <c r="U1198" s="1" t="str">
        <f>BH1198</f>
        <v>Pike County</v>
      </c>
      <c r="V1198" s="1" t="str">
        <f>BI1198</f>
        <v>IN</v>
      </c>
      <c r="Z1198" s="1">
        <v>1</v>
      </c>
      <c r="AA1198" s="1">
        <f>IF(H1198="Withdrawn",0,1)</f>
        <v>1</v>
      </c>
      <c r="AB1198" s="36">
        <v>600000</v>
      </c>
      <c r="AC1198" s="36">
        <v>507695</v>
      </c>
      <c r="AJ1198" s="5"/>
      <c r="AK1198" s="32">
        <v>1066775</v>
      </c>
      <c r="AL1198" s="32">
        <f>SUM(AB1198:AK1198)</f>
        <v>2174470</v>
      </c>
      <c r="AM1198" s="32"/>
      <c r="AN1198" s="32"/>
      <c r="AO1198" s="32">
        <v>0</v>
      </c>
      <c r="AP1198" s="32">
        <v>717200</v>
      </c>
      <c r="AQ1198" s="32">
        <v>10155153</v>
      </c>
      <c r="AR1198" s="32">
        <f>AM1198+AP1198</f>
        <v>717200</v>
      </c>
      <c r="AS1198" s="32">
        <f>AR1198+AN1198+AO1198+AQ1198</f>
        <v>10872353</v>
      </c>
      <c r="AT1198" s="28">
        <f>AR1198/($R1198*1000)</f>
        <v>4.7813333333333334</v>
      </c>
      <c r="AU1198" s="28">
        <f>AS1198/($R1198*1000)</f>
        <v>72.482353333333336</v>
      </c>
      <c r="AV1198" s="16">
        <f>IF(P1198 = "NRIS",AS1198,AR1198)</f>
        <v>10872353</v>
      </c>
      <c r="BB1198" s="1" t="s">
        <v>2374</v>
      </c>
      <c r="BC1198" s="2">
        <v>43171</v>
      </c>
      <c r="BF1198" s="2">
        <v>44198</v>
      </c>
      <c r="BG1198" s="1" t="s">
        <v>2450</v>
      </c>
      <c r="BH1198" s="1" t="s">
        <v>248</v>
      </c>
      <c r="BI1198" s="1" t="s">
        <v>103</v>
      </c>
      <c r="BJ1198" s="1" t="s">
        <v>2375</v>
      </c>
      <c r="BK1198" s="1" t="s">
        <v>2435</v>
      </c>
      <c r="BL1198" s="1" t="s">
        <v>2376</v>
      </c>
      <c r="BM1198" s="1" t="s">
        <v>126</v>
      </c>
      <c r="BN1198" s="1" t="s">
        <v>2451</v>
      </c>
      <c r="BO1198" s="1">
        <v>150</v>
      </c>
      <c r="BP1198" s="1">
        <v>150</v>
      </c>
      <c r="BQ1198" s="1" t="s">
        <v>1485</v>
      </c>
      <c r="BR1198" s="1" t="s">
        <v>1486</v>
      </c>
      <c r="BS1198" s="1" t="s">
        <v>84</v>
      </c>
      <c r="BU1198" s="1">
        <v>150</v>
      </c>
      <c r="BV1198" s="1">
        <v>150</v>
      </c>
      <c r="BW1198" s="1">
        <v>150</v>
      </c>
      <c r="BX1198" s="1">
        <v>150</v>
      </c>
    </row>
    <row r="1199" spans="4:76" hidden="1" x14ac:dyDescent="0.25">
      <c r="D1199" s="4"/>
      <c r="E1199" s="5" t="str">
        <f>BJ1199</f>
        <v>SPA Parked</v>
      </c>
      <c r="F1199" s="5">
        <f>BK1199</f>
        <v>0</v>
      </c>
      <c r="H1199" s="5" t="str">
        <f>BB1199</f>
        <v>Withdrawn</v>
      </c>
      <c r="I1199" s="6" t="str">
        <f>BS1199</f>
        <v>Not Started</v>
      </c>
      <c r="J1199" s="1" t="s">
        <v>2654</v>
      </c>
      <c r="P1199" s="1" t="str">
        <f>BM1199</f>
        <v>NRIS</v>
      </c>
      <c r="R1199" s="1">
        <f>BP1199</f>
        <v>100</v>
      </c>
      <c r="T1199" s="1" t="str">
        <f>BQ1199</f>
        <v>Wind</v>
      </c>
      <c r="U1199" s="1" t="str">
        <f>BH1199</f>
        <v>Dickinson County</v>
      </c>
      <c r="V1199" s="1" t="str">
        <f>BI1199</f>
        <v>IA</v>
      </c>
      <c r="AB1199" s="1"/>
      <c r="AC1199" s="1"/>
      <c r="AJ1199" s="5"/>
      <c r="AK1199" s="5"/>
      <c r="AL1199" s="5"/>
      <c r="AM1199" s="5"/>
      <c r="AN1199" s="5"/>
      <c r="AO1199" s="5"/>
      <c r="AP1199" s="5"/>
      <c r="AQ1199" s="5"/>
      <c r="AR1199" s="5"/>
      <c r="AS1199" s="5"/>
      <c r="AT1199" s="5"/>
      <c r="AU1199" s="5"/>
      <c r="BB1199" s="1" t="s">
        <v>73</v>
      </c>
      <c r="BC1199" s="2">
        <v>40073</v>
      </c>
      <c r="BD1199" s="2">
        <v>42156</v>
      </c>
      <c r="BG1199" s="1" t="s">
        <v>87</v>
      </c>
      <c r="BH1199" s="1" t="s">
        <v>467</v>
      </c>
      <c r="BI1199" s="1" t="s">
        <v>89</v>
      </c>
      <c r="BJ1199" s="1" t="s">
        <v>2594</v>
      </c>
      <c r="BL1199" s="1" t="s">
        <v>143</v>
      </c>
      <c r="BM1199" s="1" t="s">
        <v>126</v>
      </c>
      <c r="BN1199" s="1" t="s">
        <v>2655</v>
      </c>
      <c r="BO1199" s="1">
        <v>100</v>
      </c>
      <c r="BP1199" s="1">
        <v>100</v>
      </c>
      <c r="BQ1199" s="1" t="s">
        <v>97</v>
      </c>
      <c r="BR1199" s="1" t="s">
        <v>98</v>
      </c>
      <c r="BS1199" s="1" t="s">
        <v>84</v>
      </c>
      <c r="BU1199" s="1">
        <v>0</v>
      </c>
      <c r="BV1199" s="1">
        <v>0</v>
      </c>
      <c r="BW1199" s="1">
        <v>0</v>
      </c>
      <c r="BX1199" s="1">
        <v>0</v>
      </c>
    </row>
    <row r="1200" spans="4:76" hidden="1" x14ac:dyDescent="0.25">
      <c r="D1200" s="4"/>
      <c r="E1200" s="5" t="str">
        <f>BJ1200</f>
        <v>DPP-2012-AUG</v>
      </c>
      <c r="F1200" s="5" t="str">
        <f>BK1200</f>
        <v>WEST</v>
      </c>
      <c r="H1200" s="5" t="str">
        <f>BB1200</f>
        <v>Withdrawn</v>
      </c>
      <c r="I1200" s="6" t="str">
        <f>BS1200</f>
        <v>Not Started</v>
      </c>
      <c r="J1200" s="1" t="s">
        <v>2656</v>
      </c>
      <c r="P1200" s="1" t="str">
        <f>BM1200</f>
        <v>NRIS</v>
      </c>
      <c r="R1200" s="1">
        <f>BP1200</f>
        <v>50</v>
      </c>
      <c r="T1200" s="1" t="str">
        <f>BQ1200</f>
        <v>Wind</v>
      </c>
      <c r="U1200" s="1" t="str">
        <f>BH1200</f>
        <v>Mower County</v>
      </c>
      <c r="V1200" s="1" t="str">
        <f>BI1200</f>
        <v>MN</v>
      </c>
      <c r="AB1200" s="1"/>
      <c r="AC1200" s="1"/>
      <c r="AJ1200" s="5"/>
      <c r="AK1200" s="5"/>
      <c r="AL1200" s="5"/>
      <c r="AM1200" s="5"/>
      <c r="AN1200" s="5"/>
      <c r="AO1200" s="5"/>
      <c r="AP1200" s="5"/>
      <c r="AQ1200" s="5"/>
      <c r="AR1200" s="5"/>
      <c r="AS1200" s="5"/>
      <c r="AT1200" s="5"/>
      <c r="AU1200" s="5"/>
      <c r="BB1200" s="1" t="s">
        <v>73</v>
      </c>
      <c r="BC1200" s="2">
        <v>39874</v>
      </c>
      <c r="BD1200" s="2">
        <v>42160</v>
      </c>
      <c r="BF1200" s="2">
        <v>44107</v>
      </c>
      <c r="BG1200" s="1" t="s">
        <v>87</v>
      </c>
      <c r="BH1200" s="1" t="s">
        <v>179</v>
      </c>
      <c r="BI1200" s="1" t="s">
        <v>93</v>
      </c>
      <c r="BJ1200" s="1" t="s">
        <v>1435</v>
      </c>
      <c r="BK1200" s="1" t="s">
        <v>1436</v>
      </c>
      <c r="BL1200" s="1" t="s">
        <v>77</v>
      </c>
      <c r="BM1200" s="1" t="s">
        <v>126</v>
      </c>
      <c r="BN1200" s="1" t="s">
        <v>2657</v>
      </c>
      <c r="BO1200" s="1">
        <v>50</v>
      </c>
      <c r="BP1200" s="1">
        <v>50</v>
      </c>
      <c r="BQ1200" s="1" t="s">
        <v>97</v>
      </c>
      <c r="BR1200" s="1" t="s">
        <v>98</v>
      </c>
      <c r="BS1200" s="1" t="s">
        <v>84</v>
      </c>
      <c r="BT1200" s="2">
        <v>42156</v>
      </c>
      <c r="BU1200" s="1">
        <v>0</v>
      </c>
      <c r="BV1200" s="1">
        <v>0</v>
      </c>
      <c r="BW1200" s="1">
        <v>0</v>
      </c>
      <c r="BX1200" s="1">
        <v>0</v>
      </c>
    </row>
    <row r="1201" spans="4:76" hidden="1" x14ac:dyDescent="0.25">
      <c r="D1201" s="4"/>
      <c r="E1201" s="5" t="str">
        <f>BJ1201</f>
        <v>SPA Parked</v>
      </c>
      <c r="F1201" s="5">
        <f>BK1201</f>
        <v>0</v>
      </c>
      <c r="H1201" s="5" t="str">
        <f>BB1201</f>
        <v>Withdrawn</v>
      </c>
      <c r="I1201" s="6" t="str">
        <f>BS1201</f>
        <v>Not Started</v>
      </c>
      <c r="J1201" s="1" t="s">
        <v>2658</v>
      </c>
      <c r="P1201" s="1" t="str">
        <f>BM1201</f>
        <v>NRIS</v>
      </c>
      <c r="R1201" s="1">
        <f>BP1201</f>
        <v>50</v>
      </c>
      <c r="T1201" s="1" t="str">
        <f>BQ1201</f>
        <v>Solar</v>
      </c>
      <c r="U1201" s="1" t="str">
        <f>BH1201</f>
        <v>Chicot County</v>
      </c>
      <c r="V1201" s="1" t="str">
        <f>BI1201</f>
        <v>AR</v>
      </c>
      <c r="AB1201" s="1"/>
      <c r="AC1201" s="1"/>
      <c r="AJ1201" s="5"/>
      <c r="AK1201" s="5"/>
      <c r="AL1201" s="5"/>
      <c r="AM1201" s="5"/>
      <c r="AN1201" s="5"/>
      <c r="AO1201" s="5"/>
      <c r="AP1201" s="5"/>
      <c r="AQ1201" s="5"/>
      <c r="AR1201" s="5"/>
      <c r="AS1201" s="5"/>
      <c r="AT1201" s="5"/>
      <c r="AU1201" s="5"/>
      <c r="BB1201" s="1" t="s">
        <v>73</v>
      </c>
      <c r="BC1201" s="2">
        <v>41778</v>
      </c>
      <c r="BD1201" s="2">
        <v>42160</v>
      </c>
      <c r="BG1201" s="1" t="s">
        <v>59</v>
      </c>
      <c r="BH1201" s="1" t="s">
        <v>2659</v>
      </c>
      <c r="BI1201" s="1" t="s">
        <v>2394</v>
      </c>
      <c r="BJ1201" s="1" t="s">
        <v>2594</v>
      </c>
      <c r="BL1201" s="1" t="s">
        <v>536</v>
      </c>
      <c r="BM1201" s="1" t="s">
        <v>126</v>
      </c>
      <c r="BN1201" s="1" t="s">
        <v>2660</v>
      </c>
      <c r="BO1201" s="1">
        <v>50</v>
      </c>
      <c r="BP1201" s="1">
        <v>50</v>
      </c>
      <c r="BQ1201" s="1" t="s">
        <v>1485</v>
      </c>
      <c r="BR1201" s="1" t="s">
        <v>1486</v>
      </c>
      <c r="BS1201" s="1" t="s">
        <v>84</v>
      </c>
      <c r="BU1201" s="1">
        <v>0</v>
      </c>
      <c r="BV1201" s="1">
        <v>0</v>
      </c>
      <c r="BW1201" s="1">
        <v>0</v>
      </c>
      <c r="BX1201" s="1">
        <v>0</v>
      </c>
    </row>
    <row r="1202" spans="4:76" x14ac:dyDescent="0.25">
      <c r="D1202" s="4"/>
      <c r="E1202" s="5" t="str">
        <f>BJ1202</f>
        <v>DPP-2018-APR</v>
      </c>
      <c r="F1202" s="5" t="str">
        <f>BK1202</f>
        <v>Central</v>
      </c>
      <c r="G1202" s="5" t="str">
        <f>_xlfn.CONCAT(E1202,F1202)</f>
        <v>DPP-2018-APRCentral</v>
      </c>
      <c r="H1202" s="5" t="str">
        <f>BB1202</f>
        <v>Active</v>
      </c>
      <c r="I1202" s="6" t="str">
        <f>BS1202</f>
        <v>Not Started</v>
      </c>
      <c r="J1202" s="1" t="s">
        <v>2452</v>
      </c>
      <c r="P1202" s="1" t="str">
        <f>BM1202</f>
        <v>NRIS</v>
      </c>
      <c r="Q1202" s="1" t="s">
        <v>6202</v>
      </c>
      <c r="R1202" s="1">
        <f>BP1202</f>
        <v>150</v>
      </c>
      <c r="T1202" s="1" t="str">
        <f>BQ1202</f>
        <v>Solar</v>
      </c>
      <c r="U1202" s="1" t="str">
        <f>BH1202</f>
        <v>Pike County</v>
      </c>
      <c r="V1202" s="1" t="str">
        <f>BI1202</f>
        <v>IN</v>
      </c>
      <c r="Z1202" s="1">
        <v>1</v>
      </c>
      <c r="AA1202" s="1">
        <f>IF(H1202="Withdrawn",0,1)</f>
        <v>1</v>
      </c>
      <c r="AB1202" s="36">
        <v>600000</v>
      </c>
      <c r="AC1202" s="36">
        <v>1109879</v>
      </c>
      <c r="AJ1202" s="5"/>
      <c r="AK1202" s="32">
        <v>2682564</v>
      </c>
      <c r="AL1202" s="32">
        <f>SUM(AB1202:AK1202)</f>
        <v>4392443</v>
      </c>
      <c r="AM1202" s="32"/>
      <c r="AN1202" s="32"/>
      <c r="AO1202" s="32">
        <v>0</v>
      </c>
      <c r="AP1202" s="32">
        <v>9916400</v>
      </c>
      <c r="AQ1202" s="32">
        <v>12045819</v>
      </c>
      <c r="AR1202" s="32">
        <f>AM1202+AP1202</f>
        <v>9916400</v>
      </c>
      <c r="AS1202" s="32">
        <f>AR1202+AN1202+AO1202+AQ1202</f>
        <v>21962219</v>
      </c>
      <c r="AT1202" s="28">
        <f>AR1202/($R1202*1000)</f>
        <v>66.109333333333339</v>
      </c>
      <c r="AU1202" s="28">
        <f>AS1202/($R1202*1000)</f>
        <v>146.41479333333334</v>
      </c>
      <c r="AV1202" s="16">
        <f>IF(P1202 = "NRIS",AS1202,AR1202)</f>
        <v>21962219</v>
      </c>
      <c r="BB1202" s="1" t="s">
        <v>2374</v>
      </c>
      <c r="BC1202" s="2">
        <v>43171</v>
      </c>
      <c r="BF1202" s="2">
        <v>44198</v>
      </c>
      <c r="BG1202" s="1" t="s">
        <v>2450</v>
      </c>
      <c r="BH1202" s="1" t="s">
        <v>248</v>
      </c>
      <c r="BI1202" s="1" t="s">
        <v>103</v>
      </c>
      <c r="BJ1202" s="1" t="s">
        <v>2375</v>
      </c>
      <c r="BK1202" s="1" t="s">
        <v>2435</v>
      </c>
      <c r="BL1202" s="1" t="s">
        <v>2376</v>
      </c>
      <c r="BM1202" s="1" t="s">
        <v>126</v>
      </c>
      <c r="BN1202" s="1" t="s">
        <v>2453</v>
      </c>
      <c r="BO1202" s="1">
        <v>150</v>
      </c>
      <c r="BP1202" s="1">
        <v>150</v>
      </c>
      <c r="BQ1202" s="1" t="s">
        <v>1485</v>
      </c>
      <c r="BR1202" s="1" t="s">
        <v>1486</v>
      </c>
      <c r="BS1202" s="1" t="s">
        <v>84</v>
      </c>
      <c r="BU1202" s="1">
        <v>150</v>
      </c>
      <c r="BV1202" s="1">
        <v>150</v>
      </c>
      <c r="BW1202" s="1">
        <v>150</v>
      </c>
      <c r="BX1202" s="1">
        <v>150</v>
      </c>
    </row>
    <row r="1203" spans="4:76" hidden="1" x14ac:dyDescent="0.25">
      <c r="D1203" s="4"/>
      <c r="E1203" s="5">
        <f>BJ1203</f>
        <v>0</v>
      </c>
      <c r="F1203" s="5">
        <f>BK1203</f>
        <v>0</v>
      </c>
      <c r="H1203" s="5" t="str">
        <f>BB1203</f>
        <v>Withdrawn</v>
      </c>
      <c r="I1203" s="6" t="str">
        <f>BS1203</f>
        <v>Withdrawn</v>
      </c>
      <c r="J1203" s="1" t="s">
        <v>2663</v>
      </c>
      <c r="P1203" s="1" t="str">
        <f>BM1203</f>
        <v>ERIS</v>
      </c>
      <c r="R1203" s="1">
        <f>BP1203</f>
        <v>150</v>
      </c>
      <c r="T1203" s="1" t="str">
        <f>BQ1203</f>
        <v>Wind</v>
      </c>
      <c r="U1203" s="1" t="str">
        <f>BH1203</f>
        <v>Lyon County</v>
      </c>
      <c r="V1203" s="1" t="str">
        <f>BI1203</f>
        <v>MN</v>
      </c>
      <c r="AB1203" s="1"/>
      <c r="AC1203" s="1"/>
      <c r="AJ1203" s="5"/>
      <c r="AK1203" s="5"/>
      <c r="AL1203" s="5"/>
      <c r="AM1203" s="5"/>
      <c r="AN1203" s="5"/>
      <c r="AO1203" s="5"/>
      <c r="AP1203" s="5"/>
      <c r="AQ1203" s="5"/>
      <c r="AR1203" s="5"/>
      <c r="AS1203" s="5"/>
      <c r="AT1203" s="5"/>
      <c r="AU1203" s="5"/>
      <c r="BB1203" s="1" t="s">
        <v>73</v>
      </c>
      <c r="BC1203" s="2">
        <v>38492</v>
      </c>
      <c r="BD1203" s="2">
        <v>42163</v>
      </c>
      <c r="BE1203" s="2">
        <v>39422</v>
      </c>
      <c r="BF1203" s="2">
        <v>42978</v>
      </c>
      <c r="BG1203" s="1" t="s">
        <v>91</v>
      </c>
      <c r="BH1203" s="1" t="s">
        <v>409</v>
      </c>
      <c r="BI1203" s="1" t="s">
        <v>93</v>
      </c>
      <c r="BL1203" s="1" t="s">
        <v>77</v>
      </c>
      <c r="BM1203" s="1" t="s">
        <v>62</v>
      </c>
      <c r="BN1203" s="1" t="s">
        <v>1269</v>
      </c>
      <c r="BO1203" s="1">
        <v>150</v>
      </c>
      <c r="BP1203" s="1">
        <v>150</v>
      </c>
      <c r="BQ1203" s="1" t="s">
        <v>97</v>
      </c>
      <c r="BR1203" s="1" t="s">
        <v>98</v>
      </c>
      <c r="BS1203" s="1" t="s">
        <v>73</v>
      </c>
      <c r="BT1203" s="2">
        <v>39022</v>
      </c>
      <c r="BU1203" s="1">
        <v>0</v>
      </c>
      <c r="BV1203" s="1">
        <v>0</v>
      </c>
      <c r="BW1203" s="1">
        <v>0</v>
      </c>
      <c r="BX1203" s="1">
        <v>0</v>
      </c>
    </row>
    <row r="1204" spans="4:76" hidden="1" x14ac:dyDescent="0.25">
      <c r="D1204" s="4"/>
      <c r="E1204" s="5" t="str">
        <f>BJ1204</f>
        <v>SPA Parked</v>
      </c>
      <c r="F1204" s="5">
        <f>BK1204</f>
        <v>0</v>
      </c>
      <c r="H1204" s="5" t="str">
        <f>BB1204</f>
        <v>Withdrawn</v>
      </c>
      <c r="I1204" s="6" t="str">
        <f>BS1204</f>
        <v>Not Started</v>
      </c>
      <c r="J1204" s="1" t="s">
        <v>2664</v>
      </c>
      <c r="P1204" s="1" t="str">
        <f>BM1204</f>
        <v>NRIS</v>
      </c>
      <c r="R1204" s="1">
        <f>BP1204</f>
        <v>103</v>
      </c>
      <c r="T1204" s="1" t="str">
        <f>BQ1204</f>
        <v>Solar</v>
      </c>
      <c r="U1204" s="1" t="str">
        <f>BH1204</f>
        <v>Lonoke County</v>
      </c>
      <c r="V1204" s="1" t="str">
        <f>BI1204</f>
        <v>AR</v>
      </c>
      <c r="AB1204" s="1"/>
      <c r="AC1204" s="1"/>
      <c r="AJ1204" s="5"/>
      <c r="AK1204" s="5"/>
      <c r="AL1204" s="5"/>
      <c r="AM1204" s="5"/>
      <c r="AN1204" s="5"/>
      <c r="AO1204" s="5"/>
      <c r="AP1204" s="5"/>
      <c r="AQ1204" s="5"/>
      <c r="AR1204" s="5"/>
      <c r="AS1204" s="5"/>
      <c r="AT1204" s="5"/>
      <c r="AU1204" s="5"/>
      <c r="BB1204" s="1" t="s">
        <v>73</v>
      </c>
      <c r="BC1204" s="2">
        <v>41892</v>
      </c>
      <c r="BD1204" s="2">
        <v>42171</v>
      </c>
      <c r="BG1204" s="1" t="s">
        <v>59</v>
      </c>
      <c r="BH1204" s="1" t="s">
        <v>2665</v>
      </c>
      <c r="BI1204" s="1" t="s">
        <v>2394</v>
      </c>
      <c r="BJ1204" s="1" t="s">
        <v>2594</v>
      </c>
      <c r="BL1204" s="1" t="s">
        <v>536</v>
      </c>
      <c r="BM1204" s="1" t="s">
        <v>126</v>
      </c>
      <c r="BN1204" s="1" t="s">
        <v>2666</v>
      </c>
      <c r="BO1204" s="1">
        <v>103</v>
      </c>
      <c r="BP1204" s="1">
        <v>103</v>
      </c>
      <c r="BQ1204" s="1" t="s">
        <v>1485</v>
      </c>
      <c r="BR1204" s="1" t="s">
        <v>1486</v>
      </c>
      <c r="BS1204" s="1" t="s">
        <v>84</v>
      </c>
      <c r="BU1204" s="1">
        <v>0</v>
      </c>
      <c r="BV1204" s="1">
        <v>0</v>
      </c>
      <c r="BW1204" s="1">
        <v>0</v>
      </c>
      <c r="BX1204" s="1">
        <v>0</v>
      </c>
    </row>
    <row r="1205" spans="4:76" hidden="1" x14ac:dyDescent="0.25">
      <c r="D1205" s="4"/>
      <c r="E1205" s="5" t="str">
        <f>BJ1205</f>
        <v>SPA Parked</v>
      </c>
      <c r="F1205" s="5">
        <f>BK1205</f>
        <v>0</v>
      </c>
      <c r="H1205" s="5" t="str">
        <f>BB1205</f>
        <v>Withdrawn</v>
      </c>
      <c r="I1205" s="6" t="str">
        <f>BS1205</f>
        <v>Not Started</v>
      </c>
      <c r="J1205" s="1" t="s">
        <v>2667</v>
      </c>
      <c r="P1205" s="1" t="str">
        <f>BM1205</f>
        <v>NRIS</v>
      </c>
      <c r="R1205" s="1">
        <f>BP1205</f>
        <v>550</v>
      </c>
      <c r="T1205" s="1" t="str">
        <f>BQ1205</f>
        <v>Gas</v>
      </c>
      <c r="U1205" s="1" t="str">
        <f>BH1205</f>
        <v>Rock County</v>
      </c>
      <c r="V1205" s="1" t="str">
        <f>BI1205</f>
        <v>WI</v>
      </c>
      <c r="AB1205" s="1"/>
      <c r="AC1205" s="1"/>
      <c r="AJ1205" s="5"/>
      <c r="AK1205" s="5"/>
      <c r="AL1205" s="5"/>
      <c r="AM1205" s="5"/>
      <c r="AN1205" s="5"/>
      <c r="AO1205" s="5"/>
      <c r="AP1205" s="5"/>
      <c r="AQ1205" s="5"/>
      <c r="AR1205" s="5"/>
      <c r="AS1205" s="5"/>
      <c r="AT1205" s="5"/>
      <c r="AU1205" s="5"/>
      <c r="BB1205" s="1" t="s">
        <v>73</v>
      </c>
      <c r="BC1205" s="2">
        <v>41897</v>
      </c>
      <c r="BD1205" s="2">
        <v>42172</v>
      </c>
      <c r="BG1205" s="1" t="s">
        <v>74</v>
      </c>
      <c r="BH1205" s="1" t="s">
        <v>158</v>
      </c>
      <c r="BI1205" s="1" t="s">
        <v>76</v>
      </c>
      <c r="BJ1205" s="1" t="s">
        <v>2594</v>
      </c>
      <c r="BL1205" s="1" t="s">
        <v>536</v>
      </c>
      <c r="BM1205" s="1" t="s">
        <v>126</v>
      </c>
      <c r="BN1205" s="1" t="s">
        <v>78</v>
      </c>
      <c r="BO1205" s="1">
        <v>501</v>
      </c>
      <c r="BP1205" s="1">
        <v>550</v>
      </c>
      <c r="BQ1205" s="1" t="s">
        <v>64</v>
      </c>
      <c r="BR1205" s="1" t="s">
        <v>2668</v>
      </c>
      <c r="BS1205" s="1" t="s">
        <v>84</v>
      </c>
      <c r="BU1205" s="1">
        <v>0</v>
      </c>
      <c r="BV1205" s="1">
        <v>0</v>
      </c>
      <c r="BW1205" s="1">
        <v>0</v>
      </c>
      <c r="BX1205" s="1">
        <v>0</v>
      </c>
    </row>
    <row r="1206" spans="4:76" hidden="1" x14ac:dyDescent="0.25">
      <c r="D1206" s="4"/>
      <c r="E1206" s="5" t="str">
        <f>BJ1206</f>
        <v>SPA Parked</v>
      </c>
      <c r="F1206" s="5">
        <f>BK1206</f>
        <v>0</v>
      </c>
      <c r="H1206" s="5" t="str">
        <f>BB1206</f>
        <v>Withdrawn</v>
      </c>
      <c r="I1206" s="6" t="str">
        <f>BS1206</f>
        <v>Not Started</v>
      </c>
      <c r="J1206" s="1" t="s">
        <v>2669</v>
      </c>
      <c r="P1206" s="1" t="str">
        <f>BM1206</f>
        <v>ERIS</v>
      </c>
      <c r="R1206" s="1">
        <f>BP1206</f>
        <v>112</v>
      </c>
      <c r="T1206" s="1" t="str">
        <f>BQ1206</f>
        <v>Gas</v>
      </c>
      <c r="U1206" s="1" t="str">
        <f>BH1206</f>
        <v>Marquette County</v>
      </c>
      <c r="V1206" s="1" t="str">
        <f>BI1206</f>
        <v>MI</v>
      </c>
      <c r="AB1206" s="1"/>
      <c r="AC1206" s="1"/>
      <c r="AJ1206" s="5"/>
      <c r="AK1206" s="5"/>
      <c r="AL1206" s="5"/>
      <c r="AM1206" s="5"/>
      <c r="AN1206" s="5"/>
      <c r="AO1206" s="5"/>
      <c r="AP1206" s="5"/>
      <c r="AQ1206" s="5"/>
      <c r="AR1206" s="5"/>
      <c r="AS1206" s="5"/>
      <c r="AT1206" s="5"/>
      <c r="AU1206" s="5"/>
      <c r="BB1206" s="1" t="s">
        <v>73</v>
      </c>
      <c r="BC1206" s="2">
        <v>41596</v>
      </c>
      <c r="BD1206" s="2">
        <v>42177</v>
      </c>
      <c r="BG1206" s="1" t="s">
        <v>74</v>
      </c>
      <c r="BH1206" s="1" t="s">
        <v>1166</v>
      </c>
      <c r="BI1206" s="1" t="s">
        <v>130</v>
      </c>
      <c r="BJ1206" s="1" t="s">
        <v>2594</v>
      </c>
      <c r="BL1206" s="1" t="s">
        <v>536</v>
      </c>
      <c r="BM1206" s="1" t="s">
        <v>62</v>
      </c>
      <c r="BN1206" s="1" t="s">
        <v>2670</v>
      </c>
      <c r="BO1206" s="1">
        <v>112</v>
      </c>
      <c r="BP1206" s="1">
        <v>112</v>
      </c>
      <c r="BQ1206" s="1" t="s">
        <v>64</v>
      </c>
      <c r="BS1206" s="1" t="s">
        <v>84</v>
      </c>
      <c r="BU1206" s="1">
        <v>0</v>
      </c>
      <c r="BV1206" s="1">
        <v>0</v>
      </c>
      <c r="BW1206" s="1">
        <v>0</v>
      </c>
      <c r="BX1206" s="1">
        <v>0</v>
      </c>
    </row>
    <row r="1207" spans="4:76" hidden="1" x14ac:dyDescent="0.25">
      <c r="D1207" s="4"/>
      <c r="E1207" s="5" t="str">
        <f>BJ1207</f>
        <v>DPP-2018-APR</v>
      </c>
      <c r="F1207" s="5" t="str">
        <f>BK1207</f>
        <v>South</v>
      </c>
      <c r="H1207" s="5" t="str">
        <f>BB1207</f>
        <v>Withdrawn</v>
      </c>
      <c r="I1207" s="6" t="str">
        <f>BS1207</f>
        <v>Not Started</v>
      </c>
      <c r="J1207" s="1" t="s">
        <v>4783</v>
      </c>
      <c r="P1207" s="1" t="str">
        <f>BM1207</f>
        <v>NRIS</v>
      </c>
      <c r="R1207" s="1">
        <f>BP1207</f>
        <v>200</v>
      </c>
      <c r="T1207" s="1" t="str">
        <f>BQ1207</f>
        <v>Solar</v>
      </c>
      <c r="U1207" s="1" t="str">
        <f>BH1207</f>
        <v>East Feliciana Parish</v>
      </c>
      <c r="V1207" s="1" t="str">
        <f>BI1207</f>
        <v>LA</v>
      </c>
      <c r="AB1207" s="1"/>
      <c r="AC1207" s="1"/>
      <c r="AJ1207" s="5"/>
      <c r="AK1207" s="5"/>
      <c r="AL1207" s="5"/>
      <c r="AM1207" s="5"/>
      <c r="AN1207" s="5"/>
      <c r="AO1207" s="5"/>
      <c r="AP1207" s="5"/>
      <c r="AQ1207" s="5"/>
      <c r="AR1207" s="32"/>
      <c r="AS1207" s="32"/>
      <c r="AT1207" s="28">
        <f>AR1207/($R1207*1000)</f>
        <v>0</v>
      </c>
      <c r="AU1207" s="28">
        <f>AS1207/($R1207*1000)</f>
        <v>0</v>
      </c>
      <c r="BB1207" s="1" t="s">
        <v>73</v>
      </c>
      <c r="BC1207" s="2">
        <v>43171</v>
      </c>
      <c r="BD1207" s="2">
        <v>43537</v>
      </c>
      <c r="BF1207" s="2">
        <v>44102</v>
      </c>
      <c r="BG1207" s="1" t="s">
        <v>2574</v>
      </c>
      <c r="BH1207" s="1" t="s">
        <v>3398</v>
      </c>
      <c r="BI1207" s="1" t="s">
        <v>61</v>
      </c>
      <c r="BJ1207" s="1" t="s">
        <v>2375</v>
      </c>
      <c r="BK1207" s="1" t="s">
        <v>2395</v>
      </c>
      <c r="BL1207" s="1" t="s">
        <v>726</v>
      </c>
      <c r="BM1207" s="1" t="s">
        <v>126</v>
      </c>
      <c r="BN1207" s="1" t="s">
        <v>4784</v>
      </c>
      <c r="BO1207" s="1">
        <v>200</v>
      </c>
      <c r="BP1207" s="1">
        <v>200</v>
      </c>
      <c r="BQ1207" s="1" t="s">
        <v>1485</v>
      </c>
      <c r="BR1207" s="1" t="s">
        <v>1486</v>
      </c>
      <c r="BS1207" s="1" t="s">
        <v>84</v>
      </c>
      <c r="BU1207" s="1">
        <v>0</v>
      </c>
      <c r="BV1207" s="1">
        <v>0</v>
      </c>
      <c r="BW1207" s="1">
        <v>0</v>
      </c>
      <c r="BX1207" s="1">
        <v>0</v>
      </c>
    </row>
    <row r="1208" spans="4:76" hidden="1" x14ac:dyDescent="0.25">
      <c r="D1208" s="4"/>
      <c r="E1208" s="5" t="str">
        <f>BJ1208</f>
        <v>SPA Parked</v>
      </c>
      <c r="F1208" s="5">
        <f>BK1208</f>
        <v>0</v>
      </c>
      <c r="H1208" s="5" t="str">
        <f>BB1208</f>
        <v>Withdrawn</v>
      </c>
      <c r="I1208" s="6" t="str">
        <f>BS1208</f>
        <v>Not Started</v>
      </c>
      <c r="J1208" s="1" t="s">
        <v>2673</v>
      </c>
      <c r="P1208" s="1" t="str">
        <f>BM1208</f>
        <v>NRIS</v>
      </c>
      <c r="R1208" s="1">
        <f>BP1208</f>
        <v>201</v>
      </c>
      <c r="T1208" s="1" t="str">
        <f>BQ1208</f>
        <v>Wind</v>
      </c>
      <c r="U1208" s="1" t="str">
        <f>BH1208</f>
        <v>Osceola County</v>
      </c>
      <c r="V1208" s="1" t="str">
        <f>BI1208</f>
        <v>MI</v>
      </c>
      <c r="AB1208" s="1"/>
      <c r="AC1208" s="1"/>
      <c r="AJ1208" s="5"/>
      <c r="AK1208" s="5"/>
      <c r="AL1208" s="5"/>
      <c r="AM1208" s="5"/>
      <c r="AN1208" s="5"/>
      <c r="AO1208" s="5"/>
      <c r="AP1208" s="5"/>
      <c r="AQ1208" s="5"/>
      <c r="AR1208" s="5"/>
      <c r="AS1208" s="5"/>
      <c r="AT1208" s="5"/>
      <c r="AU1208" s="5"/>
      <c r="BB1208" s="1" t="s">
        <v>73</v>
      </c>
      <c r="BC1208" s="2">
        <v>41596</v>
      </c>
      <c r="BD1208" s="2">
        <v>42178</v>
      </c>
      <c r="BG1208" s="1" t="s">
        <v>139</v>
      </c>
      <c r="BH1208" s="1" t="s">
        <v>606</v>
      </c>
      <c r="BI1208" s="1" t="s">
        <v>130</v>
      </c>
      <c r="BJ1208" s="1" t="s">
        <v>2594</v>
      </c>
      <c r="BL1208" s="1" t="s">
        <v>536</v>
      </c>
      <c r="BM1208" s="1" t="s">
        <v>126</v>
      </c>
      <c r="BN1208" s="1" t="s">
        <v>78</v>
      </c>
      <c r="BO1208" s="1">
        <v>201</v>
      </c>
      <c r="BP1208" s="1">
        <v>201</v>
      </c>
      <c r="BQ1208" s="1" t="s">
        <v>97</v>
      </c>
      <c r="BR1208" s="1" t="s">
        <v>98</v>
      </c>
      <c r="BS1208" s="1" t="s">
        <v>84</v>
      </c>
      <c r="BU1208" s="1">
        <v>0</v>
      </c>
      <c r="BV1208" s="1">
        <v>0</v>
      </c>
      <c r="BW1208" s="1">
        <v>0</v>
      </c>
      <c r="BX1208" s="1">
        <v>0</v>
      </c>
    </row>
    <row r="1209" spans="4:76" hidden="1" x14ac:dyDescent="0.25">
      <c r="D1209" s="4"/>
      <c r="E1209" s="5" t="str">
        <f>BJ1209</f>
        <v>SPA Parked</v>
      </c>
      <c r="F1209" s="5">
        <f>BK1209</f>
        <v>0</v>
      </c>
      <c r="H1209" s="5" t="str">
        <f>BB1209</f>
        <v>Withdrawn</v>
      </c>
      <c r="I1209" s="6" t="str">
        <f>BS1209</f>
        <v>Not Started</v>
      </c>
      <c r="J1209" s="1" t="s">
        <v>2674</v>
      </c>
      <c r="P1209" s="1" t="str">
        <f>BM1209</f>
        <v>NRIS</v>
      </c>
      <c r="R1209" s="1">
        <f>BP1209</f>
        <v>100</v>
      </c>
      <c r="T1209" s="1" t="str">
        <f>BQ1209</f>
        <v>Wind</v>
      </c>
      <c r="U1209" s="1" t="str">
        <f>BH1209</f>
        <v>Marshall County</v>
      </c>
      <c r="V1209" s="1" t="str">
        <f>BI1209</f>
        <v>IL</v>
      </c>
      <c r="AB1209" s="1"/>
      <c r="AC1209" s="1"/>
      <c r="AJ1209" s="5"/>
      <c r="AK1209" s="5"/>
      <c r="AL1209" s="5"/>
      <c r="AM1209" s="5"/>
      <c r="AN1209" s="5"/>
      <c r="AO1209" s="5"/>
      <c r="AP1209" s="5"/>
      <c r="AQ1209" s="5"/>
      <c r="AR1209" s="5"/>
      <c r="AS1209" s="5"/>
      <c r="AT1209" s="5"/>
      <c r="AU1209" s="5"/>
      <c r="BB1209" s="1" t="s">
        <v>73</v>
      </c>
      <c r="BC1209" s="2">
        <v>41232</v>
      </c>
      <c r="BD1209" s="2">
        <v>42180</v>
      </c>
      <c r="BG1209" s="1" t="s">
        <v>122</v>
      </c>
      <c r="BH1209" s="1" t="s">
        <v>107</v>
      </c>
      <c r="BI1209" s="1" t="s">
        <v>124</v>
      </c>
      <c r="BJ1209" s="1" t="s">
        <v>2594</v>
      </c>
      <c r="BL1209" s="1" t="s">
        <v>143</v>
      </c>
      <c r="BM1209" s="1" t="s">
        <v>126</v>
      </c>
      <c r="BN1209" s="1" t="s">
        <v>2675</v>
      </c>
      <c r="BO1209" s="1">
        <v>100</v>
      </c>
      <c r="BP1209" s="1">
        <v>100</v>
      </c>
      <c r="BQ1209" s="1" t="s">
        <v>97</v>
      </c>
      <c r="BR1209" s="1" t="s">
        <v>98</v>
      </c>
      <c r="BS1209" s="1" t="s">
        <v>84</v>
      </c>
      <c r="BU1209" s="1">
        <v>0</v>
      </c>
      <c r="BV1209" s="1">
        <v>0</v>
      </c>
      <c r="BW1209" s="1">
        <v>0</v>
      </c>
      <c r="BX1209" s="1">
        <v>0</v>
      </c>
    </row>
    <row r="1210" spans="4:76" hidden="1" x14ac:dyDescent="0.25">
      <c r="D1210" s="4"/>
      <c r="E1210" s="5" t="str">
        <f>BJ1210</f>
        <v>DPP-2015-FEB</v>
      </c>
      <c r="F1210" s="5" t="str">
        <f>BK1210</f>
        <v>East (ITC)</v>
      </c>
      <c r="H1210" s="5" t="str">
        <f>BB1210</f>
        <v>Withdrawn</v>
      </c>
      <c r="I1210" s="6" t="str">
        <f>BS1210</f>
        <v>Not Started</v>
      </c>
      <c r="J1210" s="1" t="s">
        <v>2676</v>
      </c>
      <c r="P1210" s="1" t="str">
        <f>BM1210</f>
        <v>NRIS</v>
      </c>
      <c r="R1210" s="1">
        <f>BP1210</f>
        <v>125</v>
      </c>
      <c r="T1210" s="1" t="str">
        <f>BQ1210</f>
        <v>Gas</v>
      </c>
      <c r="U1210" s="1" t="str">
        <f>BH1210</f>
        <v>Wayne County</v>
      </c>
      <c r="V1210" s="1" t="str">
        <f>BI1210</f>
        <v>MI</v>
      </c>
      <c r="AB1210" s="1"/>
      <c r="AC1210" s="1"/>
      <c r="AJ1210" s="5"/>
      <c r="AK1210" s="5"/>
      <c r="AL1210" s="5"/>
      <c r="AM1210" s="5"/>
      <c r="AN1210" s="5"/>
      <c r="AO1210" s="5"/>
      <c r="AP1210" s="5"/>
      <c r="AQ1210" s="5"/>
      <c r="AR1210" s="5"/>
      <c r="AS1210" s="5"/>
      <c r="AT1210" s="5"/>
      <c r="AU1210" s="5"/>
      <c r="BB1210" s="1" t="s">
        <v>73</v>
      </c>
      <c r="BC1210" s="2">
        <v>41960</v>
      </c>
      <c r="BD1210" s="2">
        <v>42181</v>
      </c>
      <c r="BG1210" s="1" t="s">
        <v>128</v>
      </c>
      <c r="BH1210" s="1" t="s">
        <v>129</v>
      </c>
      <c r="BI1210" s="1" t="s">
        <v>130</v>
      </c>
      <c r="BJ1210" s="1" t="s">
        <v>1438</v>
      </c>
      <c r="BK1210" s="1" t="s">
        <v>1808</v>
      </c>
      <c r="BL1210" s="1" t="s">
        <v>2320</v>
      </c>
      <c r="BM1210" s="1" t="s">
        <v>126</v>
      </c>
      <c r="BN1210" s="1" t="s">
        <v>2677</v>
      </c>
      <c r="BO1210" s="1">
        <v>125</v>
      </c>
      <c r="BP1210" s="1">
        <v>125</v>
      </c>
      <c r="BQ1210" s="1" t="s">
        <v>64</v>
      </c>
      <c r="BR1210" s="1" t="s">
        <v>355</v>
      </c>
      <c r="BS1210" s="1" t="s">
        <v>84</v>
      </c>
      <c r="BU1210" s="1">
        <v>0</v>
      </c>
      <c r="BV1210" s="1">
        <v>0</v>
      </c>
      <c r="BW1210" s="1">
        <v>0</v>
      </c>
      <c r="BX1210" s="1">
        <v>0</v>
      </c>
    </row>
    <row r="1211" spans="4:76" hidden="1" x14ac:dyDescent="0.25">
      <c r="D1211" s="4"/>
      <c r="E1211" s="5" t="str">
        <f>BJ1211</f>
        <v>DPP-2015-FEB</v>
      </c>
      <c r="F1211" s="5" t="str">
        <f>BK1211</f>
        <v>East (ITC)</v>
      </c>
      <c r="H1211" s="5" t="str">
        <f>BB1211</f>
        <v>Withdrawn</v>
      </c>
      <c r="I1211" s="6" t="str">
        <f>BS1211</f>
        <v>Not Started</v>
      </c>
      <c r="J1211" s="1" t="s">
        <v>2678</v>
      </c>
      <c r="P1211" s="1" t="str">
        <f>BM1211</f>
        <v>NRIS</v>
      </c>
      <c r="R1211" s="1">
        <f>BP1211</f>
        <v>120</v>
      </c>
      <c r="T1211" s="1" t="str">
        <f>BQ1211</f>
        <v>Gas</v>
      </c>
      <c r="U1211" s="1" t="str">
        <f>BH1211</f>
        <v>Wayne County</v>
      </c>
      <c r="V1211" s="1" t="str">
        <f>BI1211</f>
        <v>MI</v>
      </c>
      <c r="AB1211" s="1"/>
      <c r="AC1211" s="1"/>
      <c r="AJ1211" s="5"/>
      <c r="AK1211" s="5"/>
      <c r="AL1211" s="5"/>
      <c r="AM1211" s="5"/>
      <c r="AN1211" s="5"/>
      <c r="AO1211" s="5"/>
      <c r="AP1211" s="5"/>
      <c r="AQ1211" s="5"/>
      <c r="AR1211" s="5"/>
      <c r="AS1211" s="5"/>
      <c r="AT1211" s="5"/>
      <c r="AU1211" s="5"/>
      <c r="BB1211" s="1" t="s">
        <v>73</v>
      </c>
      <c r="BC1211" s="2">
        <v>41960</v>
      </c>
      <c r="BD1211" s="2">
        <v>42181</v>
      </c>
      <c r="BG1211" s="1" t="s">
        <v>128</v>
      </c>
      <c r="BH1211" s="1" t="s">
        <v>129</v>
      </c>
      <c r="BI1211" s="1" t="s">
        <v>130</v>
      </c>
      <c r="BJ1211" s="1" t="s">
        <v>1438</v>
      </c>
      <c r="BK1211" s="1" t="s">
        <v>1808</v>
      </c>
      <c r="BL1211" s="1" t="s">
        <v>2320</v>
      </c>
      <c r="BM1211" s="1" t="s">
        <v>126</v>
      </c>
      <c r="BN1211" s="1" t="s">
        <v>2677</v>
      </c>
      <c r="BO1211" s="1">
        <v>120</v>
      </c>
      <c r="BP1211" s="1">
        <v>120</v>
      </c>
      <c r="BQ1211" s="1" t="s">
        <v>64</v>
      </c>
      <c r="BR1211" s="1" t="s">
        <v>355</v>
      </c>
      <c r="BS1211" s="1" t="s">
        <v>84</v>
      </c>
      <c r="BU1211" s="1">
        <v>0</v>
      </c>
      <c r="BV1211" s="1">
        <v>0</v>
      </c>
      <c r="BW1211" s="1">
        <v>0</v>
      </c>
      <c r="BX1211" s="1">
        <v>0</v>
      </c>
    </row>
    <row r="1212" spans="4:76" hidden="1" x14ac:dyDescent="0.25">
      <c r="D1212" s="4"/>
      <c r="E1212" s="5" t="str">
        <f>BJ1212</f>
        <v>DPP-2012-AUG</v>
      </c>
      <c r="F1212" s="5" t="str">
        <f>BK1212</f>
        <v>West</v>
      </c>
      <c r="H1212" s="5" t="str">
        <f>BB1212</f>
        <v>Done</v>
      </c>
      <c r="I1212" s="6" t="str">
        <f>BS1212</f>
        <v>In Service</v>
      </c>
      <c r="J1212" s="1" t="s">
        <v>2679</v>
      </c>
      <c r="P1212" s="1" t="str">
        <f>BM1212</f>
        <v>ERIS</v>
      </c>
      <c r="R1212" s="1">
        <f>BP1212</f>
        <v>4.9400000000000004</v>
      </c>
      <c r="T1212" s="1" t="str">
        <f>BQ1212</f>
        <v>Wind</v>
      </c>
      <c r="U1212" s="1" t="str">
        <f>BH1212</f>
        <v>Winona County</v>
      </c>
      <c r="V1212" s="1" t="str">
        <f>BI1212</f>
        <v>MN</v>
      </c>
      <c r="AB1212" s="1"/>
      <c r="AC1212" s="1"/>
      <c r="AJ1212" s="5"/>
      <c r="AK1212" s="5"/>
      <c r="AL1212" s="5"/>
      <c r="AM1212" s="5"/>
      <c r="AN1212" s="5"/>
      <c r="AO1212" s="5"/>
      <c r="AP1212" s="5"/>
      <c r="AQ1212" s="5"/>
      <c r="AR1212" s="5"/>
      <c r="AS1212" s="5"/>
      <c r="AT1212" s="5"/>
      <c r="AU1212" s="5"/>
      <c r="BB1212" s="1" t="s">
        <v>58</v>
      </c>
      <c r="BC1212" s="2">
        <v>40203</v>
      </c>
      <c r="BE1212" s="2">
        <v>41533</v>
      </c>
      <c r="BF1212" s="2">
        <v>40846</v>
      </c>
      <c r="BG1212" s="1" t="s">
        <v>87</v>
      </c>
      <c r="BH1212" s="1" t="s">
        <v>2075</v>
      </c>
      <c r="BI1212" s="1" t="s">
        <v>93</v>
      </c>
      <c r="BJ1212" s="1" t="s">
        <v>1435</v>
      </c>
      <c r="BK1212" s="1" t="s">
        <v>725</v>
      </c>
      <c r="BL1212" s="1" t="s">
        <v>134</v>
      </c>
      <c r="BM1212" s="1" t="s">
        <v>62</v>
      </c>
      <c r="BN1212" s="1" t="s">
        <v>2680</v>
      </c>
      <c r="BO1212" s="1">
        <v>4.9400000000000004</v>
      </c>
      <c r="BP1212" s="1">
        <v>4.9400000000000004</v>
      </c>
      <c r="BQ1212" s="1" t="s">
        <v>97</v>
      </c>
      <c r="BR1212" s="1" t="s">
        <v>98</v>
      </c>
      <c r="BS1212" s="1" t="s">
        <v>65</v>
      </c>
      <c r="BT1212" s="2">
        <v>40008</v>
      </c>
      <c r="BU1212" s="1">
        <v>0</v>
      </c>
      <c r="BV1212" s="1">
        <v>0</v>
      </c>
      <c r="BW1212" s="1">
        <v>0</v>
      </c>
      <c r="BX1212" s="1">
        <v>0</v>
      </c>
    </row>
    <row r="1213" spans="4:76" hidden="1" x14ac:dyDescent="0.25">
      <c r="D1213" s="4"/>
      <c r="E1213" s="5" t="str">
        <f>BJ1213</f>
        <v>SPA Parked</v>
      </c>
      <c r="F1213" s="5">
        <f>BK1213</f>
        <v>0</v>
      </c>
      <c r="H1213" s="5" t="str">
        <f>BB1213</f>
        <v>Withdrawn</v>
      </c>
      <c r="I1213" s="6" t="str">
        <f>BS1213</f>
        <v>Not Started</v>
      </c>
      <c r="J1213" s="1" t="s">
        <v>2681</v>
      </c>
      <c r="P1213" s="1" t="str">
        <f>BM1213</f>
        <v>NRIS</v>
      </c>
      <c r="R1213" s="1">
        <f>BP1213</f>
        <v>60</v>
      </c>
      <c r="T1213" s="1" t="str">
        <f>BQ1213</f>
        <v>Wind</v>
      </c>
      <c r="U1213" s="1" t="str">
        <f>BH1213</f>
        <v>Mackinac County</v>
      </c>
      <c r="V1213" s="1" t="str">
        <f>BI1213</f>
        <v>MI</v>
      </c>
      <c r="AB1213" s="1"/>
      <c r="AC1213" s="1"/>
      <c r="AJ1213" s="5"/>
      <c r="AK1213" s="5"/>
      <c r="AL1213" s="5"/>
      <c r="AM1213" s="5"/>
      <c r="AN1213" s="5"/>
      <c r="AO1213" s="5"/>
      <c r="AP1213" s="5"/>
      <c r="AQ1213" s="5"/>
      <c r="AR1213" s="5"/>
      <c r="AS1213" s="5"/>
      <c r="AT1213" s="5"/>
      <c r="AU1213" s="5"/>
      <c r="BB1213" s="1" t="s">
        <v>73</v>
      </c>
      <c r="BC1213" s="2">
        <v>41596</v>
      </c>
      <c r="BD1213" s="2">
        <v>42182</v>
      </c>
      <c r="BG1213" s="1" t="s">
        <v>74</v>
      </c>
      <c r="BH1213" s="1" t="s">
        <v>2682</v>
      </c>
      <c r="BI1213" s="1" t="s">
        <v>130</v>
      </c>
      <c r="BJ1213" s="1" t="s">
        <v>2594</v>
      </c>
      <c r="BL1213" s="1" t="s">
        <v>536</v>
      </c>
      <c r="BM1213" s="1" t="s">
        <v>126</v>
      </c>
      <c r="BN1213" s="1" t="s">
        <v>2683</v>
      </c>
      <c r="BO1213" s="1">
        <v>60</v>
      </c>
      <c r="BP1213" s="1">
        <v>60</v>
      </c>
      <c r="BQ1213" s="1" t="s">
        <v>97</v>
      </c>
      <c r="BR1213" s="1" t="s">
        <v>98</v>
      </c>
      <c r="BS1213" s="1" t="s">
        <v>84</v>
      </c>
      <c r="BU1213" s="1">
        <v>0</v>
      </c>
      <c r="BV1213" s="1">
        <v>0</v>
      </c>
      <c r="BW1213" s="1">
        <v>0</v>
      </c>
      <c r="BX1213" s="1">
        <v>0</v>
      </c>
    </row>
    <row r="1214" spans="4:76" hidden="1" x14ac:dyDescent="0.25">
      <c r="D1214" s="4"/>
      <c r="E1214" s="5">
        <f>BJ1214</f>
        <v>0</v>
      </c>
      <c r="F1214" s="5">
        <f>BK1214</f>
        <v>0</v>
      </c>
      <c r="H1214" s="5" t="str">
        <f>BB1214</f>
        <v>Withdrawn</v>
      </c>
      <c r="I1214" s="6" t="str">
        <f>BS1214</f>
        <v>Withdrawn</v>
      </c>
      <c r="J1214" s="1" t="s">
        <v>2684</v>
      </c>
      <c r="P1214" s="1" t="str">
        <f>BM1214</f>
        <v>NRIS</v>
      </c>
      <c r="R1214" s="1">
        <f>BP1214</f>
        <v>100</v>
      </c>
      <c r="T1214" s="1" t="str">
        <f>BQ1214</f>
        <v>Gas</v>
      </c>
      <c r="U1214" s="1" t="str">
        <f>BH1214</f>
        <v>Sherburne County</v>
      </c>
      <c r="V1214" s="1" t="str">
        <f>BI1214</f>
        <v>MN</v>
      </c>
      <c r="AB1214" s="1"/>
      <c r="AC1214" s="1"/>
      <c r="AJ1214" s="5"/>
      <c r="AK1214" s="5"/>
      <c r="AL1214" s="5"/>
      <c r="AM1214" s="5"/>
      <c r="AN1214" s="5"/>
      <c r="AO1214" s="5"/>
      <c r="AP1214" s="5"/>
      <c r="AQ1214" s="5"/>
      <c r="AR1214" s="5"/>
      <c r="AS1214" s="5"/>
      <c r="AT1214" s="5"/>
      <c r="AU1214" s="5"/>
      <c r="BB1214" s="1" t="s">
        <v>73</v>
      </c>
      <c r="BC1214" s="2">
        <v>37928</v>
      </c>
      <c r="BD1214" s="2">
        <v>42184</v>
      </c>
      <c r="BE1214" s="2">
        <v>39380</v>
      </c>
      <c r="BF1214" s="2">
        <v>40983</v>
      </c>
      <c r="BG1214" s="1" t="s">
        <v>153</v>
      </c>
      <c r="BH1214" s="1" t="s">
        <v>244</v>
      </c>
      <c r="BI1214" s="1" t="s">
        <v>93</v>
      </c>
      <c r="BL1214" s="1" t="s">
        <v>77</v>
      </c>
      <c r="BM1214" s="1" t="s">
        <v>126</v>
      </c>
      <c r="BN1214" s="1" t="s">
        <v>784</v>
      </c>
      <c r="BO1214" s="1">
        <v>100</v>
      </c>
      <c r="BP1214" s="1">
        <v>100</v>
      </c>
      <c r="BQ1214" s="1" t="s">
        <v>64</v>
      </c>
      <c r="BR1214" s="1" t="s">
        <v>172</v>
      </c>
      <c r="BS1214" s="1" t="s">
        <v>73</v>
      </c>
      <c r="BT1214" s="2">
        <v>41059</v>
      </c>
      <c r="BU1214" s="1">
        <v>0</v>
      </c>
      <c r="BV1214" s="1">
        <v>0</v>
      </c>
      <c r="BW1214" s="1">
        <v>0</v>
      </c>
      <c r="BX1214" s="1">
        <v>0</v>
      </c>
    </row>
    <row r="1215" spans="4:76" hidden="1" x14ac:dyDescent="0.25">
      <c r="D1215" s="4"/>
      <c r="E1215" s="5">
        <f>BJ1215</f>
        <v>0</v>
      </c>
      <c r="F1215" s="5">
        <f>BK1215</f>
        <v>0</v>
      </c>
      <c r="H1215" s="5" t="str">
        <f>BB1215</f>
        <v>Withdrawn</v>
      </c>
      <c r="I1215" s="6" t="str">
        <f>BS1215</f>
        <v>Withdrawn</v>
      </c>
      <c r="J1215" s="1" t="s">
        <v>2685</v>
      </c>
      <c r="P1215" s="1" t="str">
        <f>BM1215</f>
        <v>NRIS</v>
      </c>
      <c r="R1215" s="1">
        <f>BP1215</f>
        <v>68</v>
      </c>
      <c r="T1215" s="1" t="str">
        <f>BQ1215</f>
        <v>Coal</v>
      </c>
      <c r="U1215" s="1" t="str">
        <f>BH1215</f>
        <v>Mercer County</v>
      </c>
      <c r="V1215" s="1" t="str">
        <f>BI1215</f>
        <v>ND</v>
      </c>
      <c r="AB1215" s="1"/>
      <c r="AC1215" s="1"/>
      <c r="AJ1215" s="5"/>
      <c r="AK1215" s="5"/>
      <c r="AL1215" s="5"/>
      <c r="AM1215" s="5"/>
      <c r="AN1215" s="5"/>
      <c r="AO1215" s="5"/>
      <c r="AP1215" s="5"/>
      <c r="AQ1215" s="5"/>
      <c r="AR1215" s="5"/>
      <c r="AS1215" s="5"/>
      <c r="AT1215" s="5"/>
      <c r="AU1215" s="5"/>
      <c r="BB1215" s="1" t="s">
        <v>73</v>
      </c>
      <c r="BC1215" s="2">
        <v>38534</v>
      </c>
      <c r="BD1215" s="2">
        <v>42184</v>
      </c>
      <c r="BE1215" s="2">
        <v>40009</v>
      </c>
      <c r="BF1215" s="2">
        <v>41000</v>
      </c>
      <c r="BG1215" s="1" t="s">
        <v>153</v>
      </c>
      <c r="BH1215" s="1" t="s">
        <v>113</v>
      </c>
      <c r="BI1215" s="1" t="s">
        <v>194</v>
      </c>
      <c r="BL1215" s="1" t="s">
        <v>77</v>
      </c>
      <c r="BM1215" s="1" t="s">
        <v>126</v>
      </c>
      <c r="BN1215" s="1" t="s">
        <v>2686</v>
      </c>
      <c r="BO1215" s="1">
        <v>68</v>
      </c>
      <c r="BP1215" s="1">
        <v>68</v>
      </c>
      <c r="BQ1215" s="1" t="s">
        <v>83</v>
      </c>
      <c r="BR1215" s="1" t="s">
        <v>1049</v>
      </c>
      <c r="BS1215" s="1" t="s">
        <v>73</v>
      </c>
      <c r="BT1215" s="2">
        <v>40695</v>
      </c>
      <c r="BU1215" s="1">
        <v>0</v>
      </c>
      <c r="BV1215" s="1">
        <v>0</v>
      </c>
      <c r="BW1215" s="1">
        <v>0</v>
      </c>
      <c r="BX1215" s="1">
        <v>0</v>
      </c>
    </row>
    <row r="1216" spans="4:76" hidden="1" x14ac:dyDescent="0.25">
      <c r="D1216" s="4"/>
      <c r="E1216" s="5" t="str">
        <f>BJ1216</f>
        <v>SPA Parked</v>
      </c>
      <c r="F1216" s="5">
        <f>BK1216</f>
        <v>0</v>
      </c>
      <c r="H1216" s="5" t="str">
        <f>BB1216</f>
        <v>Withdrawn</v>
      </c>
      <c r="I1216" s="6" t="str">
        <f>BS1216</f>
        <v>Not Started</v>
      </c>
      <c r="J1216" s="1" t="s">
        <v>2687</v>
      </c>
      <c r="P1216" s="1" t="str">
        <f>BM1216</f>
        <v>NRIS</v>
      </c>
      <c r="R1216" s="1">
        <f>BP1216</f>
        <v>50</v>
      </c>
      <c r="T1216" s="1" t="str">
        <f>BQ1216</f>
        <v>Solar</v>
      </c>
      <c r="U1216" s="1" t="str">
        <f>BH1216</f>
        <v>Jackson County</v>
      </c>
      <c r="V1216" s="1" t="str">
        <f>BI1216</f>
        <v>AR</v>
      </c>
      <c r="AB1216" s="1"/>
      <c r="AC1216" s="1"/>
      <c r="AJ1216" s="5"/>
      <c r="AK1216" s="5"/>
      <c r="AL1216" s="5"/>
      <c r="AM1216" s="5"/>
      <c r="AN1216" s="5"/>
      <c r="AO1216" s="5"/>
      <c r="AP1216" s="5"/>
      <c r="AQ1216" s="5"/>
      <c r="AR1216" s="5"/>
      <c r="AS1216" s="5"/>
      <c r="AT1216" s="5"/>
      <c r="AU1216" s="5"/>
      <c r="BB1216" s="1" t="s">
        <v>73</v>
      </c>
      <c r="BC1216" s="2">
        <v>41802</v>
      </c>
      <c r="BD1216" s="2">
        <v>42184</v>
      </c>
      <c r="BG1216" s="1" t="s">
        <v>59</v>
      </c>
      <c r="BH1216" s="1" t="s">
        <v>259</v>
      </c>
      <c r="BI1216" s="1" t="s">
        <v>2394</v>
      </c>
      <c r="BJ1216" s="1" t="s">
        <v>2594</v>
      </c>
      <c r="BL1216" s="1" t="s">
        <v>536</v>
      </c>
      <c r="BM1216" s="1" t="s">
        <v>126</v>
      </c>
      <c r="BN1216" s="1" t="s">
        <v>2688</v>
      </c>
      <c r="BO1216" s="1">
        <v>50</v>
      </c>
      <c r="BP1216" s="1">
        <v>50</v>
      </c>
      <c r="BQ1216" s="1" t="s">
        <v>1485</v>
      </c>
      <c r="BS1216" s="1" t="s">
        <v>84</v>
      </c>
      <c r="BU1216" s="1">
        <v>0</v>
      </c>
      <c r="BV1216" s="1">
        <v>0</v>
      </c>
      <c r="BW1216" s="1">
        <v>0</v>
      </c>
      <c r="BX1216" s="1">
        <v>0</v>
      </c>
    </row>
    <row r="1217" spans="4:76" hidden="1" x14ac:dyDescent="0.25">
      <c r="D1217" s="4"/>
      <c r="E1217" s="5" t="str">
        <f>BJ1217</f>
        <v>DPP-2018-APR</v>
      </c>
      <c r="F1217" s="5" t="str">
        <f>BK1217</f>
        <v>South</v>
      </c>
      <c r="H1217" s="5" t="str">
        <f>BB1217</f>
        <v>Done</v>
      </c>
      <c r="I1217" s="6" t="str">
        <f>BS1217</f>
        <v>Under Construction</v>
      </c>
      <c r="J1217" s="1" t="s">
        <v>2460</v>
      </c>
      <c r="P1217" s="1" t="str">
        <f>BM1217</f>
        <v>ERIS</v>
      </c>
      <c r="R1217" s="1">
        <f>BP1217</f>
        <v>150</v>
      </c>
      <c r="T1217" s="1" t="str">
        <f>BQ1217</f>
        <v>Solar</v>
      </c>
      <c r="U1217" s="1" t="str">
        <f>BH1217</f>
        <v>Polk County</v>
      </c>
      <c r="V1217" s="1" t="str">
        <f>BI1217</f>
        <v>TX</v>
      </c>
      <c r="AB1217" s="1"/>
      <c r="AC1217" s="1"/>
      <c r="AJ1217" s="5"/>
      <c r="AK1217" s="5"/>
      <c r="AL1217" s="5"/>
      <c r="AM1217" s="5"/>
      <c r="AN1217" s="5"/>
      <c r="AO1217" s="5"/>
      <c r="AP1217" s="5"/>
      <c r="AQ1217" s="5"/>
      <c r="AR1217" s="32"/>
      <c r="AS1217" s="32"/>
      <c r="AT1217" s="28">
        <f>AR1217/($R1217*1000)</f>
        <v>0</v>
      </c>
      <c r="AU1217" s="28">
        <f>AS1217/($R1217*1000)</f>
        <v>0</v>
      </c>
      <c r="BB1217" s="1" t="s">
        <v>58</v>
      </c>
      <c r="BC1217" s="2">
        <v>43171</v>
      </c>
      <c r="BE1217" s="2">
        <v>44126</v>
      </c>
      <c r="BF1217" s="2">
        <v>44440</v>
      </c>
      <c r="BG1217" s="1" t="s">
        <v>2461</v>
      </c>
      <c r="BH1217" s="1" t="s">
        <v>958</v>
      </c>
      <c r="BI1217" s="1" t="s">
        <v>67</v>
      </c>
      <c r="BJ1217" s="1" t="s">
        <v>2375</v>
      </c>
      <c r="BK1217" s="1" t="s">
        <v>2395</v>
      </c>
      <c r="BL1217" s="1" t="s">
        <v>726</v>
      </c>
      <c r="BM1217" s="1" t="s">
        <v>62</v>
      </c>
      <c r="BN1217" s="1" t="s">
        <v>2462</v>
      </c>
      <c r="BO1217" s="1">
        <v>150</v>
      </c>
      <c r="BP1217" s="1">
        <v>150</v>
      </c>
      <c r="BQ1217" s="1" t="s">
        <v>1485</v>
      </c>
      <c r="BR1217" s="1" t="s">
        <v>1486</v>
      </c>
      <c r="BS1217" s="1" t="s">
        <v>71</v>
      </c>
      <c r="BT1217" s="2">
        <v>44949</v>
      </c>
      <c r="BU1217" s="1">
        <v>150</v>
      </c>
      <c r="BV1217" s="1">
        <v>0</v>
      </c>
      <c r="BW1217" s="1">
        <v>150</v>
      </c>
      <c r="BX1217" s="1">
        <v>0</v>
      </c>
    </row>
    <row r="1218" spans="4:76" hidden="1" x14ac:dyDescent="0.25">
      <c r="D1218" s="4"/>
      <c r="E1218" s="5" t="str">
        <f>BJ1218</f>
        <v>DPP-2018-APR</v>
      </c>
      <c r="F1218" s="5" t="str">
        <f>BK1218</f>
        <v>Central</v>
      </c>
      <c r="H1218" s="5" t="str">
        <f>BB1218</f>
        <v>Withdrawn</v>
      </c>
      <c r="I1218" s="6" t="str">
        <f>BS1218</f>
        <v>Not Started</v>
      </c>
      <c r="J1218" s="1" t="s">
        <v>5214</v>
      </c>
      <c r="P1218" s="1" t="str">
        <f>BM1218</f>
        <v>NRIS</v>
      </c>
      <c r="Q1218" s="1" t="s">
        <v>6202</v>
      </c>
      <c r="R1218" s="1">
        <f>BP1218</f>
        <v>150</v>
      </c>
      <c r="T1218" s="1" t="str">
        <f>BQ1218</f>
        <v>Wind</v>
      </c>
      <c r="U1218" s="1" t="str">
        <f>BH1218</f>
        <v>Henry County</v>
      </c>
      <c r="V1218" s="1" t="str">
        <f>BI1218</f>
        <v>IN</v>
      </c>
      <c r="Z1218" s="1">
        <v>0</v>
      </c>
      <c r="AA1218" s="1">
        <f>IF(H1218="Withdrawn",0,1)</f>
        <v>0</v>
      </c>
      <c r="AB1218" s="1"/>
      <c r="AC1218" s="1"/>
      <c r="AJ1218" s="5"/>
      <c r="AK1218" s="5"/>
      <c r="AL1218" s="5"/>
      <c r="AM1218" s="5"/>
      <c r="AN1218" s="5"/>
      <c r="AO1218" s="5"/>
      <c r="AP1218" s="5"/>
      <c r="AQ1218" s="5"/>
      <c r="AR1218" s="32"/>
      <c r="AS1218" s="32"/>
      <c r="AT1218" s="28">
        <f>AR1218/($R1218*1000)</f>
        <v>0</v>
      </c>
      <c r="AU1218" s="28">
        <f>AS1218/($R1218*1000)</f>
        <v>0</v>
      </c>
      <c r="BB1218" s="1" t="s">
        <v>73</v>
      </c>
      <c r="BC1218" s="2">
        <v>43171</v>
      </c>
      <c r="BD1218" s="2">
        <v>43837</v>
      </c>
      <c r="BF1218" s="2">
        <v>44105</v>
      </c>
      <c r="BG1218" s="1" t="s">
        <v>2850</v>
      </c>
      <c r="BH1218" s="1" t="s">
        <v>429</v>
      </c>
      <c r="BI1218" s="1" t="s">
        <v>103</v>
      </c>
      <c r="BJ1218" s="1" t="s">
        <v>2375</v>
      </c>
      <c r="BK1218" s="1" t="s">
        <v>2435</v>
      </c>
      <c r="BL1218" s="1" t="s">
        <v>2376</v>
      </c>
      <c r="BM1218" s="1" t="s">
        <v>126</v>
      </c>
      <c r="BN1218" s="1" t="s">
        <v>5215</v>
      </c>
      <c r="BO1218" s="1">
        <v>150</v>
      </c>
      <c r="BP1218" s="1">
        <v>150</v>
      </c>
      <c r="BQ1218" s="1" t="s">
        <v>97</v>
      </c>
      <c r="BR1218" s="1" t="s">
        <v>98</v>
      </c>
      <c r="BS1218" s="1" t="s">
        <v>84</v>
      </c>
      <c r="BU1218" s="1">
        <v>0</v>
      </c>
      <c r="BV1218" s="1">
        <v>0</v>
      </c>
      <c r="BW1218" s="1">
        <v>0</v>
      </c>
      <c r="BX1218" s="1">
        <v>0</v>
      </c>
    </row>
    <row r="1219" spans="4:76" hidden="1" x14ac:dyDescent="0.25">
      <c r="D1219" s="4"/>
      <c r="E1219" s="5" t="str">
        <f>BJ1219</f>
        <v>SPA Parked</v>
      </c>
      <c r="F1219" s="5">
        <f>BK1219</f>
        <v>0</v>
      </c>
      <c r="H1219" s="5" t="str">
        <f>BB1219</f>
        <v>Withdrawn</v>
      </c>
      <c r="I1219" s="6" t="str">
        <f>BS1219</f>
        <v>Not Started</v>
      </c>
      <c r="J1219" s="1" t="s">
        <v>2694</v>
      </c>
      <c r="P1219" s="1" t="str">
        <f>BM1219</f>
        <v>NRIS</v>
      </c>
      <c r="R1219" s="1">
        <f>BP1219</f>
        <v>150</v>
      </c>
      <c r="T1219" s="1" t="str">
        <f>BQ1219</f>
        <v>Wind</v>
      </c>
      <c r="U1219" s="1" t="str">
        <f>BH1219</f>
        <v>O'Brien County</v>
      </c>
      <c r="V1219" s="1" t="str">
        <f>BI1219</f>
        <v>IA</v>
      </c>
      <c r="AB1219" s="1"/>
      <c r="AC1219" s="1"/>
      <c r="AJ1219" s="5"/>
      <c r="AK1219" s="5"/>
      <c r="AL1219" s="5"/>
      <c r="AM1219" s="5"/>
      <c r="AN1219" s="5"/>
      <c r="AO1219" s="5"/>
      <c r="AP1219" s="5"/>
      <c r="AQ1219" s="5"/>
      <c r="AR1219" s="5"/>
      <c r="AS1219" s="5"/>
      <c r="AT1219" s="5"/>
      <c r="AU1219" s="5"/>
      <c r="BB1219" s="1" t="s">
        <v>73</v>
      </c>
      <c r="BC1219" s="2">
        <v>41556</v>
      </c>
      <c r="BD1219" s="2">
        <v>42194</v>
      </c>
      <c r="BG1219" s="1" t="s">
        <v>251</v>
      </c>
      <c r="BH1219" s="1" t="s">
        <v>254</v>
      </c>
      <c r="BI1219" s="1" t="s">
        <v>89</v>
      </c>
      <c r="BJ1219" s="1" t="s">
        <v>2594</v>
      </c>
      <c r="BL1219" s="1" t="s">
        <v>536</v>
      </c>
      <c r="BM1219" s="1" t="s">
        <v>126</v>
      </c>
      <c r="BN1219" s="1" t="s">
        <v>2695</v>
      </c>
      <c r="BO1219" s="1">
        <v>150</v>
      </c>
      <c r="BP1219" s="1">
        <v>150</v>
      </c>
      <c r="BQ1219" s="1" t="s">
        <v>97</v>
      </c>
      <c r="BS1219" s="1" t="s">
        <v>84</v>
      </c>
      <c r="BU1219" s="1">
        <v>0</v>
      </c>
      <c r="BV1219" s="1">
        <v>0</v>
      </c>
      <c r="BW1219" s="1">
        <v>0</v>
      </c>
      <c r="BX1219" s="1">
        <v>0</v>
      </c>
    </row>
    <row r="1220" spans="4:76" hidden="1" x14ac:dyDescent="0.25">
      <c r="D1220" s="4"/>
      <c r="E1220" s="5" t="str">
        <f>BJ1220</f>
        <v>DPP-2015-FEB</v>
      </c>
      <c r="F1220" s="5" t="str">
        <f>BK1220</f>
        <v>West</v>
      </c>
      <c r="H1220" s="5" t="str">
        <f>BB1220</f>
        <v>Withdrawn</v>
      </c>
      <c r="I1220" s="6" t="str">
        <f>BS1220</f>
        <v>Not Started</v>
      </c>
      <c r="J1220" s="1" t="s">
        <v>2696</v>
      </c>
      <c r="P1220" s="1" t="str">
        <f>BM1220</f>
        <v>NRIS</v>
      </c>
      <c r="R1220" s="1">
        <f>BP1220</f>
        <v>150</v>
      </c>
      <c r="T1220" s="1" t="str">
        <f>BQ1220</f>
        <v>Wind</v>
      </c>
      <c r="U1220" s="1" t="str">
        <f>BH1220</f>
        <v>Fayette County</v>
      </c>
      <c r="V1220" s="1" t="str">
        <f>BI1220</f>
        <v>IA</v>
      </c>
      <c r="AB1220" s="1"/>
      <c r="AC1220" s="1"/>
      <c r="AJ1220" s="5"/>
      <c r="AK1220" s="5"/>
      <c r="AL1220" s="5"/>
      <c r="AM1220" s="5"/>
      <c r="AN1220" s="5"/>
      <c r="AO1220" s="5"/>
      <c r="AP1220" s="5"/>
      <c r="AQ1220" s="5"/>
      <c r="AR1220" s="5"/>
      <c r="AS1220" s="5"/>
      <c r="AT1220" s="5"/>
      <c r="AU1220" s="5"/>
      <c r="BB1220" s="1" t="s">
        <v>73</v>
      </c>
      <c r="BC1220" s="2">
        <v>41957</v>
      </c>
      <c r="BD1220" s="2">
        <v>42202</v>
      </c>
      <c r="BG1220" s="1" t="s">
        <v>87</v>
      </c>
      <c r="BH1220" s="1" t="s">
        <v>1533</v>
      </c>
      <c r="BI1220" s="1" t="s">
        <v>89</v>
      </c>
      <c r="BJ1220" s="1" t="s">
        <v>1438</v>
      </c>
      <c r="BK1220" s="1" t="s">
        <v>725</v>
      </c>
      <c r="BL1220" s="1" t="s">
        <v>134</v>
      </c>
      <c r="BM1220" s="1" t="s">
        <v>126</v>
      </c>
      <c r="BN1220" s="1" t="s">
        <v>2697</v>
      </c>
      <c r="BO1220" s="1">
        <v>150</v>
      </c>
      <c r="BP1220" s="1">
        <v>150</v>
      </c>
      <c r="BQ1220" s="1" t="s">
        <v>97</v>
      </c>
      <c r="BR1220" s="1" t="s">
        <v>98</v>
      </c>
      <c r="BS1220" s="1" t="s">
        <v>84</v>
      </c>
      <c r="BT1220" s="2">
        <v>42369</v>
      </c>
      <c r="BU1220" s="1">
        <v>0</v>
      </c>
      <c r="BV1220" s="1">
        <v>0</v>
      </c>
      <c r="BW1220" s="1">
        <v>0</v>
      </c>
      <c r="BX1220" s="1">
        <v>0</v>
      </c>
    </row>
    <row r="1221" spans="4:76" hidden="1" x14ac:dyDescent="0.25">
      <c r="D1221" s="4"/>
      <c r="E1221" s="5" t="str">
        <f>BJ1221</f>
        <v>SPA Parked</v>
      </c>
      <c r="F1221" s="5">
        <f>BK1221</f>
        <v>0</v>
      </c>
      <c r="H1221" s="5" t="str">
        <f>BB1221</f>
        <v>Withdrawn</v>
      </c>
      <c r="I1221" s="6" t="str">
        <f>BS1221</f>
        <v>Not Started</v>
      </c>
      <c r="J1221" s="1" t="s">
        <v>2698</v>
      </c>
      <c r="P1221" s="1" t="str">
        <f>BM1221</f>
        <v>ERIS</v>
      </c>
      <c r="R1221" s="1">
        <f>BP1221</f>
        <v>39.090000000000003</v>
      </c>
      <c r="T1221" s="1" t="str">
        <f>BQ1221</f>
        <v>Wind</v>
      </c>
      <c r="U1221" s="1" t="str">
        <f>BH1221</f>
        <v>Audubon County</v>
      </c>
      <c r="V1221" s="1" t="str">
        <f>BI1221</f>
        <v>IA</v>
      </c>
      <c r="AB1221" s="1"/>
      <c r="AC1221" s="1"/>
      <c r="AJ1221" s="5"/>
      <c r="AK1221" s="5"/>
      <c r="AL1221" s="5"/>
      <c r="AM1221" s="5"/>
      <c r="AN1221" s="5"/>
      <c r="AO1221" s="5"/>
      <c r="AP1221" s="5"/>
      <c r="AQ1221" s="5"/>
      <c r="AR1221" s="5"/>
      <c r="AS1221" s="5"/>
      <c r="AT1221" s="5"/>
      <c r="AU1221" s="5"/>
      <c r="BB1221" s="1" t="s">
        <v>73</v>
      </c>
      <c r="BC1221" s="2">
        <v>41162</v>
      </c>
      <c r="BD1221" s="2">
        <v>42206</v>
      </c>
      <c r="BG1221" s="1" t="s">
        <v>251</v>
      </c>
      <c r="BH1221" s="1" t="s">
        <v>2199</v>
      </c>
      <c r="BI1221" s="1" t="s">
        <v>89</v>
      </c>
      <c r="BJ1221" s="1" t="s">
        <v>2594</v>
      </c>
      <c r="BL1221" s="1" t="s">
        <v>143</v>
      </c>
      <c r="BM1221" s="1" t="s">
        <v>62</v>
      </c>
      <c r="BN1221" s="1" t="s">
        <v>2699</v>
      </c>
      <c r="BO1221" s="1">
        <v>39.090000000000003</v>
      </c>
      <c r="BP1221" s="1">
        <v>39.090000000000003</v>
      </c>
      <c r="BQ1221" s="1" t="s">
        <v>97</v>
      </c>
      <c r="BS1221" s="1" t="s">
        <v>84</v>
      </c>
      <c r="BU1221" s="1">
        <v>0</v>
      </c>
      <c r="BV1221" s="1">
        <v>0</v>
      </c>
      <c r="BW1221" s="1">
        <v>0</v>
      </c>
      <c r="BX1221" s="1">
        <v>0</v>
      </c>
    </row>
    <row r="1222" spans="4:76" hidden="1" x14ac:dyDescent="0.25">
      <c r="D1222" s="4"/>
      <c r="E1222" s="5" t="str">
        <f>BJ1222</f>
        <v>DPP-2014-AUG</v>
      </c>
      <c r="F1222" s="5" t="str">
        <f>BK1222</f>
        <v>Central</v>
      </c>
      <c r="H1222" s="5" t="str">
        <f>BB1222</f>
        <v>Withdrawn</v>
      </c>
      <c r="I1222" s="6" t="str">
        <f>BS1222</f>
        <v>Not Started</v>
      </c>
      <c r="J1222" s="1" t="s">
        <v>2700</v>
      </c>
      <c r="P1222" s="1" t="str">
        <f>BM1222</f>
        <v>ERIS</v>
      </c>
      <c r="R1222" s="1">
        <f>BP1222</f>
        <v>90</v>
      </c>
      <c r="T1222" s="1" t="str">
        <f>BQ1222</f>
        <v>Gas</v>
      </c>
      <c r="U1222" s="1" t="str">
        <f>BH1222</f>
        <v>Posey County</v>
      </c>
      <c r="V1222" s="1" t="str">
        <f>BI1222</f>
        <v>IN</v>
      </c>
      <c r="AB1222" s="1"/>
      <c r="AC1222" s="1"/>
      <c r="AJ1222" s="5"/>
      <c r="AK1222" s="5"/>
      <c r="AL1222" s="5"/>
      <c r="AM1222" s="5"/>
      <c r="AN1222" s="5"/>
      <c r="AO1222" s="5"/>
      <c r="AP1222" s="5"/>
      <c r="AQ1222" s="5"/>
      <c r="AR1222" s="5"/>
      <c r="AS1222" s="5"/>
      <c r="AT1222" s="5"/>
      <c r="AU1222" s="5"/>
      <c r="BB1222" s="1" t="s">
        <v>73</v>
      </c>
      <c r="BC1222" s="2">
        <v>41775</v>
      </c>
      <c r="BD1222" s="2">
        <v>42208</v>
      </c>
      <c r="BG1222" s="1" t="s">
        <v>197</v>
      </c>
      <c r="BH1222" s="1" t="s">
        <v>308</v>
      </c>
      <c r="BI1222" s="1" t="s">
        <v>103</v>
      </c>
      <c r="BJ1222" s="1" t="s">
        <v>2584</v>
      </c>
      <c r="BK1222" s="1" t="s">
        <v>2435</v>
      </c>
      <c r="BL1222" s="1" t="s">
        <v>134</v>
      </c>
      <c r="BM1222" s="1" t="s">
        <v>62</v>
      </c>
      <c r="BN1222" s="1" t="s">
        <v>2701</v>
      </c>
      <c r="BO1222" s="1">
        <v>83</v>
      </c>
      <c r="BP1222" s="1">
        <v>90</v>
      </c>
      <c r="BQ1222" s="1" t="s">
        <v>64</v>
      </c>
      <c r="BS1222" s="1" t="s">
        <v>84</v>
      </c>
      <c r="BT1222" s="2">
        <v>42674</v>
      </c>
      <c r="BU1222" s="1">
        <v>0</v>
      </c>
      <c r="BV1222" s="1">
        <v>0</v>
      </c>
      <c r="BW1222" s="1">
        <v>0</v>
      </c>
      <c r="BX1222" s="1">
        <v>0</v>
      </c>
    </row>
    <row r="1223" spans="4:76" hidden="1" x14ac:dyDescent="0.25">
      <c r="D1223" s="4"/>
      <c r="E1223" s="5" t="str">
        <f>BJ1223</f>
        <v>SPA Parked</v>
      </c>
      <c r="F1223" s="5">
        <f>BK1223</f>
        <v>0</v>
      </c>
      <c r="H1223" s="5" t="str">
        <f>BB1223</f>
        <v>Withdrawn</v>
      </c>
      <c r="I1223" s="6" t="str">
        <f>BS1223</f>
        <v>Not Started</v>
      </c>
      <c r="J1223" s="1" t="s">
        <v>2702</v>
      </c>
      <c r="P1223" s="1" t="str">
        <f>BM1223</f>
        <v>NRIS</v>
      </c>
      <c r="R1223" s="1">
        <f>BP1223</f>
        <v>99</v>
      </c>
      <c r="T1223" s="1" t="str">
        <f>BQ1223</f>
        <v>Wind</v>
      </c>
      <c r="U1223" s="1" t="str">
        <f>BH1223</f>
        <v>Mountrail County</v>
      </c>
      <c r="V1223" s="1" t="str">
        <f>BI1223</f>
        <v>ND</v>
      </c>
      <c r="AB1223" s="1"/>
      <c r="AC1223" s="1"/>
      <c r="AJ1223" s="5"/>
      <c r="AK1223" s="5"/>
      <c r="AL1223" s="5"/>
      <c r="AM1223" s="5"/>
      <c r="AN1223" s="5"/>
      <c r="AO1223" s="5"/>
      <c r="AP1223" s="5"/>
      <c r="AQ1223" s="5"/>
      <c r="AR1223" s="5"/>
      <c r="AS1223" s="5"/>
      <c r="AT1223" s="5"/>
      <c r="AU1223" s="5"/>
      <c r="BB1223" s="1" t="s">
        <v>73</v>
      </c>
      <c r="BC1223" s="2">
        <v>40357</v>
      </c>
      <c r="BD1223" s="2">
        <v>42226</v>
      </c>
      <c r="BG1223" s="1" t="s">
        <v>192</v>
      </c>
      <c r="BH1223" s="1" t="s">
        <v>1623</v>
      </c>
      <c r="BI1223" s="1" t="s">
        <v>194</v>
      </c>
      <c r="BJ1223" s="1" t="s">
        <v>2594</v>
      </c>
      <c r="BL1223" s="1" t="s">
        <v>143</v>
      </c>
      <c r="BM1223" s="1" t="s">
        <v>126</v>
      </c>
      <c r="BN1223" s="1" t="s">
        <v>2703</v>
      </c>
      <c r="BO1223" s="1">
        <v>99</v>
      </c>
      <c r="BP1223" s="1">
        <v>99</v>
      </c>
      <c r="BQ1223" s="1" t="s">
        <v>97</v>
      </c>
      <c r="BR1223" s="1" t="s">
        <v>98</v>
      </c>
      <c r="BS1223" s="1" t="s">
        <v>84</v>
      </c>
      <c r="BU1223" s="1">
        <v>0</v>
      </c>
      <c r="BV1223" s="1">
        <v>0</v>
      </c>
      <c r="BW1223" s="1">
        <v>0</v>
      </c>
      <c r="BX1223" s="1">
        <v>0</v>
      </c>
    </row>
    <row r="1224" spans="4:76" hidden="1" x14ac:dyDescent="0.25">
      <c r="D1224" s="4"/>
      <c r="E1224" s="5" t="str">
        <f>BJ1224</f>
        <v>SPA Parked</v>
      </c>
      <c r="F1224" s="5">
        <f>BK1224</f>
        <v>0</v>
      </c>
      <c r="H1224" s="5" t="str">
        <f>BB1224</f>
        <v>Withdrawn</v>
      </c>
      <c r="I1224" s="6" t="str">
        <f>BS1224</f>
        <v>Not Started</v>
      </c>
      <c r="J1224" s="1" t="s">
        <v>2704</v>
      </c>
      <c r="P1224" s="1" t="str">
        <f>BM1224</f>
        <v>NRIS</v>
      </c>
      <c r="R1224" s="1">
        <f>BP1224</f>
        <v>100</v>
      </c>
      <c r="T1224" s="1" t="str">
        <f>BQ1224</f>
        <v>Wind</v>
      </c>
      <c r="U1224" s="1" t="str">
        <f>BH1224</f>
        <v>Montgomery County</v>
      </c>
      <c r="V1224" s="1" t="str">
        <f>BI1224</f>
        <v>IN</v>
      </c>
      <c r="AB1224" s="1"/>
      <c r="AC1224" s="1"/>
      <c r="AJ1224" s="5"/>
      <c r="AK1224" s="5"/>
      <c r="AL1224" s="5"/>
      <c r="AM1224" s="5"/>
      <c r="AN1224" s="5"/>
      <c r="AO1224" s="5"/>
      <c r="AP1224" s="5"/>
      <c r="AQ1224" s="5"/>
      <c r="AR1224" s="5"/>
      <c r="AS1224" s="5"/>
      <c r="AT1224" s="5"/>
      <c r="AU1224" s="5"/>
      <c r="BB1224" s="1" t="s">
        <v>73</v>
      </c>
      <c r="BC1224" s="2">
        <v>41229</v>
      </c>
      <c r="BD1224" s="2">
        <v>42226</v>
      </c>
      <c r="BG1224" s="1" t="s">
        <v>101</v>
      </c>
      <c r="BH1224" s="1" t="s">
        <v>763</v>
      </c>
      <c r="BI1224" s="1" t="s">
        <v>103</v>
      </c>
      <c r="BJ1224" s="1" t="s">
        <v>2594</v>
      </c>
      <c r="BL1224" s="1" t="s">
        <v>143</v>
      </c>
      <c r="BM1224" s="1" t="s">
        <v>126</v>
      </c>
      <c r="BN1224" s="1" t="s">
        <v>2705</v>
      </c>
      <c r="BO1224" s="1">
        <v>100</v>
      </c>
      <c r="BP1224" s="1">
        <v>100</v>
      </c>
      <c r="BQ1224" s="1" t="s">
        <v>97</v>
      </c>
      <c r="BR1224" s="1" t="s">
        <v>98</v>
      </c>
      <c r="BS1224" s="1" t="s">
        <v>84</v>
      </c>
      <c r="BU1224" s="1">
        <v>0</v>
      </c>
      <c r="BV1224" s="1">
        <v>0</v>
      </c>
      <c r="BW1224" s="1">
        <v>0</v>
      </c>
      <c r="BX1224" s="1">
        <v>0</v>
      </c>
    </row>
    <row r="1225" spans="4:76" hidden="1" x14ac:dyDescent="0.25">
      <c r="D1225" s="4"/>
      <c r="E1225" s="5" t="str">
        <f>BJ1225</f>
        <v>DPP-2018-APR</v>
      </c>
      <c r="F1225" s="5" t="str">
        <f>BK1225</f>
        <v>West</v>
      </c>
      <c r="H1225" s="5" t="str">
        <f>BB1225</f>
        <v>Withdrawn</v>
      </c>
      <c r="I1225" s="6" t="str">
        <f>BS1225</f>
        <v>Not Started</v>
      </c>
      <c r="J1225" s="1" t="s">
        <v>5282</v>
      </c>
      <c r="P1225" s="1" t="str">
        <f>BM1225</f>
        <v>NRIS</v>
      </c>
      <c r="R1225" s="1">
        <f>BP1225</f>
        <v>50</v>
      </c>
      <c r="T1225" s="1" t="str">
        <f>BQ1225</f>
        <v>Battery Storage</v>
      </c>
      <c r="U1225" s="1" t="str">
        <f>BH1225</f>
        <v>Wabasha County</v>
      </c>
      <c r="V1225" s="1" t="str">
        <f>BI1225</f>
        <v>MN</v>
      </c>
      <c r="AB1225" s="1"/>
      <c r="AC1225" s="1"/>
      <c r="AJ1225" s="5"/>
      <c r="AK1225" s="5"/>
      <c r="AL1225" s="5"/>
      <c r="AM1225" s="5"/>
      <c r="AN1225" s="5"/>
      <c r="AO1225" s="5"/>
      <c r="AP1225" s="5"/>
      <c r="AQ1225" s="5"/>
      <c r="AR1225" s="32"/>
      <c r="AS1225" s="32"/>
      <c r="AT1225" s="28">
        <f>AR1225/($R1225*1000)</f>
        <v>0</v>
      </c>
      <c r="AU1225" s="28">
        <f>AS1225/($R1225*1000)</f>
        <v>0</v>
      </c>
      <c r="BB1225" s="1" t="s">
        <v>73</v>
      </c>
      <c r="BC1225" s="2">
        <v>43171</v>
      </c>
      <c r="BD1225" s="2">
        <v>43915</v>
      </c>
      <c r="BF1225" s="2">
        <v>44500</v>
      </c>
      <c r="BG1225" s="1" t="s">
        <v>91</v>
      </c>
      <c r="BH1225" s="1" t="s">
        <v>5283</v>
      </c>
      <c r="BI1225" s="1" t="s">
        <v>93</v>
      </c>
      <c r="BJ1225" s="1" t="s">
        <v>2375</v>
      </c>
      <c r="BK1225" s="1" t="s">
        <v>725</v>
      </c>
      <c r="BL1225" s="1" t="s">
        <v>2376</v>
      </c>
      <c r="BM1225" s="1" t="s">
        <v>126</v>
      </c>
      <c r="BN1225" s="1" t="s">
        <v>5284</v>
      </c>
      <c r="BO1225" s="1">
        <v>50</v>
      </c>
      <c r="BP1225" s="1">
        <v>50</v>
      </c>
      <c r="BQ1225" s="1" t="s">
        <v>2498</v>
      </c>
      <c r="BR1225" s="1" t="s">
        <v>2499</v>
      </c>
      <c r="BS1225" s="1" t="s">
        <v>84</v>
      </c>
      <c r="BU1225" s="1">
        <v>0</v>
      </c>
      <c r="BV1225" s="1">
        <v>0</v>
      </c>
      <c r="BW1225" s="1">
        <v>0</v>
      </c>
      <c r="BX1225" s="1">
        <v>0</v>
      </c>
    </row>
    <row r="1226" spans="4:76" hidden="1" x14ac:dyDescent="0.25">
      <c r="D1226" s="4"/>
      <c r="E1226" s="5" t="str">
        <f>BJ1226</f>
        <v>DPP-2018-APR</v>
      </c>
      <c r="F1226" s="5" t="str">
        <f>BK1226</f>
        <v>Central</v>
      </c>
      <c r="H1226" s="5" t="str">
        <f>BB1226</f>
        <v>Withdrawn</v>
      </c>
      <c r="I1226" s="6" t="str">
        <f>BS1226</f>
        <v>Not Started</v>
      </c>
      <c r="J1226" s="1" t="s">
        <v>5913</v>
      </c>
      <c r="P1226" s="1" t="str">
        <f>BM1226</f>
        <v>NRIS</v>
      </c>
      <c r="Q1226" s="1" t="s">
        <v>6202</v>
      </c>
      <c r="R1226" s="1">
        <f>BP1226</f>
        <v>50</v>
      </c>
      <c r="T1226" s="1" t="str">
        <f>BQ1226</f>
        <v>Battery Storage</v>
      </c>
      <c r="U1226" s="1" t="str">
        <f>BH1226</f>
        <v>Stoddard County</v>
      </c>
      <c r="V1226" s="1" t="str">
        <f>BI1226</f>
        <v>MO</v>
      </c>
      <c r="Z1226" s="1">
        <v>1</v>
      </c>
      <c r="AA1226" s="1">
        <f>IF(H1226="Withdrawn",0,1)</f>
        <v>0</v>
      </c>
      <c r="AB1226" s="36">
        <v>200000</v>
      </c>
      <c r="AC1226" s="36">
        <v>236568</v>
      </c>
      <c r="AJ1226" s="5"/>
      <c r="AK1226" s="32">
        <v>241345</v>
      </c>
      <c r="AL1226" s="32">
        <f>SUM(AB1226:AK1226)</f>
        <v>677913</v>
      </c>
      <c r="AM1226" s="32"/>
      <c r="AN1226" s="32"/>
      <c r="AO1226" s="32">
        <v>436000</v>
      </c>
      <c r="AP1226" s="32">
        <v>3054500</v>
      </c>
      <c r="AQ1226" s="32">
        <v>335070</v>
      </c>
      <c r="AR1226" s="32">
        <f>AM1226+AP1226</f>
        <v>3054500</v>
      </c>
      <c r="AS1226" s="32">
        <f>AR1226+AN1226+AO1226+AQ1226</f>
        <v>3825570</v>
      </c>
      <c r="AT1226" s="28">
        <f>AR1226/($R1226*1000)</f>
        <v>61.09</v>
      </c>
      <c r="AU1226" s="28">
        <f>AS1226/($R1226*1000)</f>
        <v>76.511399999999995</v>
      </c>
      <c r="AV1226" s="16">
        <f>IF(P1226 = "NRIS",AS1226,AR1226)</f>
        <v>3825570</v>
      </c>
      <c r="BB1226" s="1" t="s">
        <v>73</v>
      </c>
      <c r="BC1226" s="2">
        <v>43171</v>
      </c>
      <c r="BD1226" s="2">
        <v>44265</v>
      </c>
      <c r="BF1226" s="2">
        <v>44500</v>
      </c>
      <c r="BG1226" s="1" t="s">
        <v>486</v>
      </c>
      <c r="BH1226" s="1" t="s">
        <v>2469</v>
      </c>
      <c r="BI1226" s="1" t="s">
        <v>488</v>
      </c>
      <c r="BJ1226" s="1" t="s">
        <v>2375</v>
      </c>
      <c r="BK1226" s="1" t="s">
        <v>2435</v>
      </c>
      <c r="BL1226" s="1" t="s">
        <v>2376</v>
      </c>
      <c r="BM1226" s="1" t="s">
        <v>126</v>
      </c>
      <c r="BN1226" s="1" t="s">
        <v>5914</v>
      </c>
      <c r="BO1226" s="1">
        <v>50</v>
      </c>
      <c r="BP1226" s="1">
        <v>50</v>
      </c>
      <c r="BQ1226" s="1" t="s">
        <v>2498</v>
      </c>
      <c r="BR1226" s="1" t="s">
        <v>2499</v>
      </c>
      <c r="BS1226" s="1" t="s">
        <v>84</v>
      </c>
      <c r="BU1226" s="1">
        <v>50</v>
      </c>
      <c r="BV1226" s="1">
        <v>50</v>
      </c>
      <c r="BW1226" s="1">
        <v>0</v>
      </c>
      <c r="BX1226" s="1">
        <v>0</v>
      </c>
    </row>
    <row r="1227" spans="4:76" hidden="1" x14ac:dyDescent="0.25">
      <c r="D1227" s="4"/>
      <c r="E1227" s="5" t="str">
        <f>BJ1227</f>
        <v>SPA Parked</v>
      </c>
      <c r="F1227" s="5">
        <f>BK1227</f>
        <v>0</v>
      </c>
      <c r="H1227" s="5" t="str">
        <f>BB1227</f>
        <v>Withdrawn</v>
      </c>
      <c r="I1227" s="6" t="str">
        <f>BS1227</f>
        <v>Not Started</v>
      </c>
      <c r="J1227" s="1" t="s">
        <v>2710</v>
      </c>
      <c r="P1227" s="1" t="str">
        <f>BM1227</f>
        <v>ERIS</v>
      </c>
      <c r="R1227" s="1">
        <f>BP1227</f>
        <v>19.79</v>
      </c>
      <c r="T1227" s="1" t="str">
        <f>BQ1227</f>
        <v>Wind</v>
      </c>
      <c r="U1227" s="1" t="str">
        <f>BH1227</f>
        <v>St. Mary</v>
      </c>
      <c r="V1227" s="1" t="str">
        <f>BI1227</f>
        <v>LA</v>
      </c>
      <c r="AB1227" s="1"/>
      <c r="AC1227" s="1"/>
      <c r="AJ1227" s="5"/>
      <c r="AK1227" s="5"/>
      <c r="AL1227" s="5"/>
      <c r="AM1227" s="5"/>
      <c r="AN1227" s="5"/>
      <c r="AO1227" s="5"/>
      <c r="AP1227" s="5"/>
      <c r="AQ1227" s="5"/>
      <c r="AR1227" s="5"/>
      <c r="AS1227" s="5"/>
      <c r="AT1227" s="5"/>
      <c r="AU1227" s="5"/>
      <c r="BB1227" s="1" t="s">
        <v>73</v>
      </c>
      <c r="BC1227" s="2">
        <v>41653</v>
      </c>
      <c r="BD1227" s="2">
        <v>42226</v>
      </c>
      <c r="BG1227" s="1" t="s">
        <v>2711</v>
      </c>
      <c r="BH1227" s="1" t="s">
        <v>2712</v>
      </c>
      <c r="BI1227" s="1" t="s">
        <v>61</v>
      </c>
      <c r="BJ1227" s="1" t="s">
        <v>2594</v>
      </c>
      <c r="BL1227" s="1" t="s">
        <v>536</v>
      </c>
      <c r="BM1227" s="1" t="s">
        <v>62</v>
      </c>
      <c r="BN1227" s="1" t="s">
        <v>2713</v>
      </c>
      <c r="BO1227" s="1">
        <v>19.79</v>
      </c>
      <c r="BP1227" s="1">
        <v>19.79</v>
      </c>
      <c r="BQ1227" s="1" t="s">
        <v>97</v>
      </c>
      <c r="BR1227" s="1" t="s">
        <v>98</v>
      </c>
      <c r="BS1227" s="1" t="s">
        <v>84</v>
      </c>
      <c r="BU1227" s="1">
        <v>0</v>
      </c>
      <c r="BV1227" s="1">
        <v>0</v>
      </c>
      <c r="BW1227" s="1">
        <v>0</v>
      </c>
      <c r="BX1227" s="1">
        <v>0</v>
      </c>
    </row>
    <row r="1228" spans="4:76" hidden="1" x14ac:dyDescent="0.25">
      <c r="D1228" s="4"/>
      <c r="E1228" s="5" t="str">
        <f>BJ1228</f>
        <v>SPA Parked</v>
      </c>
      <c r="F1228" s="5">
        <f>BK1228</f>
        <v>0</v>
      </c>
      <c r="H1228" s="5" t="str">
        <f>BB1228</f>
        <v>Withdrawn</v>
      </c>
      <c r="I1228" s="6" t="str">
        <f>BS1228</f>
        <v>Not Started</v>
      </c>
      <c r="J1228" s="1" t="s">
        <v>2714</v>
      </c>
      <c r="P1228" s="1" t="str">
        <f>BM1228</f>
        <v>NRIS</v>
      </c>
      <c r="R1228" s="1">
        <f>BP1228</f>
        <v>100</v>
      </c>
      <c r="T1228" s="1" t="str">
        <f>BQ1228</f>
        <v>Wind</v>
      </c>
      <c r="U1228" s="1" t="str">
        <f>BH1228</f>
        <v>Ford County</v>
      </c>
      <c r="V1228" s="1" t="str">
        <f>BI1228</f>
        <v>IL</v>
      </c>
      <c r="AB1228" s="1"/>
      <c r="AC1228" s="1"/>
      <c r="AJ1228" s="5"/>
      <c r="AK1228" s="5"/>
      <c r="AL1228" s="5"/>
      <c r="AM1228" s="5"/>
      <c r="AN1228" s="5"/>
      <c r="AO1228" s="5"/>
      <c r="AP1228" s="5"/>
      <c r="AQ1228" s="5"/>
      <c r="AR1228" s="5"/>
      <c r="AS1228" s="5"/>
      <c r="AT1228" s="5"/>
      <c r="AU1228" s="5"/>
      <c r="BB1228" s="1" t="s">
        <v>73</v>
      </c>
      <c r="BC1228" s="2">
        <v>41229</v>
      </c>
      <c r="BD1228" s="2">
        <v>42227</v>
      </c>
      <c r="BG1228" s="1" t="s">
        <v>122</v>
      </c>
      <c r="BH1228" s="1" t="s">
        <v>736</v>
      </c>
      <c r="BI1228" s="1" t="s">
        <v>124</v>
      </c>
      <c r="BJ1228" s="1" t="s">
        <v>2594</v>
      </c>
      <c r="BL1228" s="1" t="s">
        <v>143</v>
      </c>
      <c r="BM1228" s="1" t="s">
        <v>126</v>
      </c>
      <c r="BN1228" s="1" t="s">
        <v>1911</v>
      </c>
      <c r="BO1228" s="1">
        <v>100</v>
      </c>
      <c r="BP1228" s="1">
        <v>100</v>
      </c>
      <c r="BQ1228" s="1" t="s">
        <v>97</v>
      </c>
      <c r="BR1228" s="1" t="s">
        <v>98</v>
      </c>
      <c r="BS1228" s="1" t="s">
        <v>84</v>
      </c>
      <c r="BU1228" s="1">
        <v>0</v>
      </c>
      <c r="BV1228" s="1">
        <v>0</v>
      </c>
      <c r="BW1228" s="1">
        <v>0</v>
      </c>
      <c r="BX1228" s="1">
        <v>0</v>
      </c>
    </row>
    <row r="1229" spans="4:76" x14ac:dyDescent="0.25">
      <c r="D1229" s="4"/>
      <c r="E1229" s="5" t="str">
        <f>BJ1229</f>
        <v>DPP-2018-APR</v>
      </c>
      <c r="F1229" s="5" t="str">
        <f>BK1229</f>
        <v>Central</v>
      </c>
      <c r="G1229" s="5" t="str">
        <f>_xlfn.CONCAT(E1229,F1229)</f>
        <v>DPP-2018-APRCentral</v>
      </c>
      <c r="H1229" s="5" t="str">
        <f>BB1229</f>
        <v>Active</v>
      </c>
      <c r="I1229" s="6" t="str">
        <f>BS1229</f>
        <v>Not Started</v>
      </c>
      <c r="J1229" s="1" t="s">
        <v>2468</v>
      </c>
      <c r="P1229" s="1" t="str">
        <f>BM1229</f>
        <v>NRIS</v>
      </c>
      <c r="Q1229" s="1" t="s">
        <v>6202</v>
      </c>
      <c r="R1229" s="1">
        <f>BP1229</f>
        <v>225</v>
      </c>
      <c r="T1229" s="1" t="str">
        <f>BQ1229</f>
        <v>Solar</v>
      </c>
      <c r="U1229" s="1" t="str">
        <f>BH1229</f>
        <v>Stoddard County</v>
      </c>
      <c r="V1229" s="1" t="str">
        <f>BI1229</f>
        <v>MO</v>
      </c>
      <c r="Z1229" s="1">
        <v>1</v>
      </c>
      <c r="AA1229" s="1">
        <f>IF(H1229="Withdrawn",0,1)</f>
        <v>1</v>
      </c>
      <c r="AB1229" s="36">
        <v>900000</v>
      </c>
      <c r="AC1229" s="36">
        <v>0</v>
      </c>
      <c r="AJ1229" s="5"/>
      <c r="AK1229" s="32">
        <v>12463</v>
      </c>
      <c r="AL1229" s="32">
        <f>SUM(AB1229:AK1229)</f>
        <v>912463</v>
      </c>
      <c r="AM1229" s="32"/>
      <c r="AN1229" s="32"/>
      <c r="AO1229" s="32">
        <v>1959000</v>
      </c>
      <c r="AP1229" s="32">
        <v>3054500</v>
      </c>
      <c r="AQ1229" s="32">
        <v>1507815</v>
      </c>
      <c r="AR1229" s="32">
        <f>AM1229+AP1229</f>
        <v>3054500</v>
      </c>
      <c r="AS1229" s="32">
        <f>AR1229+AN1229+AO1229+AQ1229</f>
        <v>6521315</v>
      </c>
      <c r="AT1229" s="28">
        <f>AR1229/($R1229*1000)</f>
        <v>13.575555555555555</v>
      </c>
      <c r="AU1229" s="28">
        <f>AS1229/($R1229*1000)</f>
        <v>28.983622222222223</v>
      </c>
      <c r="AV1229" s="16">
        <f>IF(P1229 = "NRIS",AS1229,AR1229)</f>
        <v>6521315</v>
      </c>
      <c r="BB1229" s="1" t="s">
        <v>2374</v>
      </c>
      <c r="BC1229" s="2">
        <v>43171</v>
      </c>
      <c r="BF1229" s="2">
        <v>44500</v>
      </c>
      <c r="BG1229" s="1" t="s">
        <v>486</v>
      </c>
      <c r="BH1229" s="1" t="s">
        <v>2469</v>
      </c>
      <c r="BI1229" s="1" t="s">
        <v>488</v>
      </c>
      <c r="BJ1229" s="1" t="s">
        <v>2375</v>
      </c>
      <c r="BK1229" s="1" t="s">
        <v>2435</v>
      </c>
      <c r="BL1229" s="1" t="s">
        <v>2376</v>
      </c>
      <c r="BM1229" s="1" t="s">
        <v>126</v>
      </c>
      <c r="BN1229" s="1" t="s">
        <v>2470</v>
      </c>
      <c r="BO1229" s="1">
        <v>225</v>
      </c>
      <c r="BP1229" s="1">
        <v>225</v>
      </c>
      <c r="BQ1229" s="1" t="s">
        <v>1485</v>
      </c>
      <c r="BR1229" s="1" t="s">
        <v>1486</v>
      </c>
      <c r="BS1229" s="1" t="s">
        <v>84</v>
      </c>
      <c r="BU1229" s="1">
        <v>225</v>
      </c>
      <c r="BV1229" s="1">
        <v>225</v>
      </c>
      <c r="BW1229" s="1">
        <v>225</v>
      </c>
      <c r="BX1229" s="1">
        <v>225</v>
      </c>
    </row>
    <row r="1230" spans="4:76" hidden="1" x14ac:dyDescent="0.25">
      <c r="D1230" s="4"/>
      <c r="E1230" s="5" t="str">
        <f>BJ1230</f>
        <v>SPA Parked</v>
      </c>
      <c r="F1230" s="5">
        <f>BK1230</f>
        <v>0</v>
      </c>
      <c r="H1230" s="5" t="str">
        <f>BB1230</f>
        <v>Withdrawn</v>
      </c>
      <c r="I1230" s="6" t="str">
        <f>BS1230</f>
        <v>Not Started</v>
      </c>
      <c r="J1230" s="1" t="s">
        <v>2717</v>
      </c>
      <c r="P1230" s="1" t="str">
        <f>BM1230</f>
        <v>ERIS</v>
      </c>
      <c r="R1230" s="1">
        <f>BP1230</f>
        <v>69.3</v>
      </c>
      <c r="T1230" s="1" t="str">
        <f>BQ1230</f>
        <v>Wind</v>
      </c>
      <c r="U1230" s="1" t="str">
        <f>BH1230</f>
        <v>Presque Isle County</v>
      </c>
      <c r="V1230" s="1" t="str">
        <f>BI1230</f>
        <v>MI</v>
      </c>
      <c r="AB1230" s="1"/>
      <c r="AC1230" s="1"/>
      <c r="AJ1230" s="5"/>
      <c r="AK1230" s="5"/>
      <c r="AL1230" s="5"/>
      <c r="AM1230" s="5"/>
      <c r="AN1230" s="5"/>
      <c r="AO1230" s="5"/>
      <c r="AP1230" s="5"/>
      <c r="AQ1230" s="5"/>
      <c r="AR1230" s="5"/>
      <c r="AS1230" s="5"/>
      <c r="AT1230" s="5"/>
      <c r="AU1230" s="5"/>
      <c r="BB1230" s="1" t="s">
        <v>73</v>
      </c>
      <c r="BC1230" s="2">
        <v>41535</v>
      </c>
      <c r="BD1230" s="2">
        <v>42227</v>
      </c>
      <c r="BG1230" s="1" t="s">
        <v>139</v>
      </c>
      <c r="BH1230" s="1" t="s">
        <v>1871</v>
      </c>
      <c r="BI1230" s="1" t="s">
        <v>130</v>
      </c>
      <c r="BJ1230" s="1" t="s">
        <v>2594</v>
      </c>
      <c r="BL1230" s="1" t="s">
        <v>536</v>
      </c>
      <c r="BM1230" s="1" t="s">
        <v>62</v>
      </c>
      <c r="BN1230" s="1" t="s">
        <v>78</v>
      </c>
      <c r="BO1230" s="1">
        <v>69.3</v>
      </c>
      <c r="BP1230" s="1">
        <v>69.3</v>
      </c>
      <c r="BQ1230" s="1" t="s">
        <v>97</v>
      </c>
      <c r="BR1230" s="1" t="s">
        <v>98</v>
      </c>
      <c r="BS1230" s="1" t="s">
        <v>84</v>
      </c>
      <c r="BU1230" s="1">
        <v>0</v>
      </c>
      <c r="BV1230" s="1">
        <v>0</v>
      </c>
      <c r="BW1230" s="1">
        <v>0</v>
      </c>
      <c r="BX1230" s="1">
        <v>0</v>
      </c>
    </row>
    <row r="1231" spans="4:76" hidden="1" x14ac:dyDescent="0.25">
      <c r="D1231" s="4"/>
      <c r="E1231" s="5" t="str">
        <f>BJ1231</f>
        <v>FES-2014-JUN</v>
      </c>
      <c r="F1231" s="5">
        <f>BK1231</f>
        <v>0</v>
      </c>
      <c r="H1231" s="5" t="str">
        <f>BB1231</f>
        <v>Withdrawn</v>
      </c>
      <c r="I1231" s="6" t="str">
        <f>BS1231</f>
        <v>Not Started</v>
      </c>
      <c r="J1231" s="1" t="s">
        <v>2718</v>
      </c>
      <c r="P1231" s="1" t="str">
        <f>BM1231</f>
        <v>NRIS</v>
      </c>
      <c r="R1231" s="1">
        <f>BP1231</f>
        <v>551</v>
      </c>
      <c r="T1231" s="1" t="str">
        <f>BQ1231</f>
        <v>Gas</v>
      </c>
      <c r="U1231" s="1" t="str">
        <f>BH1231</f>
        <v>Calumet County</v>
      </c>
      <c r="V1231" s="1" t="str">
        <f>BI1231</f>
        <v>WI</v>
      </c>
      <c r="AB1231" s="1"/>
      <c r="AC1231" s="1"/>
      <c r="AJ1231" s="5"/>
      <c r="AK1231" s="5"/>
      <c r="AL1231" s="5"/>
      <c r="AM1231" s="5"/>
      <c r="AN1231" s="5"/>
      <c r="AO1231" s="5"/>
      <c r="AP1231" s="5"/>
      <c r="AQ1231" s="5"/>
      <c r="AR1231" s="5"/>
      <c r="AS1231" s="5"/>
      <c r="AT1231" s="5"/>
      <c r="AU1231" s="5"/>
      <c r="BB1231" s="1" t="s">
        <v>73</v>
      </c>
      <c r="BC1231" s="2">
        <v>41775</v>
      </c>
      <c r="BD1231" s="2">
        <v>42250</v>
      </c>
      <c r="BG1231" s="1" t="s">
        <v>74</v>
      </c>
      <c r="BH1231" s="1" t="s">
        <v>390</v>
      </c>
      <c r="BI1231" s="1" t="s">
        <v>76</v>
      </c>
      <c r="BJ1231" s="1" t="s">
        <v>2455</v>
      </c>
      <c r="BL1231" s="1" t="s">
        <v>536</v>
      </c>
      <c r="BM1231" s="1" t="s">
        <v>126</v>
      </c>
      <c r="BN1231" s="1" t="s">
        <v>2719</v>
      </c>
      <c r="BO1231" s="1">
        <v>477</v>
      </c>
      <c r="BP1231" s="1">
        <v>551</v>
      </c>
      <c r="BQ1231" s="1" t="s">
        <v>64</v>
      </c>
      <c r="BS1231" s="1" t="s">
        <v>84</v>
      </c>
      <c r="BU1231" s="1">
        <v>0</v>
      </c>
      <c r="BV1231" s="1">
        <v>0</v>
      </c>
      <c r="BW1231" s="1">
        <v>0</v>
      </c>
      <c r="BX1231" s="1">
        <v>0</v>
      </c>
    </row>
    <row r="1232" spans="4:76" hidden="1" x14ac:dyDescent="0.25">
      <c r="D1232" s="4"/>
      <c r="E1232" s="5" t="str">
        <f>BJ1232</f>
        <v>FES-2014-JUN</v>
      </c>
      <c r="F1232" s="5">
        <f>BK1232</f>
        <v>0</v>
      </c>
      <c r="H1232" s="5" t="str">
        <f>BB1232</f>
        <v>Withdrawn</v>
      </c>
      <c r="I1232" s="6" t="str">
        <f>BS1232</f>
        <v>Not Started</v>
      </c>
      <c r="J1232" s="1" t="s">
        <v>2720</v>
      </c>
      <c r="P1232" s="1" t="str">
        <f>BM1232</f>
        <v>NRIS</v>
      </c>
      <c r="R1232" s="1">
        <f>BP1232</f>
        <v>845</v>
      </c>
      <c r="T1232" s="1" t="str">
        <f>BQ1232</f>
        <v>Gas</v>
      </c>
      <c r="U1232" s="1" t="str">
        <f>BH1232</f>
        <v>Calumet County</v>
      </c>
      <c r="V1232" s="1" t="str">
        <f>BI1232</f>
        <v>WI</v>
      </c>
      <c r="AB1232" s="1"/>
      <c r="AC1232" s="1"/>
      <c r="AJ1232" s="5"/>
      <c r="AK1232" s="5"/>
      <c r="AL1232" s="5"/>
      <c r="AM1232" s="5"/>
      <c r="AN1232" s="5"/>
      <c r="AO1232" s="5"/>
      <c r="AP1232" s="5"/>
      <c r="AQ1232" s="5"/>
      <c r="AR1232" s="5"/>
      <c r="AS1232" s="5"/>
      <c r="AT1232" s="5"/>
      <c r="AU1232" s="5"/>
      <c r="BB1232" s="1" t="s">
        <v>73</v>
      </c>
      <c r="BC1232" s="2">
        <v>41775</v>
      </c>
      <c r="BD1232" s="2">
        <v>42250</v>
      </c>
      <c r="BG1232" s="1" t="s">
        <v>74</v>
      </c>
      <c r="BH1232" s="1" t="s">
        <v>390</v>
      </c>
      <c r="BI1232" s="1" t="s">
        <v>76</v>
      </c>
      <c r="BJ1232" s="1" t="s">
        <v>2455</v>
      </c>
      <c r="BL1232" s="1" t="s">
        <v>536</v>
      </c>
      <c r="BM1232" s="1" t="s">
        <v>126</v>
      </c>
      <c r="BN1232" s="1" t="s">
        <v>2721</v>
      </c>
      <c r="BO1232" s="1">
        <v>835</v>
      </c>
      <c r="BP1232" s="1">
        <v>845</v>
      </c>
      <c r="BQ1232" s="1" t="s">
        <v>64</v>
      </c>
      <c r="BS1232" s="1" t="s">
        <v>84</v>
      </c>
      <c r="BU1232" s="1">
        <v>0</v>
      </c>
      <c r="BV1232" s="1">
        <v>0</v>
      </c>
      <c r="BW1232" s="1">
        <v>0</v>
      </c>
      <c r="BX1232" s="1">
        <v>0</v>
      </c>
    </row>
    <row r="1233" spans="4:76" hidden="1" x14ac:dyDescent="0.25">
      <c r="D1233" s="4"/>
      <c r="E1233" s="5" t="str">
        <f>BJ1233</f>
        <v>DPP-2018-APR</v>
      </c>
      <c r="F1233" s="5" t="str">
        <f>BK1233</f>
        <v>Central</v>
      </c>
      <c r="H1233" s="5" t="str">
        <f>BB1233</f>
        <v>Withdrawn</v>
      </c>
      <c r="I1233" s="6" t="str">
        <f>BS1233</f>
        <v>Not Started</v>
      </c>
      <c r="J1233" s="1" t="s">
        <v>4547</v>
      </c>
      <c r="P1233" s="1" t="str">
        <f>BM1233</f>
        <v>NRIS</v>
      </c>
      <c r="Q1233" s="1" t="s">
        <v>6202</v>
      </c>
      <c r="R1233" s="1">
        <f>BP1233</f>
        <v>75</v>
      </c>
      <c r="T1233" s="1" t="str">
        <f>BQ1233</f>
        <v>Solar</v>
      </c>
      <c r="U1233" s="1" t="str">
        <f>BH1233</f>
        <v>Washington County</v>
      </c>
      <c r="V1233" s="1" t="str">
        <f>BI1233</f>
        <v>IL</v>
      </c>
      <c r="Z1233" s="1">
        <v>0</v>
      </c>
      <c r="AA1233" s="1">
        <f>IF(H1233="Withdrawn",0,1)</f>
        <v>0</v>
      </c>
      <c r="AB1233" s="1"/>
      <c r="AC1233" s="1"/>
      <c r="AJ1233" s="5"/>
      <c r="AK1233" s="5"/>
      <c r="AL1233" s="5"/>
      <c r="AM1233" s="5"/>
      <c r="AN1233" s="5"/>
      <c r="AO1233" s="5"/>
      <c r="AP1233" s="5"/>
      <c r="AQ1233" s="5"/>
      <c r="AR1233" s="32"/>
      <c r="AS1233" s="32"/>
      <c r="AT1233" s="28">
        <f>AR1233/($R1233*1000)</f>
        <v>0</v>
      </c>
      <c r="AU1233" s="28">
        <f>AS1233/($R1233*1000)</f>
        <v>0</v>
      </c>
      <c r="BB1233" s="1" t="s">
        <v>73</v>
      </c>
      <c r="BC1233" s="2">
        <v>43171</v>
      </c>
      <c r="BD1233" s="2">
        <v>43388</v>
      </c>
      <c r="BF1233" s="2">
        <v>44378</v>
      </c>
      <c r="BG1233" s="1" t="s">
        <v>122</v>
      </c>
      <c r="BH1233" s="1" t="s">
        <v>395</v>
      </c>
      <c r="BI1233" s="1" t="s">
        <v>124</v>
      </c>
      <c r="BJ1233" s="1" t="s">
        <v>2375</v>
      </c>
      <c r="BK1233" s="1" t="s">
        <v>2435</v>
      </c>
      <c r="BL1233" s="1" t="s">
        <v>2376</v>
      </c>
      <c r="BM1233" s="1" t="s">
        <v>126</v>
      </c>
      <c r="BN1233" s="1" t="s">
        <v>4548</v>
      </c>
      <c r="BO1233" s="1">
        <v>75</v>
      </c>
      <c r="BP1233" s="1">
        <v>75</v>
      </c>
      <c r="BQ1233" s="1" t="s">
        <v>1485</v>
      </c>
      <c r="BR1233" s="1" t="s">
        <v>1486</v>
      </c>
      <c r="BS1233" s="1" t="s">
        <v>84</v>
      </c>
      <c r="BU1233" s="1">
        <v>0</v>
      </c>
      <c r="BV1233" s="1">
        <v>0</v>
      </c>
      <c r="BW1233" s="1">
        <v>0</v>
      </c>
      <c r="BX1233" s="1">
        <v>0</v>
      </c>
    </row>
    <row r="1234" spans="4:76" hidden="1" x14ac:dyDescent="0.25">
      <c r="D1234" s="4"/>
      <c r="E1234" s="5" t="str">
        <f>BJ1234</f>
        <v>FES-2014-JUN</v>
      </c>
      <c r="F1234" s="5">
        <f>BK1234</f>
        <v>0</v>
      </c>
      <c r="H1234" s="5" t="str">
        <f>BB1234</f>
        <v>Withdrawn</v>
      </c>
      <c r="I1234" s="6" t="str">
        <f>BS1234</f>
        <v>Not Started</v>
      </c>
      <c r="J1234" s="1" t="s">
        <v>2725</v>
      </c>
      <c r="P1234" s="1" t="str">
        <f>BM1234</f>
        <v>NRIS</v>
      </c>
      <c r="R1234" s="1">
        <f>BP1234</f>
        <v>551</v>
      </c>
      <c r="T1234" s="1" t="str">
        <f>BQ1234</f>
        <v>Gas</v>
      </c>
      <c r="U1234" s="1" t="str">
        <f>BH1234</f>
        <v>Winnebago County</v>
      </c>
      <c r="V1234" s="1" t="str">
        <f>BI1234</f>
        <v>WI</v>
      </c>
      <c r="AB1234" s="1"/>
      <c r="AC1234" s="1"/>
      <c r="AJ1234" s="5"/>
      <c r="AK1234" s="5"/>
      <c r="AL1234" s="5"/>
      <c r="AM1234" s="5"/>
      <c r="AN1234" s="5"/>
      <c r="AO1234" s="5"/>
      <c r="AP1234" s="5"/>
      <c r="AQ1234" s="5"/>
      <c r="AR1234" s="5"/>
      <c r="AS1234" s="5"/>
      <c r="AT1234" s="5"/>
      <c r="AU1234" s="5"/>
      <c r="BB1234" s="1" t="s">
        <v>73</v>
      </c>
      <c r="BC1234" s="2">
        <v>41775</v>
      </c>
      <c r="BD1234" s="2">
        <v>42250</v>
      </c>
      <c r="BG1234" s="1" t="s">
        <v>74</v>
      </c>
      <c r="BH1234" s="1" t="s">
        <v>448</v>
      </c>
      <c r="BI1234" s="1" t="s">
        <v>76</v>
      </c>
      <c r="BJ1234" s="1" t="s">
        <v>2455</v>
      </c>
      <c r="BL1234" s="1" t="s">
        <v>536</v>
      </c>
      <c r="BM1234" s="1" t="s">
        <v>126</v>
      </c>
      <c r="BN1234" s="1" t="s">
        <v>2726</v>
      </c>
      <c r="BO1234" s="1">
        <v>477</v>
      </c>
      <c r="BP1234" s="1">
        <v>551</v>
      </c>
      <c r="BQ1234" s="1" t="s">
        <v>64</v>
      </c>
      <c r="BS1234" s="1" t="s">
        <v>84</v>
      </c>
      <c r="BU1234" s="1">
        <v>0</v>
      </c>
      <c r="BV1234" s="1">
        <v>0</v>
      </c>
      <c r="BW1234" s="1">
        <v>0</v>
      </c>
      <c r="BX1234" s="1">
        <v>0</v>
      </c>
    </row>
    <row r="1235" spans="4:76" hidden="1" x14ac:dyDescent="0.25">
      <c r="D1235" s="4"/>
      <c r="E1235" s="5" t="str">
        <f>BJ1235</f>
        <v>FES-2014-JUN</v>
      </c>
      <c r="F1235" s="5">
        <f>BK1235</f>
        <v>0</v>
      </c>
      <c r="H1235" s="5" t="str">
        <f>BB1235</f>
        <v>Withdrawn</v>
      </c>
      <c r="I1235" s="6" t="str">
        <f>BS1235</f>
        <v>Not Started</v>
      </c>
      <c r="J1235" s="1" t="s">
        <v>2727</v>
      </c>
      <c r="P1235" s="1" t="str">
        <f>BM1235</f>
        <v>NRIS</v>
      </c>
      <c r="R1235" s="1">
        <f>BP1235</f>
        <v>845</v>
      </c>
      <c r="T1235" s="1" t="str">
        <f>BQ1235</f>
        <v>Gas</v>
      </c>
      <c r="U1235" s="1" t="str">
        <f>BH1235</f>
        <v>Winnebago County</v>
      </c>
      <c r="V1235" s="1" t="str">
        <f>BI1235</f>
        <v>WI</v>
      </c>
      <c r="AB1235" s="1"/>
      <c r="AC1235" s="1"/>
      <c r="AJ1235" s="5"/>
      <c r="AK1235" s="5"/>
      <c r="AL1235" s="5"/>
      <c r="AM1235" s="5"/>
      <c r="AN1235" s="5"/>
      <c r="AO1235" s="5"/>
      <c r="AP1235" s="5"/>
      <c r="AQ1235" s="5"/>
      <c r="AR1235" s="5"/>
      <c r="AS1235" s="5"/>
      <c r="AT1235" s="5"/>
      <c r="AU1235" s="5"/>
      <c r="BB1235" s="1" t="s">
        <v>73</v>
      </c>
      <c r="BC1235" s="2">
        <v>41775</v>
      </c>
      <c r="BD1235" s="2">
        <v>42250</v>
      </c>
      <c r="BG1235" s="1" t="s">
        <v>74</v>
      </c>
      <c r="BH1235" s="1" t="s">
        <v>448</v>
      </c>
      <c r="BI1235" s="1" t="s">
        <v>76</v>
      </c>
      <c r="BJ1235" s="1" t="s">
        <v>2455</v>
      </c>
      <c r="BL1235" s="1" t="s">
        <v>536</v>
      </c>
      <c r="BM1235" s="1" t="s">
        <v>126</v>
      </c>
      <c r="BN1235" s="1" t="s">
        <v>2728</v>
      </c>
      <c r="BO1235" s="1">
        <v>835</v>
      </c>
      <c r="BP1235" s="1">
        <v>845</v>
      </c>
      <c r="BQ1235" s="1" t="s">
        <v>64</v>
      </c>
      <c r="BS1235" s="1" t="s">
        <v>84</v>
      </c>
      <c r="BU1235" s="1">
        <v>0</v>
      </c>
      <c r="BV1235" s="1">
        <v>0</v>
      </c>
      <c r="BW1235" s="1">
        <v>0</v>
      </c>
      <c r="BX1235" s="1">
        <v>0</v>
      </c>
    </row>
    <row r="1236" spans="4:76" hidden="1" x14ac:dyDescent="0.25">
      <c r="D1236" s="4"/>
      <c r="E1236" s="5" t="str">
        <f>BJ1236</f>
        <v>SPA-2012-AUG</v>
      </c>
      <c r="F1236" s="5">
        <f>BK1236</f>
        <v>0</v>
      </c>
      <c r="H1236" s="5" t="str">
        <f>BB1236</f>
        <v>Withdrawn</v>
      </c>
      <c r="I1236" s="6" t="str">
        <f>BS1236</f>
        <v>Not Started</v>
      </c>
      <c r="J1236" s="1" t="s">
        <v>2729</v>
      </c>
      <c r="P1236" s="1" t="str">
        <f>BM1236</f>
        <v>ERIS</v>
      </c>
      <c r="R1236" s="1">
        <f>BP1236</f>
        <v>5.9</v>
      </c>
      <c r="T1236" s="1" t="str">
        <f>BQ1236</f>
        <v>Wind</v>
      </c>
      <c r="U1236" s="1" t="str">
        <f>BH1236</f>
        <v>Grant County</v>
      </c>
      <c r="V1236" s="1" t="str">
        <f>BI1236</f>
        <v>MN</v>
      </c>
      <c r="AB1236" s="1"/>
      <c r="AC1236" s="1"/>
      <c r="AJ1236" s="5"/>
      <c r="AK1236" s="5"/>
      <c r="AL1236" s="5"/>
      <c r="AM1236" s="5"/>
      <c r="AN1236" s="5"/>
      <c r="AO1236" s="5"/>
      <c r="AP1236" s="5"/>
      <c r="AQ1236" s="5"/>
      <c r="AR1236" s="5"/>
      <c r="AS1236" s="5"/>
      <c r="AT1236" s="5"/>
      <c r="AU1236" s="5"/>
      <c r="BB1236" s="1" t="s">
        <v>73</v>
      </c>
      <c r="BC1236" s="2">
        <v>39279</v>
      </c>
      <c r="BD1236" s="2">
        <v>42270</v>
      </c>
      <c r="BG1236" s="1" t="s">
        <v>1134</v>
      </c>
      <c r="BH1236" s="1" t="s">
        <v>204</v>
      </c>
      <c r="BI1236" s="1" t="s">
        <v>93</v>
      </c>
      <c r="BJ1236" s="1" t="s">
        <v>2730</v>
      </c>
      <c r="BL1236" s="1" t="s">
        <v>143</v>
      </c>
      <c r="BM1236" s="1" t="s">
        <v>62</v>
      </c>
      <c r="BN1236" s="1" t="s">
        <v>2731</v>
      </c>
      <c r="BO1236" s="1">
        <v>5.9</v>
      </c>
      <c r="BP1236" s="1">
        <v>5.9</v>
      </c>
      <c r="BQ1236" s="1" t="s">
        <v>97</v>
      </c>
      <c r="BR1236" s="1" t="s">
        <v>98</v>
      </c>
      <c r="BS1236" s="1" t="s">
        <v>84</v>
      </c>
      <c r="BU1236" s="1">
        <v>0</v>
      </c>
      <c r="BV1236" s="1">
        <v>0</v>
      </c>
      <c r="BW1236" s="1">
        <v>0</v>
      </c>
      <c r="BX1236" s="1">
        <v>0</v>
      </c>
    </row>
    <row r="1237" spans="4:76" hidden="1" x14ac:dyDescent="0.25">
      <c r="D1237" s="4"/>
      <c r="E1237" s="5" t="str">
        <f>BJ1237</f>
        <v>DPP-2018-APR</v>
      </c>
      <c r="F1237" s="5" t="str">
        <f>BK1237</f>
        <v>West</v>
      </c>
      <c r="H1237" s="5" t="str">
        <f>BB1237</f>
        <v>Withdrawn</v>
      </c>
      <c r="I1237" s="6" t="str">
        <f>BS1237</f>
        <v>Not Started</v>
      </c>
      <c r="J1237" s="1" t="s">
        <v>4765</v>
      </c>
      <c r="P1237" s="1" t="str">
        <f>BM1237</f>
        <v>NRIS</v>
      </c>
      <c r="R1237" s="1">
        <f>BP1237</f>
        <v>130</v>
      </c>
      <c r="T1237" s="1" t="str">
        <f>BQ1237</f>
        <v>Solar</v>
      </c>
      <c r="U1237" s="1" t="str">
        <f>BH1237</f>
        <v>Cottonwood County</v>
      </c>
      <c r="V1237" s="1" t="str">
        <f>BI1237</f>
        <v>MN</v>
      </c>
      <c r="AB1237" s="1"/>
      <c r="AC1237" s="1"/>
      <c r="AJ1237" s="5"/>
      <c r="AK1237" s="5"/>
      <c r="AL1237" s="5"/>
      <c r="AM1237" s="5"/>
      <c r="AN1237" s="5"/>
      <c r="AO1237" s="5"/>
      <c r="AP1237" s="5"/>
      <c r="AQ1237" s="5"/>
      <c r="AR1237" s="32"/>
      <c r="AS1237" s="32"/>
      <c r="AT1237" s="28">
        <f>AR1237/($R1237*1000)</f>
        <v>0</v>
      </c>
      <c r="AU1237" s="28">
        <f>AS1237/($R1237*1000)</f>
        <v>0</v>
      </c>
      <c r="BB1237" s="1" t="s">
        <v>73</v>
      </c>
      <c r="BC1237" s="2">
        <v>43171</v>
      </c>
      <c r="BD1237" s="2">
        <v>43511</v>
      </c>
      <c r="BF1237" s="2">
        <v>44075</v>
      </c>
      <c r="BG1237" s="1" t="s">
        <v>2432</v>
      </c>
      <c r="BH1237" s="1" t="s">
        <v>632</v>
      </c>
      <c r="BI1237" s="1" t="s">
        <v>93</v>
      </c>
      <c r="BJ1237" s="1" t="s">
        <v>2375</v>
      </c>
      <c r="BK1237" s="1" t="s">
        <v>725</v>
      </c>
      <c r="BL1237" s="1" t="s">
        <v>2376</v>
      </c>
      <c r="BM1237" s="1" t="s">
        <v>126</v>
      </c>
      <c r="BN1237" s="1" t="s">
        <v>4590</v>
      </c>
      <c r="BO1237" s="1">
        <v>130</v>
      </c>
      <c r="BP1237" s="1">
        <v>130</v>
      </c>
      <c r="BQ1237" s="1" t="s">
        <v>1485</v>
      </c>
      <c r="BR1237" s="1" t="s">
        <v>1486</v>
      </c>
      <c r="BS1237" s="1" t="s">
        <v>84</v>
      </c>
      <c r="BU1237" s="1">
        <v>0</v>
      </c>
      <c r="BV1237" s="1">
        <v>0</v>
      </c>
      <c r="BW1237" s="1">
        <v>0</v>
      </c>
      <c r="BX1237" s="1">
        <v>0</v>
      </c>
    </row>
    <row r="1238" spans="4:76" hidden="1" x14ac:dyDescent="0.25">
      <c r="D1238" s="4"/>
      <c r="E1238" s="5" t="str">
        <f>BJ1238</f>
        <v>FES-2014-DEC</v>
      </c>
      <c r="F1238" s="5">
        <f>BK1238</f>
        <v>0</v>
      </c>
      <c r="H1238" s="5" t="str">
        <f>BB1238</f>
        <v>Withdrawn</v>
      </c>
      <c r="I1238" s="6" t="str">
        <f>BS1238</f>
        <v>Not Started</v>
      </c>
      <c r="J1238" s="1" t="s">
        <v>2734</v>
      </c>
      <c r="P1238" s="1" t="str">
        <f>BM1238</f>
        <v>NRIS</v>
      </c>
      <c r="R1238" s="1">
        <f>BP1238</f>
        <v>999</v>
      </c>
      <c r="T1238" s="1" t="str">
        <f>BQ1238</f>
        <v>Gas</v>
      </c>
      <c r="U1238" s="1" t="str">
        <f>BH1238</f>
        <v>St. Charles Parish</v>
      </c>
      <c r="V1238" s="1" t="str">
        <f>BI1238</f>
        <v>LA</v>
      </c>
      <c r="AB1238" s="1"/>
      <c r="AC1238" s="1"/>
      <c r="AJ1238" s="5"/>
      <c r="AK1238" s="5"/>
      <c r="AL1238" s="5"/>
      <c r="AM1238" s="5"/>
      <c r="AN1238" s="5"/>
      <c r="AO1238" s="5"/>
      <c r="AP1238" s="5"/>
      <c r="AQ1238" s="5"/>
      <c r="AR1238" s="5"/>
      <c r="AS1238" s="5"/>
      <c r="AT1238" s="5"/>
      <c r="AU1238" s="5"/>
      <c r="BB1238" s="1" t="s">
        <v>73</v>
      </c>
      <c r="BC1238" s="2">
        <v>41960</v>
      </c>
      <c r="BD1238" s="2">
        <v>42270</v>
      </c>
      <c r="BG1238" s="1" t="s">
        <v>59</v>
      </c>
      <c r="BH1238" s="1" t="s">
        <v>2735</v>
      </c>
      <c r="BI1238" s="1" t="s">
        <v>61</v>
      </c>
      <c r="BJ1238" s="1" t="s">
        <v>2736</v>
      </c>
      <c r="BL1238" s="1" t="s">
        <v>536</v>
      </c>
      <c r="BM1238" s="1" t="s">
        <v>126</v>
      </c>
      <c r="BN1238" s="1" t="s">
        <v>2737</v>
      </c>
      <c r="BO1238" s="1">
        <v>999</v>
      </c>
      <c r="BP1238" s="1">
        <v>999</v>
      </c>
      <c r="BQ1238" s="1" t="s">
        <v>64</v>
      </c>
      <c r="BR1238" s="1" t="s">
        <v>105</v>
      </c>
      <c r="BS1238" s="1" t="s">
        <v>84</v>
      </c>
      <c r="BU1238" s="1">
        <v>0</v>
      </c>
      <c r="BV1238" s="1">
        <v>0</v>
      </c>
      <c r="BW1238" s="1">
        <v>0</v>
      </c>
      <c r="BX1238" s="1">
        <v>0</v>
      </c>
    </row>
    <row r="1239" spans="4:76" hidden="1" x14ac:dyDescent="0.25">
      <c r="D1239" s="4"/>
      <c r="E1239" s="5" t="str">
        <f>BJ1239</f>
        <v>DPP-2017-FEB</v>
      </c>
      <c r="F1239" s="5" t="str">
        <f>BK1239</f>
        <v>South</v>
      </c>
      <c r="H1239" s="5" t="str">
        <f>BB1239</f>
        <v>Withdrawn</v>
      </c>
      <c r="I1239" s="6" t="str">
        <f>BS1239</f>
        <v>Not Started</v>
      </c>
      <c r="J1239" s="1" t="s">
        <v>3605</v>
      </c>
      <c r="P1239" s="1" t="str">
        <f>BM1239</f>
        <v>NRIS</v>
      </c>
      <c r="R1239" s="1">
        <f>BP1239</f>
        <v>52</v>
      </c>
      <c r="T1239" s="1" t="str">
        <f>BQ1239</f>
        <v>Hydro</v>
      </c>
      <c r="U1239" s="1" t="str">
        <f>BH1239</f>
        <v>Rapides Parish</v>
      </c>
      <c r="V1239" s="1" t="str">
        <f>BI1239</f>
        <v>LA</v>
      </c>
      <c r="AB1239" s="1"/>
      <c r="AC1239" s="1"/>
      <c r="AJ1239" s="5"/>
      <c r="AK1239" s="5"/>
      <c r="AL1239" s="5"/>
      <c r="AM1239" s="5"/>
      <c r="AN1239" s="5"/>
      <c r="AO1239" s="5"/>
      <c r="AP1239" s="5"/>
      <c r="AQ1239" s="5"/>
      <c r="AR1239" s="5"/>
      <c r="AS1239" s="5"/>
      <c r="AT1239" s="5"/>
      <c r="AU1239" s="5"/>
      <c r="BB1239" s="1" t="s">
        <v>73</v>
      </c>
      <c r="BC1239" s="2">
        <v>42499</v>
      </c>
      <c r="BD1239" s="2">
        <v>42906</v>
      </c>
      <c r="BF1239" s="2">
        <v>42521</v>
      </c>
      <c r="BG1239" s="1" t="s">
        <v>2711</v>
      </c>
      <c r="BH1239" s="1" t="s">
        <v>3606</v>
      </c>
      <c r="BI1239" s="1" t="s">
        <v>61</v>
      </c>
      <c r="BJ1239" s="1" t="s">
        <v>3220</v>
      </c>
      <c r="BK1239" s="1" t="s">
        <v>2395</v>
      </c>
      <c r="BL1239" s="1" t="s">
        <v>726</v>
      </c>
      <c r="BM1239" s="1" t="s">
        <v>126</v>
      </c>
      <c r="BN1239" s="1" t="s">
        <v>3607</v>
      </c>
      <c r="BO1239" s="1">
        <v>52</v>
      </c>
      <c r="BP1239" s="1">
        <v>52</v>
      </c>
      <c r="BQ1239" s="1" t="s">
        <v>69</v>
      </c>
      <c r="BR1239" s="1" t="s">
        <v>3608</v>
      </c>
      <c r="BS1239" s="1" t="s">
        <v>84</v>
      </c>
      <c r="BU1239" s="1">
        <v>0</v>
      </c>
      <c r="BV1239" s="1">
        <v>0</v>
      </c>
      <c r="BW1239" s="1">
        <v>0</v>
      </c>
      <c r="BX1239" s="1">
        <v>0</v>
      </c>
    </row>
    <row r="1240" spans="4:76" hidden="1" x14ac:dyDescent="0.25">
      <c r="D1240" s="4"/>
      <c r="E1240" s="5" t="str">
        <f>BJ1240</f>
        <v>DPP-2018-APR</v>
      </c>
      <c r="F1240" s="5" t="str">
        <f>BK1240</f>
        <v>West</v>
      </c>
      <c r="H1240" s="5" t="str">
        <f>BB1240</f>
        <v>Withdrawn</v>
      </c>
      <c r="I1240" s="6" t="str">
        <f>BS1240</f>
        <v>Not Started</v>
      </c>
      <c r="J1240" s="1" t="s">
        <v>4948</v>
      </c>
      <c r="P1240" s="1" t="str">
        <f>BM1240</f>
        <v>NRIS</v>
      </c>
      <c r="R1240" s="1">
        <f>BP1240</f>
        <v>15</v>
      </c>
      <c r="T1240" s="1" t="str">
        <f>BQ1240</f>
        <v>Battery Storage</v>
      </c>
      <c r="U1240" s="1" t="str">
        <f>BH1240</f>
        <v>Murray County</v>
      </c>
      <c r="V1240" s="1" t="str">
        <f>BI1240</f>
        <v>MN</v>
      </c>
      <c r="AB1240" s="1"/>
      <c r="AC1240" s="1"/>
      <c r="AJ1240" s="5"/>
      <c r="AK1240" s="5"/>
      <c r="AL1240" s="5"/>
      <c r="AM1240" s="5"/>
      <c r="AN1240" s="5"/>
      <c r="AO1240" s="5"/>
      <c r="AP1240" s="5"/>
      <c r="AQ1240" s="5"/>
      <c r="AR1240" s="32"/>
      <c r="AS1240" s="32"/>
      <c r="AT1240" s="28">
        <f>AR1240/($R1240*1000)</f>
        <v>0</v>
      </c>
      <c r="AU1240" s="28">
        <f>AS1240/($R1240*1000)</f>
        <v>0</v>
      </c>
      <c r="BB1240" s="1" t="s">
        <v>73</v>
      </c>
      <c r="BC1240" s="2">
        <v>43171</v>
      </c>
      <c r="BD1240" s="2">
        <v>43692</v>
      </c>
      <c r="BF1240" s="2">
        <v>44470</v>
      </c>
      <c r="BG1240" s="1" t="s">
        <v>153</v>
      </c>
      <c r="BH1240" s="1" t="s">
        <v>162</v>
      </c>
      <c r="BI1240" s="1" t="s">
        <v>93</v>
      </c>
      <c r="BJ1240" s="1" t="s">
        <v>2375</v>
      </c>
      <c r="BK1240" s="1" t="s">
        <v>725</v>
      </c>
      <c r="BL1240" s="1" t="s">
        <v>2376</v>
      </c>
      <c r="BM1240" s="1" t="s">
        <v>126</v>
      </c>
      <c r="BN1240" s="1" t="s">
        <v>4949</v>
      </c>
      <c r="BO1240" s="1">
        <v>15</v>
      </c>
      <c r="BP1240" s="1">
        <v>15</v>
      </c>
      <c r="BQ1240" s="1" t="s">
        <v>2498</v>
      </c>
      <c r="BR1240" s="1" t="s">
        <v>2499</v>
      </c>
      <c r="BS1240" s="1" t="s">
        <v>84</v>
      </c>
      <c r="BU1240" s="1">
        <v>0</v>
      </c>
      <c r="BV1240" s="1">
        <v>0</v>
      </c>
      <c r="BW1240" s="1">
        <v>0</v>
      </c>
      <c r="BX1240" s="1">
        <v>0</v>
      </c>
    </row>
    <row r="1241" spans="4:76" hidden="1" x14ac:dyDescent="0.25">
      <c r="D1241" s="4"/>
      <c r="E1241" s="5" t="str">
        <f>BJ1241</f>
        <v>DPP-2018-APR</v>
      </c>
      <c r="F1241" s="5" t="str">
        <f>BK1241</f>
        <v>West</v>
      </c>
      <c r="H1241" s="5" t="str">
        <f>BB1241</f>
        <v>Withdrawn</v>
      </c>
      <c r="I1241" s="6" t="str">
        <f>BS1241</f>
        <v>Not Started</v>
      </c>
      <c r="J1241" s="1" t="s">
        <v>5285</v>
      </c>
      <c r="P1241" s="1" t="str">
        <f>BM1241</f>
        <v>ERIS</v>
      </c>
      <c r="R1241" s="1">
        <f>BP1241</f>
        <v>32.5</v>
      </c>
      <c r="T1241" s="1" t="str">
        <f>BQ1241</f>
        <v>Solar</v>
      </c>
      <c r="U1241" s="1" t="str">
        <f>BH1241</f>
        <v>Grant County</v>
      </c>
      <c r="V1241" s="1" t="str">
        <f>BI1241</f>
        <v>MN</v>
      </c>
      <c r="AB1241" s="1"/>
      <c r="AC1241" s="1"/>
      <c r="AJ1241" s="5"/>
      <c r="AK1241" s="5"/>
      <c r="AL1241" s="5"/>
      <c r="AM1241" s="5"/>
      <c r="AN1241" s="5"/>
      <c r="AO1241" s="5"/>
      <c r="AP1241" s="5"/>
      <c r="AQ1241" s="5"/>
      <c r="AR1241" s="32"/>
      <c r="AS1241" s="32"/>
      <c r="AT1241" s="28">
        <f>AR1241/($R1241*1000)</f>
        <v>0</v>
      </c>
      <c r="AU1241" s="28">
        <f>AS1241/($R1241*1000)</f>
        <v>0</v>
      </c>
      <c r="BB1241" s="1" t="s">
        <v>73</v>
      </c>
      <c r="BC1241" s="2">
        <v>43171</v>
      </c>
      <c r="BD1241" s="2">
        <v>43915</v>
      </c>
      <c r="BF1241" s="2">
        <v>44075</v>
      </c>
      <c r="BG1241" s="1" t="s">
        <v>203</v>
      </c>
      <c r="BH1241" s="1" t="s">
        <v>204</v>
      </c>
      <c r="BI1241" s="1" t="s">
        <v>93</v>
      </c>
      <c r="BJ1241" s="1" t="s">
        <v>2375</v>
      </c>
      <c r="BK1241" s="1" t="s">
        <v>725</v>
      </c>
      <c r="BL1241" s="1" t="s">
        <v>2376</v>
      </c>
      <c r="BM1241" s="1" t="s">
        <v>62</v>
      </c>
      <c r="BN1241" s="1" t="s">
        <v>5286</v>
      </c>
      <c r="BO1241" s="1">
        <v>32.5</v>
      </c>
      <c r="BP1241" s="1">
        <v>32.5</v>
      </c>
      <c r="BQ1241" s="1" t="s">
        <v>1485</v>
      </c>
      <c r="BR1241" s="1" t="s">
        <v>1486</v>
      </c>
      <c r="BS1241" s="1" t="s">
        <v>84</v>
      </c>
      <c r="BU1241" s="1">
        <v>0</v>
      </c>
      <c r="BV1241" s="1">
        <v>0</v>
      </c>
      <c r="BW1241" s="1">
        <v>0</v>
      </c>
      <c r="BX1241" s="1">
        <v>0</v>
      </c>
    </row>
    <row r="1242" spans="4:76" hidden="1" x14ac:dyDescent="0.25">
      <c r="D1242" s="4"/>
      <c r="E1242" s="5" t="str">
        <f>BJ1242</f>
        <v>DPP-2015-AUG</v>
      </c>
      <c r="F1242" s="5" t="str">
        <f>BK1242</f>
        <v>East (ITC)</v>
      </c>
      <c r="H1242" s="5" t="str">
        <f>BB1242</f>
        <v>Withdrawn</v>
      </c>
      <c r="I1242" s="6" t="str">
        <f>BS1242</f>
        <v>Not Started</v>
      </c>
      <c r="J1242" s="1" t="s">
        <v>2747</v>
      </c>
      <c r="P1242" s="1" t="str">
        <f>BM1242</f>
        <v>NRIS</v>
      </c>
      <c r="R1242" s="1">
        <f>BP1242</f>
        <v>150</v>
      </c>
      <c r="T1242" s="1" t="str">
        <f>BQ1242</f>
        <v>Wind</v>
      </c>
      <c r="U1242" s="1" t="str">
        <f>BH1242</f>
        <v>Sanilac County</v>
      </c>
      <c r="V1242" s="1" t="str">
        <f>BI1242</f>
        <v>MI</v>
      </c>
      <c r="AB1242" s="1"/>
      <c r="AC1242" s="1"/>
      <c r="AJ1242" s="5"/>
      <c r="AK1242" s="5"/>
      <c r="AL1242" s="5"/>
      <c r="AM1242" s="5"/>
      <c r="AN1242" s="5"/>
      <c r="AO1242" s="5"/>
      <c r="AP1242" s="5"/>
      <c r="AQ1242" s="5"/>
      <c r="AR1242" s="5"/>
      <c r="AS1242" s="5"/>
      <c r="AT1242" s="5"/>
      <c r="AU1242" s="5"/>
      <c r="BB1242" s="1" t="s">
        <v>73</v>
      </c>
      <c r="BC1242" s="2">
        <v>42139</v>
      </c>
      <c r="BD1242" s="2">
        <v>42286</v>
      </c>
      <c r="BG1242" s="1" t="s">
        <v>128</v>
      </c>
      <c r="BH1242" s="1" t="s">
        <v>681</v>
      </c>
      <c r="BI1242" s="1" t="s">
        <v>130</v>
      </c>
      <c r="BJ1242" s="1" t="s">
        <v>1807</v>
      </c>
      <c r="BK1242" s="1" t="s">
        <v>1808</v>
      </c>
      <c r="BL1242" s="1" t="s">
        <v>134</v>
      </c>
      <c r="BM1242" s="1" t="s">
        <v>126</v>
      </c>
      <c r="BN1242" s="1" t="s">
        <v>2388</v>
      </c>
      <c r="BO1242" s="1">
        <v>150</v>
      </c>
      <c r="BP1242" s="1">
        <v>150</v>
      </c>
      <c r="BQ1242" s="1" t="s">
        <v>97</v>
      </c>
      <c r="BR1242" s="1" t="s">
        <v>98</v>
      </c>
      <c r="BS1242" s="1" t="s">
        <v>84</v>
      </c>
      <c r="BU1242" s="1">
        <v>0</v>
      </c>
      <c r="BV1242" s="1">
        <v>0</v>
      </c>
      <c r="BW1242" s="1">
        <v>0</v>
      </c>
      <c r="BX1242" s="1">
        <v>0</v>
      </c>
    </row>
    <row r="1243" spans="4:76" hidden="1" x14ac:dyDescent="0.25">
      <c r="D1243" s="4"/>
      <c r="E1243" s="5" t="str">
        <f>BJ1243</f>
        <v>DPP-2014-FEB</v>
      </c>
      <c r="F1243" s="5" t="str">
        <f>BK1243</f>
        <v>East (ATC)</v>
      </c>
      <c r="H1243" s="5" t="str">
        <f>BB1243</f>
        <v>Withdrawn</v>
      </c>
      <c r="I1243" s="6" t="str">
        <f>BS1243</f>
        <v>Withdrawn</v>
      </c>
      <c r="J1243" s="1" t="s">
        <v>2748</v>
      </c>
      <c r="P1243" s="1" t="str">
        <f>BM1243</f>
        <v>NRIS</v>
      </c>
      <c r="R1243" s="1">
        <f>BP1243</f>
        <v>496</v>
      </c>
      <c r="T1243" s="1" t="str">
        <f>BQ1243</f>
        <v>Gas</v>
      </c>
      <c r="U1243" s="1" t="str">
        <f>BH1243</f>
        <v>Outagamie County</v>
      </c>
      <c r="V1243" s="1" t="str">
        <f>BI1243</f>
        <v>WI</v>
      </c>
      <c r="AB1243" s="1"/>
      <c r="AC1243" s="1"/>
      <c r="AJ1243" s="5"/>
      <c r="AK1243" s="5"/>
      <c r="AL1243" s="5"/>
      <c r="AM1243" s="5"/>
      <c r="AN1243" s="5"/>
      <c r="AO1243" s="5"/>
      <c r="AP1243" s="5"/>
      <c r="AQ1243" s="5"/>
      <c r="AR1243" s="5"/>
      <c r="AS1243" s="5"/>
      <c r="AT1243" s="5"/>
      <c r="AU1243" s="5"/>
      <c r="BB1243" s="1" t="s">
        <v>73</v>
      </c>
      <c r="BC1243" s="2">
        <v>41527</v>
      </c>
      <c r="BD1243" s="2">
        <v>42296</v>
      </c>
      <c r="BE1243" s="2">
        <v>42166</v>
      </c>
      <c r="BF1243" s="2">
        <v>43174</v>
      </c>
      <c r="BG1243" s="1" t="s">
        <v>74</v>
      </c>
      <c r="BH1243" s="1" t="s">
        <v>137</v>
      </c>
      <c r="BI1243" s="1" t="s">
        <v>76</v>
      </c>
      <c r="BJ1243" s="1" t="s">
        <v>2749</v>
      </c>
      <c r="BK1243" s="1" t="s">
        <v>2196</v>
      </c>
      <c r="BL1243" s="1" t="s">
        <v>134</v>
      </c>
      <c r="BM1243" s="1" t="s">
        <v>126</v>
      </c>
      <c r="BN1243" s="1" t="s">
        <v>2750</v>
      </c>
      <c r="BO1243" s="1">
        <v>475</v>
      </c>
      <c r="BP1243" s="1">
        <v>496</v>
      </c>
      <c r="BQ1243" s="1" t="s">
        <v>64</v>
      </c>
      <c r="BS1243" s="1" t="s">
        <v>73</v>
      </c>
      <c r="BT1243" s="2">
        <v>42675</v>
      </c>
      <c r="BU1243" s="1">
        <v>0</v>
      </c>
      <c r="BV1243" s="1">
        <v>0</v>
      </c>
      <c r="BW1243" s="1">
        <v>0</v>
      </c>
      <c r="BX1243" s="1">
        <v>0</v>
      </c>
    </row>
    <row r="1244" spans="4:76" hidden="1" x14ac:dyDescent="0.25">
      <c r="D1244" s="4"/>
      <c r="E1244" s="5" t="str">
        <f>BJ1244</f>
        <v>FES-2015-SEP</v>
      </c>
      <c r="F1244" s="5">
        <f>BK1244</f>
        <v>0</v>
      </c>
      <c r="H1244" s="5" t="str">
        <f>BB1244</f>
        <v>Withdrawn</v>
      </c>
      <c r="I1244" s="6" t="str">
        <f>BS1244</f>
        <v>Not Started</v>
      </c>
      <c r="J1244" s="1" t="s">
        <v>2751</v>
      </c>
      <c r="P1244" s="1" t="str">
        <f>BM1244</f>
        <v>ERIS</v>
      </c>
      <c r="R1244" s="1">
        <f>BP1244</f>
        <v>1240</v>
      </c>
      <c r="T1244" s="1" t="str">
        <f>BQ1244</f>
        <v>Gas</v>
      </c>
      <c r="U1244" s="1" t="str">
        <f>BH1244</f>
        <v>Cherokee County</v>
      </c>
      <c r="V1244" s="1" t="str">
        <f>BI1244</f>
        <v>TX</v>
      </c>
      <c r="AB1244" s="1"/>
      <c r="AC1244" s="1"/>
      <c r="AJ1244" s="5"/>
      <c r="AK1244" s="5"/>
      <c r="AL1244" s="5"/>
      <c r="AM1244" s="5"/>
      <c r="AN1244" s="5"/>
      <c r="AO1244" s="5"/>
      <c r="AP1244" s="5"/>
      <c r="AQ1244" s="5"/>
      <c r="AR1244" s="5"/>
      <c r="AS1244" s="5"/>
      <c r="AT1244" s="5"/>
      <c r="AU1244" s="5"/>
      <c r="BB1244" s="1" t="s">
        <v>73</v>
      </c>
      <c r="BC1244" s="2">
        <v>42261</v>
      </c>
      <c r="BD1244" s="2">
        <v>42313</v>
      </c>
      <c r="BG1244" s="1" t="s">
        <v>59</v>
      </c>
      <c r="BH1244" s="1" t="s">
        <v>1292</v>
      </c>
      <c r="BI1244" s="1" t="s">
        <v>67</v>
      </c>
      <c r="BJ1244" s="1" t="s">
        <v>2752</v>
      </c>
      <c r="BL1244" s="1" t="s">
        <v>536</v>
      </c>
      <c r="BM1244" s="1" t="s">
        <v>62</v>
      </c>
      <c r="BN1244" s="1" t="s">
        <v>2753</v>
      </c>
      <c r="BO1244" s="1">
        <v>1095</v>
      </c>
      <c r="BP1244" s="1">
        <v>1240</v>
      </c>
      <c r="BQ1244" s="1" t="s">
        <v>64</v>
      </c>
      <c r="BR1244" s="1" t="s">
        <v>94</v>
      </c>
      <c r="BS1244" s="1" t="s">
        <v>84</v>
      </c>
      <c r="BU1244" s="1">
        <v>0</v>
      </c>
      <c r="BV1244" s="1">
        <v>0</v>
      </c>
      <c r="BW1244" s="1">
        <v>0</v>
      </c>
      <c r="BX1244" s="1">
        <v>0</v>
      </c>
    </row>
    <row r="1245" spans="4:76" hidden="1" x14ac:dyDescent="0.25">
      <c r="D1245" s="4"/>
      <c r="E1245" s="5" t="str">
        <f>BJ1245</f>
        <v>SPA-2012-AUG</v>
      </c>
      <c r="F1245" s="5">
        <f>BK1245</f>
        <v>0</v>
      </c>
      <c r="H1245" s="5" t="str">
        <f>BB1245</f>
        <v>Withdrawn</v>
      </c>
      <c r="I1245" s="6" t="str">
        <f>BS1245</f>
        <v>Not Started</v>
      </c>
      <c r="J1245" s="1" t="s">
        <v>2754</v>
      </c>
      <c r="P1245" s="1" t="str">
        <f>BM1245</f>
        <v>ERIS</v>
      </c>
      <c r="R1245" s="1">
        <f>BP1245</f>
        <v>20</v>
      </c>
      <c r="T1245" s="1" t="str">
        <f>BQ1245</f>
        <v>Wind</v>
      </c>
      <c r="U1245" s="1" t="str">
        <f>BH1245</f>
        <v>Grant County</v>
      </c>
      <c r="V1245" s="1" t="str">
        <f>BI1245</f>
        <v>MN</v>
      </c>
      <c r="AB1245" s="1"/>
      <c r="AC1245" s="1"/>
      <c r="AJ1245" s="5"/>
      <c r="AK1245" s="5"/>
      <c r="AL1245" s="5"/>
      <c r="AM1245" s="5"/>
      <c r="AN1245" s="5"/>
      <c r="AO1245" s="5"/>
      <c r="AP1245" s="5"/>
      <c r="AQ1245" s="5"/>
      <c r="AR1245" s="5"/>
      <c r="AS1245" s="5"/>
      <c r="AT1245" s="5"/>
      <c r="AU1245" s="5"/>
      <c r="BB1245" s="1" t="s">
        <v>73</v>
      </c>
      <c r="BC1245" s="2">
        <v>39279</v>
      </c>
      <c r="BD1245" s="2">
        <v>42317</v>
      </c>
      <c r="BG1245" s="1" t="s">
        <v>1134</v>
      </c>
      <c r="BH1245" s="1" t="s">
        <v>204</v>
      </c>
      <c r="BI1245" s="1" t="s">
        <v>93</v>
      </c>
      <c r="BJ1245" s="1" t="s">
        <v>2730</v>
      </c>
      <c r="BL1245" s="1" t="s">
        <v>143</v>
      </c>
      <c r="BM1245" s="1" t="s">
        <v>62</v>
      </c>
      <c r="BN1245" s="1" t="s">
        <v>2755</v>
      </c>
      <c r="BO1245" s="1">
        <v>20</v>
      </c>
      <c r="BP1245" s="1">
        <v>20</v>
      </c>
      <c r="BQ1245" s="1" t="s">
        <v>97</v>
      </c>
      <c r="BR1245" s="1" t="s">
        <v>98</v>
      </c>
      <c r="BS1245" s="1" t="s">
        <v>84</v>
      </c>
      <c r="BU1245" s="1">
        <v>0</v>
      </c>
      <c r="BV1245" s="1">
        <v>0</v>
      </c>
      <c r="BW1245" s="1">
        <v>0</v>
      </c>
      <c r="BX1245" s="1">
        <v>0</v>
      </c>
    </row>
    <row r="1246" spans="4:76" hidden="1" x14ac:dyDescent="0.25">
      <c r="D1246" s="4"/>
      <c r="E1246" s="5" t="str">
        <f>BJ1246</f>
        <v>SPA Parked</v>
      </c>
      <c r="F1246" s="5">
        <f>BK1246</f>
        <v>0</v>
      </c>
      <c r="H1246" s="5" t="str">
        <f>BB1246</f>
        <v>Withdrawn</v>
      </c>
      <c r="I1246" s="6" t="str">
        <f>BS1246</f>
        <v>Not Started</v>
      </c>
      <c r="J1246" s="1" t="s">
        <v>2756</v>
      </c>
      <c r="P1246" s="1" t="str">
        <f>BM1246</f>
        <v>NRIS</v>
      </c>
      <c r="R1246" s="1">
        <f>BP1246</f>
        <v>27.5</v>
      </c>
      <c r="T1246" s="1" t="str">
        <f>BQ1246</f>
        <v>Wind</v>
      </c>
      <c r="U1246" s="1" t="str">
        <f>BH1246</f>
        <v>Ramsey County</v>
      </c>
      <c r="V1246" s="1" t="str">
        <f>BI1246</f>
        <v>ND</v>
      </c>
      <c r="AB1246" s="1"/>
      <c r="AC1246" s="1"/>
      <c r="AJ1246" s="5"/>
      <c r="AK1246" s="5"/>
      <c r="AL1246" s="5"/>
      <c r="AM1246" s="5"/>
      <c r="AN1246" s="5"/>
      <c r="AO1246" s="5"/>
      <c r="AP1246" s="5"/>
      <c r="AQ1246" s="5"/>
      <c r="AR1246" s="5"/>
      <c r="AS1246" s="5"/>
      <c r="AT1246" s="5"/>
      <c r="AU1246" s="5"/>
      <c r="BB1246" s="1" t="s">
        <v>73</v>
      </c>
      <c r="BC1246" s="2">
        <v>41162</v>
      </c>
      <c r="BD1246" s="2">
        <v>42317</v>
      </c>
      <c r="BG1246" s="1" t="s">
        <v>203</v>
      </c>
      <c r="BH1246" s="1" t="s">
        <v>167</v>
      </c>
      <c r="BI1246" s="1" t="s">
        <v>194</v>
      </c>
      <c r="BJ1246" s="1" t="s">
        <v>2594</v>
      </c>
      <c r="BL1246" s="1" t="s">
        <v>143</v>
      </c>
      <c r="BM1246" s="1" t="s">
        <v>126</v>
      </c>
      <c r="BN1246" s="1" t="s">
        <v>2757</v>
      </c>
      <c r="BO1246" s="1">
        <v>27.5</v>
      </c>
      <c r="BP1246" s="1">
        <v>27.5</v>
      </c>
      <c r="BQ1246" s="1" t="s">
        <v>97</v>
      </c>
      <c r="BS1246" s="1" t="s">
        <v>84</v>
      </c>
      <c r="BU1246" s="1">
        <v>0</v>
      </c>
      <c r="BV1246" s="1">
        <v>0</v>
      </c>
      <c r="BW1246" s="1">
        <v>0</v>
      </c>
      <c r="BX1246" s="1">
        <v>0</v>
      </c>
    </row>
    <row r="1247" spans="4:76" hidden="1" x14ac:dyDescent="0.25">
      <c r="D1247" s="4"/>
      <c r="E1247" s="5" t="str">
        <f>BJ1247</f>
        <v>DPP-2015-FEB</v>
      </c>
      <c r="F1247" s="5" t="str">
        <f>BK1247</f>
        <v>South</v>
      </c>
      <c r="H1247" s="5" t="str">
        <f>BB1247</f>
        <v>Withdrawn</v>
      </c>
      <c r="I1247" s="6" t="str">
        <f>BS1247</f>
        <v>Not Started</v>
      </c>
      <c r="J1247" s="1" t="s">
        <v>2758</v>
      </c>
      <c r="P1247" s="1" t="str">
        <f>BM1247</f>
        <v>NRIS</v>
      </c>
      <c r="R1247" s="1">
        <f>BP1247</f>
        <v>43</v>
      </c>
      <c r="T1247" s="1" t="str">
        <f>BQ1247</f>
        <v>Waste Heat Recovery</v>
      </c>
      <c r="U1247" s="1" t="str">
        <f>BH1247</f>
        <v>Calcasieu</v>
      </c>
      <c r="V1247" s="1" t="str">
        <f>BI1247</f>
        <v>LA</v>
      </c>
      <c r="AB1247" s="1"/>
      <c r="AC1247" s="1"/>
      <c r="AJ1247" s="5"/>
      <c r="AK1247" s="5"/>
      <c r="AL1247" s="5"/>
      <c r="AM1247" s="5"/>
      <c r="AN1247" s="5"/>
      <c r="AO1247" s="5"/>
      <c r="AP1247" s="5"/>
      <c r="AQ1247" s="5"/>
      <c r="AR1247" s="5"/>
      <c r="AS1247" s="5"/>
      <c r="AT1247" s="5"/>
      <c r="AU1247" s="5"/>
      <c r="BB1247" s="1" t="s">
        <v>73</v>
      </c>
      <c r="BC1247" s="2">
        <v>41960</v>
      </c>
      <c r="BD1247" s="2">
        <v>42321</v>
      </c>
      <c r="BG1247" s="1" t="s">
        <v>59</v>
      </c>
      <c r="BH1247" s="1" t="s">
        <v>2759</v>
      </c>
      <c r="BI1247" s="1" t="s">
        <v>61</v>
      </c>
      <c r="BJ1247" s="1" t="s">
        <v>1438</v>
      </c>
      <c r="BK1247" s="1" t="s">
        <v>2395</v>
      </c>
      <c r="BL1247" s="1" t="s">
        <v>2320</v>
      </c>
      <c r="BM1247" s="1" t="s">
        <v>126</v>
      </c>
      <c r="BN1247" s="1" t="s">
        <v>2760</v>
      </c>
      <c r="BO1247" s="1">
        <v>43</v>
      </c>
      <c r="BP1247" s="1">
        <v>43</v>
      </c>
      <c r="BQ1247" s="1" t="s">
        <v>1132</v>
      </c>
      <c r="BR1247" s="1" t="s">
        <v>355</v>
      </c>
      <c r="BS1247" s="1" t="s">
        <v>84</v>
      </c>
      <c r="BU1247" s="1">
        <v>0</v>
      </c>
      <c r="BV1247" s="1">
        <v>0</v>
      </c>
      <c r="BW1247" s="1">
        <v>0</v>
      </c>
      <c r="BX1247" s="1">
        <v>0</v>
      </c>
    </row>
    <row r="1248" spans="4:76" hidden="1" x14ac:dyDescent="0.25">
      <c r="D1248" s="4"/>
      <c r="E1248" s="5" t="str">
        <f>BJ1248</f>
        <v>DPP-2018-APR</v>
      </c>
      <c r="F1248" s="5" t="str">
        <f>BK1248</f>
        <v>Central</v>
      </c>
      <c r="H1248" s="5" t="str">
        <f>BB1248</f>
        <v>Withdrawn</v>
      </c>
      <c r="I1248" s="6" t="str">
        <f>BS1248</f>
        <v>Not Started</v>
      </c>
      <c r="J1248" s="1" t="s">
        <v>5915</v>
      </c>
      <c r="P1248" s="1" t="str">
        <f>BM1248</f>
        <v>NRIS</v>
      </c>
      <c r="Q1248" s="1" t="s">
        <v>6202</v>
      </c>
      <c r="R1248" s="1">
        <f>BP1248</f>
        <v>50</v>
      </c>
      <c r="T1248" s="1" t="str">
        <f>BQ1248</f>
        <v>Battery Storage</v>
      </c>
      <c r="U1248" s="1" t="str">
        <f>BH1248</f>
        <v>Warren County</v>
      </c>
      <c r="V1248" s="1" t="str">
        <f>BI1248</f>
        <v>MO</v>
      </c>
      <c r="Z1248" s="1">
        <v>1</v>
      </c>
      <c r="AA1248" s="1">
        <f>IF(H1248="Withdrawn",0,1)</f>
        <v>0</v>
      </c>
      <c r="AB1248" s="36">
        <v>200000</v>
      </c>
      <c r="AC1248" s="36">
        <v>409074</v>
      </c>
      <c r="AJ1248" s="5"/>
      <c r="AK1248" s="32">
        <v>547748</v>
      </c>
      <c r="AL1248" s="32">
        <f>SUM(AB1248:AK1248)</f>
        <v>1156822</v>
      </c>
      <c r="AM1248" s="32"/>
      <c r="AN1248" s="32"/>
      <c r="AO1248" s="32">
        <v>0</v>
      </c>
      <c r="AP1248" s="32">
        <v>4906500</v>
      </c>
      <c r="AQ1248" s="32">
        <v>877614</v>
      </c>
      <c r="AR1248" s="32">
        <f>AM1248+AP1248</f>
        <v>4906500</v>
      </c>
      <c r="AS1248" s="32">
        <f>AR1248+AN1248+AO1248+AQ1248</f>
        <v>5784114</v>
      </c>
      <c r="AT1248" s="28">
        <f>AR1248/($R1248*1000)</f>
        <v>98.13</v>
      </c>
      <c r="AU1248" s="28">
        <f>AS1248/($R1248*1000)</f>
        <v>115.68228000000001</v>
      </c>
      <c r="AV1248" s="16">
        <f>IF(P1248 = "NRIS",AS1248,AR1248)</f>
        <v>5784114</v>
      </c>
      <c r="BB1248" s="1" t="s">
        <v>73</v>
      </c>
      <c r="BC1248" s="2">
        <v>43171</v>
      </c>
      <c r="BD1248" s="2">
        <v>44265</v>
      </c>
      <c r="BF1248" s="2">
        <v>44500</v>
      </c>
      <c r="BG1248" s="1" t="s">
        <v>486</v>
      </c>
      <c r="BH1248" s="1" t="s">
        <v>1575</v>
      </c>
      <c r="BI1248" s="1" t="s">
        <v>488</v>
      </c>
      <c r="BJ1248" s="1" t="s">
        <v>2375</v>
      </c>
      <c r="BK1248" s="1" t="s">
        <v>2435</v>
      </c>
      <c r="BL1248" s="1" t="s">
        <v>2376</v>
      </c>
      <c r="BM1248" s="1" t="s">
        <v>126</v>
      </c>
      <c r="BN1248" s="1" t="s">
        <v>5916</v>
      </c>
      <c r="BO1248" s="1">
        <v>50</v>
      </c>
      <c r="BP1248" s="1">
        <v>50</v>
      </c>
      <c r="BQ1248" s="1" t="s">
        <v>2498</v>
      </c>
      <c r="BR1248" s="1" t="s">
        <v>2499</v>
      </c>
      <c r="BS1248" s="1" t="s">
        <v>84</v>
      </c>
      <c r="BU1248" s="1">
        <v>50</v>
      </c>
      <c r="BV1248" s="1">
        <v>50</v>
      </c>
      <c r="BW1248" s="1">
        <v>0</v>
      </c>
      <c r="BX1248" s="1">
        <v>0</v>
      </c>
    </row>
    <row r="1249" spans="4:76" x14ac:dyDescent="0.25">
      <c r="D1249" s="4"/>
      <c r="E1249" s="5" t="str">
        <f>BJ1249</f>
        <v>DPP-2018-APR</v>
      </c>
      <c r="F1249" s="5" t="str">
        <f>BK1249</f>
        <v>West</v>
      </c>
      <c r="G1249" s="5" t="str">
        <f>_xlfn.CONCAT(E1249,F1249)</f>
        <v>DPP-2018-APRWest</v>
      </c>
      <c r="H1249" s="5" t="str">
        <f>BB1249</f>
        <v>Active</v>
      </c>
      <c r="I1249" s="6" t="str">
        <f>BS1249</f>
        <v>Not Started</v>
      </c>
      <c r="J1249" s="1" t="s">
        <v>2484</v>
      </c>
      <c r="M1249" s="1" t="s">
        <v>6189</v>
      </c>
      <c r="N1249" s="1" t="s">
        <v>6195</v>
      </c>
      <c r="P1249" s="1" t="str">
        <f>BM1249</f>
        <v>NRIS</v>
      </c>
      <c r="Q1249" s="1" t="s">
        <v>6202</v>
      </c>
      <c r="R1249" s="1">
        <f>BP1249</f>
        <v>250</v>
      </c>
      <c r="T1249" s="1" t="str">
        <f>BQ1249</f>
        <v>Wind</v>
      </c>
      <c r="U1249" s="1" t="str">
        <f>BH1249</f>
        <v>McIntosh County</v>
      </c>
      <c r="V1249" s="1" t="str">
        <f>BI1249</f>
        <v>ND</v>
      </c>
      <c r="Z1249" s="1">
        <v>1</v>
      </c>
      <c r="AA1249" s="1">
        <f>IF(H1249="Withdrawn",0,1)</f>
        <v>1</v>
      </c>
      <c r="AB1249" s="36">
        <v>1000000</v>
      </c>
      <c r="AC1249" s="36">
        <v>6723874</v>
      </c>
      <c r="AJ1249" s="5"/>
      <c r="AK1249" s="32">
        <v>24982137</v>
      </c>
      <c r="AL1249" s="32">
        <f>SUM(AB1249:AK1249)</f>
        <v>32706011</v>
      </c>
      <c r="AM1249" s="32">
        <v>465966</v>
      </c>
      <c r="AN1249" s="32">
        <v>167518</v>
      </c>
      <c r="AO1249" s="32">
        <v>2323563</v>
      </c>
      <c r="AP1249" s="32">
        <f>163530056</f>
        <v>163530056</v>
      </c>
      <c r="AQ1249" s="32">
        <v>0</v>
      </c>
      <c r="AR1249" s="32">
        <f>AM1249+AP1249</f>
        <v>163996022</v>
      </c>
      <c r="AS1249" s="32">
        <f>AR1249+AN1249+AO1249+AQ1249</f>
        <v>166487103</v>
      </c>
      <c r="AT1249" s="28">
        <f>AR1249/($R1249*1000)</f>
        <v>655.98408800000004</v>
      </c>
      <c r="AU1249" s="28">
        <f>AS1249/($R1249*1000)</f>
        <v>665.94841199999996</v>
      </c>
      <c r="AV1249" s="16">
        <f>IF(P1249 = "NRIS",AS1249,AR1249)</f>
        <v>166487103</v>
      </c>
      <c r="BB1249" s="1" t="s">
        <v>2374</v>
      </c>
      <c r="BC1249" s="2">
        <v>43171</v>
      </c>
      <c r="BF1249" s="2">
        <v>44440</v>
      </c>
      <c r="BG1249" s="1" t="s">
        <v>2485</v>
      </c>
      <c r="BH1249" s="1" t="s">
        <v>285</v>
      </c>
      <c r="BI1249" s="1" t="s">
        <v>194</v>
      </c>
      <c r="BJ1249" s="1" t="s">
        <v>2375</v>
      </c>
      <c r="BK1249" s="1" t="s">
        <v>725</v>
      </c>
      <c r="BL1249" s="1" t="s">
        <v>2376</v>
      </c>
      <c r="BM1249" s="1" t="s">
        <v>126</v>
      </c>
      <c r="BN1249" s="1" t="s">
        <v>2486</v>
      </c>
      <c r="BO1249" s="1">
        <v>250</v>
      </c>
      <c r="BP1249" s="1">
        <v>250</v>
      </c>
      <c r="BQ1249" s="1" t="s">
        <v>97</v>
      </c>
      <c r="BR1249" s="1" t="s">
        <v>98</v>
      </c>
      <c r="BS1249" s="1" t="s">
        <v>84</v>
      </c>
      <c r="BU1249" s="1">
        <v>250</v>
      </c>
      <c r="BV1249" s="1">
        <v>250</v>
      </c>
      <c r="BW1249" s="1">
        <v>250</v>
      </c>
      <c r="BX1249" s="1">
        <v>250</v>
      </c>
    </row>
    <row r="1250" spans="4:76" hidden="1" x14ac:dyDescent="0.25">
      <c r="D1250" s="4"/>
      <c r="E1250" s="5" t="str">
        <f>BJ1250</f>
        <v>DPP-2018-APR</v>
      </c>
      <c r="F1250" s="5" t="str">
        <f>BK1250</f>
        <v>West</v>
      </c>
      <c r="H1250" s="5" t="str">
        <f>BB1250</f>
        <v>Withdrawn</v>
      </c>
      <c r="I1250" s="6" t="str">
        <f>BS1250</f>
        <v>Not Started</v>
      </c>
      <c r="J1250" s="1" t="s">
        <v>5287</v>
      </c>
      <c r="P1250" s="1" t="str">
        <f>BM1250</f>
        <v>NRIS</v>
      </c>
      <c r="R1250" s="1">
        <f>BP1250</f>
        <v>20</v>
      </c>
      <c r="T1250" s="1" t="str">
        <f>BQ1250</f>
        <v>Battery Storage</v>
      </c>
      <c r="U1250" s="1" t="str">
        <f>BH1250</f>
        <v>Jackson County</v>
      </c>
      <c r="V1250" s="1" t="str">
        <f>BI1250</f>
        <v>MN</v>
      </c>
      <c r="AB1250" s="1"/>
      <c r="AC1250" s="1"/>
      <c r="AJ1250" s="5"/>
      <c r="AK1250" s="5"/>
      <c r="AL1250" s="5"/>
      <c r="AM1250" s="5"/>
      <c r="AN1250" s="5"/>
      <c r="AO1250" s="5"/>
      <c r="AP1250" s="5"/>
      <c r="AQ1250" s="5"/>
      <c r="AR1250" s="32"/>
      <c r="AS1250" s="32"/>
      <c r="AT1250" s="28">
        <f>AR1250/($R1250*1000)</f>
        <v>0</v>
      </c>
      <c r="AU1250" s="28">
        <f>AS1250/($R1250*1000)</f>
        <v>0</v>
      </c>
      <c r="BB1250" s="1" t="s">
        <v>73</v>
      </c>
      <c r="BC1250" s="2">
        <v>43171</v>
      </c>
      <c r="BD1250" s="2">
        <v>43915</v>
      </c>
      <c r="BF1250" s="2">
        <v>44500</v>
      </c>
      <c r="BG1250" s="1" t="s">
        <v>87</v>
      </c>
      <c r="BH1250" s="1" t="s">
        <v>259</v>
      </c>
      <c r="BI1250" s="1" t="s">
        <v>93</v>
      </c>
      <c r="BJ1250" s="1" t="s">
        <v>2375</v>
      </c>
      <c r="BK1250" s="1" t="s">
        <v>725</v>
      </c>
      <c r="BL1250" s="1" t="s">
        <v>2376</v>
      </c>
      <c r="BM1250" s="1" t="s">
        <v>126</v>
      </c>
      <c r="BN1250" s="1" t="s">
        <v>5288</v>
      </c>
      <c r="BO1250" s="1">
        <v>20</v>
      </c>
      <c r="BP1250" s="1">
        <v>20</v>
      </c>
      <c r="BQ1250" s="1" t="s">
        <v>2498</v>
      </c>
      <c r="BR1250" s="1" t="s">
        <v>2499</v>
      </c>
      <c r="BS1250" s="1" t="s">
        <v>84</v>
      </c>
      <c r="BU1250" s="1">
        <v>0</v>
      </c>
      <c r="BV1250" s="1">
        <v>0</v>
      </c>
      <c r="BW1250" s="1">
        <v>0</v>
      </c>
      <c r="BX1250" s="1">
        <v>0</v>
      </c>
    </row>
    <row r="1251" spans="4:76" x14ac:dyDescent="0.25">
      <c r="D1251" s="4"/>
      <c r="E1251" s="5" t="str">
        <f>BJ1251</f>
        <v>DPP-2018-APR</v>
      </c>
      <c r="F1251" s="5" t="str">
        <f>BK1251</f>
        <v>East (ATC)</v>
      </c>
      <c r="G1251" s="5" t="str">
        <f>_xlfn.CONCAT(E1251,F1251)</f>
        <v>DPP-2018-APREast (ATC)</v>
      </c>
      <c r="H1251" s="5" t="str">
        <f>BB1251</f>
        <v>Active</v>
      </c>
      <c r="I1251" s="6" t="str">
        <f>BS1251</f>
        <v>Not Started</v>
      </c>
      <c r="J1251" s="1" t="s">
        <v>2489</v>
      </c>
      <c r="P1251" s="1" t="str">
        <f>BM1251</f>
        <v>NRIS</v>
      </c>
      <c r="Q1251" s="1" t="s">
        <v>6202</v>
      </c>
      <c r="R1251" s="1">
        <f>BP1251</f>
        <v>200</v>
      </c>
      <c r="T1251" s="1" t="str">
        <f>BQ1251</f>
        <v>Solar</v>
      </c>
      <c r="U1251" s="1" t="str">
        <f>BH1251</f>
        <v>Walworth County</v>
      </c>
      <c r="V1251" s="1" t="str">
        <f>BI1251</f>
        <v>WI</v>
      </c>
      <c r="Z1251" s="1">
        <v>1</v>
      </c>
      <c r="AA1251" s="1">
        <f>IF(H1251="Withdrawn",0,1)</f>
        <v>1</v>
      </c>
      <c r="AB1251" s="36">
        <v>800000</v>
      </c>
      <c r="AC1251" s="36">
        <v>258992</v>
      </c>
      <c r="AJ1251" s="5"/>
      <c r="AK1251" s="32">
        <v>1944069</v>
      </c>
      <c r="AL1251" s="32">
        <f>SUM(AB1251:AK1251)</f>
        <v>3003061</v>
      </c>
      <c r="AM1251" s="32"/>
      <c r="AN1251" s="32"/>
      <c r="AO1251" s="32">
        <v>1950000</v>
      </c>
      <c r="AP1251" s="32">
        <v>750098</v>
      </c>
      <c r="AQ1251" s="32">
        <v>13825209</v>
      </c>
      <c r="AR1251" s="32">
        <f>AM1251+AP1251</f>
        <v>750098</v>
      </c>
      <c r="AS1251" s="32">
        <f>AR1251+AN1251+AO1251+AQ1251</f>
        <v>16525307</v>
      </c>
      <c r="AT1251" s="28">
        <f>AR1251/($R1251*1000)</f>
        <v>3.7504900000000001</v>
      </c>
      <c r="AU1251" s="28">
        <f>AS1251/($R1251*1000)</f>
        <v>82.626535000000004</v>
      </c>
      <c r="AV1251" s="16">
        <f>IF(P1251 = "NRIS",AS1251,AR1251)</f>
        <v>16525307</v>
      </c>
      <c r="BB1251" s="1" t="s">
        <v>2374</v>
      </c>
      <c r="BC1251" s="2">
        <v>43168</v>
      </c>
      <c r="BF1251" s="2">
        <v>44440</v>
      </c>
      <c r="BG1251" s="1" t="s">
        <v>74</v>
      </c>
      <c r="BH1251" s="1" t="s">
        <v>331</v>
      </c>
      <c r="BI1251" s="1" t="s">
        <v>76</v>
      </c>
      <c r="BJ1251" s="1" t="s">
        <v>2375</v>
      </c>
      <c r="BK1251" s="1" t="s">
        <v>2196</v>
      </c>
      <c r="BL1251" s="1" t="s">
        <v>2376</v>
      </c>
      <c r="BM1251" s="1" t="s">
        <v>126</v>
      </c>
      <c r="BN1251" s="1" t="s">
        <v>2490</v>
      </c>
      <c r="BO1251" s="1">
        <v>200</v>
      </c>
      <c r="BP1251" s="1">
        <v>200</v>
      </c>
      <c r="BQ1251" s="1" t="s">
        <v>1485</v>
      </c>
      <c r="BR1251" s="1" t="s">
        <v>1486</v>
      </c>
      <c r="BS1251" s="1" t="s">
        <v>84</v>
      </c>
      <c r="BU1251" s="1">
        <v>200</v>
      </c>
      <c r="BV1251" s="1">
        <v>200</v>
      </c>
      <c r="BW1251" s="1">
        <v>180</v>
      </c>
      <c r="BX1251" s="1">
        <v>180</v>
      </c>
    </row>
    <row r="1252" spans="4:76" hidden="1" x14ac:dyDescent="0.25">
      <c r="D1252" s="4"/>
      <c r="E1252" s="5" t="str">
        <f>BJ1252</f>
        <v>DPP-2014-AUG</v>
      </c>
      <c r="F1252" s="5" t="str">
        <f>BK1252</f>
        <v>West</v>
      </c>
      <c r="H1252" s="5" t="str">
        <f>BB1252</f>
        <v>Withdrawn</v>
      </c>
      <c r="I1252" s="6" t="str">
        <f>BS1252</f>
        <v>Withdrawn</v>
      </c>
      <c r="J1252" s="1" t="s">
        <v>2770</v>
      </c>
      <c r="P1252" s="1" t="str">
        <f>BM1252</f>
        <v>NRIS</v>
      </c>
      <c r="R1252" s="1">
        <f>BP1252</f>
        <v>20</v>
      </c>
      <c r="T1252" s="1" t="str">
        <f>BQ1252</f>
        <v>Solar</v>
      </c>
      <c r="U1252" s="1" t="str">
        <f>BH1252</f>
        <v>Yellow Medicine County</v>
      </c>
      <c r="V1252" s="1" t="str">
        <f>BI1252</f>
        <v>MN</v>
      </c>
      <c r="AB1252" s="1"/>
      <c r="AC1252" s="1"/>
      <c r="AJ1252" s="5"/>
      <c r="AK1252" s="5"/>
      <c r="AL1252" s="5"/>
      <c r="AM1252" s="5"/>
      <c r="AN1252" s="5"/>
      <c r="AO1252" s="5"/>
      <c r="AP1252" s="5"/>
      <c r="AQ1252" s="5"/>
      <c r="AR1252" s="5"/>
      <c r="AS1252" s="5"/>
      <c r="AT1252" s="5"/>
      <c r="AU1252" s="5"/>
      <c r="BB1252" s="1" t="s">
        <v>73</v>
      </c>
      <c r="BC1252" s="2">
        <v>41596</v>
      </c>
      <c r="BD1252" s="2">
        <v>42325</v>
      </c>
      <c r="BF1252" s="2">
        <v>43373</v>
      </c>
      <c r="BG1252" s="1" t="s">
        <v>91</v>
      </c>
      <c r="BH1252" s="1" t="s">
        <v>1824</v>
      </c>
      <c r="BI1252" s="1" t="s">
        <v>93</v>
      </c>
      <c r="BJ1252" s="1" t="s">
        <v>2584</v>
      </c>
      <c r="BK1252" s="1" t="s">
        <v>725</v>
      </c>
      <c r="BL1252" s="1" t="s">
        <v>2320</v>
      </c>
      <c r="BM1252" s="1" t="s">
        <v>126</v>
      </c>
      <c r="BN1252" s="1" t="s">
        <v>2771</v>
      </c>
      <c r="BO1252" s="1">
        <v>20</v>
      </c>
      <c r="BP1252" s="1">
        <v>20</v>
      </c>
      <c r="BQ1252" s="1" t="s">
        <v>1485</v>
      </c>
      <c r="BS1252" s="1" t="s">
        <v>73</v>
      </c>
      <c r="BT1252" s="2">
        <v>42644</v>
      </c>
      <c r="BU1252" s="1">
        <v>0</v>
      </c>
      <c r="BV1252" s="1">
        <v>0</v>
      </c>
      <c r="BW1252" s="1">
        <v>0</v>
      </c>
      <c r="BX1252" s="1">
        <v>0</v>
      </c>
    </row>
    <row r="1253" spans="4:76" hidden="1" x14ac:dyDescent="0.25">
      <c r="D1253" s="4"/>
      <c r="E1253" s="5" t="str">
        <f>BJ1253</f>
        <v>FES-2014-JUN</v>
      </c>
      <c r="F1253" s="5">
        <f>BK1253</f>
        <v>0</v>
      </c>
      <c r="H1253" s="5" t="str">
        <f>BB1253</f>
        <v>Withdrawn</v>
      </c>
      <c r="I1253" s="6" t="str">
        <f>BS1253</f>
        <v>Not Started</v>
      </c>
      <c r="J1253" s="1" t="s">
        <v>2772</v>
      </c>
      <c r="P1253" s="1" t="str">
        <f>BM1253</f>
        <v>NRIS</v>
      </c>
      <c r="R1253" s="1">
        <f>BP1253</f>
        <v>201</v>
      </c>
      <c r="T1253" s="1" t="str">
        <f>BQ1253</f>
        <v>Wind</v>
      </c>
      <c r="U1253" s="1" t="str">
        <f>BH1253</f>
        <v>Nodaway County</v>
      </c>
      <c r="V1253" s="1" t="str">
        <f>BI1253</f>
        <v>MO</v>
      </c>
      <c r="AB1253" s="1"/>
      <c r="AC1253" s="1"/>
      <c r="AJ1253" s="5"/>
      <c r="AK1253" s="5"/>
      <c r="AL1253" s="5"/>
      <c r="AM1253" s="5"/>
      <c r="AN1253" s="5"/>
      <c r="AO1253" s="5"/>
      <c r="AP1253" s="5"/>
      <c r="AQ1253" s="5"/>
      <c r="AR1253" s="5"/>
      <c r="AS1253" s="5"/>
      <c r="AT1253" s="5"/>
      <c r="AU1253" s="5"/>
      <c r="BB1253" s="1" t="s">
        <v>73</v>
      </c>
      <c r="BC1253" s="2">
        <v>41778</v>
      </c>
      <c r="BD1253" s="2">
        <v>42352</v>
      </c>
      <c r="BG1253" s="1" t="s">
        <v>251</v>
      </c>
      <c r="BH1253" s="1" t="s">
        <v>487</v>
      </c>
      <c r="BI1253" s="1" t="s">
        <v>488</v>
      </c>
      <c r="BJ1253" s="1" t="s">
        <v>2455</v>
      </c>
      <c r="BL1253" s="1" t="s">
        <v>536</v>
      </c>
      <c r="BM1253" s="1" t="s">
        <v>126</v>
      </c>
      <c r="BN1253" s="1" t="s">
        <v>2773</v>
      </c>
      <c r="BO1253" s="1">
        <v>201</v>
      </c>
      <c r="BP1253" s="1">
        <v>201</v>
      </c>
      <c r="BQ1253" s="1" t="s">
        <v>97</v>
      </c>
      <c r="BS1253" s="1" t="s">
        <v>84</v>
      </c>
      <c r="BU1253" s="1">
        <v>0</v>
      </c>
      <c r="BV1253" s="1">
        <v>0</v>
      </c>
      <c r="BW1253" s="1">
        <v>0</v>
      </c>
      <c r="BX1253" s="1">
        <v>0</v>
      </c>
    </row>
    <row r="1254" spans="4:76" hidden="1" x14ac:dyDescent="0.25">
      <c r="D1254" s="4"/>
      <c r="E1254" s="5" t="str">
        <f>BJ1254</f>
        <v>DPP-2018-APR</v>
      </c>
      <c r="F1254" s="5" t="str">
        <f>BK1254</f>
        <v>East (ITC)</v>
      </c>
      <c r="H1254" s="5" t="str">
        <f>BB1254</f>
        <v>Active</v>
      </c>
      <c r="I1254" s="6" t="str">
        <f>BS1254</f>
        <v>Not Started</v>
      </c>
      <c r="J1254" s="1" t="s">
        <v>2491</v>
      </c>
      <c r="P1254" s="1" t="str">
        <f>BM1254</f>
        <v>NRIS</v>
      </c>
      <c r="R1254" s="1">
        <f>BP1254</f>
        <v>374.4</v>
      </c>
      <c r="T1254" s="1" t="str">
        <f>BQ1254</f>
        <v>Wind</v>
      </c>
      <c r="U1254" s="1" t="str">
        <f>BH1254</f>
        <v>Montcalm County</v>
      </c>
      <c r="V1254" s="1" t="str">
        <f>BI1254</f>
        <v>MI</v>
      </c>
      <c r="AB1254" s="1"/>
      <c r="AC1254" s="1"/>
      <c r="AJ1254" s="5"/>
      <c r="AK1254" s="5"/>
      <c r="AL1254" s="5"/>
      <c r="AM1254" s="5"/>
      <c r="AN1254" s="5"/>
      <c r="AO1254" s="5"/>
      <c r="AP1254" s="5"/>
      <c r="AQ1254" s="5"/>
      <c r="AR1254" s="32"/>
      <c r="AS1254" s="32"/>
      <c r="AT1254" s="28">
        <f>AR1254/($R1254*1000)</f>
        <v>0</v>
      </c>
      <c r="AU1254" s="28">
        <f>AS1254/($R1254*1000)</f>
        <v>0</v>
      </c>
      <c r="BB1254" s="1" t="s">
        <v>2374</v>
      </c>
      <c r="BC1254" s="2">
        <v>43171</v>
      </c>
      <c r="BF1254" s="2">
        <v>44360</v>
      </c>
      <c r="BG1254" s="1" t="s">
        <v>139</v>
      </c>
      <c r="BH1254" s="1" t="s">
        <v>2492</v>
      </c>
      <c r="BI1254" s="1" t="s">
        <v>130</v>
      </c>
      <c r="BJ1254" s="1" t="s">
        <v>2375</v>
      </c>
      <c r="BK1254" s="1" t="s">
        <v>1808</v>
      </c>
      <c r="BL1254" s="1" t="s">
        <v>2376</v>
      </c>
      <c r="BM1254" s="1" t="s">
        <v>126</v>
      </c>
      <c r="BN1254" s="1" t="s">
        <v>2493</v>
      </c>
      <c r="BO1254" s="1">
        <v>374.4</v>
      </c>
      <c r="BP1254" s="1">
        <v>374.4</v>
      </c>
      <c r="BQ1254" s="1" t="s">
        <v>97</v>
      </c>
      <c r="BR1254" s="1" t="s">
        <v>98</v>
      </c>
      <c r="BS1254" s="1" t="s">
        <v>84</v>
      </c>
      <c r="BT1254" s="2">
        <v>45443</v>
      </c>
      <c r="BU1254" s="1">
        <v>374.4</v>
      </c>
      <c r="BV1254" s="1">
        <v>374.4</v>
      </c>
      <c r="BW1254" s="1">
        <v>374.4</v>
      </c>
      <c r="BX1254" s="1">
        <v>374.4</v>
      </c>
    </row>
    <row r="1255" spans="4:76" hidden="1" x14ac:dyDescent="0.25">
      <c r="D1255" s="4"/>
      <c r="E1255" s="5" t="str">
        <f>BJ1255</f>
        <v>FES-2014-JUN</v>
      </c>
      <c r="F1255" s="5">
        <f>BK1255</f>
        <v>0</v>
      </c>
      <c r="H1255" s="5" t="str">
        <f>BB1255</f>
        <v>Withdrawn</v>
      </c>
      <c r="I1255" s="6" t="str">
        <f>BS1255</f>
        <v>Not Started</v>
      </c>
      <c r="J1255" s="1" t="s">
        <v>2776</v>
      </c>
      <c r="P1255" s="1" t="str">
        <f>BM1255</f>
        <v>NRIS</v>
      </c>
      <c r="R1255" s="1">
        <f>BP1255</f>
        <v>30</v>
      </c>
      <c r="T1255" s="1" t="str">
        <f>BQ1255</f>
        <v>Solar</v>
      </c>
      <c r="U1255" s="1" t="str">
        <f>BH1255</f>
        <v>Craighead County</v>
      </c>
      <c r="V1255" s="1" t="str">
        <f>BI1255</f>
        <v>AR</v>
      </c>
      <c r="AB1255" s="1"/>
      <c r="AC1255" s="1"/>
      <c r="AJ1255" s="5"/>
      <c r="AK1255" s="5"/>
      <c r="AL1255" s="5"/>
      <c r="AM1255" s="5"/>
      <c r="AN1255" s="5"/>
      <c r="AO1255" s="5"/>
      <c r="AP1255" s="5"/>
      <c r="AQ1255" s="5"/>
      <c r="AR1255" s="5"/>
      <c r="AS1255" s="5"/>
      <c r="AT1255" s="5"/>
      <c r="AU1255" s="5"/>
      <c r="BB1255" s="1" t="s">
        <v>73</v>
      </c>
      <c r="BC1255" s="2">
        <v>41778</v>
      </c>
      <c r="BD1255" s="2">
        <v>42352</v>
      </c>
      <c r="BG1255" s="1" t="s">
        <v>59</v>
      </c>
      <c r="BH1255" s="1" t="s">
        <v>2777</v>
      </c>
      <c r="BI1255" s="1" t="s">
        <v>2394</v>
      </c>
      <c r="BJ1255" s="1" t="s">
        <v>2455</v>
      </c>
      <c r="BL1255" s="1" t="s">
        <v>536</v>
      </c>
      <c r="BM1255" s="1" t="s">
        <v>126</v>
      </c>
      <c r="BN1255" s="1" t="s">
        <v>78</v>
      </c>
      <c r="BO1255" s="1">
        <v>30</v>
      </c>
      <c r="BP1255" s="1">
        <v>30</v>
      </c>
      <c r="BQ1255" s="1" t="s">
        <v>1485</v>
      </c>
      <c r="BS1255" s="1" t="s">
        <v>84</v>
      </c>
      <c r="BU1255" s="1">
        <v>0</v>
      </c>
      <c r="BV1255" s="1">
        <v>0</v>
      </c>
      <c r="BW1255" s="1">
        <v>0</v>
      </c>
      <c r="BX1255" s="1">
        <v>0</v>
      </c>
    </row>
    <row r="1256" spans="4:76" hidden="1" x14ac:dyDescent="0.25">
      <c r="D1256" s="4"/>
      <c r="E1256" s="5" t="str">
        <f>BJ1256</f>
        <v>DPP-2014-FEB</v>
      </c>
      <c r="F1256" s="5" t="str">
        <f>BK1256</f>
        <v>West</v>
      </c>
      <c r="H1256" s="5" t="str">
        <f>BB1256</f>
        <v>Withdrawn</v>
      </c>
      <c r="I1256" s="6" t="str">
        <f>BS1256</f>
        <v>Not Started</v>
      </c>
      <c r="J1256" s="1" t="s">
        <v>2778</v>
      </c>
      <c r="P1256" s="1" t="str">
        <f>BM1256</f>
        <v>NRIS</v>
      </c>
      <c r="R1256" s="1">
        <f>BP1256</f>
        <v>20</v>
      </c>
      <c r="T1256" s="1" t="str">
        <f>BQ1256</f>
        <v>Solar</v>
      </c>
      <c r="U1256" s="1" t="str">
        <f>BH1256</f>
        <v>Murray County</v>
      </c>
      <c r="V1256" s="1" t="str">
        <f>BI1256</f>
        <v>MN</v>
      </c>
      <c r="AB1256" s="1"/>
      <c r="AC1256" s="1"/>
      <c r="AJ1256" s="5"/>
      <c r="AK1256" s="5"/>
      <c r="AL1256" s="5"/>
      <c r="AM1256" s="5"/>
      <c r="AN1256" s="5"/>
      <c r="AO1256" s="5"/>
      <c r="AP1256" s="5"/>
      <c r="AQ1256" s="5"/>
      <c r="AR1256" s="5"/>
      <c r="AS1256" s="5"/>
      <c r="AT1256" s="5"/>
      <c r="AU1256" s="5"/>
      <c r="BB1256" s="1" t="s">
        <v>73</v>
      </c>
      <c r="BC1256" s="2">
        <v>41596</v>
      </c>
      <c r="BD1256" s="2">
        <v>42353</v>
      </c>
      <c r="BF1256" s="2">
        <v>43465</v>
      </c>
      <c r="BG1256" s="1" t="s">
        <v>91</v>
      </c>
      <c r="BH1256" s="1" t="s">
        <v>162</v>
      </c>
      <c r="BI1256" s="1" t="s">
        <v>93</v>
      </c>
      <c r="BJ1256" s="1" t="s">
        <v>2749</v>
      </c>
      <c r="BK1256" s="1" t="s">
        <v>725</v>
      </c>
      <c r="BL1256" s="1" t="s">
        <v>77</v>
      </c>
      <c r="BM1256" s="1" t="s">
        <v>126</v>
      </c>
      <c r="BN1256" s="1" t="s">
        <v>2779</v>
      </c>
      <c r="BO1256" s="1">
        <v>20</v>
      </c>
      <c r="BP1256" s="1">
        <v>20</v>
      </c>
      <c r="BQ1256" s="1" t="s">
        <v>1485</v>
      </c>
      <c r="BS1256" s="1" t="s">
        <v>84</v>
      </c>
      <c r="BT1256" s="2">
        <v>42644</v>
      </c>
      <c r="BU1256" s="1">
        <v>0</v>
      </c>
      <c r="BV1256" s="1">
        <v>0</v>
      </c>
      <c r="BW1256" s="1">
        <v>0</v>
      </c>
      <c r="BX1256" s="1">
        <v>0</v>
      </c>
    </row>
    <row r="1257" spans="4:76" hidden="1" x14ac:dyDescent="0.25">
      <c r="D1257" s="4"/>
      <c r="E1257" s="5" t="str">
        <f>BJ1257</f>
        <v>DPP-2015-FEB</v>
      </c>
      <c r="F1257" s="5" t="str">
        <f>BK1257</f>
        <v>East (ITC)</v>
      </c>
      <c r="H1257" s="5" t="str">
        <f>BB1257</f>
        <v>Withdrawn</v>
      </c>
      <c r="I1257" s="6" t="str">
        <f>BS1257</f>
        <v>Not Started</v>
      </c>
      <c r="J1257" s="1" t="s">
        <v>2780</v>
      </c>
      <c r="P1257" s="1" t="str">
        <f>BM1257</f>
        <v>NRIS Only</v>
      </c>
      <c r="R1257" s="1">
        <f>BP1257</f>
        <v>32</v>
      </c>
      <c r="T1257" s="1" t="str">
        <f>BQ1257</f>
        <v>Nuclear</v>
      </c>
      <c r="U1257" s="1" t="str">
        <f>BH1257</f>
        <v>Monroe County</v>
      </c>
      <c r="V1257" s="1" t="str">
        <f>BI1257</f>
        <v>MI</v>
      </c>
      <c r="AB1257" s="1"/>
      <c r="AC1257" s="1"/>
      <c r="AJ1257" s="5"/>
      <c r="AK1257" s="5"/>
      <c r="AL1257" s="5"/>
      <c r="AM1257" s="5"/>
      <c r="AN1257" s="5"/>
      <c r="AO1257" s="5"/>
      <c r="AP1257" s="5"/>
      <c r="AQ1257" s="5"/>
      <c r="AR1257" s="5"/>
      <c r="AS1257" s="5"/>
      <c r="AT1257" s="5"/>
      <c r="AU1257" s="5"/>
      <c r="BB1257" s="1" t="s">
        <v>73</v>
      </c>
      <c r="BC1257" s="2">
        <v>41960</v>
      </c>
      <c r="BD1257" s="2">
        <v>42359</v>
      </c>
      <c r="BF1257" s="2">
        <v>42248</v>
      </c>
      <c r="BG1257" s="1" t="s">
        <v>128</v>
      </c>
      <c r="BH1257" s="1" t="s">
        <v>310</v>
      </c>
      <c r="BI1257" s="1" t="s">
        <v>130</v>
      </c>
      <c r="BJ1257" s="1" t="s">
        <v>1438</v>
      </c>
      <c r="BK1257" s="1" t="s">
        <v>1808</v>
      </c>
      <c r="BL1257" s="1" t="s">
        <v>2320</v>
      </c>
      <c r="BM1257" s="1" t="s">
        <v>1466</v>
      </c>
      <c r="BN1257" s="1" t="s">
        <v>2781</v>
      </c>
      <c r="BO1257" s="1">
        <v>32</v>
      </c>
      <c r="BP1257" s="1">
        <v>32</v>
      </c>
      <c r="BQ1257" s="1" t="s">
        <v>387</v>
      </c>
      <c r="BR1257" s="1" t="s">
        <v>355</v>
      </c>
      <c r="BS1257" s="1" t="s">
        <v>84</v>
      </c>
      <c r="BU1257" s="1">
        <v>0</v>
      </c>
      <c r="BV1257" s="1">
        <v>0</v>
      </c>
      <c r="BW1257" s="1">
        <v>0</v>
      </c>
      <c r="BX1257" s="1">
        <v>0</v>
      </c>
    </row>
    <row r="1258" spans="4:76" hidden="1" x14ac:dyDescent="0.25">
      <c r="D1258" s="4"/>
      <c r="E1258" s="5" t="str">
        <f>BJ1258</f>
        <v>DPP-2015-FEB</v>
      </c>
      <c r="F1258" s="5" t="str">
        <f>BK1258</f>
        <v>East (ITC)</v>
      </c>
      <c r="H1258" s="5" t="str">
        <f>BB1258</f>
        <v>Withdrawn</v>
      </c>
      <c r="I1258" s="6" t="str">
        <f>BS1258</f>
        <v>Not Started</v>
      </c>
      <c r="J1258" s="1" t="s">
        <v>2782</v>
      </c>
      <c r="P1258" s="1" t="str">
        <f>BM1258</f>
        <v>NRIS Only</v>
      </c>
      <c r="R1258" s="1">
        <f>BP1258</f>
        <v>30</v>
      </c>
      <c r="T1258" s="1" t="str">
        <f>BQ1258</f>
        <v>Gas</v>
      </c>
      <c r="U1258" s="1" t="str">
        <f>BH1258</f>
        <v>St. Clair County</v>
      </c>
      <c r="V1258" s="1" t="str">
        <f>BI1258</f>
        <v>MI</v>
      </c>
      <c r="AB1258" s="1"/>
      <c r="AC1258" s="1"/>
      <c r="AJ1258" s="5"/>
      <c r="AK1258" s="5"/>
      <c r="AL1258" s="5"/>
      <c r="AM1258" s="5"/>
      <c r="AN1258" s="5"/>
      <c r="AO1258" s="5"/>
      <c r="AP1258" s="5"/>
      <c r="AQ1258" s="5"/>
      <c r="AR1258" s="5"/>
      <c r="AS1258" s="5"/>
      <c r="AT1258" s="5"/>
      <c r="AU1258" s="5"/>
      <c r="BB1258" s="1" t="s">
        <v>73</v>
      </c>
      <c r="BC1258" s="2">
        <v>41960</v>
      </c>
      <c r="BD1258" s="2">
        <v>42359</v>
      </c>
      <c r="BF1258" s="2">
        <v>42248</v>
      </c>
      <c r="BG1258" s="1" t="s">
        <v>128</v>
      </c>
      <c r="BH1258" s="1" t="s">
        <v>171</v>
      </c>
      <c r="BI1258" s="1" t="s">
        <v>130</v>
      </c>
      <c r="BJ1258" s="1" t="s">
        <v>1438</v>
      </c>
      <c r="BK1258" s="1" t="s">
        <v>1808</v>
      </c>
      <c r="BL1258" s="1" t="s">
        <v>2320</v>
      </c>
      <c r="BM1258" s="1" t="s">
        <v>1466</v>
      </c>
      <c r="BN1258" s="1" t="s">
        <v>2783</v>
      </c>
      <c r="BO1258" s="1">
        <v>30</v>
      </c>
      <c r="BP1258" s="1">
        <v>30</v>
      </c>
      <c r="BQ1258" s="1" t="s">
        <v>64</v>
      </c>
      <c r="BR1258" s="1" t="s">
        <v>355</v>
      </c>
      <c r="BS1258" s="1" t="s">
        <v>84</v>
      </c>
      <c r="BU1258" s="1">
        <v>0</v>
      </c>
      <c r="BV1258" s="1">
        <v>0</v>
      </c>
      <c r="BW1258" s="1">
        <v>0</v>
      </c>
      <c r="BX1258" s="1">
        <v>0</v>
      </c>
    </row>
    <row r="1259" spans="4:76" hidden="1" x14ac:dyDescent="0.25">
      <c r="D1259" s="4"/>
      <c r="E1259" s="5" t="str">
        <f>BJ1259</f>
        <v>FES-2015-NOV</v>
      </c>
      <c r="F1259" s="5">
        <f>BK1259</f>
        <v>0</v>
      </c>
      <c r="H1259" s="5" t="str">
        <f>BB1259</f>
        <v>Withdrawn</v>
      </c>
      <c r="I1259" s="6" t="str">
        <f>BS1259</f>
        <v>Not Started</v>
      </c>
      <c r="J1259" s="1" t="s">
        <v>2784</v>
      </c>
      <c r="P1259" s="1" t="str">
        <f>BM1259</f>
        <v>NRIS</v>
      </c>
      <c r="R1259" s="1">
        <f>BP1259</f>
        <v>326.89999999999998</v>
      </c>
      <c r="T1259" s="1" t="str">
        <f>BQ1259</f>
        <v>Gas</v>
      </c>
      <c r="U1259" s="1" t="str">
        <f>BH1259</f>
        <v>Dickey County</v>
      </c>
      <c r="V1259" s="1" t="str">
        <f>BI1259</f>
        <v>ND</v>
      </c>
      <c r="AB1259" s="1"/>
      <c r="AC1259" s="1"/>
      <c r="AJ1259" s="5"/>
      <c r="AK1259" s="5"/>
      <c r="AL1259" s="5"/>
      <c r="AM1259" s="5"/>
      <c r="AN1259" s="5"/>
      <c r="AO1259" s="5"/>
      <c r="AP1259" s="5"/>
      <c r="AQ1259" s="5"/>
      <c r="AR1259" s="5"/>
      <c r="AS1259" s="5"/>
      <c r="AT1259" s="5"/>
      <c r="AU1259" s="5"/>
      <c r="BB1259" s="1" t="s">
        <v>73</v>
      </c>
      <c r="BC1259" s="2">
        <v>42324</v>
      </c>
      <c r="BD1259" s="2">
        <v>42368</v>
      </c>
      <c r="BG1259" s="1" t="s">
        <v>203</v>
      </c>
      <c r="BH1259" s="1" t="s">
        <v>193</v>
      </c>
      <c r="BI1259" s="1" t="s">
        <v>194</v>
      </c>
      <c r="BJ1259" s="1" t="s">
        <v>2785</v>
      </c>
      <c r="BL1259" s="1" t="s">
        <v>536</v>
      </c>
      <c r="BM1259" s="1" t="s">
        <v>126</v>
      </c>
      <c r="BN1259" s="1" t="s">
        <v>2786</v>
      </c>
      <c r="BO1259" s="1">
        <v>321.89999999999998</v>
      </c>
      <c r="BP1259" s="1">
        <v>326.89999999999998</v>
      </c>
      <c r="BQ1259" s="1" t="s">
        <v>64</v>
      </c>
      <c r="BR1259" s="1" t="s">
        <v>172</v>
      </c>
      <c r="BS1259" s="1" t="s">
        <v>84</v>
      </c>
      <c r="BU1259" s="1">
        <v>0</v>
      </c>
      <c r="BV1259" s="1">
        <v>0</v>
      </c>
      <c r="BW1259" s="1">
        <v>0</v>
      </c>
      <c r="BX1259" s="1">
        <v>0</v>
      </c>
    </row>
    <row r="1260" spans="4:76" hidden="1" x14ac:dyDescent="0.25">
      <c r="D1260" s="4"/>
      <c r="E1260" s="5" t="str">
        <f>BJ1260</f>
        <v>FES-2014-JUN</v>
      </c>
      <c r="F1260" s="5">
        <f>BK1260</f>
        <v>0</v>
      </c>
      <c r="H1260" s="5" t="str">
        <f>BB1260</f>
        <v>Withdrawn</v>
      </c>
      <c r="I1260" s="6" t="str">
        <f>BS1260</f>
        <v>Not Started</v>
      </c>
      <c r="J1260" s="1" t="s">
        <v>2787</v>
      </c>
      <c r="P1260" s="1" t="str">
        <f>BM1260</f>
        <v>ERIS</v>
      </c>
      <c r="R1260" s="1">
        <f>BP1260</f>
        <v>338</v>
      </c>
      <c r="T1260" s="1" t="str">
        <f>BQ1260</f>
        <v>Gas</v>
      </c>
      <c r="U1260" s="1" t="str">
        <f>BH1260</f>
        <v>Calcasieu</v>
      </c>
      <c r="V1260" s="1" t="str">
        <f>BI1260</f>
        <v>LA</v>
      </c>
      <c r="AB1260" s="1"/>
      <c r="AC1260" s="1"/>
      <c r="AJ1260" s="5"/>
      <c r="AK1260" s="5"/>
      <c r="AL1260" s="5"/>
      <c r="AM1260" s="5"/>
      <c r="AN1260" s="5"/>
      <c r="AO1260" s="5"/>
      <c r="AP1260" s="5"/>
      <c r="AQ1260" s="5"/>
      <c r="AR1260" s="5"/>
      <c r="AS1260" s="5"/>
      <c r="AT1260" s="5"/>
      <c r="AU1260" s="5"/>
      <c r="BB1260" s="1" t="s">
        <v>73</v>
      </c>
      <c r="BC1260" s="2">
        <v>41775</v>
      </c>
      <c r="BD1260" s="2">
        <v>42375</v>
      </c>
      <c r="BG1260" s="1" t="s">
        <v>59</v>
      </c>
      <c r="BH1260" s="1" t="s">
        <v>2759</v>
      </c>
      <c r="BI1260" s="1" t="s">
        <v>61</v>
      </c>
      <c r="BJ1260" s="1" t="s">
        <v>2455</v>
      </c>
      <c r="BL1260" s="1" t="s">
        <v>536</v>
      </c>
      <c r="BM1260" s="1" t="s">
        <v>62</v>
      </c>
      <c r="BN1260" s="1" t="s">
        <v>2788</v>
      </c>
      <c r="BO1260" s="1">
        <v>284</v>
      </c>
      <c r="BP1260" s="1">
        <v>338</v>
      </c>
      <c r="BQ1260" s="1" t="s">
        <v>64</v>
      </c>
      <c r="BR1260" s="1" t="s">
        <v>94</v>
      </c>
      <c r="BS1260" s="1" t="s">
        <v>84</v>
      </c>
      <c r="BU1260" s="1">
        <v>0</v>
      </c>
      <c r="BV1260" s="1">
        <v>0</v>
      </c>
      <c r="BW1260" s="1">
        <v>0</v>
      </c>
      <c r="BX1260" s="1">
        <v>0</v>
      </c>
    </row>
    <row r="1261" spans="4:76" hidden="1" x14ac:dyDescent="0.25">
      <c r="D1261" s="4"/>
      <c r="E1261" s="5" t="str">
        <f>BJ1261</f>
        <v>DPP-2018-APR</v>
      </c>
      <c r="F1261" s="5" t="str">
        <f>BK1261</f>
        <v>East (ATC)</v>
      </c>
      <c r="H1261" s="5" t="str">
        <f>BB1261</f>
        <v>Withdrawn</v>
      </c>
      <c r="I1261" s="6" t="str">
        <f>BS1261</f>
        <v>Not Started</v>
      </c>
      <c r="J1261" s="1" t="s">
        <v>5060</v>
      </c>
      <c r="P1261" s="1" t="str">
        <f>BM1261</f>
        <v>NRIS</v>
      </c>
      <c r="Q1261" s="1" t="s">
        <v>6202</v>
      </c>
      <c r="R1261" s="1">
        <f>BP1261</f>
        <v>200</v>
      </c>
      <c r="T1261" s="1" t="str">
        <f>BQ1261</f>
        <v>Solar</v>
      </c>
      <c r="U1261" s="1" t="str">
        <f>BH1261</f>
        <v>Walworth County</v>
      </c>
      <c r="V1261" s="1" t="str">
        <f>BI1261</f>
        <v>WI</v>
      </c>
      <c r="Z1261" s="1">
        <v>0</v>
      </c>
      <c r="AB1261" s="1"/>
      <c r="AC1261" s="1"/>
      <c r="AJ1261" s="5"/>
      <c r="AK1261" s="5"/>
      <c r="AL1261" s="5"/>
      <c r="AM1261" s="5"/>
      <c r="AN1261" s="5"/>
      <c r="AO1261" s="5"/>
      <c r="AP1261" s="5"/>
      <c r="AQ1261" s="5"/>
      <c r="AR1261" s="32"/>
      <c r="AS1261" s="32"/>
      <c r="AT1261" s="28">
        <f>AR1261/($R1261*1000)</f>
        <v>0</v>
      </c>
      <c r="AU1261" s="28">
        <f>AS1261/($R1261*1000)</f>
        <v>0</v>
      </c>
      <c r="BB1261" s="1" t="s">
        <v>73</v>
      </c>
      <c r="BC1261" s="2">
        <v>43171</v>
      </c>
      <c r="BD1261" s="2">
        <v>43762</v>
      </c>
      <c r="BF1261" s="2">
        <v>44805</v>
      </c>
      <c r="BG1261" s="1" t="s">
        <v>74</v>
      </c>
      <c r="BH1261" s="1" t="s">
        <v>331</v>
      </c>
      <c r="BI1261" s="1" t="s">
        <v>76</v>
      </c>
      <c r="BJ1261" s="1" t="s">
        <v>2375</v>
      </c>
      <c r="BK1261" s="1" t="s">
        <v>2196</v>
      </c>
      <c r="BL1261" s="1" t="s">
        <v>2376</v>
      </c>
      <c r="BM1261" s="1" t="s">
        <v>126</v>
      </c>
      <c r="BN1261" s="1" t="s">
        <v>5061</v>
      </c>
      <c r="BO1261" s="1">
        <v>200</v>
      </c>
      <c r="BP1261" s="1">
        <v>200</v>
      </c>
      <c r="BQ1261" s="1" t="s">
        <v>1485</v>
      </c>
      <c r="BR1261" s="1" t="s">
        <v>1486</v>
      </c>
      <c r="BS1261" s="1" t="s">
        <v>84</v>
      </c>
      <c r="BU1261" s="1">
        <v>0</v>
      </c>
      <c r="BV1261" s="1">
        <v>0</v>
      </c>
      <c r="BW1261" s="1">
        <v>0</v>
      </c>
      <c r="BX1261" s="1">
        <v>0</v>
      </c>
    </row>
    <row r="1262" spans="4:76" hidden="1" x14ac:dyDescent="0.25">
      <c r="D1262" s="4"/>
      <c r="E1262" s="5" t="str">
        <f>BJ1262</f>
        <v>FES-2014-JUN</v>
      </c>
      <c r="F1262" s="5">
        <f>BK1262</f>
        <v>0</v>
      </c>
      <c r="H1262" s="5" t="str">
        <f>BB1262</f>
        <v>Withdrawn</v>
      </c>
      <c r="I1262" s="6" t="str">
        <f>BS1262</f>
        <v>Not Started</v>
      </c>
      <c r="J1262" s="1" t="s">
        <v>2791</v>
      </c>
      <c r="P1262" s="1" t="str">
        <f>BM1262</f>
        <v>NRIS</v>
      </c>
      <c r="R1262" s="1">
        <f>BP1262</f>
        <v>50</v>
      </c>
      <c r="T1262" s="1" t="str">
        <f>BQ1262</f>
        <v>Solar</v>
      </c>
      <c r="U1262" s="1" t="str">
        <f>BH1262</f>
        <v>Chisago County</v>
      </c>
      <c r="V1262" s="1" t="str">
        <f>BI1262</f>
        <v>MN</v>
      </c>
      <c r="AB1262" s="1"/>
      <c r="AC1262" s="1"/>
      <c r="AJ1262" s="5"/>
      <c r="AK1262" s="5"/>
      <c r="AL1262" s="5"/>
      <c r="AM1262" s="5"/>
      <c r="AN1262" s="5"/>
      <c r="AO1262" s="5"/>
      <c r="AP1262" s="5"/>
      <c r="AQ1262" s="5"/>
      <c r="AR1262" s="5"/>
      <c r="AS1262" s="5"/>
      <c r="AT1262" s="5"/>
      <c r="AU1262" s="5"/>
      <c r="BB1262" s="1" t="s">
        <v>73</v>
      </c>
      <c r="BC1262" s="2">
        <v>41778</v>
      </c>
      <c r="BD1262" s="2">
        <v>42375</v>
      </c>
      <c r="BG1262" s="1" t="s">
        <v>2432</v>
      </c>
      <c r="BH1262" s="1" t="s">
        <v>142</v>
      </c>
      <c r="BI1262" s="1" t="s">
        <v>93</v>
      </c>
      <c r="BJ1262" s="1" t="s">
        <v>2455</v>
      </c>
      <c r="BL1262" s="1" t="s">
        <v>536</v>
      </c>
      <c r="BM1262" s="1" t="s">
        <v>126</v>
      </c>
      <c r="BN1262" s="1" t="s">
        <v>78</v>
      </c>
      <c r="BO1262" s="1">
        <v>50</v>
      </c>
      <c r="BP1262" s="1">
        <v>50</v>
      </c>
      <c r="BQ1262" s="1" t="s">
        <v>1485</v>
      </c>
      <c r="BS1262" s="1" t="s">
        <v>84</v>
      </c>
      <c r="BU1262" s="1">
        <v>0</v>
      </c>
      <c r="BV1262" s="1">
        <v>0</v>
      </c>
      <c r="BW1262" s="1">
        <v>0</v>
      </c>
      <c r="BX1262" s="1">
        <v>0</v>
      </c>
    </row>
    <row r="1263" spans="4:76" hidden="1" x14ac:dyDescent="0.25">
      <c r="D1263" s="4"/>
      <c r="E1263" s="5" t="str">
        <f>BJ1263</f>
        <v>FES-2014-JUN</v>
      </c>
      <c r="F1263" s="5">
        <f>BK1263</f>
        <v>0</v>
      </c>
      <c r="H1263" s="5" t="str">
        <f>BB1263</f>
        <v>Withdrawn</v>
      </c>
      <c r="I1263" s="6" t="str">
        <f>BS1263</f>
        <v>Not Started</v>
      </c>
      <c r="J1263" s="1" t="s">
        <v>2792</v>
      </c>
      <c r="P1263" s="1" t="str">
        <f>BM1263</f>
        <v>NRIS</v>
      </c>
      <c r="R1263" s="1">
        <f>BP1263</f>
        <v>362</v>
      </c>
      <c r="T1263" s="1" t="str">
        <f>BQ1263</f>
        <v>Gas</v>
      </c>
      <c r="U1263" s="1" t="str">
        <f>BH1263</f>
        <v>Dickinson County</v>
      </c>
      <c r="V1263" s="1" t="str">
        <f>BI1263</f>
        <v>MI</v>
      </c>
      <c r="AB1263" s="1"/>
      <c r="AC1263" s="1"/>
      <c r="AJ1263" s="5"/>
      <c r="AK1263" s="5"/>
      <c r="AL1263" s="5"/>
      <c r="AM1263" s="5"/>
      <c r="AN1263" s="5"/>
      <c r="AO1263" s="5"/>
      <c r="AP1263" s="5"/>
      <c r="AQ1263" s="5"/>
      <c r="AR1263" s="5"/>
      <c r="AS1263" s="5"/>
      <c r="AT1263" s="5"/>
      <c r="AU1263" s="5"/>
      <c r="BB1263" s="1" t="s">
        <v>73</v>
      </c>
      <c r="BC1263" s="2">
        <v>41778</v>
      </c>
      <c r="BD1263" s="2">
        <v>42375</v>
      </c>
      <c r="BG1263" s="1" t="s">
        <v>74</v>
      </c>
      <c r="BH1263" s="1" t="s">
        <v>467</v>
      </c>
      <c r="BI1263" s="1" t="s">
        <v>130</v>
      </c>
      <c r="BJ1263" s="1" t="s">
        <v>2455</v>
      </c>
      <c r="BL1263" s="1" t="s">
        <v>536</v>
      </c>
      <c r="BM1263" s="1" t="s">
        <v>126</v>
      </c>
      <c r="BN1263" s="1" t="s">
        <v>78</v>
      </c>
      <c r="BO1263" s="1">
        <v>342</v>
      </c>
      <c r="BP1263" s="1">
        <v>362</v>
      </c>
      <c r="BQ1263" s="1" t="s">
        <v>64</v>
      </c>
      <c r="BS1263" s="1" t="s">
        <v>84</v>
      </c>
      <c r="BU1263" s="1">
        <v>0</v>
      </c>
      <c r="BV1263" s="1">
        <v>0</v>
      </c>
      <c r="BW1263" s="1">
        <v>0</v>
      </c>
      <c r="BX1263" s="1">
        <v>0</v>
      </c>
    </row>
    <row r="1264" spans="4:76" hidden="1" x14ac:dyDescent="0.25">
      <c r="D1264" s="4"/>
      <c r="E1264" s="5" t="str">
        <f>BJ1264</f>
        <v>FES-2014-JUN</v>
      </c>
      <c r="F1264" s="5">
        <f>BK1264</f>
        <v>0</v>
      </c>
      <c r="H1264" s="5" t="str">
        <f>BB1264</f>
        <v>Withdrawn</v>
      </c>
      <c r="I1264" s="6" t="str">
        <f>BS1264</f>
        <v>Not Started</v>
      </c>
      <c r="J1264" s="1" t="s">
        <v>2793</v>
      </c>
      <c r="P1264" s="1" t="str">
        <f>BM1264</f>
        <v>NRIS</v>
      </c>
      <c r="R1264" s="1">
        <f>BP1264</f>
        <v>725</v>
      </c>
      <c r="T1264" s="1" t="str">
        <f>BQ1264</f>
        <v>Gas</v>
      </c>
      <c r="U1264" s="1" t="str">
        <f>BH1264</f>
        <v>Dickinson County</v>
      </c>
      <c r="V1264" s="1" t="str">
        <f>BI1264</f>
        <v>MI</v>
      </c>
      <c r="AB1264" s="1"/>
      <c r="AC1264" s="1"/>
      <c r="AJ1264" s="5"/>
      <c r="AK1264" s="5"/>
      <c r="AL1264" s="5"/>
      <c r="AM1264" s="5"/>
      <c r="AN1264" s="5"/>
      <c r="AO1264" s="5"/>
      <c r="AP1264" s="5"/>
      <c r="AQ1264" s="5"/>
      <c r="AR1264" s="5"/>
      <c r="AS1264" s="5"/>
      <c r="AT1264" s="5"/>
      <c r="AU1264" s="5"/>
      <c r="BB1264" s="1" t="s">
        <v>73</v>
      </c>
      <c r="BC1264" s="2">
        <v>41778</v>
      </c>
      <c r="BD1264" s="2">
        <v>42375</v>
      </c>
      <c r="BG1264" s="1" t="s">
        <v>74</v>
      </c>
      <c r="BH1264" s="1" t="s">
        <v>467</v>
      </c>
      <c r="BI1264" s="1" t="s">
        <v>130</v>
      </c>
      <c r="BJ1264" s="1" t="s">
        <v>2455</v>
      </c>
      <c r="BL1264" s="1" t="s">
        <v>536</v>
      </c>
      <c r="BM1264" s="1" t="s">
        <v>126</v>
      </c>
      <c r="BN1264" s="1" t="s">
        <v>78</v>
      </c>
      <c r="BO1264" s="1">
        <v>690</v>
      </c>
      <c r="BP1264" s="1">
        <v>725</v>
      </c>
      <c r="BQ1264" s="1" t="s">
        <v>64</v>
      </c>
      <c r="BS1264" s="1" t="s">
        <v>84</v>
      </c>
      <c r="BU1264" s="1">
        <v>0</v>
      </c>
      <c r="BV1264" s="1">
        <v>0</v>
      </c>
      <c r="BW1264" s="1">
        <v>0</v>
      </c>
      <c r="BX1264" s="1">
        <v>0</v>
      </c>
    </row>
    <row r="1265" spans="4:76" hidden="1" x14ac:dyDescent="0.25">
      <c r="D1265" s="4"/>
      <c r="E1265" s="5" t="str">
        <f>BJ1265</f>
        <v>SPA-2014-NOV</v>
      </c>
      <c r="F1265" s="5">
        <f>BK1265</f>
        <v>0</v>
      </c>
      <c r="H1265" s="5" t="str">
        <f>BB1265</f>
        <v>Withdrawn</v>
      </c>
      <c r="I1265" s="6" t="str">
        <f>BS1265</f>
        <v>Not Started</v>
      </c>
      <c r="J1265" s="1" t="s">
        <v>2794</v>
      </c>
      <c r="P1265" s="1" t="str">
        <f>BM1265</f>
        <v>NRIS</v>
      </c>
      <c r="R1265" s="1">
        <f>BP1265</f>
        <v>79.14</v>
      </c>
      <c r="T1265" s="1" t="str">
        <f>BQ1265</f>
        <v>Solar</v>
      </c>
      <c r="U1265" s="1" t="str">
        <f>BH1265</f>
        <v>Lonoke County</v>
      </c>
      <c r="V1265" s="1" t="str">
        <f>BI1265</f>
        <v>AR</v>
      </c>
      <c r="AB1265" s="1"/>
      <c r="AC1265" s="1"/>
      <c r="AJ1265" s="5"/>
      <c r="AK1265" s="5"/>
      <c r="AL1265" s="5"/>
      <c r="AM1265" s="5"/>
      <c r="AN1265" s="5"/>
      <c r="AO1265" s="5"/>
      <c r="AP1265" s="5"/>
      <c r="AQ1265" s="5"/>
      <c r="AR1265" s="5"/>
      <c r="AS1265" s="5"/>
      <c r="AT1265" s="5"/>
      <c r="AU1265" s="5"/>
      <c r="BB1265" s="1" t="s">
        <v>73</v>
      </c>
      <c r="BC1265" s="2">
        <v>41834</v>
      </c>
      <c r="BD1265" s="2">
        <v>42381</v>
      </c>
      <c r="BG1265" s="1" t="s">
        <v>59</v>
      </c>
      <c r="BH1265" s="1" t="s">
        <v>2665</v>
      </c>
      <c r="BI1265" s="1" t="s">
        <v>2394</v>
      </c>
      <c r="BJ1265" s="1" t="s">
        <v>2795</v>
      </c>
      <c r="BL1265" s="1" t="s">
        <v>143</v>
      </c>
      <c r="BM1265" s="1" t="s">
        <v>126</v>
      </c>
      <c r="BN1265" s="1" t="s">
        <v>2796</v>
      </c>
      <c r="BO1265" s="1">
        <v>79.14</v>
      </c>
      <c r="BP1265" s="1">
        <v>79.14</v>
      </c>
      <c r="BQ1265" s="1" t="s">
        <v>1485</v>
      </c>
      <c r="BR1265" s="1" t="s">
        <v>1486</v>
      </c>
      <c r="BS1265" s="1" t="s">
        <v>84</v>
      </c>
      <c r="BU1265" s="1">
        <v>0</v>
      </c>
      <c r="BV1265" s="1">
        <v>0</v>
      </c>
      <c r="BW1265" s="1">
        <v>0</v>
      </c>
      <c r="BX1265" s="1">
        <v>0</v>
      </c>
    </row>
    <row r="1266" spans="4:76" hidden="1" x14ac:dyDescent="0.25">
      <c r="D1266" s="4"/>
      <c r="E1266" s="5" t="str">
        <f>BJ1266</f>
        <v>DPP-2018-APR</v>
      </c>
      <c r="F1266" s="5" t="str">
        <f>BK1266</f>
        <v>West</v>
      </c>
      <c r="H1266" s="5" t="str">
        <f>BB1266</f>
        <v>Active</v>
      </c>
      <c r="I1266" s="6" t="str">
        <f>BS1266</f>
        <v>Not Started</v>
      </c>
      <c r="J1266" s="1" t="s">
        <v>2496</v>
      </c>
      <c r="P1266" s="1" t="str">
        <f>BM1266</f>
        <v>NRIS</v>
      </c>
      <c r="Q1266" s="1" t="s">
        <v>6202</v>
      </c>
      <c r="R1266" s="1">
        <f>BP1266</f>
        <v>20</v>
      </c>
      <c r="T1266" s="1" t="str">
        <f>BQ1266</f>
        <v>Battery Storage</v>
      </c>
      <c r="U1266" s="1" t="str">
        <f>BH1266</f>
        <v>Murray County</v>
      </c>
      <c r="V1266" s="1" t="str">
        <f>BI1266</f>
        <v>MN</v>
      </c>
      <c r="Z1266" s="1">
        <v>1</v>
      </c>
      <c r="AA1266" s="1">
        <f>IF(H1266="Withdrawn",0,1)</f>
        <v>1</v>
      </c>
      <c r="AB1266" s="36">
        <v>80000</v>
      </c>
      <c r="AC1266" s="36">
        <v>120333</v>
      </c>
      <c r="AJ1266" s="5"/>
      <c r="AK1266" s="32">
        <v>0</v>
      </c>
      <c r="AL1266" s="32">
        <f>SUM(AB1266:AK1266)</f>
        <v>200333</v>
      </c>
      <c r="AM1266" s="32">
        <v>0</v>
      </c>
      <c r="AN1266" s="32">
        <v>17686</v>
      </c>
      <c r="AO1266" s="32">
        <v>0</v>
      </c>
      <c r="AP1266" s="32">
        <v>9901</v>
      </c>
      <c r="AQ1266" s="32"/>
      <c r="AR1266" s="32">
        <f>AM1266+AP1266</f>
        <v>9901</v>
      </c>
      <c r="AS1266" s="32">
        <f>AR1266+AN1266+AO1266+AQ1266</f>
        <v>27587</v>
      </c>
      <c r="AT1266" s="28">
        <f>AR1266/($R1266*1000)</f>
        <v>0.49504999999999999</v>
      </c>
      <c r="AU1266" s="28">
        <f>AS1266/($R1266*1000)</f>
        <v>1.3793500000000001</v>
      </c>
      <c r="AV1266" s="16">
        <f>IF(P1266 = "NRIS",AS1266,AR1266)</f>
        <v>27587</v>
      </c>
      <c r="BB1266" s="1" t="s">
        <v>2374</v>
      </c>
      <c r="BC1266" s="2">
        <v>43171</v>
      </c>
      <c r="BF1266" s="2">
        <v>44500</v>
      </c>
      <c r="BG1266" s="1" t="s">
        <v>91</v>
      </c>
      <c r="BH1266" s="1" t="s">
        <v>162</v>
      </c>
      <c r="BI1266" s="1" t="s">
        <v>93</v>
      </c>
      <c r="BJ1266" s="1" t="s">
        <v>2375</v>
      </c>
      <c r="BK1266" s="1" t="s">
        <v>725</v>
      </c>
      <c r="BL1266" s="1" t="s">
        <v>2376</v>
      </c>
      <c r="BM1266" s="1" t="s">
        <v>126</v>
      </c>
      <c r="BN1266" s="1" t="s">
        <v>2497</v>
      </c>
      <c r="BO1266" s="1">
        <v>20</v>
      </c>
      <c r="BP1266" s="1">
        <v>20</v>
      </c>
      <c r="BQ1266" s="1" t="s">
        <v>2498</v>
      </c>
      <c r="BR1266" s="1" t="s">
        <v>2499</v>
      </c>
      <c r="BS1266" s="1" t="s">
        <v>84</v>
      </c>
      <c r="BU1266" s="1">
        <v>20</v>
      </c>
      <c r="BV1266" s="1">
        <v>20</v>
      </c>
      <c r="BW1266" s="1">
        <v>20</v>
      </c>
      <c r="BX1266" s="1">
        <v>20</v>
      </c>
    </row>
    <row r="1267" spans="4:76" hidden="1" x14ac:dyDescent="0.25">
      <c r="D1267" s="4"/>
      <c r="E1267" s="5" t="str">
        <f>BJ1267</f>
        <v>DPP-2013-AUG</v>
      </c>
      <c r="F1267" s="5" t="str">
        <f>BK1267</f>
        <v>West</v>
      </c>
      <c r="H1267" s="5" t="str">
        <f>BB1267</f>
        <v>Withdrawn</v>
      </c>
      <c r="I1267" s="6" t="str">
        <f>BS1267</f>
        <v>Not Started</v>
      </c>
      <c r="J1267" s="1" t="s">
        <v>2800</v>
      </c>
      <c r="P1267" s="1" t="str">
        <f>BM1267</f>
        <v>NRIS</v>
      </c>
      <c r="R1267" s="1">
        <f>BP1267</f>
        <v>40</v>
      </c>
      <c r="T1267" s="1" t="str">
        <f>BQ1267</f>
        <v>Wind</v>
      </c>
      <c r="U1267" s="1" t="str">
        <f>BH1267</f>
        <v>Kandiyohi County, Meeker County</v>
      </c>
      <c r="V1267" s="1" t="str">
        <f>BI1267</f>
        <v>MN</v>
      </c>
      <c r="AB1267" s="1"/>
      <c r="AC1267" s="1"/>
      <c r="AJ1267" s="5"/>
      <c r="AK1267" s="5"/>
      <c r="AL1267" s="5"/>
      <c r="AM1267" s="5"/>
      <c r="AN1267" s="5"/>
      <c r="AO1267" s="5"/>
      <c r="AP1267" s="5"/>
      <c r="AQ1267" s="5"/>
      <c r="AR1267" s="5"/>
      <c r="AS1267" s="5"/>
      <c r="AT1267" s="5"/>
      <c r="AU1267" s="5"/>
      <c r="BB1267" s="1" t="s">
        <v>73</v>
      </c>
      <c r="BC1267" s="2">
        <v>41463</v>
      </c>
      <c r="BD1267" s="2">
        <v>42394</v>
      </c>
      <c r="BF1267" s="2">
        <v>43405</v>
      </c>
      <c r="BG1267" s="1" t="s">
        <v>91</v>
      </c>
      <c r="BH1267" s="1" t="s">
        <v>2801</v>
      </c>
      <c r="BI1267" s="1" t="s">
        <v>93</v>
      </c>
      <c r="BJ1267" s="1" t="s">
        <v>1937</v>
      </c>
      <c r="BK1267" s="1" t="s">
        <v>725</v>
      </c>
      <c r="BL1267" s="1" t="s">
        <v>134</v>
      </c>
      <c r="BM1267" s="1" t="s">
        <v>126</v>
      </c>
      <c r="BN1267" s="1" t="s">
        <v>2802</v>
      </c>
      <c r="BO1267" s="1">
        <v>40</v>
      </c>
      <c r="BP1267" s="1">
        <v>40</v>
      </c>
      <c r="BQ1267" s="1" t="s">
        <v>97</v>
      </c>
      <c r="BR1267" s="1" t="s">
        <v>98</v>
      </c>
      <c r="BS1267" s="1" t="s">
        <v>84</v>
      </c>
      <c r="BT1267" s="2">
        <v>43647</v>
      </c>
      <c r="BU1267" s="1">
        <v>0</v>
      </c>
      <c r="BV1267" s="1">
        <v>0</v>
      </c>
      <c r="BW1267" s="1">
        <v>0</v>
      </c>
      <c r="BX1267" s="1">
        <v>0</v>
      </c>
    </row>
    <row r="1268" spans="4:76" hidden="1" x14ac:dyDescent="0.25">
      <c r="D1268" s="4"/>
      <c r="E1268" s="5" t="str">
        <f>BJ1268</f>
        <v>DPP-2016-FEB</v>
      </c>
      <c r="F1268" s="5" t="str">
        <f>BK1268</f>
        <v>West</v>
      </c>
      <c r="H1268" s="5" t="str">
        <f>BB1268</f>
        <v>Withdrawn</v>
      </c>
      <c r="I1268" s="6" t="str">
        <f>BS1268</f>
        <v>Not Started</v>
      </c>
      <c r="J1268" s="1" t="s">
        <v>2803</v>
      </c>
      <c r="P1268" s="1" t="str">
        <f>BM1268</f>
        <v>NRIS</v>
      </c>
      <c r="R1268" s="1">
        <f>BP1268</f>
        <v>50</v>
      </c>
      <c r="T1268" s="1" t="str">
        <f>BQ1268</f>
        <v>Solar</v>
      </c>
      <c r="U1268" s="1" t="str">
        <f>BH1268</f>
        <v>Cass County,Montgomery County</v>
      </c>
      <c r="V1268" s="1" t="str">
        <f>BI1268</f>
        <v>IA</v>
      </c>
      <c r="AB1268" s="1"/>
      <c r="AC1268" s="1"/>
      <c r="AJ1268" s="5"/>
      <c r="AK1268" s="5"/>
      <c r="AL1268" s="5"/>
      <c r="AM1268" s="5"/>
      <c r="AN1268" s="5"/>
      <c r="AO1268" s="5"/>
      <c r="AP1268" s="5"/>
      <c r="AQ1268" s="5"/>
      <c r="AR1268" s="5"/>
      <c r="AS1268" s="5"/>
      <c r="AT1268" s="5"/>
      <c r="AU1268" s="5"/>
      <c r="BB1268" s="1" t="s">
        <v>73</v>
      </c>
      <c r="BC1268" s="2">
        <v>42324</v>
      </c>
      <c r="BD1268" s="2">
        <v>42417</v>
      </c>
      <c r="BG1268" s="1" t="s">
        <v>251</v>
      </c>
      <c r="BH1268" s="1" t="s">
        <v>2804</v>
      </c>
      <c r="BI1268" s="1" t="s">
        <v>89</v>
      </c>
      <c r="BJ1268" s="1" t="s">
        <v>724</v>
      </c>
      <c r="BK1268" s="1" t="s">
        <v>725</v>
      </c>
      <c r="BL1268" s="1" t="s">
        <v>726</v>
      </c>
      <c r="BM1268" s="1" t="s">
        <v>126</v>
      </c>
      <c r="BN1268" s="1" t="s">
        <v>2805</v>
      </c>
      <c r="BO1268" s="1">
        <v>50</v>
      </c>
      <c r="BP1268" s="1">
        <v>50</v>
      </c>
      <c r="BQ1268" s="1" t="s">
        <v>1485</v>
      </c>
      <c r="BR1268" s="1" t="s">
        <v>1486</v>
      </c>
      <c r="BS1268" s="1" t="s">
        <v>84</v>
      </c>
      <c r="BT1268" s="2">
        <v>42614</v>
      </c>
      <c r="BU1268" s="1">
        <v>0</v>
      </c>
      <c r="BV1268" s="1">
        <v>0</v>
      </c>
      <c r="BW1268" s="1">
        <v>0</v>
      </c>
      <c r="BX1268" s="1">
        <v>0</v>
      </c>
    </row>
    <row r="1269" spans="4:76" hidden="1" x14ac:dyDescent="0.25">
      <c r="D1269" s="4"/>
      <c r="E1269" s="5" t="str">
        <f>BJ1269</f>
        <v>DPP-2018-APR</v>
      </c>
      <c r="F1269" s="5" t="str">
        <f>BK1269</f>
        <v>East (ITC)</v>
      </c>
      <c r="H1269" s="5" t="str">
        <f>BB1269</f>
        <v>Withdrawn</v>
      </c>
      <c r="I1269" s="6" t="str">
        <f>BS1269</f>
        <v>Not Started</v>
      </c>
      <c r="J1269" s="1" t="s">
        <v>5133</v>
      </c>
      <c r="P1269" s="1" t="str">
        <f>BM1269</f>
        <v>NRIS</v>
      </c>
      <c r="R1269" s="1">
        <f>BP1269</f>
        <v>50</v>
      </c>
      <c r="T1269" s="1" t="str">
        <f>BQ1269</f>
        <v>Battery Storage</v>
      </c>
      <c r="U1269" s="1" t="str">
        <f>BH1269</f>
        <v>Washtenaw County</v>
      </c>
      <c r="V1269" s="1" t="str">
        <f>BI1269</f>
        <v>MI</v>
      </c>
      <c r="AB1269" s="1"/>
      <c r="AC1269" s="1"/>
      <c r="AJ1269" s="5"/>
      <c r="AK1269" s="5"/>
      <c r="AL1269" s="5"/>
      <c r="AM1269" s="5"/>
      <c r="AN1269" s="5"/>
      <c r="AO1269" s="5"/>
      <c r="AP1269" s="5"/>
      <c r="AQ1269" s="5"/>
      <c r="AR1269" s="32"/>
      <c r="AS1269" s="32"/>
      <c r="AT1269" s="28">
        <f>AR1269/($R1269*1000)</f>
        <v>0</v>
      </c>
      <c r="AU1269" s="28">
        <f>AS1269/($R1269*1000)</f>
        <v>0</v>
      </c>
      <c r="BB1269" s="1" t="s">
        <v>73</v>
      </c>
      <c r="BC1269" s="2">
        <v>43171</v>
      </c>
      <c r="BD1269" s="2">
        <v>43790</v>
      </c>
      <c r="BF1269" s="2">
        <v>44135</v>
      </c>
      <c r="BG1269" s="1" t="s">
        <v>128</v>
      </c>
      <c r="BH1269" s="1" t="s">
        <v>271</v>
      </c>
      <c r="BI1269" s="1" t="s">
        <v>130</v>
      </c>
      <c r="BJ1269" s="1" t="s">
        <v>2375</v>
      </c>
      <c r="BK1269" s="1" t="s">
        <v>1808</v>
      </c>
      <c r="BL1269" s="1" t="s">
        <v>2376</v>
      </c>
      <c r="BM1269" s="1" t="s">
        <v>126</v>
      </c>
      <c r="BN1269" s="1" t="s">
        <v>2544</v>
      </c>
      <c r="BO1269" s="1">
        <v>50</v>
      </c>
      <c r="BP1269" s="1">
        <v>50</v>
      </c>
      <c r="BQ1269" s="1" t="s">
        <v>2498</v>
      </c>
      <c r="BR1269" s="1" t="s">
        <v>2499</v>
      </c>
      <c r="BS1269" s="1" t="s">
        <v>84</v>
      </c>
      <c r="BU1269" s="1">
        <v>0</v>
      </c>
      <c r="BV1269" s="1">
        <v>0</v>
      </c>
      <c r="BW1269" s="1">
        <v>0</v>
      </c>
      <c r="BX1269" s="1">
        <v>0</v>
      </c>
    </row>
    <row r="1270" spans="4:76" hidden="1" x14ac:dyDescent="0.25">
      <c r="D1270" s="4"/>
      <c r="E1270" s="5" t="str">
        <f>BJ1270</f>
        <v>DPP-2018-APR</v>
      </c>
      <c r="F1270" s="5" t="str">
        <f>BK1270</f>
        <v>East (ATC)</v>
      </c>
      <c r="H1270" s="5" t="str">
        <f>BB1270</f>
        <v>Withdrawn</v>
      </c>
      <c r="I1270" s="6" t="str">
        <f>BS1270</f>
        <v>Not Started</v>
      </c>
      <c r="J1270" s="1" t="s">
        <v>5066</v>
      </c>
      <c r="P1270" s="1" t="str">
        <f>BM1270</f>
        <v>NRIS</v>
      </c>
      <c r="Q1270" s="1" t="s">
        <v>6202</v>
      </c>
      <c r="R1270" s="1">
        <f>BP1270</f>
        <v>200</v>
      </c>
      <c r="T1270" s="1" t="str">
        <f>BQ1270</f>
        <v>Solar</v>
      </c>
      <c r="U1270" s="1" t="str">
        <f>BH1270</f>
        <v>Walworth County</v>
      </c>
      <c r="V1270" s="1" t="str">
        <f>BI1270</f>
        <v>WI</v>
      </c>
      <c r="Z1270" s="1">
        <v>0</v>
      </c>
      <c r="AB1270" s="1"/>
      <c r="AC1270" s="1"/>
      <c r="AJ1270" s="5"/>
      <c r="AK1270" s="5"/>
      <c r="AL1270" s="5"/>
      <c r="AM1270" s="5"/>
      <c r="AN1270" s="5"/>
      <c r="AO1270" s="5"/>
      <c r="AP1270" s="5"/>
      <c r="AQ1270" s="5"/>
      <c r="AR1270" s="32"/>
      <c r="AS1270" s="32"/>
      <c r="AT1270" s="28">
        <f>AR1270/($R1270*1000)</f>
        <v>0</v>
      </c>
      <c r="AU1270" s="28">
        <f>AS1270/($R1270*1000)</f>
        <v>0</v>
      </c>
      <c r="BB1270" s="1" t="s">
        <v>73</v>
      </c>
      <c r="BC1270" s="2">
        <v>43171</v>
      </c>
      <c r="BD1270" s="2">
        <v>43762</v>
      </c>
      <c r="BF1270" s="2">
        <v>44805</v>
      </c>
      <c r="BG1270" s="1" t="s">
        <v>74</v>
      </c>
      <c r="BH1270" s="1" t="s">
        <v>331</v>
      </c>
      <c r="BI1270" s="1" t="s">
        <v>76</v>
      </c>
      <c r="BJ1270" s="1" t="s">
        <v>2375</v>
      </c>
      <c r="BK1270" s="1" t="s">
        <v>2196</v>
      </c>
      <c r="BL1270" s="1" t="s">
        <v>2376</v>
      </c>
      <c r="BM1270" s="1" t="s">
        <v>126</v>
      </c>
      <c r="BN1270" s="1" t="s">
        <v>5061</v>
      </c>
      <c r="BO1270" s="1">
        <v>200</v>
      </c>
      <c r="BP1270" s="1">
        <v>200</v>
      </c>
      <c r="BQ1270" s="1" t="s">
        <v>1485</v>
      </c>
      <c r="BR1270" s="1" t="s">
        <v>1486</v>
      </c>
      <c r="BS1270" s="1" t="s">
        <v>84</v>
      </c>
      <c r="BU1270" s="1">
        <v>0</v>
      </c>
      <c r="BV1270" s="1">
        <v>0</v>
      </c>
      <c r="BW1270" s="1">
        <v>0</v>
      </c>
      <c r="BX1270" s="1">
        <v>0</v>
      </c>
    </row>
    <row r="1271" spans="4:76" hidden="1" x14ac:dyDescent="0.25">
      <c r="D1271" s="4"/>
      <c r="E1271" s="5" t="str">
        <f>BJ1271</f>
        <v>FES-2014-SEP</v>
      </c>
      <c r="F1271" s="5">
        <f>BK1271</f>
        <v>0</v>
      </c>
      <c r="H1271" s="5" t="str">
        <f>BB1271</f>
        <v>Withdrawn</v>
      </c>
      <c r="I1271" s="6" t="str">
        <f>BS1271</f>
        <v>Not Started</v>
      </c>
      <c r="J1271" s="1" t="s">
        <v>2810</v>
      </c>
      <c r="P1271" s="1" t="str">
        <f>BM1271</f>
        <v>NRIS</v>
      </c>
      <c r="R1271" s="1">
        <f>BP1271</f>
        <v>571</v>
      </c>
      <c r="T1271" s="1" t="str">
        <f>BQ1271</f>
        <v>Gas</v>
      </c>
      <c r="U1271" s="1" t="str">
        <f>BH1271</f>
        <v>Manitowoc County</v>
      </c>
      <c r="V1271" s="1" t="str">
        <f>BI1271</f>
        <v>WI</v>
      </c>
      <c r="AB1271" s="1"/>
      <c r="AC1271" s="1"/>
      <c r="AJ1271" s="5"/>
      <c r="AK1271" s="5"/>
      <c r="AL1271" s="5"/>
      <c r="AM1271" s="5"/>
      <c r="AN1271" s="5"/>
      <c r="AO1271" s="5"/>
      <c r="AP1271" s="5"/>
      <c r="AQ1271" s="5"/>
      <c r="AR1271" s="5"/>
      <c r="AS1271" s="5"/>
      <c r="AT1271" s="5"/>
      <c r="AU1271" s="5"/>
      <c r="BB1271" s="1" t="s">
        <v>73</v>
      </c>
      <c r="BC1271" s="2">
        <v>41869</v>
      </c>
      <c r="BD1271" s="2">
        <v>42447</v>
      </c>
      <c r="BF1271" s="2">
        <v>43616</v>
      </c>
      <c r="BG1271" s="1" t="s">
        <v>74</v>
      </c>
      <c r="BH1271" s="1" t="s">
        <v>75</v>
      </c>
      <c r="BI1271" s="1" t="s">
        <v>76</v>
      </c>
      <c r="BJ1271" s="1" t="s">
        <v>2579</v>
      </c>
      <c r="BL1271" s="1" t="s">
        <v>536</v>
      </c>
      <c r="BM1271" s="1" t="s">
        <v>126</v>
      </c>
      <c r="BN1271" s="1" t="s">
        <v>78</v>
      </c>
      <c r="BO1271" s="1">
        <v>470</v>
      </c>
      <c r="BP1271" s="1">
        <v>571</v>
      </c>
      <c r="BQ1271" s="1" t="s">
        <v>64</v>
      </c>
      <c r="BR1271" s="1" t="s">
        <v>2811</v>
      </c>
      <c r="BS1271" s="1" t="s">
        <v>84</v>
      </c>
      <c r="BU1271" s="1">
        <v>0</v>
      </c>
      <c r="BV1271" s="1">
        <v>0</v>
      </c>
      <c r="BW1271" s="1">
        <v>0</v>
      </c>
      <c r="BX1271" s="1">
        <v>0</v>
      </c>
    </row>
    <row r="1272" spans="4:76" hidden="1" x14ac:dyDescent="0.25">
      <c r="D1272" s="4"/>
      <c r="E1272" s="5" t="str">
        <f>BJ1272</f>
        <v>DPP-2018-APR</v>
      </c>
      <c r="F1272" s="5" t="str">
        <f>BK1272</f>
        <v>East (ITC)</v>
      </c>
      <c r="H1272" s="5" t="str">
        <f>BB1272</f>
        <v>Withdrawn</v>
      </c>
      <c r="I1272" s="6" t="str">
        <f>BS1272</f>
        <v>Not Started</v>
      </c>
      <c r="J1272" s="1" t="s">
        <v>4823</v>
      </c>
      <c r="P1272" s="1" t="str">
        <f>BM1272</f>
        <v>NRIS</v>
      </c>
      <c r="R1272" s="1">
        <f>BP1272</f>
        <v>250</v>
      </c>
      <c r="T1272" s="1" t="str">
        <f>BQ1272</f>
        <v>Wind</v>
      </c>
      <c r="U1272" s="1" t="str">
        <f>BH1272</f>
        <v>Mecosta County,Montcalm County</v>
      </c>
      <c r="V1272" s="1" t="str">
        <f>BI1272</f>
        <v>MI</v>
      </c>
      <c r="AB1272" s="1"/>
      <c r="AC1272" s="1"/>
      <c r="AJ1272" s="5"/>
      <c r="AK1272" s="5"/>
      <c r="AL1272" s="5"/>
      <c r="AM1272" s="5"/>
      <c r="AN1272" s="5"/>
      <c r="AO1272" s="5"/>
      <c r="AP1272" s="5"/>
      <c r="AQ1272" s="5"/>
      <c r="AR1272" s="32"/>
      <c r="AS1272" s="32"/>
      <c r="AT1272" s="28">
        <f>AR1272/($R1272*1000)</f>
        <v>0</v>
      </c>
      <c r="AU1272" s="28">
        <f>AS1272/($R1272*1000)</f>
        <v>0</v>
      </c>
      <c r="BB1272" s="1" t="s">
        <v>73</v>
      </c>
      <c r="BC1272" s="2">
        <v>43171</v>
      </c>
      <c r="BD1272" s="2">
        <v>43552</v>
      </c>
      <c r="BF1272" s="2">
        <v>44075</v>
      </c>
      <c r="BG1272" s="1" t="s">
        <v>139</v>
      </c>
      <c r="BH1272" s="1" t="s">
        <v>4553</v>
      </c>
      <c r="BI1272" s="1" t="s">
        <v>130</v>
      </c>
      <c r="BJ1272" s="1" t="s">
        <v>2375</v>
      </c>
      <c r="BK1272" s="1" t="s">
        <v>1808</v>
      </c>
      <c r="BL1272" s="1" t="s">
        <v>2376</v>
      </c>
      <c r="BM1272" s="1" t="s">
        <v>126</v>
      </c>
      <c r="BN1272" s="1" t="s">
        <v>4824</v>
      </c>
      <c r="BO1272" s="1">
        <v>250</v>
      </c>
      <c r="BP1272" s="1">
        <v>250</v>
      </c>
      <c r="BQ1272" s="1" t="s">
        <v>97</v>
      </c>
      <c r="BR1272" s="1" t="s">
        <v>98</v>
      </c>
      <c r="BS1272" s="1" t="s">
        <v>84</v>
      </c>
      <c r="BU1272" s="1">
        <v>0</v>
      </c>
      <c r="BV1272" s="1">
        <v>0</v>
      </c>
      <c r="BW1272" s="1">
        <v>0</v>
      </c>
      <c r="BX1272" s="1">
        <v>0</v>
      </c>
    </row>
    <row r="1273" spans="4:76" hidden="1" x14ac:dyDescent="0.25">
      <c r="D1273" s="4"/>
      <c r="E1273" s="5" t="str">
        <f>BJ1273</f>
        <v>DPP-2018-APR</v>
      </c>
      <c r="F1273" s="5" t="str">
        <f>BK1273</f>
        <v>South</v>
      </c>
      <c r="H1273" s="5" t="str">
        <f>BB1273</f>
        <v>Withdrawn</v>
      </c>
      <c r="I1273" s="6" t="str">
        <f>BS1273</f>
        <v>Not Started</v>
      </c>
      <c r="J1273" s="1" t="s">
        <v>4984</v>
      </c>
      <c r="P1273" s="1" t="str">
        <f>BM1273</f>
        <v>NRIS</v>
      </c>
      <c r="R1273" s="1">
        <f>BP1273</f>
        <v>250</v>
      </c>
      <c r="T1273" s="1" t="str">
        <f>BQ1273</f>
        <v>Solar</v>
      </c>
      <c r="U1273" s="1" t="str">
        <f>BH1273</f>
        <v>Forrest County</v>
      </c>
      <c r="V1273" s="1" t="str">
        <f>BI1273</f>
        <v>MS</v>
      </c>
      <c r="AB1273" s="1"/>
      <c r="AC1273" s="1"/>
      <c r="AJ1273" s="5"/>
      <c r="AK1273" s="5"/>
      <c r="AL1273" s="5"/>
      <c r="AM1273" s="5"/>
      <c r="AN1273" s="5"/>
      <c r="AO1273" s="5"/>
      <c r="AP1273" s="5"/>
      <c r="AQ1273" s="5"/>
      <c r="AR1273" s="32"/>
      <c r="AS1273" s="32"/>
      <c r="AT1273" s="28">
        <f>AR1273/($R1273*1000)</f>
        <v>0</v>
      </c>
      <c r="AU1273" s="28">
        <f>AS1273/($R1273*1000)</f>
        <v>0</v>
      </c>
      <c r="BB1273" s="1" t="s">
        <v>73</v>
      </c>
      <c r="BC1273" s="2">
        <v>43171</v>
      </c>
      <c r="BD1273" s="2">
        <v>43706</v>
      </c>
      <c r="BF1273" s="2">
        <v>44805</v>
      </c>
      <c r="BG1273" s="1" t="s">
        <v>2739</v>
      </c>
      <c r="BH1273" s="1" t="s">
        <v>4985</v>
      </c>
      <c r="BI1273" s="1" t="s">
        <v>2526</v>
      </c>
      <c r="BJ1273" s="1" t="s">
        <v>2375</v>
      </c>
      <c r="BK1273" s="1" t="s">
        <v>2395</v>
      </c>
      <c r="BL1273" s="1" t="s">
        <v>726</v>
      </c>
      <c r="BM1273" s="1" t="s">
        <v>126</v>
      </c>
      <c r="BN1273" s="1" t="s">
        <v>4986</v>
      </c>
      <c r="BO1273" s="1">
        <v>250</v>
      </c>
      <c r="BP1273" s="1">
        <v>250</v>
      </c>
      <c r="BQ1273" s="1" t="s">
        <v>1485</v>
      </c>
      <c r="BR1273" s="1" t="s">
        <v>1486</v>
      </c>
      <c r="BS1273" s="1" t="s">
        <v>84</v>
      </c>
      <c r="BU1273" s="1">
        <v>0</v>
      </c>
      <c r="BV1273" s="1">
        <v>0</v>
      </c>
      <c r="BW1273" s="1">
        <v>0</v>
      </c>
      <c r="BX1273" s="1">
        <v>0</v>
      </c>
    </row>
    <row r="1274" spans="4:76" hidden="1" x14ac:dyDescent="0.25">
      <c r="D1274" s="4"/>
      <c r="E1274" s="5" t="str">
        <f>BJ1274</f>
        <v>FES-2014-DEC</v>
      </c>
      <c r="F1274" s="5">
        <f>BK1274</f>
        <v>0</v>
      </c>
      <c r="H1274" s="5" t="str">
        <f>BB1274</f>
        <v>Withdrawn</v>
      </c>
      <c r="I1274" s="6" t="str">
        <f>BS1274</f>
        <v>Not Started</v>
      </c>
      <c r="J1274" s="1" t="s">
        <v>2816</v>
      </c>
      <c r="P1274" s="1" t="str">
        <f>BM1274</f>
        <v>NRIS</v>
      </c>
      <c r="R1274" s="1">
        <f>BP1274</f>
        <v>1063</v>
      </c>
      <c r="T1274" s="1" t="str">
        <f>BQ1274</f>
        <v>Gas</v>
      </c>
      <c r="U1274" s="1" t="str">
        <f>BH1274</f>
        <v>Jefferson Parish</v>
      </c>
      <c r="V1274" s="1" t="str">
        <f>BI1274</f>
        <v>LA</v>
      </c>
      <c r="AB1274" s="1"/>
      <c r="AC1274" s="1"/>
      <c r="AJ1274" s="5"/>
      <c r="AK1274" s="5"/>
      <c r="AL1274" s="5"/>
      <c r="AM1274" s="5"/>
      <c r="AN1274" s="5"/>
      <c r="AO1274" s="5"/>
      <c r="AP1274" s="5"/>
      <c r="AQ1274" s="5"/>
      <c r="AR1274" s="5"/>
      <c r="AS1274" s="5"/>
      <c r="AT1274" s="5"/>
      <c r="AU1274" s="5"/>
      <c r="BB1274" s="1" t="s">
        <v>73</v>
      </c>
      <c r="BC1274" s="2">
        <v>41955</v>
      </c>
      <c r="BD1274" s="2">
        <v>42447</v>
      </c>
      <c r="BF1274" s="2">
        <v>43952</v>
      </c>
      <c r="BG1274" s="1" t="s">
        <v>59</v>
      </c>
      <c r="BH1274" s="1" t="s">
        <v>2817</v>
      </c>
      <c r="BI1274" s="1" t="s">
        <v>61</v>
      </c>
      <c r="BJ1274" s="1" t="s">
        <v>2736</v>
      </c>
      <c r="BL1274" s="1" t="s">
        <v>536</v>
      </c>
      <c r="BM1274" s="1" t="s">
        <v>126</v>
      </c>
      <c r="BN1274" s="1" t="s">
        <v>2818</v>
      </c>
      <c r="BO1274" s="1">
        <v>1078</v>
      </c>
      <c r="BP1274" s="1">
        <v>1063</v>
      </c>
      <c r="BQ1274" s="1" t="s">
        <v>64</v>
      </c>
      <c r="BR1274" s="1" t="s">
        <v>2668</v>
      </c>
      <c r="BS1274" s="1" t="s">
        <v>84</v>
      </c>
      <c r="BU1274" s="1">
        <v>0</v>
      </c>
      <c r="BV1274" s="1">
        <v>0</v>
      </c>
      <c r="BW1274" s="1">
        <v>0</v>
      </c>
      <c r="BX1274" s="1">
        <v>0</v>
      </c>
    </row>
    <row r="1275" spans="4:76" hidden="1" x14ac:dyDescent="0.25">
      <c r="D1275" s="4"/>
      <c r="E1275" s="5" t="str">
        <f>BJ1275</f>
        <v>Pre-Transition SIS</v>
      </c>
      <c r="F1275" s="5">
        <f>BK1275</f>
        <v>0</v>
      </c>
      <c r="H1275" s="5" t="str">
        <f>BB1275</f>
        <v>Withdrawn</v>
      </c>
      <c r="I1275" s="6" t="str">
        <f>BS1275</f>
        <v>Withdrawn</v>
      </c>
      <c r="J1275" s="1" t="s">
        <v>2819</v>
      </c>
      <c r="P1275" s="1" t="str">
        <f>BM1275</f>
        <v>ERIS</v>
      </c>
      <c r="R1275" s="1">
        <f>BP1275</f>
        <v>150</v>
      </c>
      <c r="T1275" s="1" t="str">
        <f>BQ1275</f>
        <v>Wind</v>
      </c>
      <c r="U1275" s="1" t="str">
        <f>BH1275</f>
        <v>Dickey County</v>
      </c>
      <c r="V1275" s="1" t="str">
        <f>BI1275</f>
        <v>ND</v>
      </c>
      <c r="AB1275" s="1"/>
      <c r="AC1275" s="1"/>
      <c r="AJ1275" s="5"/>
      <c r="AK1275" s="5"/>
      <c r="AL1275" s="5"/>
      <c r="AM1275" s="5"/>
      <c r="AN1275" s="5"/>
      <c r="AO1275" s="5"/>
      <c r="AP1275" s="5"/>
      <c r="AQ1275" s="5"/>
      <c r="AR1275" s="5"/>
      <c r="AS1275" s="5"/>
      <c r="AT1275" s="5"/>
      <c r="AU1275" s="5"/>
      <c r="BB1275" s="1" t="s">
        <v>73</v>
      </c>
      <c r="BC1275" s="2">
        <v>38073</v>
      </c>
      <c r="BD1275" s="2">
        <v>42463</v>
      </c>
      <c r="BE1275" s="2">
        <v>40295</v>
      </c>
      <c r="BF1275" s="2">
        <v>41244</v>
      </c>
      <c r="BG1275" s="1" t="s">
        <v>192</v>
      </c>
      <c r="BH1275" s="1" t="s">
        <v>193</v>
      </c>
      <c r="BI1275" s="1" t="s">
        <v>194</v>
      </c>
      <c r="BJ1275" s="1" t="s">
        <v>1058</v>
      </c>
      <c r="BL1275" s="1" t="s">
        <v>134</v>
      </c>
      <c r="BM1275" s="1" t="s">
        <v>62</v>
      </c>
      <c r="BN1275" s="1" t="s">
        <v>2820</v>
      </c>
      <c r="BO1275" s="1">
        <v>150</v>
      </c>
      <c r="BP1275" s="1">
        <v>150</v>
      </c>
      <c r="BQ1275" s="1" t="s">
        <v>97</v>
      </c>
      <c r="BR1275" s="1" t="s">
        <v>98</v>
      </c>
      <c r="BS1275" s="1" t="s">
        <v>73</v>
      </c>
      <c r="BT1275" s="2">
        <v>38838</v>
      </c>
      <c r="BU1275" s="1">
        <v>0</v>
      </c>
      <c r="BV1275" s="1">
        <v>0</v>
      </c>
      <c r="BW1275" s="1">
        <v>0</v>
      </c>
      <c r="BX1275" s="1">
        <v>0</v>
      </c>
    </row>
    <row r="1276" spans="4:76" x14ac:dyDescent="0.25">
      <c r="D1276" s="4"/>
      <c r="E1276" s="5" t="str">
        <f>BJ1276</f>
        <v>DPP-2018-APR</v>
      </c>
      <c r="F1276" s="5" t="str">
        <f>BK1276</f>
        <v>West</v>
      </c>
      <c r="G1276" s="5" t="str">
        <f>_xlfn.CONCAT(E1276,F1276)</f>
        <v>DPP-2018-APRWest</v>
      </c>
      <c r="H1276" s="5" t="str">
        <f>BB1276</f>
        <v>Active</v>
      </c>
      <c r="I1276" s="6" t="str">
        <f>BS1276</f>
        <v>Not Started</v>
      </c>
      <c r="J1276" s="1" t="s">
        <v>2510</v>
      </c>
      <c r="M1276" s="1" t="s">
        <v>6196</v>
      </c>
      <c r="N1276" s="1" t="s">
        <v>6147</v>
      </c>
      <c r="P1276" s="1" t="str">
        <f>BM1276</f>
        <v>NRIS</v>
      </c>
      <c r="Q1276" s="1" t="s">
        <v>6202</v>
      </c>
      <c r="R1276" s="1">
        <f>BP1276</f>
        <v>225</v>
      </c>
      <c r="T1276" s="1" t="str">
        <f>BQ1276</f>
        <v>Wind</v>
      </c>
      <c r="U1276" s="1" t="str">
        <f>BH1276</f>
        <v>Boone County,Hamilton County</v>
      </c>
      <c r="V1276" s="1" t="str">
        <f>BI1276</f>
        <v>IA</v>
      </c>
      <c r="Z1276" s="1">
        <v>1</v>
      </c>
      <c r="AA1276" s="1">
        <f>IF(H1276="Withdrawn",0,1)</f>
        <v>1</v>
      </c>
      <c r="AB1276" s="36">
        <v>900000</v>
      </c>
      <c r="AC1276" s="36">
        <v>0</v>
      </c>
      <c r="AJ1276" s="5"/>
      <c r="AK1276" s="32">
        <v>0</v>
      </c>
      <c r="AL1276" s="32">
        <f>SUM(AB1276:AK1276)</f>
        <v>900000</v>
      </c>
      <c r="AM1276" s="32">
        <v>0</v>
      </c>
      <c r="AN1276" s="32">
        <v>2000000</v>
      </c>
      <c r="AO1276" s="32">
        <v>0</v>
      </c>
      <c r="AP1276" s="32">
        <f>31353+408508</f>
        <v>439861</v>
      </c>
      <c r="AQ1276" s="32">
        <v>18345</v>
      </c>
      <c r="AR1276" s="32">
        <f>AM1276+AP1276</f>
        <v>439861</v>
      </c>
      <c r="AS1276" s="32">
        <f>AR1276+AN1276+AO1276+AQ1276</f>
        <v>2458206</v>
      </c>
      <c r="AT1276" s="28">
        <f>AR1276/($R1276*1000)</f>
        <v>1.9549377777777779</v>
      </c>
      <c r="AU1276" s="28">
        <f>AS1276/($R1276*1000)</f>
        <v>10.92536</v>
      </c>
      <c r="AV1276" s="16">
        <f>IF(P1276 = "NRIS",AS1276,AR1276)</f>
        <v>2458206</v>
      </c>
      <c r="BB1276" s="1" t="s">
        <v>2374</v>
      </c>
      <c r="BC1276" s="2">
        <v>43171</v>
      </c>
      <c r="BF1276" s="2">
        <v>44715</v>
      </c>
      <c r="BG1276" s="1" t="s">
        <v>87</v>
      </c>
      <c r="BH1276" s="1" t="s">
        <v>2511</v>
      </c>
      <c r="BI1276" s="1" t="s">
        <v>89</v>
      </c>
      <c r="BJ1276" s="1" t="s">
        <v>2375</v>
      </c>
      <c r="BK1276" s="1" t="s">
        <v>725</v>
      </c>
      <c r="BL1276" s="1" t="s">
        <v>2376</v>
      </c>
      <c r="BM1276" s="1" t="s">
        <v>126</v>
      </c>
      <c r="BN1276" s="1" t="s">
        <v>2512</v>
      </c>
      <c r="BO1276" s="1">
        <v>225</v>
      </c>
      <c r="BP1276" s="1">
        <v>225</v>
      </c>
      <c r="BQ1276" s="1" t="s">
        <v>97</v>
      </c>
      <c r="BR1276" s="1" t="s">
        <v>98</v>
      </c>
      <c r="BS1276" s="1" t="s">
        <v>84</v>
      </c>
      <c r="BU1276" s="1">
        <v>225</v>
      </c>
      <c r="BV1276" s="1">
        <v>225</v>
      </c>
      <c r="BW1276" s="1">
        <v>0</v>
      </c>
      <c r="BX1276" s="1">
        <v>0</v>
      </c>
    </row>
    <row r="1277" spans="4:76" hidden="1" x14ac:dyDescent="0.25">
      <c r="D1277" s="4"/>
      <c r="E1277" s="5" t="str">
        <f>BJ1277</f>
        <v>Pre-Transition SIS</v>
      </c>
      <c r="F1277" s="5">
        <f>BK1277</f>
        <v>0</v>
      </c>
      <c r="H1277" s="5" t="str">
        <f>BB1277</f>
        <v>Withdrawn</v>
      </c>
      <c r="I1277" s="6" t="str">
        <f>BS1277</f>
        <v>Withdrawn</v>
      </c>
      <c r="J1277" s="1" t="s">
        <v>2823</v>
      </c>
      <c r="P1277" s="1" t="str">
        <f>BM1277</f>
        <v>NRIS</v>
      </c>
      <c r="R1277" s="1">
        <f>BP1277</f>
        <v>1563</v>
      </c>
      <c r="T1277" s="1" t="str">
        <f>BQ1277</f>
        <v>Nuclear</v>
      </c>
      <c r="U1277" s="1" t="str">
        <f>BH1277</f>
        <v>Monroe County</v>
      </c>
      <c r="V1277" s="1" t="str">
        <f>BI1277</f>
        <v>MI</v>
      </c>
      <c r="AB1277" s="1"/>
      <c r="AC1277" s="1"/>
      <c r="AJ1277" s="5"/>
      <c r="AK1277" s="5"/>
      <c r="AL1277" s="5"/>
      <c r="AM1277" s="5"/>
      <c r="AN1277" s="5"/>
      <c r="AO1277" s="5"/>
      <c r="AP1277" s="5"/>
      <c r="AQ1277" s="5"/>
      <c r="AR1277" s="5"/>
      <c r="AS1277" s="5"/>
      <c r="AT1277" s="5"/>
      <c r="AU1277" s="5"/>
      <c r="BB1277" s="1" t="s">
        <v>73</v>
      </c>
      <c r="BC1277" s="2">
        <v>39350</v>
      </c>
      <c r="BD1277" s="2">
        <v>42474</v>
      </c>
      <c r="BE1277" s="2">
        <v>40291</v>
      </c>
      <c r="BF1277" s="2">
        <v>44196</v>
      </c>
      <c r="BG1277" s="1" t="s">
        <v>128</v>
      </c>
      <c r="BH1277" s="1" t="s">
        <v>310</v>
      </c>
      <c r="BI1277" s="1" t="s">
        <v>130</v>
      </c>
      <c r="BJ1277" s="1" t="s">
        <v>1058</v>
      </c>
      <c r="BL1277" s="1" t="s">
        <v>77</v>
      </c>
      <c r="BM1277" s="1" t="s">
        <v>126</v>
      </c>
      <c r="BN1277" s="1" t="s">
        <v>2824</v>
      </c>
      <c r="BO1277" s="1">
        <v>1563</v>
      </c>
      <c r="BP1277" s="1">
        <v>1563</v>
      </c>
      <c r="BQ1277" s="1" t="s">
        <v>387</v>
      </c>
      <c r="BR1277" s="1" t="s">
        <v>355</v>
      </c>
      <c r="BS1277" s="1" t="s">
        <v>73</v>
      </c>
      <c r="BT1277" s="2">
        <v>40329</v>
      </c>
      <c r="BU1277" s="1">
        <v>0</v>
      </c>
      <c r="BV1277" s="1">
        <v>0</v>
      </c>
      <c r="BW1277" s="1">
        <v>0</v>
      </c>
      <c r="BX1277" s="1">
        <v>0</v>
      </c>
    </row>
    <row r="1278" spans="4:76" hidden="1" x14ac:dyDescent="0.25">
      <c r="D1278" s="4"/>
      <c r="E1278" s="5" t="str">
        <f>BJ1278</f>
        <v>FES-2015-JAN</v>
      </c>
      <c r="F1278" s="5">
        <f>BK1278</f>
        <v>0</v>
      </c>
      <c r="H1278" s="5" t="str">
        <f>BB1278</f>
        <v>Withdrawn</v>
      </c>
      <c r="I1278" s="6" t="str">
        <f>BS1278</f>
        <v>Not Started</v>
      </c>
      <c r="J1278" s="1" t="s">
        <v>2825</v>
      </c>
      <c r="P1278" s="1" t="str">
        <f>BM1278</f>
        <v>NRIS</v>
      </c>
      <c r="R1278" s="1">
        <f>BP1278</f>
        <v>26</v>
      </c>
      <c r="T1278" s="1" t="str">
        <f>BQ1278</f>
        <v>Wood</v>
      </c>
      <c r="U1278" s="1" t="str">
        <f>BH1278</f>
        <v>Marquette County</v>
      </c>
      <c r="V1278" s="1" t="str">
        <f>BI1278</f>
        <v>MI</v>
      </c>
      <c r="AB1278" s="1"/>
      <c r="AC1278" s="1"/>
      <c r="AJ1278" s="5"/>
      <c r="AK1278" s="5"/>
      <c r="AL1278" s="5"/>
      <c r="AM1278" s="5"/>
      <c r="AN1278" s="5"/>
      <c r="AO1278" s="5"/>
      <c r="AP1278" s="5"/>
      <c r="AQ1278" s="5"/>
      <c r="AR1278" s="5"/>
      <c r="AS1278" s="5"/>
      <c r="AT1278" s="5"/>
      <c r="AU1278" s="5"/>
      <c r="BB1278" s="1" t="s">
        <v>73</v>
      </c>
      <c r="BC1278" s="2">
        <v>41984</v>
      </c>
      <c r="BD1278" s="2">
        <v>42486</v>
      </c>
      <c r="BF1278" s="2">
        <v>42644</v>
      </c>
      <c r="BG1278" s="1" t="s">
        <v>74</v>
      </c>
      <c r="BH1278" s="1" t="s">
        <v>1166</v>
      </c>
      <c r="BI1278" s="1" t="s">
        <v>130</v>
      </c>
      <c r="BJ1278" s="1" t="s">
        <v>2826</v>
      </c>
      <c r="BL1278" s="1" t="s">
        <v>536</v>
      </c>
      <c r="BM1278" s="1" t="s">
        <v>126</v>
      </c>
      <c r="BN1278" s="1" t="s">
        <v>2827</v>
      </c>
      <c r="BO1278" s="1">
        <v>26</v>
      </c>
      <c r="BP1278" s="1">
        <v>26</v>
      </c>
      <c r="BQ1278" s="1" t="s">
        <v>1273</v>
      </c>
      <c r="BR1278" s="1" t="s">
        <v>355</v>
      </c>
      <c r="BS1278" s="1" t="s">
        <v>84</v>
      </c>
      <c r="BT1278" s="2">
        <v>42993</v>
      </c>
      <c r="BU1278" s="1">
        <v>0</v>
      </c>
      <c r="BV1278" s="1">
        <v>0</v>
      </c>
      <c r="BW1278" s="1">
        <v>0</v>
      </c>
      <c r="BX1278" s="1">
        <v>0</v>
      </c>
    </row>
    <row r="1279" spans="4:76" hidden="1" x14ac:dyDescent="0.25">
      <c r="D1279" s="4"/>
      <c r="E1279" s="5" t="str">
        <f>BJ1279</f>
        <v>DPP-2018-APR</v>
      </c>
      <c r="F1279" s="5" t="str">
        <f>BK1279</f>
        <v>East (ATC)</v>
      </c>
      <c r="H1279" s="5" t="str">
        <f>BB1279</f>
        <v>Withdrawn</v>
      </c>
      <c r="I1279" s="6" t="str">
        <f>BS1279</f>
        <v>Not Started</v>
      </c>
      <c r="J1279" s="1" t="s">
        <v>5379</v>
      </c>
      <c r="P1279" s="1" t="str">
        <f>BM1279</f>
        <v>NRIS</v>
      </c>
      <c r="Q1279" s="1" t="s">
        <v>6202</v>
      </c>
      <c r="R1279" s="1">
        <f>BP1279</f>
        <v>50</v>
      </c>
      <c r="T1279" s="1" t="str">
        <f>BQ1279</f>
        <v>Battery Storage</v>
      </c>
      <c r="U1279" s="1" t="str">
        <f>BH1279</f>
        <v>Jefferson County</v>
      </c>
      <c r="V1279" s="1" t="str">
        <f>BI1279</f>
        <v>WI</v>
      </c>
      <c r="Z1279" s="1">
        <v>1</v>
      </c>
      <c r="AA1279" s="1">
        <f>IF(H1279="Withdrawn",0,1)</f>
        <v>0</v>
      </c>
      <c r="AB1279" s="36">
        <v>200000</v>
      </c>
      <c r="AC1279" s="36">
        <v>887940</v>
      </c>
      <c r="AJ1279" s="5"/>
      <c r="AK1279" s="32">
        <v>1237298</v>
      </c>
      <c r="AL1279" s="32">
        <f>SUM(AB1279:AK1279)</f>
        <v>2325238</v>
      </c>
      <c r="AM1279" s="32"/>
      <c r="AN1279" s="32"/>
      <c r="AO1279" s="32">
        <v>896378</v>
      </c>
      <c r="AP1279" s="32">
        <v>6009313</v>
      </c>
      <c r="AQ1279" s="32">
        <v>5531570</v>
      </c>
      <c r="AR1279" s="32">
        <f>AM1279+AP1279</f>
        <v>6009313</v>
      </c>
      <c r="AS1279" s="32">
        <f>AR1279+AN1279+AO1279+AQ1279</f>
        <v>12437261</v>
      </c>
      <c r="AT1279" s="28">
        <f>AR1279/($R1279*1000)</f>
        <v>120.18626</v>
      </c>
      <c r="AU1279" s="28">
        <f>AS1279/($R1279*1000)</f>
        <v>248.74521999999999</v>
      </c>
      <c r="AV1279" s="16">
        <f>IF(P1279 = "NRIS",AS1279,AR1279)</f>
        <v>12437261</v>
      </c>
      <c r="BB1279" s="1" t="s">
        <v>73</v>
      </c>
      <c r="BC1279" s="2">
        <v>43171</v>
      </c>
      <c r="BD1279" s="2">
        <v>43970</v>
      </c>
      <c r="BF1279" s="2">
        <v>44500</v>
      </c>
      <c r="BG1279" s="1" t="s">
        <v>74</v>
      </c>
      <c r="BH1279" s="1" t="s">
        <v>1073</v>
      </c>
      <c r="BI1279" s="1" t="s">
        <v>76</v>
      </c>
      <c r="BJ1279" s="1" t="s">
        <v>2375</v>
      </c>
      <c r="BK1279" s="1" t="s">
        <v>2196</v>
      </c>
      <c r="BL1279" s="1" t="s">
        <v>2376</v>
      </c>
      <c r="BM1279" s="1" t="s">
        <v>126</v>
      </c>
      <c r="BN1279" s="1" t="s">
        <v>5380</v>
      </c>
      <c r="BO1279" s="1">
        <v>50</v>
      </c>
      <c r="BP1279" s="1">
        <v>50</v>
      </c>
      <c r="BQ1279" s="1" t="s">
        <v>2498</v>
      </c>
      <c r="BR1279" s="1" t="s">
        <v>2499</v>
      </c>
      <c r="BS1279" s="1" t="s">
        <v>84</v>
      </c>
      <c r="BU1279" s="1">
        <v>50</v>
      </c>
      <c r="BV1279" s="1">
        <v>50</v>
      </c>
      <c r="BW1279" s="1">
        <v>0</v>
      </c>
      <c r="BX1279" s="1">
        <v>0</v>
      </c>
    </row>
    <row r="1280" spans="4:76" hidden="1" x14ac:dyDescent="0.25">
      <c r="D1280" s="4"/>
      <c r="E1280" s="5" t="str">
        <f>BJ1280</f>
        <v>DPP-2018-APR</v>
      </c>
      <c r="F1280" s="5" t="str">
        <f>BK1280</f>
        <v>East (ITC)</v>
      </c>
      <c r="H1280" s="5" t="str">
        <f>BB1280</f>
        <v>Withdrawn</v>
      </c>
      <c r="I1280" s="6" t="str">
        <f>BS1280</f>
        <v>Not Started</v>
      </c>
      <c r="J1280" s="1" t="s">
        <v>4818</v>
      </c>
      <c r="P1280" s="1" t="str">
        <f>BM1280</f>
        <v>NRIS</v>
      </c>
      <c r="R1280" s="1">
        <f>BP1280</f>
        <v>100</v>
      </c>
      <c r="T1280" s="1" t="str">
        <f>BQ1280</f>
        <v>Solar</v>
      </c>
      <c r="U1280" s="1" t="str">
        <f>BH1280</f>
        <v>Jackson County</v>
      </c>
      <c r="V1280" s="1" t="str">
        <f>BI1280</f>
        <v>MI</v>
      </c>
      <c r="AB1280" s="1"/>
      <c r="AC1280" s="1"/>
      <c r="AJ1280" s="5"/>
      <c r="AK1280" s="5"/>
      <c r="AL1280" s="5"/>
      <c r="AM1280" s="5"/>
      <c r="AN1280" s="5"/>
      <c r="AO1280" s="5"/>
      <c r="AP1280" s="5"/>
      <c r="AQ1280" s="5"/>
      <c r="AR1280" s="32"/>
      <c r="AS1280" s="32"/>
      <c r="AT1280" s="28">
        <f>AR1280/($R1280*1000)</f>
        <v>0</v>
      </c>
      <c r="AU1280" s="28">
        <f>AS1280/($R1280*1000)</f>
        <v>0</v>
      </c>
      <c r="BB1280" s="1" t="s">
        <v>73</v>
      </c>
      <c r="BC1280" s="2">
        <v>43171</v>
      </c>
      <c r="BD1280" s="2">
        <v>43551</v>
      </c>
      <c r="BF1280" s="2">
        <v>44075</v>
      </c>
      <c r="BG1280" s="1" t="s">
        <v>139</v>
      </c>
      <c r="BH1280" s="1" t="s">
        <v>259</v>
      </c>
      <c r="BI1280" s="1" t="s">
        <v>130</v>
      </c>
      <c r="BJ1280" s="1" t="s">
        <v>2375</v>
      </c>
      <c r="BK1280" s="1" t="s">
        <v>1808</v>
      </c>
      <c r="BL1280" s="1" t="s">
        <v>2376</v>
      </c>
      <c r="BM1280" s="1" t="s">
        <v>126</v>
      </c>
      <c r="BN1280" s="1" t="s">
        <v>4819</v>
      </c>
      <c r="BO1280" s="1">
        <v>100</v>
      </c>
      <c r="BP1280" s="1">
        <v>100</v>
      </c>
      <c r="BQ1280" s="1" t="s">
        <v>1485</v>
      </c>
      <c r="BR1280" s="1" t="s">
        <v>1486</v>
      </c>
      <c r="BS1280" s="1" t="s">
        <v>84</v>
      </c>
      <c r="BU1280" s="1">
        <v>0</v>
      </c>
      <c r="BV1280" s="1">
        <v>0</v>
      </c>
      <c r="BW1280" s="1">
        <v>0</v>
      </c>
      <c r="BX1280" s="1">
        <v>0</v>
      </c>
    </row>
    <row r="1281" spans="4:76" x14ac:dyDescent="0.25">
      <c r="D1281" s="4"/>
      <c r="E1281" s="5" t="str">
        <f>BJ1281</f>
        <v>DPP-2018-APR</v>
      </c>
      <c r="F1281" s="5" t="str">
        <f>BK1281</f>
        <v>East (ATC)</v>
      </c>
      <c r="G1281" s="5" t="str">
        <f>_xlfn.CONCAT(E1281,F1281)</f>
        <v>DPP-2018-APREast (ATC)</v>
      </c>
      <c r="H1281" s="5" t="str">
        <f>BB1281</f>
        <v>Withdrawn</v>
      </c>
      <c r="I1281" s="6" t="str">
        <f>BS1281</f>
        <v>Not Started</v>
      </c>
      <c r="J1281" s="1" t="s">
        <v>5384</v>
      </c>
      <c r="P1281" s="1" t="str">
        <f>BM1281</f>
        <v>NRIS</v>
      </c>
      <c r="Q1281" s="1" t="s">
        <v>6202</v>
      </c>
      <c r="R1281" s="1">
        <f>BP1281</f>
        <v>300</v>
      </c>
      <c r="T1281" s="1" t="str">
        <f>BQ1281</f>
        <v>Solar</v>
      </c>
      <c r="U1281" s="1" t="str">
        <f>BH1281</f>
        <v>Jefferson County</v>
      </c>
      <c r="V1281" s="1" t="str">
        <f>BI1281</f>
        <v>WI</v>
      </c>
      <c r="Z1281" s="1">
        <v>1</v>
      </c>
      <c r="AA1281" s="1">
        <f>IF(H1281="Withdrawn",0,1)</f>
        <v>0</v>
      </c>
      <c r="AB1281" s="36">
        <v>1200000</v>
      </c>
      <c r="AC1281" s="36">
        <v>1969396</v>
      </c>
      <c r="AJ1281" s="5"/>
      <c r="AK1281" s="32">
        <v>2583772</v>
      </c>
      <c r="AL1281" s="32">
        <f>SUM(AB1281:AK1281)</f>
        <v>5753168</v>
      </c>
      <c r="AM1281" s="32"/>
      <c r="AN1281" s="32"/>
      <c r="AO1281" s="32">
        <v>12022954</v>
      </c>
      <c r="AP1281" s="32">
        <v>6009313</v>
      </c>
      <c r="AQ1281" s="32">
        <v>22121983</v>
      </c>
      <c r="AR1281" s="32">
        <f>AM1281+AP1281</f>
        <v>6009313</v>
      </c>
      <c r="AS1281" s="32">
        <f>AR1281+AN1281+AO1281+AQ1281</f>
        <v>40154250</v>
      </c>
      <c r="AT1281" s="28">
        <f>AR1281/($R1281*1000)</f>
        <v>20.031043333333333</v>
      </c>
      <c r="AU1281" s="28">
        <f>AS1281/($R1281*1000)</f>
        <v>133.8475</v>
      </c>
      <c r="AV1281" s="16">
        <f>IF(P1281 = "NRIS",AS1281,AR1281)</f>
        <v>40154250</v>
      </c>
      <c r="BB1281" s="1" t="s">
        <v>73</v>
      </c>
      <c r="BC1281" s="2">
        <v>43171</v>
      </c>
      <c r="BD1281" s="2">
        <v>43970</v>
      </c>
      <c r="BF1281" s="2">
        <v>44500</v>
      </c>
      <c r="BG1281" s="1" t="s">
        <v>74</v>
      </c>
      <c r="BH1281" s="1" t="s">
        <v>1073</v>
      </c>
      <c r="BI1281" s="1" t="s">
        <v>76</v>
      </c>
      <c r="BJ1281" s="1" t="s">
        <v>2375</v>
      </c>
      <c r="BK1281" s="1" t="s">
        <v>2196</v>
      </c>
      <c r="BL1281" s="1" t="s">
        <v>2376</v>
      </c>
      <c r="BM1281" s="1" t="s">
        <v>126</v>
      </c>
      <c r="BN1281" s="1" t="s">
        <v>5385</v>
      </c>
      <c r="BO1281" s="1">
        <v>300</v>
      </c>
      <c r="BP1281" s="1">
        <v>300</v>
      </c>
      <c r="BQ1281" s="1" t="s">
        <v>1485</v>
      </c>
      <c r="BR1281" s="1" t="s">
        <v>1486</v>
      </c>
      <c r="BS1281" s="1" t="s">
        <v>84</v>
      </c>
      <c r="BU1281" s="1">
        <v>200</v>
      </c>
      <c r="BV1281" s="1">
        <v>200</v>
      </c>
      <c r="BW1281" s="1">
        <v>0</v>
      </c>
      <c r="BX1281" s="1">
        <v>0</v>
      </c>
    </row>
    <row r="1282" spans="4:76" hidden="1" x14ac:dyDescent="0.25">
      <c r="D1282" s="4"/>
      <c r="E1282" s="5" t="str">
        <f>BJ1282</f>
        <v>DPP-2018-APR</v>
      </c>
      <c r="F1282" s="5" t="str">
        <f>BK1282</f>
        <v>West</v>
      </c>
      <c r="H1282" s="5" t="str">
        <f>BB1282</f>
        <v>Withdrawn</v>
      </c>
      <c r="I1282" s="6" t="str">
        <f>BS1282</f>
        <v>Not Started</v>
      </c>
      <c r="J1282" s="1" t="s">
        <v>5291</v>
      </c>
      <c r="P1282" s="1" t="str">
        <f>BM1282</f>
        <v>NRIS</v>
      </c>
      <c r="R1282" s="1">
        <f>BP1282</f>
        <v>30</v>
      </c>
      <c r="T1282" s="1" t="str">
        <f>BQ1282</f>
        <v>Battery Storage</v>
      </c>
      <c r="U1282" s="1" t="str">
        <f>BH1282</f>
        <v>Goodhue County</v>
      </c>
      <c r="V1282" s="1" t="str">
        <f>BI1282</f>
        <v>MN</v>
      </c>
      <c r="AB1282" s="1"/>
      <c r="AC1282" s="1"/>
      <c r="AJ1282" s="5"/>
      <c r="AK1282" s="5"/>
      <c r="AL1282" s="5"/>
      <c r="AM1282" s="5"/>
      <c r="AN1282" s="5"/>
      <c r="AO1282" s="5"/>
      <c r="AP1282" s="5"/>
      <c r="AQ1282" s="5"/>
      <c r="AR1282" s="32"/>
      <c r="AS1282" s="32"/>
      <c r="AT1282" s="28">
        <f>AR1282/($R1282*1000)</f>
        <v>0</v>
      </c>
      <c r="AU1282" s="28">
        <f>AS1282/($R1282*1000)</f>
        <v>0</v>
      </c>
      <c r="BB1282" s="1" t="s">
        <v>73</v>
      </c>
      <c r="BC1282" s="2">
        <v>43171</v>
      </c>
      <c r="BD1282" s="2">
        <v>43915</v>
      </c>
      <c r="BF1282" s="2">
        <v>44500</v>
      </c>
      <c r="BG1282" s="1" t="s">
        <v>91</v>
      </c>
      <c r="BH1282" s="1" t="s">
        <v>222</v>
      </c>
      <c r="BI1282" s="1" t="s">
        <v>93</v>
      </c>
      <c r="BJ1282" s="1" t="s">
        <v>2375</v>
      </c>
      <c r="BK1282" s="1" t="s">
        <v>725</v>
      </c>
      <c r="BL1282" s="1" t="s">
        <v>2376</v>
      </c>
      <c r="BM1282" s="1" t="s">
        <v>126</v>
      </c>
      <c r="BN1282" s="1" t="s">
        <v>5292</v>
      </c>
      <c r="BO1282" s="1">
        <v>30</v>
      </c>
      <c r="BP1282" s="1">
        <v>30</v>
      </c>
      <c r="BQ1282" s="1" t="s">
        <v>2498</v>
      </c>
      <c r="BR1282" s="1" t="s">
        <v>2499</v>
      </c>
      <c r="BS1282" s="1" t="s">
        <v>84</v>
      </c>
      <c r="BU1282" s="1">
        <v>0</v>
      </c>
      <c r="BV1282" s="1">
        <v>0</v>
      </c>
      <c r="BW1282" s="1">
        <v>0</v>
      </c>
      <c r="BX1282" s="1">
        <v>0</v>
      </c>
    </row>
    <row r="1283" spans="4:76" x14ac:dyDescent="0.25">
      <c r="D1283" s="4"/>
      <c r="E1283" s="5" t="str">
        <f>BJ1283</f>
        <v>DPP-2018-APR</v>
      </c>
      <c r="F1283" s="5" t="str">
        <f>BK1283</f>
        <v>Central</v>
      </c>
      <c r="G1283" s="5" t="str">
        <f>_xlfn.CONCAT(E1283,F1283)</f>
        <v>DPP-2018-APRCentral</v>
      </c>
      <c r="H1283" s="5" t="str">
        <f>BB1283</f>
        <v>Active</v>
      </c>
      <c r="I1283" s="6" t="str">
        <f>BS1283</f>
        <v>Under Construction</v>
      </c>
      <c r="J1283" s="1" t="s">
        <v>2522</v>
      </c>
      <c r="P1283" s="1" t="str">
        <f>BM1283</f>
        <v>NRIS</v>
      </c>
      <c r="Q1283" s="1" t="s">
        <v>6202</v>
      </c>
      <c r="R1283" s="1">
        <f>BP1283</f>
        <v>144</v>
      </c>
      <c r="T1283" s="1" t="str">
        <f>BQ1283</f>
        <v>Wind</v>
      </c>
      <c r="U1283" s="1" t="str">
        <f>BH1283</f>
        <v>Mason County</v>
      </c>
      <c r="V1283" s="1" t="str">
        <f>BI1283</f>
        <v>IL</v>
      </c>
      <c r="Z1283" s="1">
        <v>1</v>
      </c>
      <c r="AA1283" s="1">
        <f>IF(H1283="Withdrawn",0,1)</f>
        <v>1</v>
      </c>
      <c r="AB1283" s="36">
        <v>576000</v>
      </c>
      <c r="AC1283" s="36">
        <v>0</v>
      </c>
      <c r="AJ1283" s="5"/>
      <c r="AK1283" s="32">
        <v>0</v>
      </c>
      <c r="AL1283" s="32">
        <f>SUM(AB1283:AK1283)</f>
        <v>576000</v>
      </c>
      <c r="AM1283" s="32"/>
      <c r="AN1283" s="32"/>
      <c r="AO1283" s="32">
        <v>149800</v>
      </c>
      <c r="AP1283" s="32">
        <v>1156000</v>
      </c>
      <c r="AQ1283" s="32">
        <v>0</v>
      </c>
      <c r="AR1283" s="32">
        <f>AM1283+AP1283</f>
        <v>1156000</v>
      </c>
      <c r="AS1283" s="32">
        <f>AR1283+AN1283+AO1283+AQ1283</f>
        <v>1305800</v>
      </c>
      <c r="AT1283" s="28">
        <f>AR1283/($R1283*1000)</f>
        <v>8.0277777777777786</v>
      </c>
      <c r="AU1283" s="28">
        <f>AS1283/($R1283*1000)</f>
        <v>9.0680555555555564</v>
      </c>
      <c r="AV1283" s="16">
        <f>IF(P1283 = "NRIS",AS1283,AR1283)</f>
        <v>1305800</v>
      </c>
      <c r="BB1283" s="1" t="s">
        <v>2374</v>
      </c>
      <c r="BC1283" s="2">
        <v>43171</v>
      </c>
      <c r="BF1283" s="2">
        <v>44104</v>
      </c>
      <c r="BG1283" s="1" t="s">
        <v>122</v>
      </c>
      <c r="BH1283" s="1" t="s">
        <v>1218</v>
      </c>
      <c r="BI1283" s="1" t="s">
        <v>124</v>
      </c>
      <c r="BJ1283" s="1" t="s">
        <v>2375</v>
      </c>
      <c r="BK1283" s="1" t="s">
        <v>2435</v>
      </c>
      <c r="BL1283" s="1" t="s">
        <v>2376</v>
      </c>
      <c r="BM1283" s="1" t="s">
        <v>126</v>
      </c>
      <c r="BN1283" s="1" t="s">
        <v>2523</v>
      </c>
      <c r="BO1283" s="1">
        <v>144</v>
      </c>
      <c r="BP1283" s="1">
        <v>144</v>
      </c>
      <c r="BQ1283" s="1" t="s">
        <v>97</v>
      </c>
      <c r="BR1283" s="1" t="s">
        <v>98</v>
      </c>
      <c r="BS1283" s="1" t="s">
        <v>71</v>
      </c>
      <c r="BT1283" s="2">
        <v>44119</v>
      </c>
      <c r="BU1283" s="1">
        <v>144</v>
      </c>
      <c r="BV1283" s="1">
        <v>144</v>
      </c>
      <c r="BW1283" s="1">
        <v>144</v>
      </c>
      <c r="BX1283" s="1">
        <v>144</v>
      </c>
    </row>
    <row r="1284" spans="4:76" hidden="1" x14ac:dyDescent="0.25">
      <c r="D1284" s="4"/>
      <c r="E1284" s="5" t="str">
        <f>BJ1284</f>
        <v>DPP-2015-AUG</v>
      </c>
      <c r="F1284" s="5" t="str">
        <f>BK1284</f>
        <v>West</v>
      </c>
      <c r="H1284" s="5" t="str">
        <f>BB1284</f>
        <v>Withdrawn</v>
      </c>
      <c r="I1284" s="6" t="str">
        <f>BS1284</f>
        <v>Not Started</v>
      </c>
      <c r="J1284" s="1" t="s">
        <v>2841</v>
      </c>
      <c r="P1284" s="1" t="str">
        <f>BM1284</f>
        <v>NRIS</v>
      </c>
      <c r="R1284" s="1">
        <f>BP1284</f>
        <v>24.75</v>
      </c>
      <c r="T1284" s="1" t="str">
        <f>BQ1284</f>
        <v>Solar</v>
      </c>
      <c r="U1284" s="1" t="str">
        <f>BH1284</f>
        <v>Lyon County</v>
      </c>
      <c r="V1284" s="1" t="str">
        <f>BI1284</f>
        <v>MN</v>
      </c>
      <c r="AB1284" s="1"/>
      <c r="AC1284" s="1"/>
      <c r="AJ1284" s="5"/>
      <c r="AK1284" s="5"/>
      <c r="AL1284" s="5"/>
      <c r="AM1284" s="5"/>
      <c r="AN1284" s="5"/>
      <c r="AO1284" s="5"/>
      <c r="AP1284" s="5"/>
      <c r="AQ1284" s="5"/>
      <c r="AR1284" s="5"/>
      <c r="AS1284" s="5"/>
      <c r="AT1284" s="5"/>
      <c r="AU1284" s="5"/>
      <c r="BB1284" s="1" t="s">
        <v>73</v>
      </c>
      <c r="BC1284" s="2">
        <v>41774</v>
      </c>
      <c r="BD1284" s="2">
        <v>42509</v>
      </c>
      <c r="BF1284" s="2">
        <v>43009</v>
      </c>
      <c r="BG1284" s="1" t="s">
        <v>91</v>
      </c>
      <c r="BH1284" s="1" t="s">
        <v>409</v>
      </c>
      <c r="BI1284" s="1" t="s">
        <v>93</v>
      </c>
      <c r="BJ1284" s="1" t="s">
        <v>1807</v>
      </c>
      <c r="BK1284" s="1" t="s">
        <v>725</v>
      </c>
      <c r="BL1284" s="1" t="s">
        <v>134</v>
      </c>
      <c r="BM1284" s="1" t="s">
        <v>126</v>
      </c>
      <c r="BN1284" s="1" t="s">
        <v>2842</v>
      </c>
      <c r="BO1284" s="1">
        <v>24.39</v>
      </c>
      <c r="BP1284" s="1">
        <v>24.75</v>
      </c>
      <c r="BQ1284" s="1" t="s">
        <v>1485</v>
      </c>
      <c r="BR1284" s="1" t="s">
        <v>1486</v>
      </c>
      <c r="BS1284" s="1" t="s">
        <v>84</v>
      </c>
      <c r="BT1284" s="2">
        <v>43617</v>
      </c>
      <c r="BU1284" s="1">
        <v>0</v>
      </c>
      <c r="BV1284" s="1">
        <v>0</v>
      </c>
      <c r="BW1284" s="1">
        <v>0</v>
      </c>
      <c r="BX1284" s="1">
        <v>0</v>
      </c>
    </row>
    <row r="1285" spans="4:76" hidden="1" x14ac:dyDescent="0.25">
      <c r="D1285" s="4"/>
      <c r="E1285" s="5" t="str">
        <f>BJ1285</f>
        <v>FES-2014-DEC</v>
      </c>
      <c r="F1285" s="5">
        <f>BK1285</f>
        <v>0</v>
      </c>
      <c r="H1285" s="5" t="str">
        <f>BB1285</f>
        <v>Withdrawn</v>
      </c>
      <c r="I1285" s="6" t="str">
        <f>BS1285</f>
        <v>Not Started</v>
      </c>
      <c r="J1285" s="1" t="s">
        <v>2843</v>
      </c>
      <c r="P1285" s="1" t="str">
        <f>BM1285</f>
        <v>NRIS</v>
      </c>
      <c r="R1285" s="1">
        <f>BP1285</f>
        <v>991</v>
      </c>
      <c r="T1285" s="1" t="str">
        <f>BQ1285</f>
        <v>Gas</v>
      </c>
      <c r="U1285" s="1" t="str">
        <f>BH1285</f>
        <v>Orleans Parish</v>
      </c>
      <c r="V1285" s="1" t="str">
        <f>BI1285</f>
        <v>LA</v>
      </c>
      <c r="AB1285" s="1"/>
      <c r="AC1285" s="1"/>
      <c r="AJ1285" s="5"/>
      <c r="AK1285" s="5"/>
      <c r="AL1285" s="5"/>
      <c r="AM1285" s="5"/>
      <c r="AN1285" s="5"/>
      <c r="AO1285" s="5"/>
      <c r="AP1285" s="5"/>
      <c r="AQ1285" s="5"/>
      <c r="AR1285" s="5"/>
      <c r="AS1285" s="5"/>
      <c r="AT1285" s="5"/>
      <c r="AU1285" s="5"/>
      <c r="BB1285" s="1" t="s">
        <v>73</v>
      </c>
      <c r="BC1285" s="2">
        <v>41953</v>
      </c>
      <c r="BD1285" s="2">
        <v>42536</v>
      </c>
      <c r="BF1285" s="2">
        <v>43525</v>
      </c>
      <c r="BG1285" s="1" t="s">
        <v>59</v>
      </c>
      <c r="BH1285" s="1" t="s">
        <v>2844</v>
      </c>
      <c r="BI1285" s="1" t="s">
        <v>61</v>
      </c>
      <c r="BJ1285" s="1" t="s">
        <v>2736</v>
      </c>
      <c r="BL1285" s="1" t="s">
        <v>536</v>
      </c>
      <c r="BM1285" s="1" t="s">
        <v>126</v>
      </c>
      <c r="BN1285" s="1" t="s">
        <v>78</v>
      </c>
      <c r="BO1285" s="1">
        <v>991</v>
      </c>
      <c r="BP1285" s="1">
        <v>991</v>
      </c>
      <c r="BQ1285" s="1" t="s">
        <v>64</v>
      </c>
      <c r="BR1285" s="1" t="s">
        <v>2668</v>
      </c>
      <c r="BS1285" s="1" t="s">
        <v>84</v>
      </c>
      <c r="BU1285" s="1">
        <v>0</v>
      </c>
      <c r="BV1285" s="1">
        <v>0</v>
      </c>
      <c r="BW1285" s="1">
        <v>0</v>
      </c>
      <c r="BX1285" s="1">
        <v>0</v>
      </c>
    </row>
    <row r="1286" spans="4:76" hidden="1" x14ac:dyDescent="0.25">
      <c r="D1286" s="4"/>
      <c r="E1286" s="5" t="str">
        <f>BJ1286</f>
        <v>FES-JUN-2015</v>
      </c>
      <c r="F1286" s="5">
        <f>BK1286</f>
        <v>0</v>
      </c>
      <c r="H1286" s="5" t="str">
        <f>BB1286</f>
        <v>Withdrawn</v>
      </c>
      <c r="I1286" s="6" t="str">
        <f>BS1286</f>
        <v>Not Started</v>
      </c>
      <c r="J1286" s="1" t="s">
        <v>2845</v>
      </c>
      <c r="P1286" s="1" t="str">
        <f>BM1286</f>
        <v>NRIS</v>
      </c>
      <c r="R1286" s="1">
        <f>BP1286</f>
        <v>598.4</v>
      </c>
      <c r="T1286" s="1" t="str">
        <f>BQ1286</f>
        <v>Wind</v>
      </c>
      <c r="U1286" s="1" t="str">
        <f>BH1286</f>
        <v>Emmet County</v>
      </c>
      <c r="V1286" s="1" t="str">
        <f>BI1286</f>
        <v>IA</v>
      </c>
      <c r="AB1286" s="1"/>
      <c r="AC1286" s="1"/>
      <c r="AJ1286" s="5"/>
      <c r="AK1286" s="5"/>
      <c r="AL1286" s="5"/>
      <c r="AM1286" s="5"/>
      <c r="AN1286" s="5"/>
      <c r="AO1286" s="5"/>
      <c r="AP1286" s="5"/>
      <c r="AQ1286" s="5"/>
      <c r="AR1286" s="5"/>
      <c r="AS1286" s="5"/>
      <c r="AT1286" s="5"/>
      <c r="AU1286" s="5"/>
      <c r="BB1286" s="1" t="s">
        <v>73</v>
      </c>
      <c r="BC1286" s="2">
        <v>42142</v>
      </c>
      <c r="BD1286" s="2">
        <v>42536</v>
      </c>
      <c r="BF1286" s="2">
        <v>42643</v>
      </c>
      <c r="BG1286" s="1" t="s">
        <v>87</v>
      </c>
      <c r="BH1286" s="1" t="s">
        <v>845</v>
      </c>
      <c r="BI1286" s="1" t="s">
        <v>89</v>
      </c>
      <c r="BJ1286" s="1" t="s">
        <v>2846</v>
      </c>
      <c r="BL1286" s="1" t="s">
        <v>536</v>
      </c>
      <c r="BM1286" s="1" t="s">
        <v>126</v>
      </c>
      <c r="BN1286" s="1" t="s">
        <v>78</v>
      </c>
      <c r="BO1286" s="1">
        <v>598.4</v>
      </c>
      <c r="BP1286" s="1">
        <v>598.4</v>
      </c>
      <c r="BQ1286" s="1" t="s">
        <v>97</v>
      </c>
      <c r="BR1286" s="1" t="s">
        <v>98</v>
      </c>
      <c r="BS1286" s="1" t="s">
        <v>84</v>
      </c>
      <c r="BU1286" s="1">
        <v>0</v>
      </c>
      <c r="BV1286" s="1">
        <v>0</v>
      </c>
      <c r="BW1286" s="1">
        <v>0</v>
      </c>
      <c r="BX1286" s="1">
        <v>0</v>
      </c>
    </row>
    <row r="1287" spans="4:76" hidden="1" x14ac:dyDescent="0.25">
      <c r="D1287" s="4"/>
      <c r="E1287" s="5" t="str">
        <f>BJ1287</f>
        <v>DPP-2018-APR</v>
      </c>
      <c r="F1287" s="5" t="str">
        <f>BK1287</f>
        <v>East (ITC)</v>
      </c>
      <c r="H1287" s="5" t="str">
        <f>BB1287</f>
        <v>Withdrawn</v>
      </c>
      <c r="I1287" s="6" t="str">
        <f>BS1287</f>
        <v>Not Started</v>
      </c>
      <c r="J1287" s="1" t="s">
        <v>5143</v>
      </c>
      <c r="P1287" s="1" t="str">
        <f>BM1287</f>
        <v>NRIS</v>
      </c>
      <c r="R1287" s="1">
        <f>BP1287</f>
        <v>200</v>
      </c>
      <c r="T1287" s="1" t="str">
        <f>BQ1287</f>
        <v>Wind</v>
      </c>
      <c r="U1287" s="1" t="str">
        <f>BH1287</f>
        <v>Monroe County</v>
      </c>
      <c r="V1287" s="1" t="str">
        <f>BI1287</f>
        <v>MI</v>
      </c>
      <c r="AB1287" s="1"/>
      <c r="AC1287" s="1"/>
      <c r="AJ1287" s="5"/>
      <c r="AK1287" s="5"/>
      <c r="AL1287" s="5"/>
      <c r="AM1287" s="5"/>
      <c r="AN1287" s="5"/>
      <c r="AO1287" s="5"/>
      <c r="AP1287" s="5"/>
      <c r="AQ1287" s="5"/>
      <c r="AR1287" s="32"/>
      <c r="AS1287" s="32"/>
      <c r="AT1287" s="28">
        <f>AR1287/($R1287*1000)</f>
        <v>0</v>
      </c>
      <c r="AU1287" s="28">
        <f>AS1287/($R1287*1000)</f>
        <v>0</v>
      </c>
      <c r="BB1287" s="1" t="s">
        <v>73</v>
      </c>
      <c r="BC1287" s="2">
        <v>43171</v>
      </c>
      <c r="BD1287" s="2">
        <v>43790</v>
      </c>
      <c r="BF1287" s="2">
        <v>44135</v>
      </c>
      <c r="BG1287" s="1" t="s">
        <v>128</v>
      </c>
      <c r="BH1287" s="1" t="s">
        <v>310</v>
      </c>
      <c r="BI1287" s="1" t="s">
        <v>130</v>
      </c>
      <c r="BJ1287" s="1" t="s">
        <v>2375</v>
      </c>
      <c r="BK1287" s="1" t="s">
        <v>1808</v>
      </c>
      <c r="BL1287" s="1" t="s">
        <v>2376</v>
      </c>
      <c r="BM1287" s="1" t="s">
        <v>126</v>
      </c>
      <c r="BN1287" s="1" t="s">
        <v>5144</v>
      </c>
      <c r="BO1287" s="1">
        <v>200</v>
      </c>
      <c r="BP1287" s="1">
        <v>200</v>
      </c>
      <c r="BQ1287" s="1" t="s">
        <v>97</v>
      </c>
      <c r="BR1287" s="1" t="s">
        <v>98</v>
      </c>
      <c r="BS1287" s="1" t="s">
        <v>84</v>
      </c>
      <c r="BU1287" s="1">
        <v>0</v>
      </c>
      <c r="BV1287" s="1">
        <v>0</v>
      </c>
      <c r="BW1287" s="1">
        <v>0</v>
      </c>
      <c r="BX1287" s="1">
        <v>0</v>
      </c>
    </row>
    <row r="1288" spans="4:76" hidden="1" x14ac:dyDescent="0.25">
      <c r="D1288" s="4"/>
      <c r="E1288" s="5" t="str">
        <f>BJ1288</f>
        <v>DPP-2018-APR</v>
      </c>
      <c r="F1288" s="5" t="str">
        <f>BK1288</f>
        <v>West</v>
      </c>
      <c r="H1288" s="5" t="str">
        <f>BB1288</f>
        <v>Withdrawn</v>
      </c>
      <c r="I1288" s="6" t="str">
        <f>BS1288</f>
        <v>Not Started</v>
      </c>
      <c r="J1288" s="1" t="s">
        <v>5295</v>
      </c>
      <c r="P1288" s="1" t="str">
        <f>BM1288</f>
        <v>NRIS</v>
      </c>
      <c r="R1288" s="1">
        <f>BP1288</f>
        <v>125</v>
      </c>
      <c r="T1288" s="1" t="str">
        <f>BQ1288</f>
        <v>Solar</v>
      </c>
      <c r="U1288" s="1" t="str">
        <f>BH1288</f>
        <v>Jackson County</v>
      </c>
      <c r="V1288" s="1" t="str">
        <f>BI1288</f>
        <v>MN</v>
      </c>
      <c r="AB1288" s="1"/>
      <c r="AC1288" s="1"/>
      <c r="AJ1288" s="5"/>
      <c r="AK1288" s="5"/>
      <c r="AL1288" s="5"/>
      <c r="AM1288" s="5"/>
      <c r="AN1288" s="5"/>
      <c r="AO1288" s="5"/>
      <c r="AP1288" s="5"/>
      <c r="AQ1288" s="5"/>
      <c r="AR1288" s="32"/>
      <c r="AS1288" s="32"/>
      <c r="AT1288" s="28">
        <f>AR1288/($R1288*1000)</f>
        <v>0</v>
      </c>
      <c r="AU1288" s="28">
        <f>AS1288/($R1288*1000)</f>
        <v>0</v>
      </c>
      <c r="BB1288" s="1" t="s">
        <v>73</v>
      </c>
      <c r="BC1288" s="2">
        <v>43171</v>
      </c>
      <c r="BD1288" s="2">
        <v>43915</v>
      </c>
      <c r="BF1288" s="2">
        <v>44500</v>
      </c>
      <c r="BG1288" s="1" t="s">
        <v>87</v>
      </c>
      <c r="BH1288" s="1" t="s">
        <v>259</v>
      </c>
      <c r="BI1288" s="1" t="s">
        <v>93</v>
      </c>
      <c r="BJ1288" s="1" t="s">
        <v>2375</v>
      </c>
      <c r="BK1288" s="1" t="s">
        <v>725</v>
      </c>
      <c r="BL1288" s="1" t="s">
        <v>2376</v>
      </c>
      <c r="BM1288" s="1" t="s">
        <v>126</v>
      </c>
      <c r="BN1288" s="1" t="s">
        <v>5288</v>
      </c>
      <c r="BO1288" s="1">
        <v>125</v>
      </c>
      <c r="BP1288" s="1">
        <v>125</v>
      </c>
      <c r="BQ1288" s="1" t="s">
        <v>1485</v>
      </c>
      <c r="BR1288" s="1" t="s">
        <v>1486</v>
      </c>
      <c r="BS1288" s="1" t="s">
        <v>84</v>
      </c>
      <c r="BU1288" s="1">
        <v>0</v>
      </c>
      <c r="BV1288" s="1">
        <v>0</v>
      </c>
      <c r="BW1288" s="1">
        <v>0</v>
      </c>
      <c r="BX1288" s="1">
        <v>0</v>
      </c>
    </row>
    <row r="1289" spans="4:76" hidden="1" x14ac:dyDescent="0.25">
      <c r="D1289" s="4"/>
      <c r="E1289" s="5" t="str">
        <f>BJ1289</f>
        <v>FES-2015-JUN</v>
      </c>
      <c r="F1289" s="5">
        <f>BK1289</f>
        <v>0</v>
      </c>
      <c r="H1289" s="5" t="str">
        <f>BB1289</f>
        <v>Withdrawn</v>
      </c>
      <c r="I1289" s="6" t="str">
        <f>BS1289</f>
        <v>Not Started</v>
      </c>
      <c r="J1289" s="1" t="s">
        <v>2853</v>
      </c>
      <c r="P1289" s="1" t="str">
        <f>BM1289</f>
        <v>NRIS</v>
      </c>
      <c r="R1289" s="1">
        <f>BP1289</f>
        <v>200</v>
      </c>
      <c r="T1289" s="1" t="str">
        <f>BQ1289</f>
        <v>Solar</v>
      </c>
      <c r="U1289" s="1" t="str">
        <f>BH1289</f>
        <v>Montgomery County</v>
      </c>
      <c r="V1289" s="1" t="str">
        <f>BI1289</f>
        <v>IL</v>
      </c>
      <c r="AB1289" s="1"/>
      <c r="AC1289" s="1"/>
      <c r="AJ1289" s="5"/>
      <c r="AK1289" s="5"/>
      <c r="AL1289" s="5"/>
      <c r="AM1289" s="5"/>
      <c r="AN1289" s="5"/>
      <c r="AO1289" s="5"/>
      <c r="AP1289" s="5"/>
      <c r="AQ1289" s="5"/>
      <c r="AR1289" s="5"/>
      <c r="AS1289" s="5"/>
      <c r="AT1289" s="5"/>
      <c r="AU1289" s="5"/>
      <c r="BB1289" s="1" t="s">
        <v>73</v>
      </c>
      <c r="BC1289" s="2">
        <v>42142</v>
      </c>
      <c r="BD1289" s="2">
        <v>42536</v>
      </c>
      <c r="BF1289" s="2">
        <v>42643</v>
      </c>
      <c r="BG1289" s="1" t="s">
        <v>122</v>
      </c>
      <c r="BH1289" s="1" t="s">
        <v>763</v>
      </c>
      <c r="BI1289" s="1" t="s">
        <v>124</v>
      </c>
      <c r="BJ1289" s="1" t="s">
        <v>2854</v>
      </c>
      <c r="BL1289" s="1" t="s">
        <v>536</v>
      </c>
      <c r="BM1289" s="1" t="s">
        <v>126</v>
      </c>
      <c r="BN1289" s="1" t="s">
        <v>78</v>
      </c>
      <c r="BO1289" s="1">
        <v>200</v>
      </c>
      <c r="BP1289" s="1">
        <v>200</v>
      </c>
      <c r="BQ1289" s="1" t="s">
        <v>1485</v>
      </c>
      <c r="BR1289" s="1" t="s">
        <v>1486</v>
      </c>
      <c r="BS1289" s="1" t="s">
        <v>84</v>
      </c>
      <c r="BU1289" s="1">
        <v>0</v>
      </c>
      <c r="BV1289" s="1">
        <v>0</v>
      </c>
      <c r="BW1289" s="1">
        <v>0</v>
      </c>
      <c r="BX1289" s="1">
        <v>0</v>
      </c>
    </row>
    <row r="1290" spans="4:76" x14ac:dyDescent="0.25">
      <c r="D1290" s="4"/>
      <c r="E1290" s="5" t="str">
        <f>BJ1290</f>
        <v>DPP-2018-APR</v>
      </c>
      <c r="F1290" s="5" t="str">
        <f>BK1290</f>
        <v>Central</v>
      </c>
      <c r="G1290" s="5" t="str">
        <f>_xlfn.CONCAT(E1290,F1290)</f>
        <v>DPP-2018-APRCentral</v>
      </c>
      <c r="H1290" s="5" t="str">
        <f>BB1290</f>
        <v>Active</v>
      </c>
      <c r="I1290" s="6" t="str">
        <f>BS1290</f>
        <v>Not Started</v>
      </c>
      <c r="J1290" s="1" t="s">
        <v>2530</v>
      </c>
      <c r="P1290" s="1" t="str">
        <f>BM1290</f>
        <v>NRIS</v>
      </c>
      <c r="Q1290" s="1" t="s">
        <v>6202</v>
      </c>
      <c r="R1290" s="1">
        <f>BP1290</f>
        <v>300</v>
      </c>
      <c r="T1290" s="1" t="str">
        <f>BQ1290</f>
        <v>Solar</v>
      </c>
      <c r="U1290" s="1" t="str">
        <f>BH1290</f>
        <v>Lake County</v>
      </c>
      <c r="V1290" s="1" t="str">
        <f>BI1290</f>
        <v>IN</v>
      </c>
      <c r="Z1290" s="1">
        <v>1</v>
      </c>
      <c r="AA1290" s="1">
        <f>IF(H1290="Withdrawn",0,1)</f>
        <v>1</v>
      </c>
      <c r="AB1290" s="36">
        <v>1200000</v>
      </c>
      <c r="AC1290" s="36">
        <v>300000</v>
      </c>
      <c r="AJ1290" s="5"/>
      <c r="AK1290" s="32">
        <v>3416446</v>
      </c>
      <c r="AL1290" s="32">
        <f>SUM(AB1290:AK1290)</f>
        <v>4916446</v>
      </c>
      <c r="AM1290" s="32"/>
      <c r="AN1290" s="32"/>
      <c r="AO1290" s="32">
        <v>6280000</v>
      </c>
      <c r="AP1290" s="32">
        <v>24582234</v>
      </c>
      <c r="AQ1290" s="32">
        <v>0</v>
      </c>
      <c r="AR1290" s="32">
        <f>AM1290+AP1290</f>
        <v>24582234</v>
      </c>
      <c r="AS1290" s="32">
        <f>AR1290+AN1290+AO1290+AQ1290</f>
        <v>30862234</v>
      </c>
      <c r="AT1290" s="28">
        <f>AR1290/($R1290*1000)</f>
        <v>81.940780000000004</v>
      </c>
      <c r="AU1290" s="28">
        <f>AS1290/($R1290*1000)</f>
        <v>102.87411333333333</v>
      </c>
      <c r="AV1290" s="16">
        <f>IF(P1290 = "NRIS",AS1290,AR1290)</f>
        <v>30862234</v>
      </c>
      <c r="BB1290" s="1" t="s">
        <v>2374</v>
      </c>
      <c r="BC1290" s="2">
        <v>43171</v>
      </c>
      <c r="BF1290" s="2">
        <v>44500</v>
      </c>
      <c r="BG1290" s="1" t="s">
        <v>804</v>
      </c>
      <c r="BH1290" s="1" t="s">
        <v>1102</v>
      </c>
      <c r="BI1290" s="1" t="s">
        <v>103</v>
      </c>
      <c r="BJ1290" s="1" t="s">
        <v>2375</v>
      </c>
      <c r="BK1290" s="1" t="s">
        <v>2435</v>
      </c>
      <c r="BL1290" s="1" t="s">
        <v>2376</v>
      </c>
      <c r="BM1290" s="1" t="s">
        <v>126</v>
      </c>
      <c r="BN1290" s="1" t="s">
        <v>2531</v>
      </c>
      <c r="BO1290" s="1">
        <v>300</v>
      </c>
      <c r="BP1290" s="1">
        <v>300</v>
      </c>
      <c r="BQ1290" s="1" t="s">
        <v>1485</v>
      </c>
      <c r="BR1290" s="1" t="s">
        <v>1486</v>
      </c>
      <c r="BS1290" s="1" t="s">
        <v>84</v>
      </c>
      <c r="BU1290" s="1">
        <v>200</v>
      </c>
      <c r="BV1290" s="1">
        <v>200</v>
      </c>
      <c r="BW1290" s="1">
        <v>200</v>
      </c>
      <c r="BX1290" s="1">
        <v>200</v>
      </c>
    </row>
    <row r="1291" spans="4:76" hidden="1" x14ac:dyDescent="0.25">
      <c r="D1291" s="4"/>
      <c r="E1291" s="5" t="str">
        <f>BJ1291</f>
        <v>DPP-2016-AUG</v>
      </c>
      <c r="F1291" s="5" t="str">
        <f>BK1291</f>
        <v>East (ITC)</v>
      </c>
      <c r="H1291" s="5" t="str">
        <f>BB1291</f>
        <v>Withdrawn</v>
      </c>
      <c r="I1291" s="6" t="str">
        <f>BS1291</f>
        <v>Not Started</v>
      </c>
      <c r="J1291" s="1" t="s">
        <v>4507</v>
      </c>
      <c r="P1291" s="1" t="str">
        <f>BM1291</f>
        <v>NRIS</v>
      </c>
      <c r="R1291" s="1">
        <f>BP1291</f>
        <v>150</v>
      </c>
      <c r="T1291" s="1" t="str">
        <f>BQ1291</f>
        <v>Combined Cycle</v>
      </c>
      <c r="U1291" s="1" t="str">
        <f>BH1291</f>
        <v>Manistee County</v>
      </c>
      <c r="V1291" s="1" t="str">
        <f>BI1291</f>
        <v>MI</v>
      </c>
      <c r="AB1291" s="1"/>
      <c r="AC1291" s="1"/>
      <c r="AJ1291" s="5"/>
      <c r="AK1291" s="5"/>
      <c r="AL1291" s="5"/>
      <c r="AM1291" s="5"/>
      <c r="AN1291" s="5"/>
      <c r="AO1291" s="5"/>
      <c r="AP1291" s="5"/>
      <c r="AQ1291" s="5"/>
      <c r="AR1291" s="5"/>
      <c r="AS1291" s="5"/>
      <c r="AT1291" s="5"/>
      <c r="AU1291" s="5"/>
      <c r="BB1291" s="1" t="s">
        <v>73</v>
      </c>
      <c r="BC1291" s="2">
        <v>42499</v>
      </c>
      <c r="BD1291" s="2">
        <v>43378</v>
      </c>
      <c r="BF1291" s="2">
        <v>43617</v>
      </c>
      <c r="BG1291" s="1" t="s">
        <v>139</v>
      </c>
      <c r="BH1291" s="1" t="s">
        <v>461</v>
      </c>
      <c r="BI1291" s="1" t="s">
        <v>130</v>
      </c>
      <c r="BJ1291" s="1" t="s">
        <v>3161</v>
      </c>
      <c r="BK1291" s="1" t="s">
        <v>1808</v>
      </c>
      <c r="BL1291" s="1" t="s">
        <v>726</v>
      </c>
      <c r="BM1291" s="1" t="s">
        <v>126</v>
      </c>
      <c r="BN1291" s="1" t="s">
        <v>4508</v>
      </c>
      <c r="BO1291" s="1">
        <v>150</v>
      </c>
      <c r="BP1291" s="1">
        <v>150</v>
      </c>
      <c r="BQ1291" s="1" t="s">
        <v>94</v>
      </c>
      <c r="BR1291" s="1" t="s">
        <v>94</v>
      </c>
      <c r="BS1291" s="1" t="s">
        <v>84</v>
      </c>
      <c r="BU1291" s="1">
        <v>150</v>
      </c>
      <c r="BV1291" s="1">
        <v>150</v>
      </c>
      <c r="BW1291" s="1">
        <v>150</v>
      </c>
      <c r="BX1291" s="1">
        <v>150</v>
      </c>
    </row>
    <row r="1292" spans="4:76" hidden="1" x14ac:dyDescent="0.25">
      <c r="D1292" s="4"/>
      <c r="E1292" s="5" t="str">
        <f>BJ1292</f>
        <v>DPP-2018-APR</v>
      </c>
      <c r="F1292" s="5" t="str">
        <f>BK1292</f>
        <v>Central</v>
      </c>
      <c r="H1292" s="5" t="str">
        <f>BB1292</f>
        <v>Withdrawn</v>
      </c>
      <c r="I1292" s="6" t="str">
        <f>BS1292</f>
        <v>Not Started</v>
      </c>
      <c r="J1292" s="1" t="s">
        <v>5220</v>
      </c>
      <c r="P1292" s="1" t="str">
        <f>BM1292</f>
        <v>NRIS</v>
      </c>
      <c r="Q1292" s="1" t="s">
        <v>6202</v>
      </c>
      <c r="R1292" s="1">
        <f>BP1292</f>
        <v>300</v>
      </c>
      <c r="T1292" s="1" t="str">
        <f>BQ1292</f>
        <v>Solar</v>
      </c>
      <c r="U1292" s="1" t="str">
        <f>BH1292</f>
        <v>Cape Girardeau County</v>
      </c>
      <c r="V1292" s="1" t="str">
        <f>BI1292</f>
        <v>MO</v>
      </c>
      <c r="Z1292" s="1">
        <v>0</v>
      </c>
      <c r="AA1292" s="1">
        <f>IF(H1292="Withdrawn",0,1)</f>
        <v>0</v>
      </c>
      <c r="AB1292" s="1"/>
      <c r="AC1292" s="1"/>
      <c r="AJ1292" s="5"/>
      <c r="AK1292" s="5"/>
      <c r="AL1292" s="5"/>
      <c r="AM1292" s="5"/>
      <c r="AN1292" s="5"/>
      <c r="AO1292" s="5"/>
      <c r="AP1292" s="5"/>
      <c r="AQ1292" s="5"/>
      <c r="AR1292" s="32"/>
      <c r="AS1292" s="32"/>
      <c r="AT1292" s="28">
        <f>AR1292/($R1292*1000)</f>
        <v>0</v>
      </c>
      <c r="AU1292" s="28">
        <f>AS1292/($R1292*1000)</f>
        <v>0</v>
      </c>
      <c r="BB1292" s="1" t="s">
        <v>73</v>
      </c>
      <c r="BC1292" s="2">
        <v>43171</v>
      </c>
      <c r="BD1292" s="2">
        <v>43837</v>
      </c>
      <c r="BF1292" s="2">
        <v>44500</v>
      </c>
      <c r="BG1292" s="1" t="s">
        <v>486</v>
      </c>
      <c r="BH1292" s="1" t="s">
        <v>2652</v>
      </c>
      <c r="BI1292" s="1" t="s">
        <v>488</v>
      </c>
      <c r="BJ1292" s="1" t="s">
        <v>2375</v>
      </c>
      <c r="BK1292" s="1" t="s">
        <v>2435</v>
      </c>
      <c r="BL1292" s="1" t="s">
        <v>2376</v>
      </c>
      <c r="BM1292" s="1" t="s">
        <v>126</v>
      </c>
      <c r="BN1292" s="1" t="s">
        <v>2653</v>
      </c>
      <c r="BO1292" s="1">
        <v>300</v>
      </c>
      <c r="BP1292" s="1">
        <v>300</v>
      </c>
      <c r="BQ1292" s="1" t="s">
        <v>1485</v>
      </c>
      <c r="BR1292" s="1" t="s">
        <v>1486</v>
      </c>
      <c r="BS1292" s="1" t="s">
        <v>84</v>
      </c>
      <c r="BU1292" s="1">
        <v>0</v>
      </c>
      <c r="BV1292" s="1">
        <v>0</v>
      </c>
      <c r="BW1292" s="1">
        <v>0</v>
      </c>
      <c r="BX1292" s="1">
        <v>0</v>
      </c>
    </row>
    <row r="1293" spans="4:76" hidden="1" x14ac:dyDescent="0.25">
      <c r="D1293" s="4"/>
      <c r="E1293" s="5" t="str">
        <f>BJ1293</f>
        <v>FES-2015-JUN</v>
      </c>
      <c r="F1293" s="5">
        <f>BK1293</f>
        <v>0</v>
      </c>
      <c r="H1293" s="5" t="str">
        <f>BB1293</f>
        <v>Withdrawn</v>
      </c>
      <c r="I1293" s="6" t="str">
        <f>BS1293</f>
        <v>Not Started</v>
      </c>
      <c r="J1293" s="1" t="s">
        <v>2865</v>
      </c>
      <c r="P1293" s="1" t="str">
        <f>BM1293</f>
        <v>NRIS</v>
      </c>
      <c r="R1293" s="1">
        <f>BP1293</f>
        <v>200</v>
      </c>
      <c r="T1293" s="1" t="str">
        <f>BQ1293</f>
        <v>Solar</v>
      </c>
      <c r="U1293" s="1" t="str">
        <f>BH1293</f>
        <v>St. Tammany Parish</v>
      </c>
      <c r="V1293" s="1" t="str">
        <f>BI1293</f>
        <v>LA</v>
      </c>
      <c r="AB1293" s="1"/>
      <c r="AC1293" s="1"/>
      <c r="AJ1293" s="5"/>
      <c r="AK1293" s="5"/>
      <c r="AL1293" s="5"/>
      <c r="AM1293" s="5"/>
      <c r="AN1293" s="5"/>
      <c r="AO1293" s="5"/>
      <c r="AP1293" s="5"/>
      <c r="AQ1293" s="5"/>
      <c r="AR1293" s="5"/>
      <c r="AS1293" s="5"/>
      <c r="AT1293" s="5"/>
      <c r="AU1293" s="5"/>
      <c r="BB1293" s="1" t="s">
        <v>73</v>
      </c>
      <c r="BC1293" s="2">
        <v>42142</v>
      </c>
      <c r="BD1293" s="2">
        <v>42536</v>
      </c>
      <c r="BF1293" s="2">
        <v>42643</v>
      </c>
      <c r="BG1293" s="1" t="s">
        <v>59</v>
      </c>
      <c r="BH1293" s="1" t="s">
        <v>2866</v>
      </c>
      <c r="BI1293" s="1" t="s">
        <v>61</v>
      </c>
      <c r="BJ1293" s="1" t="s">
        <v>2854</v>
      </c>
      <c r="BL1293" s="1" t="s">
        <v>536</v>
      </c>
      <c r="BM1293" s="1" t="s">
        <v>126</v>
      </c>
      <c r="BN1293" s="1" t="s">
        <v>78</v>
      </c>
      <c r="BO1293" s="1">
        <v>200</v>
      </c>
      <c r="BP1293" s="1">
        <v>200</v>
      </c>
      <c r="BQ1293" s="1" t="s">
        <v>1485</v>
      </c>
      <c r="BR1293" s="1" t="s">
        <v>1486</v>
      </c>
      <c r="BS1293" s="1" t="s">
        <v>84</v>
      </c>
      <c r="BU1293" s="1">
        <v>0</v>
      </c>
      <c r="BV1293" s="1">
        <v>0</v>
      </c>
      <c r="BW1293" s="1">
        <v>0</v>
      </c>
      <c r="BX1293" s="1">
        <v>0</v>
      </c>
    </row>
    <row r="1294" spans="4:76" hidden="1" x14ac:dyDescent="0.25">
      <c r="D1294" s="4"/>
      <c r="E1294" s="5" t="str">
        <f>BJ1294</f>
        <v>DPP-2018-APR</v>
      </c>
      <c r="F1294" s="5" t="str">
        <f>BK1294</f>
        <v>South</v>
      </c>
      <c r="H1294" s="5" t="str">
        <f>BB1294</f>
        <v>Done</v>
      </c>
      <c r="I1294" s="6" t="str">
        <f>BS1294</f>
        <v>Under Construction</v>
      </c>
      <c r="J1294" s="1" t="s">
        <v>2538</v>
      </c>
      <c r="P1294" s="1" t="str">
        <f>BM1294</f>
        <v>NRIS</v>
      </c>
      <c r="R1294" s="1">
        <f>BP1294</f>
        <v>500</v>
      </c>
      <c r="T1294" s="1" t="str">
        <f>BQ1294</f>
        <v>Solar</v>
      </c>
      <c r="U1294" s="1" t="str">
        <f>BH1294</f>
        <v>St. Francis County</v>
      </c>
      <c r="V1294" s="1" t="str">
        <f>BI1294</f>
        <v>AR</v>
      </c>
      <c r="AB1294" s="1"/>
      <c r="AC1294" s="1"/>
      <c r="AJ1294" s="5"/>
      <c r="AK1294" s="5"/>
      <c r="AL1294" s="5"/>
      <c r="AM1294" s="5"/>
      <c r="AN1294" s="5"/>
      <c r="AO1294" s="5"/>
      <c r="AP1294" s="5"/>
      <c r="AQ1294" s="5"/>
      <c r="AR1294" s="32"/>
      <c r="AS1294" s="32"/>
      <c r="AT1294" s="28">
        <f>AR1294/($R1294*1000)</f>
        <v>0</v>
      </c>
      <c r="AU1294" s="28">
        <f>AS1294/($R1294*1000)</f>
        <v>0</v>
      </c>
      <c r="BB1294" s="1" t="s">
        <v>58</v>
      </c>
      <c r="BC1294" s="2">
        <v>43171</v>
      </c>
      <c r="BE1294" s="2">
        <v>44062</v>
      </c>
      <c r="BF1294" s="2">
        <v>44500</v>
      </c>
      <c r="BG1294" s="1" t="s">
        <v>2392</v>
      </c>
      <c r="BH1294" s="1" t="s">
        <v>2539</v>
      </c>
      <c r="BI1294" s="1" t="s">
        <v>2394</v>
      </c>
      <c r="BJ1294" s="1" t="s">
        <v>2375</v>
      </c>
      <c r="BK1294" s="1" t="s">
        <v>2395</v>
      </c>
      <c r="BL1294" s="1" t="s">
        <v>726</v>
      </c>
      <c r="BM1294" s="1" t="s">
        <v>126</v>
      </c>
      <c r="BN1294" s="1" t="s">
        <v>2540</v>
      </c>
      <c r="BO1294" s="1">
        <v>500</v>
      </c>
      <c r="BP1294" s="1">
        <v>500</v>
      </c>
      <c r="BQ1294" s="1" t="s">
        <v>1485</v>
      </c>
      <c r="BR1294" s="1" t="s">
        <v>1486</v>
      </c>
      <c r="BS1294" s="1" t="s">
        <v>71</v>
      </c>
      <c r="BT1294" s="2">
        <v>45047</v>
      </c>
      <c r="BU1294" s="1">
        <v>500</v>
      </c>
      <c r="BV1294" s="1">
        <v>500</v>
      </c>
      <c r="BW1294" s="1">
        <v>450</v>
      </c>
      <c r="BX1294" s="1">
        <v>400</v>
      </c>
    </row>
    <row r="1295" spans="4:76" hidden="1" x14ac:dyDescent="0.25">
      <c r="D1295" s="4"/>
      <c r="E1295" s="5" t="str">
        <f>BJ1295</f>
        <v>DPP-2015-AUG</v>
      </c>
      <c r="F1295" s="5" t="str">
        <f>BK1295</f>
        <v>South</v>
      </c>
      <c r="H1295" s="5" t="str">
        <f>BB1295</f>
        <v>Withdrawn</v>
      </c>
      <c r="I1295" s="6" t="str">
        <f>BS1295</f>
        <v>Not Started</v>
      </c>
      <c r="J1295" s="1" t="s">
        <v>2870</v>
      </c>
      <c r="P1295" s="1" t="str">
        <f>BM1295</f>
        <v>NRIS</v>
      </c>
      <c r="R1295" s="1">
        <f>BP1295</f>
        <v>44.1</v>
      </c>
      <c r="T1295" s="1" t="str">
        <f>BQ1295</f>
        <v>Waste Heat Recovery</v>
      </c>
      <c r="U1295" s="1" t="str">
        <f>BH1295</f>
        <v>St. Mary Parish</v>
      </c>
      <c r="V1295" s="1" t="str">
        <f>BI1295</f>
        <v>LA</v>
      </c>
      <c r="AB1295" s="1"/>
      <c r="AC1295" s="1"/>
      <c r="AJ1295" s="5"/>
      <c r="AK1295" s="5"/>
      <c r="AL1295" s="5"/>
      <c r="AM1295" s="5"/>
      <c r="AN1295" s="5"/>
      <c r="AO1295" s="5"/>
      <c r="AP1295" s="5"/>
      <c r="AQ1295" s="5"/>
      <c r="AR1295" s="5"/>
      <c r="AS1295" s="5"/>
      <c r="AT1295" s="5"/>
      <c r="AU1295" s="5"/>
      <c r="BB1295" s="1" t="s">
        <v>73</v>
      </c>
      <c r="BC1295" s="2">
        <v>42142</v>
      </c>
      <c r="BD1295" s="2">
        <v>42538</v>
      </c>
      <c r="BF1295" s="2">
        <v>43009</v>
      </c>
      <c r="BG1295" s="1" t="s">
        <v>2711</v>
      </c>
      <c r="BH1295" s="1" t="s">
        <v>2871</v>
      </c>
      <c r="BI1295" s="1" t="s">
        <v>61</v>
      </c>
      <c r="BJ1295" s="1" t="s">
        <v>1807</v>
      </c>
      <c r="BK1295" s="1" t="s">
        <v>2395</v>
      </c>
      <c r="BL1295" s="1" t="s">
        <v>2320</v>
      </c>
      <c r="BM1295" s="1" t="s">
        <v>126</v>
      </c>
      <c r="BN1295" s="1" t="s">
        <v>2872</v>
      </c>
      <c r="BO1295" s="1">
        <v>44.1</v>
      </c>
      <c r="BP1295" s="1">
        <v>44.1</v>
      </c>
      <c r="BQ1295" s="1" t="s">
        <v>1132</v>
      </c>
      <c r="BR1295" s="1" t="s">
        <v>94</v>
      </c>
      <c r="BS1295" s="1" t="s">
        <v>84</v>
      </c>
      <c r="BU1295" s="1">
        <v>0</v>
      </c>
      <c r="BV1295" s="1">
        <v>0</v>
      </c>
      <c r="BW1295" s="1">
        <v>0</v>
      </c>
      <c r="BX1295" s="1">
        <v>0</v>
      </c>
    </row>
    <row r="1296" spans="4:76" hidden="1" x14ac:dyDescent="0.25">
      <c r="D1296" s="4"/>
      <c r="E1296" s="5" t="str">
        <f>BJ1296</f>
        <v>DPP-2018-APR</v>
      </c>
      <c r="F1296" s="5" t="str">
        <f>BK1296</f>
        <v>West</v>
      </c>
      <c r="H1296" s="5" t="str">
        <f>BB1296</f>
        <v>Withdrawn</v>
      </c>
      <c r="I1296" s="6" t="str">
        <f>BS1296</f>
        <v>Not Started</v>
      </c>
      <c r="J1296" s="1" t="s">
        <v>5296</v>
      </c>
      <c r="P1296" s="1" t="str">
        <f>BM1296</f>
        <v>NRIS</v>
      </c>
      <c r="R1296" s="1">
        <f>BP1296</f>
        <v>300</v>
      </c>
      <c r="T1296" s="1" t="str">
        <f>BQ1296</f>
        <v>Solar</v>
      </c>
      <c r="U1296" s="1" t="str">
        <f>BH1296</f>
        <v>Wabasha County</v>
      </c>
      <c r="V1296" s="1" t="str">
        <f>BI1296</f>
        <v>MN</v>
      </c>
      <c r="AB1296" s="1"/>
      <c r="AC1296" s="1"/>
      <c r="AJ1296" s="5"/>
      <c r="AK1296" s="5"/>
      <c r="AL1296" s="5"/>
      <c r="AM1296" s="5"/>
      <c r="AN1296" s="5"/>
      <c r="AO1296" s="5"/>
      <c r="AP1296" s="5"/>
      <c r="AQ1296" s="5"/>
      <c r="AR1296" s="32"/>
      <c r="AS1296" s="32"/>
      <c r="AT1296" s="28">
        <f>AR1296/($R1296*1000)</f>
        <v>0</v>
      </c>
      <c r="AU1296" s="28">
        <f>AS1296/($R1296*1000)</f>
        <v>0</v>
      </c>
      <c r="BB1296" s="1" t="s">
        <v>73</v>
      </c>
      <c r="BC1296" s="2">
        <v>43171</v>
      </c>
      <c r="BD1296" s="2">
        <v>43915</v>
      </c>
      <c r="BF1296" s="2">
        <v>44500</v>
      </c>
      <c r="BG1296" s="1" t="s">
        <v>91</v>
      </c>
      <c r="BH1296" s="1" t="s">
        <v>5283</v>
      </c>
      <c r="BI1296" s="1" t="s">
        <v>93</v>
      </c>
      <c r="BJ1296" s="1" t="s">
        <v>2375</v>
      </c>
      <c r="BK1296" s="1" t="s">
        <v>725</v>
      </c>
      <c r="BL1296" s="1" t="s">
        <v>2376</v>
      </c>
      <c r="BM1296" s="1" t="s">
        <v>126</v>
      </c>
      <c r="BN1296" s="1" t="s">
        <v>5297</v>
      </c>
      <c r="BO1296" s="1">
        <v>300</v>
      </c>
      <c r="BP1296" s="1">
        <v>300</v>
      </c>
      <c r="BQ1296" s="1" t="s">
        <v>1485</v>
      </c>
      <c r="BR1296" s="1" t="s">
        <v>1486</v>
      </c>
      <c r="BS1296" s="1" t="s">
        <v>84</v>
      </c>
      <c r="BU1296" s="1">
        <v>0</v>
      </c>
      <c r="BV1296" s="1">
        <v>0</v>
      </c>
      <c r="BW1296" s="1">
        <v>0</v>
      </c>
      <c r="BX1296" s="1">
        <v>0</v>
      </c>
    </row>
    <row r="1297" spans="4:76" hidden="1" x14ac:dyDescent="0.25">
      <c r="D1297" s="4"/>
      <c r="E1297" s="5" t="str">
        <f>BJ1297</f>
        <v>DPP-2018-APR</v>
      </c>
      <c r="F1297" s="5" t="str">
        <f>BK1297</f>
        <v>East (ITC)</v>
      </c>
      <c r="H1297" s="5" t="str">
        <f>BB1297</f>
        <v>Active</v>
      </c>
      <c r="I1297" s="6" t="str">
        <f>BS1297</f>
        <v>Not Started</v>
      </c>
      <c r="J1297" s="1" t="s">
        <v>2543</v>
      </c>
      <c r="P1297" s="1" t="str">
        <f>BM1297</f>
        <v>NRIS</v>
      </c>
      <c r="R1297" s="1">
        <f>BP1297</f>
        <v>200</v>
      </c>
      <c r="T1297" s="1" t="str">
        <f>BQ1297</f>
        <v>Solar</v>
      </c>
      <c r="U1297" s="1" t="str">
        <f>BH1297</f>
        <v>Washtenaw County</v>
      </c>
      <c r="V1297" s="1" t="str">
        <f>BI1297</f>
        <v>MI</v>
      </c>
      <c r="AB1297" s="1"/>
      <c r="AC1297" s="1"/>
      <c r="AJ1297" s="5"/>
      <c r="AK1297" s="5"/>
      <c r="AL1297" s="5"/>
      <c r="AM1297" s="5"/>
      <c r="AN1297" s="5"/>
      <c r="AO1297" s="5"/>
      <c r="AP1297" s="5"/>
      <c r="AQ1297" s="5"/>
      <c r="AR1297" s="32"/>
      <c r="AS1297" s="32"/>
      <c r="AT1297" s="28">
        <f>AR1297/($R1297*1000)</f>
        <v>0</v>
      </c>
      <c r="AU1297" s="28">
        <f>AS1297/($R1297*1000)</f>
        <v>0</v>
      </c>
      <c r="BB1297" s="1" t="s">
        <v>2374</v>
      </c>
      <c r="BC1297" s="2">
        <v>43171</v>
      </c>
      <c r="BF1297" s="2">
        <v>44500</v>
      </c>
      <c r="BG1297" s="1" t="s">
        <v>128</v>
      </c>
      <c r="BH1297" s="1" t="s">
        <v>271</v>
      </c>
      <c r="BI1297" s="1" t="s">
        <v>130</v>
      </c>
      <c r="BJ1297" s="1" t="s">
        <v>2375</v>
      </c>
      <c r="BK1297" s="1" t="s">
        <v>1808</v>
      </c>
      <c r="BL1297" s="1" t="s">
        <v>2376</v>
      </c>
      <c r="BM1297" s="1" t="s">
        <v>126</v>
      </c>
      <c r="BN1297" s="1" t="s">
        <v>2544</v>
      </c>
      <c r="BO1297" s="1">
        <v>200</v>
      </c>
      <c r="BP1297" s="1">
        <v>200</v>
      </c>
      <c r="BQ1297" s="1" t="s">
        <v>1485</v>
      </c>
      <c r="BR1297" s="1" t="s">
        <v>1486</v>
      </c>
      <c r="BS1297" s="1" t="s">
        <v>84</v>
      </c>
      <c r="BT1297" s="2">
        <v>45078</v>
      </c>
      <c r="BU1297" s="1">
        <v>150</v>
      </c>
      <c r="BV1297" s="1">
        <v>150</v>
      </c>
      <c r="BW1297" s="1">
        <v>150</v>
      </c>
      <c r="BX1297" s="1">
        <v>150</v>
      </c>
    </row>
    <row r="1298" spans="4:76" x14ac:dyDescent="0.25">
      <c r="D1298" s="4"/>
      <c r="E1298" s="5" t="str">
        <f>BJ1298</f>
        <v>DPP-2018-APR</v>
      </c>
      <c r="F1298" s="5" t="str">
        <f>BK1298</f>
        <v>Central</v>
      </c>
      <c r="G1298" s="5" t="str">
        <f>_xlfn.CONCAT(E1298,F1298)</f>
        <v>DPP-2018-APRCentral</v>
      </c>
      <c r="H1298" s="5" t="str">
        <f>BB1298</f>
        <v>Active</v>
      </c>
      <c r="I1298" s="6" t="str">
        <f>BS1298</f>
        <v>Not Started</v>
      </c>
      <c r="J1298" s="1" t="s">
        <v>2545</v>
      </c>
      <c r="P1298" s="1" t="str">
        <f>BM1298</f>
        <v>NRIS</v>
      </c>
      <c r="Q1298" s="1" t="s">
        <v>6202</v>
      </c>
      <c r="R1298" s="1">
        <f>BP1298</f>
        <v>195</v>
      </c>
      <c r="T1298" s="1" t="str">
        <f>BQ1298</f>
        <v>Solar</v>
      </c>
      <c r="U1298" s="1" t="str">
        <f>BH1298</f>
        <v>Clinton County</v>
      </c>
      <c r="V1298" s="1" t="str">
        <f>BI1298</f>
        <v>IN</v>
      </c>
      <c r="Z1298" s="1">
        <v>1</v>
      </c>
      <c r="AA1298" s="1">
        <f>IF(H1298="Withdrawn",0,1)</f>
        <v>1</v>
      </c>
      <c r="AB1298" s="36">
        <v>1200000</v>
      </c>
      <c r="AC1298" s="36">
        <v>4996500</v>
      </c>
      <c r="AJ1298" s="5"/>
      <c r="AK1298" s="32">
        <v>2437330</v>
      </c>
      <c r="AL1298" s="32">
        <f>SUM(AB1298:AK1298)</f>
        <v>8633830</v>
      </c>
      <c r="AM1298" s="32"/>
      <c r="AN1298" s="32"/>
      <c r="AO1298" s="32">
        <v>5655000</v>
      </c>
      <c r="AP1298" s="32">
        <f>12954151+11260800</f>
        <v>24214951</v>
      </c>
      <c r="AQ1298" s="32">
        <v>18954200</v>
      </c>
      <c r="AR1298" s="32">
        <f>AM1298+AP1298</f>
        <v>24214951</v>
      </c>
      <c r="AS1298" s="32">
        <f>AR1298+AN1298+AO1298+AQ1298</f>
        <v>48824151</v>
      </c>
      <c r="AT1298" s="28">
        <f>AR1298/($R1298*1000)</f>
        <v>124.1792358974359</v>
      </c>
      <c r="AU1298" s="28">
        <f>AS1298/($R1298*1000)</f>
        <v>250.38026153846153</v>
      </c>
      <c r="AV1298" s="16">
        <f>IF(P1298 = "NRIS",AS1298,AR1298)</f>
        <v>48824151</v>
      </c>
      <c r="BB1298" s="1" t="s">
        <v>2374</v>
      </c>
      <c r="BC1298" s="2">
        <v>43171</v>
      </c>
      <c r="BF1298" s="2">
        <v>44865</v>
      </c>
      <c r="BG1298" s="1" t="s">
        <v>2546</v>
      </c>
      <c r="BH1298" s="1" t="s">
        <v>88</v>
      </c>
      <c r="BI1298" s="1" t="s">
        <v>103</v>
      </c>
      <c r="BJ1298" s="1" t="s">
        <v>2375</v>
      </c>
      <c r="BK1298" s="1" t="s">
        <v>2435</v>
      </c>
      <c r="BL1298" s="1" t="s">
        <v>2376</v>
      </c>
      <c r="BM1298" s="1" t="s">
        <v>126</v>
      </c>
      <c r="BN1298" s="1" t="s">
        <v>2547</v>
      </c>
      <c r="BO1298" s="1">
        <v>195</v>
      </c>
      <c r="BP1298" s="1">
        <v>195</v>
      </c>
      <c r="BQ1298" s="1" t="s">
        <v>1485</v>
      </c>
      <c r="BR1298" s="1" t="s">
        <v>1486</v>
      </c>
      <c r="BS1298" s="1" t="s">
        <v>84</v>
      </c>
      <c r="BU1298" s="1">
        <v>195</v>
      </c>
      <c r="BV1298" s="1">
        <v>195</v>
      </c>
      <c r="BW1298" s="1">
        <v>195</v>
      </c>
      <c r="BX1298" s="1">
        <v>195</v>
      </c>
    </row>
    <row r="1299" spans="4:76" hidden="1" x14ac:dyDescent="0.25">
      <c r="D1299" s="4"/>
      <c r="E1299" s="5" t="str">
        <f>BJ1299</f>
        <v>DPP-2018-APR</v>
      </c>
      <c r="F1299" s="5" t="str">
        <f>BK1299</f>
        <v>East (ITC)</v>
      </c>
      <c r="H1299" s="5" t="str">
        <f>BB1299</f>
        <v>Withdrawn</v>
      </c>
      <c r="I1299" s="6" t="str">
        <f>BS1299</f>
        <v>Not Started</v>
      </c>
      <c r="J1299" s="1" t="s">
        <v>5145</v>
      </c>
      <c r="P1299" s="1" t="str">
        <f>BM1299</f>
        <v>NRIS</v>
      </c>
      <c r="R1299" s="1">
        <f>BP1299</f>
        <v>200</v>
      </c>
      <c r="T1299" s="1" t="str">
        <f>BQ1299</f>
        <v>Wind</v>
      </c>
      <c r="U1299" s="1" t="str">
        <f>BH1299</f>
        <v>Ionia County</v>
      </c>
      <c r="V1299" s="1" t="str">
        <f>BI1299</f>
        <v>MI</v>
      </c>
      <c r="AB1299" s="1"/>
      <c r="AC1299" s="1"/>
      <c r="AJ1299" s="5"/>
      <c r="AK1299" s="5"/>
      <c r="AL1299" s="5"/>
      <c r="AM1299" s="5"/>
      <c r="AN1299" s="5"/>
      <c r="AO1299" s="5"/>
      <c r="AP1299" s="5"/>
      <c r="AQ1299" s="5"/>
      <c r="AR1299" s="32"/>
      <c r="AS1299" s="32"/>
      <c r="AT1299" s="28">
        <f>AR1299/($R1299*1000)</f>
        <v>0</v>
      </c>
      <c r="AU1299" s="28">
        <f>AS1299/($R1299*1000)</f>
        <v>0</v>
      </c>
      <c r="BB1299" s="1" t="s">
        <v>73</v>
      </c>
      <c r="BC1299" s="2">
        <v>43171</v>
      </c>
      <c r="BD1299" s="2">
        <v>43790</v>
      </c>
      <c r="BF1299" s="2">
        <v>44135</v>
      </c>
      <c r="BG1299" s="1" t="s">
        <v>139</v>
      </c>
      <c r="BH1299" s="1" t="s">
        <v>3024</v>
      </c>
      <c r="BI1299" s="1" t="s">
        <v>130</v>
      </c>
      <c r="BJ1299" s="1" t="s">
        <v>2375</v>
      </c>
      <c r="BK1299" s="1" t="s">
        <v>1808</v>
      </c>
      <c r="BL1299" s="1" t="s">
        <v>2376</v>
      </c>
      <c r="BM1299" s="1" t="s">
        <v>126</v>
      </c>
      <c r="BN1299" s="1" t="s">
        <v>3025</v>
      </c>
      <c r="BO1299" s="1">
        <v>200</v>
      </c>
      <c r="BP1299" s="1">
        <v>200</v>
      </c>
      <c r="BQ1299" s="1" t="s">
        <v>97</v>
      </c>
      <c r="BR1299" s="1" t="s">
        <v>98</v>
      </c>
      <c r="BS1299" s="1" t="s">
        <v>84</v>
      </c>
      <c r="BU1299" s="1">
        <v>0</v>
      </c>
      <c r="BV1299" s="1">
        <v>0</v>
      </c>
      <c r="BW1299" s="1">
        <v>0</v>
      </c>
      <c r="BX1299" s="1">
        <v>0</v>
      </c>
    </row>
    <row r="1300" spans="4:76" hidden="1" x14ac:dyDescent="0.25">
      <c r="D1300" s="4"/>
      <c r="E1300" s="5" t="str">
        <f>BJ1300</f>
        <v>FES-2013-APR</v>
      </c>
      <c r="F1300" s="5">
        <f>BK1300</f>
        <v>0</v>
      </c>
      <c r="H1300" s="5" t="str">
        <f>BB1300</f>
        <v>Withdrawn</v>
      </c>
      <c r="I1300" s="6" t="str">
        <f>BS1300</f>
        <v>Not Started</v>
      </c>
      <c r="J1300" s="1" t="s">
        <v>2884</v>
      </c>
      <c r="P1300" s="1" t="str">
        <f>BM1300</f>
        <v>NRIS</v>
      </c>
      <c r="R1300" s="1">
        <f>BP1300</f>
        <v>150</v>
      </c>
      <c r="T1300" s="1" t="str">
        <f>BQ1300</f>
        <v>Wind</v>
      </c>
      <c r="U1300" s="1" t="str">
        <f>BH1300</f>
        <v>Iroquois County</v>
      </c>
      <c r="V1300" s="1" t="str">
        <f>BI1300</f>
        <v>IL</v>
      </c>
      <c r="AB1300" s="1"/>
      <c r="AC1300" s="1"/>
      <c r="AJ1300" s="5"/>
      <c r="AK1300" s="5"/>
      <c r="AL1300" s="5"/>
      <c r="AM1300" s="5"/>
      <c r="AN1300" s="5"/>
      <c r="AO1300" s="5"/>
      <c r="AP1300" s="5"/>
      <c r="AQ1300" s="5"/>
      <c r="AR1300" s="5"/>
      <c r="AS1300" s="5"/>
      <c r="AT1300" s="5"/>
      <c r="AU1300" s="5"/>
      <c r="BB1300" s="1" t="s">
        <v>73</v>
      </c>
      <c r="BC1300" s="2">
        <v>41351</v>
      </c>
      <c r="BD1300" s="2">
        <v>42544</v>
      </c>
      <c r="BF1300" s="2">
        <v>41883</v>
      </c>
      <c r="BG1300" s="1" t="s">
        <v>236</v>
      </c>
      <c r="BH1300" s="1" t="s">
        <v>754</v>
      </c>
      <c r="BI1300" s="1" t="s">
        <v>124</v>
      </c>
      <c r="BJ1300" s="1" t="s">
        <v>2571</v>
      </c>
      <c r="BL1300" s="1" t="s">
        <v>536</v>
      </c>
      <c r="BM1300" s="1" t="s">
        <v>126</v>
      </c>
      <c r="BN1300" s="1" t="s">
        <v>2885</v>
      </c>
      <c r="BO1300" s="1">
        <v>150</v>
      </c>
      <c r="BP1300" s="1">
        <v>150</v>
      </c>
      <c r="BQ1300" s="1" t="s">
        <v>97</v>
      </c>
      <c r="BS1300" s="1" t="s">
        <v>84</v>
      </c>
      <c r="BU1300" s="1">
        <v>0</v>
      </c>
      <c r="BV1300" s="1">
        <v>0</v>
      </c>
      <c r="BW1300" s="1">
        <v>0</v>
      </c>
      <c r="BX1300" s="1">
        <v>0</v>
      </c>
    </row>
    <row r="1301" spans="4:76" hidden="1" x14ac:dyDescent="0.25">
      <c r="D1301" s="4"/>
      <c r="E1301" s="5" t="str">
        <f>BJ1301</f>
        <v>DPP-2018-APR</v>
      </c>
      <c r="F1301" s="5" t="str">
        <f>BK1301</f>
        <v>East (ITC)</v>
      </c>
      <c r="H1301" s="5" t="str">
        <f>BB1301</f>
        <v>Withdrawn</v>
      </c>
      <c r="I1301" s="6" t="str">
        <f>BS1301</f>
        <v>Not Started</v>
      </c>
      <c r="J1301" s="1" t="s">
        <v>5146</v>
      </c>
      <c r="P1301" s="1" t="str">
        <f>BM1301</f>
        <v>NRIS</v>
      </c>
      <c r="R1301" s="1">
        <f>BP1301</f>
        <v>200</v>
      </c>
      <c r="T1301" s="1" t="str">
        <f>BQ1301</f>
        <v>Wind</v>
      </c>
      <c r="U1301" s="1" t="str">
        <f>BH1301</f>
        <v>Gratiot County</v>
      </c>
      <c r="V1301" s="1" t="str">
        <f>BI1301</f>
        <v>MI</v>
      </c>
      <c r="AB1301" s="1"/>
      <c r="AC1301" s="1"/>
      <c r="AJ1301" s="5"/>
      <c r="AK1301" s="5"/>
      <c r="AL1301" s="5"/>
      <c r="AM1301" s="5"/>
      <c r="AN1301" s="5"/>
      <c r="AO1301" s="5"/>
      <c r="AP1301" s="5"/>
      <c r="AQ1301" s="5"/>
      <c r="AR1301" s="32"/>
      <c r="AS1301" s="32"/>
      <c r="AT1301" s="28">
        <f>AR1301/($R1301*1000)</f>
        <v>0</v>
      </c>
      <c r="AU1301" s="28">
        <f>AS1301/($R1301*1000)</f>
        <v>0</v>
      </c>
      <c r="BB1301" s="1" t="s">
        <v>73</v>
      </c>
      <c r="BC1301" s="2">
        <v>43171</v>
      </c>
      <c r="BD1301" s="2">
        <v>43790</v>
      </c>
      <c r="BF1301" s="2">
        <v>44135</v>
      </c>
      <c r="BG1301" s="1" t="s">
        <v>139</v>
      </c>
      <c r="BH1301" s="1" t="s">
        <v>1264</v>
      </c>
      <c r="BI1301" s="1" t="s">
        <v>130</v>
      </c>
      <c r="BJ1301" s="1" t="s">
        <v>2375</v>
      </c>
      <c r="BK1301" s="1" t="s">
        <v>1808</v>
      </c>
      <c r="BL1301" s="1" t="s">
        <v>2376</v>
      </c>
      <c r="BM1301" s="1" t="s">
        <v>126</v>
      </c>
      <c r="BN1301" s="1" t="s">
        <v>5147</v>
      </c>
      <c r="BO1301" s="1">
        <v>200</v>
      </c>
      <c r="BP1301" s="1">
        <v>200</v>
      </c>
      <c r="BQ1301" s="1" t="s">
        <v>97</v>
      </c>
      <c r="BR1301" s="1" t="s">
        <v>98</v>
      </c>
      <c r="BS1301" s="1" t="s">
        <v>84</v>
      </c>
      <c r="BU1301" s="1">
        <v>0</v>
      </c>
      <c r="BV1301" s="1">
        <v>0</v>
      </c>
      <c r="BW1301" s="1">
        <v>0</v>
      </c>
      <c r="BX1301" s="1">
        <v>0</v>
      </c>
    </row>
    <row r="1302" spans="4:76" hidden="1" x14ac:dyDescent="0.25">
      <c r="D1302" s="4"/>
      <c r="E1302" s="5" t="str">
        <f>BJ1302</f>
        <v>DPP-2018-APR</v>
      </c>
      <c r="F1302" s="5" t="str">
        <f>BK1302</f>
        <v>Central</v>
      </c>
      <c r="H1302" s="5" t="str">
        <f>BB1302</f>
        <v>Withdrawn</v>
      </c>
      <c r="I1302" s="6" t="str">
        <f>BS1302</f>
        <v>Not Started</v>
      </c>
      <c r="J1302" s="1" t="s">
        <v>4406</v>
      </c>
      <c r="P1302" s="1" t="str">
        <f>BM1302</f>
        <v>External NRIS</v>
      </c>
      <c r="Q1302" s="1" t="s">
        <v>6202</v>
      </c>
      <c r="R1302" s="1">
        <f>BP1302</f>
        <v>44</v>
      </c>
      <c r="T1302" s="1" t="str">
        <f>BQ1302</f>
        <v>Wind</v>
      </c>
      <c r="U1302" s="1" t="str">
        <f>BH1302</f>
        <v>Pike County</v>
      </c>
      <c r="V1302" s="1" t="str">
        <f>BI1302</f>
        <v>IL</v>
      </c>
      <c r="Z1302" s="1">
        <v>0</v>
      </c>
      <c r="AA1302" s="1">
        <f>IF(H1302="Withdrawn",0,1)</f>
        <v>0</v>
      </c>
      <c r="AB1302" s="1"/>
      <c r="AC1302" s="1"/>
      <c r="AJ1302" s="5"/>
      <c r="AK1302" s="5"/>
      <c r="AL1302" s="5"/>
      <c r="AM1302" s="5"/>
      <c r="AN1302" s="5"/>
      <c r="AO1302" s="5"/>
      <c r="AP1302" s="5"/>
      <c r="AQ1302" s="5"/>
      <c r="AR1302" s="32"/>
      <c r="AS1302" s="32"/>
      <c r="AT1302" s="28">
        <f>AR1302/($R1302*1000)</f>
        <v>0</v>
      </c>
      <c r="AU1302" s="28">
        <f>AS1302/($R1302*1000)</f>
        <v>0</v>
      </c>
      <c r="BB1302" s="1" t="s">
        <v>73</v>
      </c>
      <c r="BC1302" s="2">
        <v>43171</v>
      </c>
      <c r="BD1302" s="2">
        <v>43237</v>
      </c>
      <c r="BF1302" s="2">
        <v>43677</v>
      </c>
      <c r="BG1302" s="1" t="s">
        <v>2424</v>
      </c>
      <c r="BH1302" s="1" t="s">
        <v>248</v>
      </c>
      <c r="BI1302" s="1" t="s">
        <v>124</v>
      </c>
      <c r="BJ1302" s="1" t="s">
        <v>2375</v>
      </c>
      <c r="BK1302" s="1" t="s">
        <v>2435</v>
      </c>
      <c r="BL1302" s="1" t="s">
        <v>2376</v>
      </c>
      <c r="BM1302" s="1" t="s">
        <v>2993</v>
      </c>
      <c r="BN1302" s="1" t="s">
        <v>4407</v>
      </c>
      <c r="BO1302" s="1">
        <v>44</v>
      </c>
      <c r="BP1302" s="1">
        <v>44</v>
      </c>
      <c r="BQ1302" s="1" t="s">
        <v>97</v>
      </c>
      <c r="BR1302" s="1" t="s">
        <v>98</v>
      </c>
      <c r="BS1302" s="1" t="s">
        <v>84</v>
      </c>
      <c r="BU1302" s="1">
        <v>0</v>
      </c>
      <c r="BV1302" s="1">
        <v>0</v>
      </c>
      <c r="BW1302" s="1">
        <v>0</v>
      </c>
      <c r="BX1302" s="1">
        <v>0</v>
      </c>
    </row>
    <row r="1303" spans="4:76" x14ac:dyDescent="0.25">
      <c r="D1303" s="4"/>
      <c r="E1303" s="5" t="str">
        <f>BJ1303</f>
        <v>DPP-2018-APR</v>
      </c>
      <c r="F1303" s="5" t="str">
        <f>BK1303</f>
        <v>Central</v>
      </c>
      <c r="G1303" s="5" t="str">
        <f>_xlfn.CONCAT(E1303,F1303)</f>
        <v>DPP-2018-APRCentral</v>
      </c>
      <c r="H1303" s="5" t="str">
        <f>BB1303</f>
        <v>Active</v>
      </c>
      <c r="I1303" s="6" t="str">
        <f>BS1303</f>
        <v>Not Started</v>
      </c>
      <c r="J1303" s="1" t="s">
        <v>2553</v>
      </c>
      <c r="P1303" s="1" t="str">
        <f>BM1303</f>
        <v>NRIS</v>
      </c>
      <c r="Q1303" s="1" t="s">
        <v>6202</v>
      </c>
      <c r="R1303" s="1">
        <f>BP1303</f>
        <v>240</v>
      </c>
      <c r="T1303" s="1" t="str">
        <f>BQ1303</f>
        <v>Solar</v>
      </c>
      <c r="U1303" s="1" t="str">
        <f>BH1303</f>
        <v>Jasper County,Pulaski County</v>
      </c>
      <c r="V1303" s="1" t="str">
        <f>BI1303</f>
        <v>IN</v>
      </c>
      <c r="Z1303" s="1">
        <v>1</v>
      </c>
      <c r="AA1303" s="1">
        <f>IF(H1303="Withdrawn",0,1)</f>
        <v>1</v>
      </c>
      <c r="AB1303" s="36">
        <v>960000</v>
      </c>
      <c r="AC1303" s="36">
        <v>540000</v>
      </c>
      <c r="AJ1303" s="5"/>
      <c r="AK1303" s="32">
        <v>3066366</v>
      </c>
      <c r="AL1303" s="32">
        <f>SUM(AB1303:AK1303)</f>
        <v>4566366</v>
      </c>
      <c r="AM1303" s="32"/>
      <c r="AN1303" s="32"/>
      <c r="AO1303" s="32">
        <v>0</v>
      </c>
      <c r="AP1303" s="32">
        <v>22837834</v>
      </c>
      <c r="AQ1303" s="32">
        <v>0</v>
      </c>
      <c r="AR1303" s="32">
        <f>AM1303+AP1303</f>
        <v>22837834</v>
      </c>
      <c r="AS1303" s="32">
        <f>AR1303+AN1303+AO1303+AQ1303</f>
        <v>22837834</v>
      </c>
      <c r="AT1303" s="28">
        <f>AR1303/($R1303*1000)</f>
        <v>95.157641666666663</v>
      </c>
      <c r="AU1303" s="28">
        <f>AS1303/($R1303*1000)</f>
        <v>95.157641666666663</v>
      </c>
      <c r="AV1303" s="16">
        <f>IF(P1303 = "NRIS",AS1303,AR1303)</f>
        <v>22837834</v>
      </c>
      <c r="BB1303" s="1" t="s">
        <v>2374</v>
      </c>
      <c r="BC1303" s="2">
        <v>43171</v>
      </c>
      <c r="BF1303" s="2">
        <v>44805</v>
      </c>
      <c r="BG1303" s="1" t="s">
        <v>804</v>
      </c>
      <c r="BH1303" s="1" t="s">
        <v>2554</v>
      </c>
      <c r="BI1303" s="1" t="s">
        <v>103</v>
      </c>
      <c r="BJ1303" s="1" t="s">
        <v>2375</v>
      </c>
      <c r="BK1303" s="1" t="s">
        <v>2435</v>
      </c>
      <c r="BL1303" s="1" t="s">
        <v>2376</v>
      </c>
      <c r="BM1303" s="1" t="s">
        <v>126</v>
      </c>
      <c r="BN1303" s="1" t="s">
        <v>2555</v>
      </c>
      <c r="BO1303" s="1">
        <v>240</v>
      </c>
      <c r="BP1303" s="1">
        <v>240</v>
      </c>
      <c r="BQ1303" s="1" t="s">
        <v>1485</v>
      </c>
      <c r="BR1303" s="1" t="s">
        <v>1486</v>
      </c>
      <c r="BS1303" s="1" t="s">
        <v>84</v>
      </c>
      <c r="BU1303" s="1">
        <v>240</v>
      </c>
      <c r="BV1303" s="1">
        <v>240</v>
      </c>
      <c r="BW1303" s="1">
        <v>240</v>
      </c>
      <c r="BX1303" s="1">
        <v>240</v>
      </c>
    </row>
    <row r="1304" spans="4:76" hidden="1" x14ac:dyDescent="0.25">
      <c r="D1304" s="4"/>
      <c r="E1304" s="5" t="str">
        <f>BJ1304</f>
        <v>DPP-2018-APR</v>
      </c>
      <c r="F1304" s="5" t="str">
        <f>BK1304</f>
        <v>East (ITC)</v>
      </c>
      <c r="H1304" s="5" t="str">
        <f>BB1304</f>
        <v>Withdrawn</v>
      </c>
      <c r="I1304" s="6" t="str">
        <f>BS1304</f>
        <v>Not Started</v>
      </c>
      <c r="J1304" s="1" t="s">
        <v>5150</v>
      </c>
      <c r="P1304" s="1" t="str">
        <f>BM1304</f>
        <v>NRIS</v>
      </c>
      <c r="R1304" s="1">
        <f>BP1304</f>
        <v>200</v>
      </c>
      <c r="T1304" s="1" t="str">
        <f>BQ1304</f>
        <v>Wind</v>
      </c>
      <c r="U1304" s="1" t="str">
        <f>BH1304</f>
        <v>Washtenaw County</v>
      </c>
      <c r="V1304" s="1" t="str">
        <f>BI1304</f>
        <v>MI</v>
      </c>
      <c r="AB1304" s="1"/>
      <c r="AC1304" s="1"/>
      <c r="AJ1304" s="5"/>
      <c r="AK1304" s="5"/>
      <c r="AL1304" s="5"/>
      <c r="AM1304" s="5"/>
      <c r="AN1304" s="5"/>
      <c r="AO1304" s="5"/>
      <c r="AP1304" s="5"/>
      <c r="AQ1304" s="5"/>
      <c r="AR1304" s="32"/>
      <c r="AS1304" s="32"/>
      <c r="AT1304" s="28">
        <f>AR1304/($R1304*1000)</f>
        <v>0</v>
      </c>
      <c r="AU1304" s="28">
        <f>AS1304/($R1304*1000)</f>
        <v>0</v>
      </c>
      <c r="BB1304" s="1" t="s">
        <v>73</v>
      </c>
      <c r="BC1304" s="2">
        <v>43171</v>
      </c>
      <c r="BD1304" s="2">
        <v>43790</v>
      </c>
      <c r="BF1304" s="2">
        <v>44135</v>
      </c>
      <c r="BG1304" s="1" t="s">
        <v>128</v>
      </c>
      <c r="BH1304" s="1" t="s">
        <v>271</v>
      </c>
      <c r="BI1304" s="1" t="s">
        <v>130</v>
      </c>
      <c r="BJ1304" s="1" t="s">
        <v>2375</v>
      </c>
      <c r="BK1304" s="1" t="s">
        <v>1808</v>
      </c>
      <c r="BL1304" s="1" t="s">
        <v>2376</v>
      </c>
      <c r="BM1304" s="1" t="s">
        <v>126</v>
      </c>
      <c r="BN1304" s="1" t="s">
        <v>5151</v>
      </c>
      <c r="BO1304" s="1">
        <v>200</v>
      </c>
      <c r="BP1304" s="1">
        <v>200</v>
      </c>
      <c r="BQ1304" s="1" t="s">
        <v>97</v>
      </c>
      <c r="BR1304" s="1" t="s">
        <v>98</v>
      </c>
      <c r="BS1304" s="1" t="s">
        <v>84</v>
      </c>
      <c r="BU1304" s="1">
        <v>0</v>
      </c>
      <c r="BV1304" s="1">
        <v>0</v>
      </c>
      <c r="BW1304" s="1">
        <v>0</v>
      </c>
      <c r="BX1304" s="1">
        <v>0</v>
      </c>
    </row>
    <row r="1305" spans="4:76" x14ac:dyDescent="0.25">
      <c r="D1305" s="4"/>
      <c r="E1305" s="5" t="str">
        <f>BJ1305</f>
        <v>DPP-2018-APR</v>
      </c>
      <c r="F1305" s="5" t="str">
        <f>BK1305</f>
        <v>Central</v>
      </c>
      <c r="G1305" s="5" t="str">
        <f>_xlfn.CONCAT(E1305,F1305)</f>
        <v>DPP-2018-APRCentral</v>
      </c>
      <c r="H1305" s="5" t="str">
        <f>BB1305</f>
        <v>Active</v>
      </c>
      <c r="I1305" s="6" t="str">
        <f>BS1305</f>
        <v>Not Started</v>
      </c>
      <c r="J1305" s="1" t="s">
        <v>2558</v>
      </c>
      <c r="P1305" s="1" t="str">
        <f>BM1305</f>
        <v>NRIS</v>
      </c>
      <c r="Q1305" s="1" t="s">
        <v>6202</v>
      </c>
      <c r="R1305" s="1">
        <f>BP1305</f>
        <v>200</v>
      </c>
      <c r="T1305" s="1" t="str">
        <f>BQ1305</f>
        <v>Wind</v>
      </c>
      <c r="U1305" s="1" t="str">
        <f>BH1305</f>
        <v>Jasper County,Pulaski County</v>
      </c>
      <c r="V1305" s="1" t="str">
        <f>BI1305</f>
        <v>IN</v>
      </c>
      <c r="Z1305" s="1">
        <v>1</v>
      </c>
      <c r="AA1305" s="1">
        <f>IF(H1305="Withdrawn",0,1)</f>
        <v>1</v>
      </c>
      <c r="AB1305" s="36">
        <v>800000</v>
      </c>
      <c r="AC1305" s="36">
        <v>0</v>
      </c>
      <c r="AJ1305" s="5"/>
      <c r="AK1305" s="32">
        <v>0</v>
      </c>
      <c r="AL1305" s="32">
        <f>SUM(AB1305:AK1305)</f>
        <v>800000</v>
      </c>
      <c r="AM1305" s="32"/>
      <c r="AN1305" s="32"/>
      <c r="AO1305" s="32">
        <v>0</v>
      </c>
      <c r="AP1305" s="32">
        <v>1102243</v>
      </c>
      <c r="AQ1305" s="32">
        <v>0</v>
      </c>
      <c r="AR1305" s="32">
        <f>AM1305+AP1305</f>
        <v>1102243</v>
      </c>
      <c r="AS1305" s="32">
        <f>AR1305+AN1305+AO1305+AQ1305</f>
        <v>1102243</v>
      </c>
      <c r="AT1305" s="28">
        <f>AR1305/($R1305*1000)</f>
        <v>5.511215</v>
      </c>
      <c r="AU1305" s="28">
        <f>AS1305/($R1305*1000)</f>
        <v>5.511215</v>
      </c>
      <c r="AV1305" s="16">
        <f>IF(P1305 = "NRIS",AS1305,AR1305)</f>
        <v>1102243</v>
      </c>
      <c r="BB1305" s="1" t="s">
        <v>2374</v>
      </c>
      <c r="BC1305" s="2">
        <v>43171</v>
      </c>
      <c r="BF1305" s="2">
        <v>44805</v>
      </c>
      <c r="BG1305" s="1" t="s">
        <v>804</v>
      </c>
      <c r="BH1305" s="1" t="s">
        <v>2554</v>
      </c>
      <c r="BI1305" s="1" t="s">
        <v>103</v>
      </c>
      <c r="BJ1305" s="1" t="s">
        <v>2375</v>
      </c>
      <c r="BK1305" s="1" t="s">
        <v>2435</v>
      </c>
      <c r="BL1305" s="1" t="s">
        <v>2376</v>
      </c>
      <c r="BM1305" s="1" t="s">
        <v>126</v>
      </c>
      <c r="BN1305" s="1" t="s">
        <v>2559</v>
      </c>
      <c r="BO1305" s="1">
        <v>200</v>
      </c>
      <c r="BP1305" s="1">
        <v>200</v>
      </c>
      <c r="BQ1305" s="1" t="s">
        <v>97</v>
      </c>
      <c r="BR1305" s="1" t="s">
        <v>98</v>
      </c>
      <c r="BS1305" s="1" t="s">
        <v>84</v>
      </c>
      <c r="BU1305" s="1">
        <v>200</v>
      </c>
      <c r="BV1305" s="1">
        <v>200</v>
      </c>
      <c r="BW1305" s="1">
        <v>200</v>
      </c>
      <c r="BX1305" s="1">
        <v>200</v>
      </c>
    </row>
    <row r="1306" spans="4:76" hidden="1" x14ac:dyDescent="0.25">
      <c r="D1306" s="4"/>
      <c r="E1306" s="5" t="str">
        <f>BJ1306</f>
        <v>DPP-2018-APR</v>
      </c>
      <c r="F1306" s="5" t="str">
        <f>BK1306</f>
        <v>South</v>
      </c>
      <c r="H1306" s="5" t="str">
        <f>BB1306</f>
        <v>Withdrawn</v>
      </c>
      <c r="I1306" s="6" t="str">
        <f>BS1306</f>
        <v>Not Started</v>
      </c>
      <c r="J1306" s="1" t="s">
        <v>4991</v>
      </c>
      <c r="P1306" s="1" t="str">
        <f>BM1306</f>
        <v>NRIS</v>
      </c>
      <c r="R1306" s="1">
        <f>BP1306</f>
        <v>100</v>
      </c>
      <c r="T1306" s="1" t="str">
        <f>BQ1306</f>
        <v>Solar</v>
      </c>
      <c r="U1306" s="1" t="str">
        <f>BH1306</f>
        <v>Washington County</v>
      </c>
      <c r="V1306" s="1" t="str">
        <f>BI1306</f>
        <v>MS</v>
      </c>
      <c r="AB1306" s="1"/>
      <c r="AC1306" s="1"/>
      <c r="AJ1306" s="5"/>
      <c r="AK1306" s="5"/>
      <c r="AL1306" s="5"/>
      <c r="AM1306" s="5"/>
      <c r="AN1306" s="5"/>
      <c r="AO1306" s="5"/>
      <c r="AP1306" s="5"/>
      <c r="AQ1306" s="5"/>
      <c r="AR1306" s="32"/>
      <c r="AS1306" s="32"/>
      <c r="AT1306" s="28">
        <f>AR1306/($R1306*1000)</f>
        <v>0</v>
      </c>
      <c r="AU1306" s="28">
        <f>AS1306/($R1306*1000)</f>
        <v>0</v>
      </c>
      <c r="BB1306" s="1" t="s">
        <v>73</v>
      </c>
      <c r="BC1306" s="2">
        <v>43171</v>
      </c>
      <c r="BD1306" s="2">
        <v>43706</v>
      </c>
      <c r="BF1306" s="2">
        <v>44454</v>
      </c>
      <c r="BG1306" s="1" t="s">
        <v>2949</v>
      </c>
      <c r="BH1306" s="1" t="s">
        <v>395</v>
      </c>
      <c r="BI1306" s="1" t="s">
        <v>2526</v>
      </c>
      <c r="BJ1306" s="1" t="s">
        <v>2375</v>
      </c>
      <c r="BK1306" s="1" t="s">
        <v>2395</v>
      </c>
      <c r="BL1306" s="1" t="s">
        <v>726</v>
      </c>
      <c r="BM1306" s="1" t="s">
        <v>126</v>
      </c>
      <c r="BN1306" s="1" t="s">
        <v>4992</v>
      </c>
      <c r="BO1306" s="1">
        <v>100</v>
      </c>
      <c r="BP1306" s="1">
        <v>100</v>
      </c>
      <c r="BQ1306" s="1" t="s">
        <v>1485</v>
      </c>
      <c r="BR1306" s="1" t="s">
        <v>1486</v>
      </c>
      <c r="BS1306" s="1" t="s">
        <v>84</v>
      </c>
      <c r="BU1306" s="1">
        <v>0</v>
      </c>
      <c r="BV1306" s="1">
        <v>0</v>
      </c>
      <c r="BW1306" s="1">
        <v>0</v>
      </c>
      <c r="BX1306" s="1">
        <v>0</v>
      </c>
    </row>
    <row r="1307" spans="4:76" hidden="1" x14ac:dyDescent="0.25">
      <c r="D1307" s="4"/>
      <c r="E1307" s="5" t="str">
        <f>BJ1307</f>
        <v>DPP-2015-FEB</v>
      </c>
      <c r="F1307" s="5" t="str">
        <f>BK1307</f>
        <v>East (ITC)</v>
      </c>
      <c r="H1307" s="5" t="str">
        <f>BB1307</f>
        <v>Withdrawn</v>
      </c>
      <c r="I1307" s="6" t="str">
        <f>BS1307</f>
        <v>Not Started</v>
      </c>
      <c r="J1307" s="1" t="s">
        <v>2900</v>
      </c>
      <c r="P1307" s="1" t="str">
        <f>BM1307</f>
        <v>NRIS</v>
      </c>
      <c r="R1307" s="1">
        <f>BP1307</f>
        <v>200</v>
      </c>
      <c r="T1307" s="1" t="str">
        <f>BQ1307</f>
        <v>Wind</v>
      </c>
      <c r="U1307" s="1" t="str">
        <f>BH1307</f>
        <v>Sanilac County</v>
      </c>
      <c r="V1307" s="1" t="str">
        <f>BI1307</f>
        <v>MI</v>
      </c>
      <c r="AB1307" s="1"/>
      <c r="AC1307" s="1"/>
      <c r="AJ1307" s="5"/>
      <c r="AK1307" s="5"/>
      <c r="AL1307" s="5"/>
      <c r="AM1307" s="5"/>
      <c r="AN1307" s="5"/>
      <c r="AO1307" s="5"/>
      <c r="AP1307" s="5"/>
      <c r="AQ1307" s="5"/>
      <c r="AR1307" s="5"/>
      <c r="AS1307" s="5"/>
      <c r="AT1307" s="5"/>
      <c r="AU1307" s="5"/>
      <c r="BB1307" s="1" t="s">
        <v>73</v>
      </c>
      <c r="BC1307" s="2">
        <v>41957</v>
      </c>
      <c r="BD1307" s="2">
        <v>42551</v>
      </c>
      <c r="BF1307" s="2">
        <v>42644</v>
      </c>
      <c r="BG1307" s="1" t="s">
        <v>128</v>
      </c>
      <c r="BH1307" s="1" t="s">
        <v>681</v>
      </c>
      <c r="BI1307" s="1" t="s">
        <v>130</v>
      </c>
      <c r="BJ1307" s="1" t="s">
        <v>1438</v>
      </c>
      <c r="BK1307" s="1" t="s">
        <v>1808</v>
      </c>
      <c r="BL1307" s="1" t="s">
        <v>2320</v>
      </c>
      <c r="BM1307" s="1" t="s">
        <v>126</v>
      </c>
      <c r="BN1307" s="1" t="s">
        <v>2901</v>
      </c>
      <c r="BO1307" s="1">
        <v>200</v>
      </c>
      <c r="BP1307" s="1">
        <v>200</v>
      </c>
      <c r="BQ1307" s="1" t="s">
        <v>97</v>
      </c>
      <c r="BR1307" s="1" t="s">
        <v>98</v>
      </c>
      <c r="BS1307" s="1" t="s">
        <v>84</v>
      </c>
      <c r="BT1307" s="2">
        <v>43358</v>
      </c>
      <c r="BU1307" s="1">
        <v>0</v>
      </c>
      <c r="BV1307" s="1">
        <v>0</v>
      </c>
      <c r="BW1307" s="1">
        <v>0</v>
      </c>
      <c r="BX1307" s="1">
        <v>0</v>
      </c>
    </row>
    <row r="1308" spans="4:76" hidden="1" x14ac:dyDescent="0.25">
      <c r="D1308" s="4"/>
      <c r="E1308" s="5" t="str">
        <f>BJ1308</f>
        <v>DPP-2018-APR</v>
      </c>
      <c r="F1308" s="5" t="str">
        <f>BK1308</f>
        <v>East (ITC)</v>
      </c>
      <c r="H1308" s="5" t="str">
        <f>BB1308</f>
        <v>Active</v>
      </c>
      <c r="I1308" s="6" t="str">
        <f>BS1308</f>
        <v>Not Started</v>
      </c>
      <c r="J1308" s="1" t="s">
        <v>2563</v>
      </c>
      <c r="P1308" s="1" t="str">
        <f>BM1308</f>
        <v>NRIS</v>
      </c>
      <c r="R1308" s="1">
        <f>BP1308</f>
        <v>100</v>
      </c>
      <c r="T1308" s="1" t="str">
        <f>BQ1308</f>
        <v>Solar</v>
      </c>
      <c r="U1308" s="1" t="str">
        <f>BH1308</f>
        <v>Oceana County</v>
      </c>
      <c r="V1308" s="1" t="str">
        <f>BI1308</f>
        <v>MI</v>
      </c>
      <c r="AB1308" s="1"/>
      <c r="AC1308" s="1"/>
      <c r="AJ1308" s="5"/>
      <c r="AK1308" s="5"/>
      <c r="AL1308" s="5"/>
      <c r="AM1308" s="5"/>
      <c r="AN1308" s="5"/>
      <c r="AO1308" s="5"/>
      <c r="AP1308" s="5"/>
      <c r="AQ1308" s="5"/>
      <c r="AR1308" s="32"/>
      <c r="AS1308" s="32"/>
      <c r="AT1308" s="28">
        <f>AR1308/($R1308*1000)</f>
        <v>0</v>
      </c>
      <c r="AU1308" s="28">
        <f>AS1308/($R1308*1000)</f>
        <v>0</v>
      </c>
      <c r="BB1308" s="1" t="s">
        <v>2374</v>
      </c>
      <c r="BC1308" s="2">
        <v>43171</v>
      </c>
      <c r="BF1308" s="2">
        <v>44216</v>
      </c>
      <c r="BG1308" s="1" t="s">
        <v>139</v>
      </c>
      <c r="BH1308" s="1" t="s">
        <v>140</v>
      </c>
      <c r="BI1308" s="1" t="s">
        <v>130</v>
      </c>
      <c r="BJ1308" s="1" t="s">
        <v>2375</v>
      </c>
      <c r="BK1308" s="1" t="s">
        <v>1808</v>
      </c>
      <c r="BL1308" s="1" t="s">
        <v>2376</v>
      </c>
      <c r="BM1308" s="1" t="s">
        <v>126</v>
      </c>
      <c r="BN1308" s="1" t="s">
        <v>2564</v>
      </c>
      <c r="BO1308" s="1">
        <v>100</v>
      </c>
      <c r="BP1308" s="1">
        <v>100</v>
      </c>
      <c r="BQ1308" s="1" t="s">
        <v>1485</v>
      </c>
      <c r="BR1308" s="1" t="s">
        <v>1486</v>
      </c>
      <c r="BS1308" s="1" t="s">
        <v>84</v>
      </c>
      <c r="BU1308" s="1">
        <v>100</v>
      </c>
      <c r="BV1308" s="1">
        <v>100</v>
      </c>
      <c r="BW1308" s="1">
        <v>100</v>
      </c>
      <c r="BX1308" s="1">
        <v>100</v>
      </c>
    </row>
    <row r="1309" spans="4:76" x14ac:dyDescent="0.25">
      <c r="D1309" s="4"/>
      <c r="E1309" s="5" t="str">
        <f>BJ1309</f>
        <v>DPP-2018-APR</v>
      </c>
      <c r="F1309" s="5" t="str">
        <f>BK1309</f>
        <v>West</v>
      </c>
      <c r="G1309" s="5" t="str">
        <f>_xlfn.CONCAT(E1309,F1309)</f>
        <v>DPP-2018-APRWest</v>
      </c>
      <c r="H1309" s="5" t="str">
        <f>BB1309</f>
        <v>Active</v>
      </c>
      <c r="I1309" s="6" t="str">
        <f>BS1309</f>
        <v>Not Started</v>
      </c>
      <c r="J1309" s="1" t="s">
        <v>2565</v>
      </c>
      <c r="P1309" s="1" t="str">
        <f>BM1309</f>
        <v>NRIS</v>
      </c>
      <c r="Q1309" s="1" t="s">
        <v>6202</v>
      </c>
      <c r="R1309" s="1">
        <f>BP1309</f>
        <v>150</v>
      </c>
      <c r="T1309" s="1" t="str">
        <f>BQ1309</f>
        <v>Solar</v>
      </c>
      <c r="U1309" s="1" t="str">
        <f>BH1309</f>
        <v>Mower County</v>
      </c>
      <c r="V1309" s="1" t="str">
        <f>BI1309</f>
        <v>MN</v>
      </c>
      <c r="Z1309" s="1">
        <v>1</v>
      </c>
      <c r="AA1309" s="1">
        <f>IF(H1309="Withdrawn",0,1)</f>
        <v>1</v>
      </c>
      <c r="AB1309" s="36">
        <v>600000</v>
      </c>
      <c r="AC1309" s="36">
        <v>80963</v>
      </c>
      <c r="AJ1309" s="5"/>
      <c r="AK1309" s="32">
        <v>0</v>
      </c>
      <c r="AL1309" s="32">
        <f>SUM(AB1309:AK1309)</f>
        <v>680963</v>
      </c>
      <c r="AM1309" s="32">
        <v>0</v>
      </c>
      <c r="AN1309" s="32">
        <v>71345</v>
      </c>
      <c r="AO1309" s="32">
        <v>0</v>
      </c>
      <c r="AP1309" s="32">
        <f>1615550+219957+928500</f>
        <v>2764007</v>
      </c>
      <c r="AQ1309" s="32"/>
      <c r="AR1309" s="32">
        <f>AM1309+AP1309</f>
        <v>2764007</v>
      </c>
      <c r="AS1309" s="32">
        <f>AR1309+AN1309+AO1309+AQ1309</f>
        <v>2835352</v>
      </c>
      <c r="AT1309" s="28">
        <f>AS1309/($R1309*1000)</f>
        <v>18.902346666666666</v>
      </c>
      <c r="AU1309" s="28">
        <f>AS1309/($R1309*1000)</f>
        <v>18.902346666666666</v>
      </c>
      <c r="AV1309" s="16">
        <f>IF(P1309 = "NRIS",AS1309,AR1309)</f>
        <v>2835352</v>
      </c>
      <c r="BB1309" s="1" t="s">
        <v>2374</v>
      </c>
      <c r="BC1309" s="2">
        <v>43171</v>
      </c>
      <c r="BF1309" s="2">
        <v>44075</v>
      </c>
      <c r="BG1309" s="1" t="s">
        <v>91</v>
      </c>
      <c r="BH1309" s="1" t="s">
        <v>179</v>
      </c>
      <c r="BI1309" s="1" t="s">
        <v>93</v>
      </c>
      <c r="BJ1309" s="1" t="s">
        <v>2375</v>
      </c>
      <c r="BK1309" s="1" t="s">
        <v>725</v>
      </c>
      <c r="BL1309" s="1" t="s">
        <v>2376</v>
      </c>
      <c r="BM1309" s="1" t="s">
        <v>126</v>
      </c>
      <c r="BN1309" s="1" t="s">
        <v>1616</v>
      </c>
      <c r="BO1309" s="1">
        <v>150</v>
      </c>
      <c r="BP1309" s="1">
        <v>150</v>
      </c>
      <c r="BQ1309" s="1" t="s">
        <v>1485</v>
      </c>
      <c r="BR1309" s="1" t="s">
        <v>1486</v>
      </c>
      <c r="BS1309" s="1" t="s">
        <v>84</v>
      </c>
      <c r="BU1309" s="1">
        <v>150</v>
      </c>
      <c r="BV1309" s="1">
        <v>150</v>
      </c>
      <c r="BW1309" s="1">
        <v>150</v>
      </c>
      <c r="BX1309" s="1">
        <v>150</v>
      </c>
    </row>
    <row r="1310" spans="4:76" hidden="1" x14ac:dyDescent="0.25">
      <c r="D1310" s="4"/>
      <c r="E1310" s="5" t="str">
        <f>BJ1310</f>
        <v>DPP-2018-APR</v>
      </c>
      <c r="F1310" s="5" t="str">
        <f>BK1310</f>
        <v>South</v>
      </c>
      <c r="H1310" s="5" t="str">
        <f>BB1310</f>
        <v>Withdrawn</v>
      </c>
      <c r="I1310" s="6" t="str">
        <f>BS1310</f>
        <v>Not Started</v>
      </c>
      <c r="J1310" s="1" t="s">
        <v>4993</v>
      </c>
      <c r="P1310" s="1" t="str">
        <f>BM1310</f>
        <v>NRIS</v>
      </c>
      <c r="R1310" s="1">
        <f>BP1310</f>
        <v>300</v>
      </c>
      <c r="T1310" s="1" t="str">
        <f>BQ1310</f>
        <v>Solar</v>
      </c>
      <c r="U1310" s="1" t="str">
        <f>BH1310</f>
        <v>Iberville Parish</v>
      </c>
      <c r="V1310" s="1" t="str">
        <f>BI1310</f>
        <v>LA</v>
      </c>
      <c r="AB1310" s="1"/>
      <c r="AC1310" s="1"/>
      <c r="AJ1310" s="5"/>
      <c r="AK1310" s="5"/>
      <c r="AL1310" s="5"/>
      <c r="AM1310" s="5"/>
      <c r="AN1310" s="5"/>
      <c r="AO1310" s="5"/>
      <c r="AP1310" s="5"/>
      <c r="AQ1310" s="5"/>
      <c r="AR1310" s="32"/>
      <c r="AS1310" s="32"/>
      <c r="AT1310" s="28">
        <f>AR1310/($R1310*1000)</f>
        <v>0</v>
      </c>
      <c r="AU1310" s="28">
        <f>AS1310/($R1310*1000)</f>
        <v>0</v>
      </c>
      <c r="BB1310" s="1" t="s">
        <v>73</v>
      </c>
      <c r="BC1310" s="2">
        <v>43171</v>
      </c>
      <c r="BD1310" s="2">
        <v>43706</v>
      </c>
      <c r="BF1310" s="2">
        <v>44454</v>
      </c>
      <c r="BG1310" s="1" t="s">
        <v>2574</v>
      </c>
      <c r="BH1310" s="1" t="s">
        <v>3002</v>
      </c>
      <c r="BI1310" s="1" t="s">
        <v>61</v>
      </c>
      <c r="BJ1310" s="1" t="s">
        <v>2375</v>
      </c>
      <c r="BK1310" s="1" t="s">
        <v>2395</v>
      </c>
      <c r="BL1310" s="1" t="s">
        <v>726</v>
      </c>
      <c r="BM1310" s="1" t="s">
        <v>126</v>
      </c>
      <c r="BN1310" s="1" t="s">
        <v>4994</v>
      </c>
      <c r="BO1310" s="1">
        <v>300</v>
      </c>
      <c r="BP1310" s="1">
        <v>300</v>
      </c>
      <c r="BQ1310" s="1" t="s">
        <v>1485</v>
      </c>
      <c r="BR1310" s="1" t="s">
        <v>1486</v>
      </c>
      <c r="BS1310" s="1" t="s">
        <v>84</v>
      </c>
      <c r="BU1310" s="1">
        <v>0</v>
      </c>
      <c r="BV1310" s="1">
        <v>0</v>
      </c>
      <c r="BW1310" s="1">
        <v>0</v>
      </c>
      <c r="BX1310" s="1">
        <v>0</v>
      </c>
    </row>
    <row r="1311" spans="4:76" hidden="1" x14ac:dyDescent="0.25">
      <c r="D1311" s="4"/>
      <c r="E1311" s="5" t="str">
        <f>BJ1311</f>
        <v>SPA Parked</v>
      </c>
      <c r="F1311" s="5">
        <f>BK1311</f>
        <v>0</v>
      </c>
      <c r="H1311" s="5" t="str">
        <f>BB1311</f>
        <v>Withdrawn</v>
      </c>
      <c r="I1311" s="6" t="str">
        <f>BS1311</f>
        <v>Not Started</v>
      </c>
      <c r="J1311" s="1" t="s">
        <v>2909</v>
      </c>
      <c r="P1311" s="1" t="str">
        <f>BM1311</f>
        <v>NRIS</v>
      </c>
      <c r="R1311" s="1">
        <f>BP1311</f>
        <v>2400</v>
      </c>
      <c r="T1311" s="1" t="str">
        <f>BQ1311</f>
        <v>High Voltage DC</v>
      </c>
      <c r="U1311" s="1" t="str">
        <f>BH1311</f>
        <v>White County</v>
      </c>
      <c r="V1311" s="1" t="str">
        <f>BI1311</f>
        <v>IN</v>
      </c>
      <c r="AB1311" s="1"/>
      <c r="AC1311" s="1"/>
      <c r="AJ1311" s="5"/>
      <c r="AK1311" s="5"/>
      <c r="AL1311" s="5"/>
      <c r="AM1311" s="5"/>
      <c r="AN1311" s="5"/>
      <c r="AO1311" s="5"/>
      <c r="AP1311" s="5"/>
      <c r="AQ1311" s="5"/>
      <c r="AR1311" s="5"/>
      <c r="AS1311" s="5"/>
      <c r="AT1311" s="5"/>
      <c r="AU1311" s="5"/>
      <c r="BB1311" s="1" t="s">
        <v>73</v>
      </c>
      <c r="BC1311" s="2">
        <v>40885</v>
      </c>
      <c r="BD1311" s="2">
        <v>42566</v>
      </c>
      <c r="BF1311" s="2">
        <v>43313</v>
      </c>
      <c r="BG1311" s="1" t="s">
        <v>804</v>
      </c>
      <c r="BH1311" s="1" t="s">
        <v>805</v>
      </c>
      <c r="BI1311" s="1" t="s">
        <v>103</v>
      </c>
      <c r="BJ1311" s="1" t="s">
        <v>2594</v>
      </c>
      <c r="BL1311" s="1" t="s">
        <v>143</v>
      </c>
      <c r="BM1311" s="1" t="s">
        <v>126</v>
      </c>
      <c r="BN1311" s="1" t="s">
        <v>2910</v>
      </c>
      <c r="BO1311" s="1">
        <v>2400</v>
      </c>
      <c r="BP1311" s="1">
        <v>2400</v>
      </c>
      <c r="BQ1311" s="1" t="s">
        <v>2911</v>
      </c>
      <c r="BR1311" s="1" t="s">
        <v>98</v>
      </c>
      <c r="BS1311" s="1" t="s">
        <v>84</v>
      </c>
      <c r="BU1311" s="1">
        <v>0</v>
      </c>
      <c r="BV1311" s="1">
        <v>0</v>
      </c>
      <c r="BW1311" s="1">
        <v>0</v>
      </c>
      <c r="BX1311" s="1">
        <v>0</v>
      </c>
    </row>
    <row r="1312" spans="4:76" x14ac:dyDescent="0.25">
      <c r="D1312" s="4"/>
      <c r="E1312" s="5" t="str">
        <f>BJ1312</f>
        <v>DPP-2018-APR</v>
      </c>
      <c r="F1312" s="5" t="str">
        <f>BK1312</f>
        <v>Central</v>
      </c>
      <c r="G1312" s="5" t="str">
        <f>_xlfn.CONCAT(E1312,F1312)</f>
        <v>DPP-2018-APRCentral</v>
      </c>
      <c r="H1312" s="5" t="str">
        <f>BB1312</f>
        <v>Active</v>
      </c>
      <c r="I1312" s="6" t="str">
        <f>BS1312</f>
        <v>Not Started</v>
      </c>
      <c r="J1312" s="1" t="s">
        <v>2568</v>
      </c>
      <c r="P1312" s="1" t="str">
        <f>BM1312</f>
        <v>NRIS</v>
      </c>
      <c r="Q1312" s="1" t="s">
        <v>6202</v>
      </c>
      <c r="R1312" s="1">
        <f>BP1312</f>
        <v>200</v>
      </c>
      <c r="T1312" s="1" t="str">
        <f>BQ1312</f>
        <v>Solar</v>
      </c>
      <c r="U1312" s="1" t="str">
        <f>BH1312</f>
        <v>Gibson County</v>
      </c>
      <c r="V1312" s="1" t="str">
        <f>BI1312</f>
        <v>IN</v>
      </c>
      <c r="Z1312" s="1">
        <v>1</v>
      </c>
      <c r="AA1312" s="1">
        <f>IF(H1312="Withdrawn",0,1)</f>
        <v>1</v>
      </c>
      <c r="AB1312" s="36">
        <v>800000</v>
      </c>
      <c r="AC1312" s="36">
        <v>1805435</v>
      </c>
      <c r="AJ1312" s="5"/>
      <c r="AK1312" s="32">
        <v>2997489</v>
      </c>
      <c r="AL1312" s="32">
        <f>SUM(AB1312:AK1312)</f>
        <v>5602924</v>
      </c>
      <c r="AM1312" s="32"/>
      <c r="AN1312" s="32"/>
      <c r="AO1312" s="32">
        <v>2531000</v>
      </c>
      <c r="AP1312" s="32">
        <v>1216300</v>
      </c>
      <c r="AQ1312" s="32">
        <v>26798315</v>
      </c>
      <c r="AR1312" s="32">
        <f>AM1312+AP1312</f>
        <v>1216300</v>
      </c>
      <c r="AS1312" s="32">
        <f>AR1312+AN1312+AO1312+AQ1312</f>
        <v>30545615</v>
      </c>
      <c r="AT1312" s="28">
        <f>AR1312/($R1312*1000)</f>
        <v>6.0815000000000001</v>
      </c>
      <c r="AU1312" s="28">
        <f>AS1312/($R1312*1000)</f>
        <v>152.72807499999999</v>
      </c>
      <c r="AV1312" s="16">
        <f>IF(P1312 = "NRIS",AS1312,AR1312)</f>
        <v>30545615</v>
      </c>
      <c r="BB1312" s="1" t="s">
        <v>2374</v>
      </c>
      <c r="BC1312" s="2">
        <v>43171</v>
      </c>
      <c r="BF1312" s="2">
        <v>44198</v>
      </c>
      <c r="BG1312" s="1" t="s">
        <v>197</v>
      </c>
      <c r="BH1312" s="1" t="s">
        <v>198</v>
      </c>
      <c r="BI1312" s="1" t="s">
        <v>103</v>
      </c>
      <c r="BJ1312" s="1" t="s">
        <v>2375</v>
      </c>
      <c r="BK1312" s="1" t="s">
        <v>2435</v>
      </c>
      <c r="BL1312" s="1" t="s">
        <v>2376</v>
      </c>
      <c r="BM1312" s="1" t="s">
        <v>126</v>
      </c>
      <c r="BN1312" s="1" t="s">
        <v>2569</v>
      </c>
      <c r="BO1312" s="1">
        <v>200</v>
      </c>
      <c r="BP1312" s="1">
        <v>200</v>
      </c>
      <c r="BQ1312" s="1" t="s">
        <v>1485</v>
      </c>
      <c r="BR1312" s="1" t="s">
        <v>1486</v>
      </c>
      <c r="BS1312" s="1" t="s">
        <v>84</v>
      </c>
      <c r="BU1312" s="1">
        <v>200</v>
      </c>
      <c r="BV1312" s="1">
        <v>200</v>
      </c>
      <c r="BW1312" s="1">
        <v>200</v>
      </c>
      <c r="BX1312" s="1">
        <v>200</v>
      </c>
    </row>
    <row r="1313" spans="4:76" hidden="1" x14ac:dyDescent="0.25">
      <c r="D1313" s="4"/>
      <c r="E1313" s="5" t="str">
        <f>BJ1313</f>
        <v>FES-2015-SEP</v>
      </c>
      <c r="F1313" s="5">
        <f>BK1313</f>
        <v>0</v>
      </c>
      <c r="H1313" s="5" t="str">
        <f>BB1313</f>
        <v>Withdrawn</v>
      </c>
      <c r="I1313" s="6" t="str">
        <f>BS1313</f>
        <v>Not Started</v>
      </c>
      <c r="J1313" s="1" t="s">
        <v>2915</v>
      </c>
      <c r="P1313" s="1" t="str">
        <f>BM1313</f>
        <v>NRIS</v>
      </c>
      <c r="R1313" s="1">
        <f>BP1313</f>
        <v>50</v>
      </c>
      <c r="T1313" s="1" t="str">
        <f>BQ1313</f>
        <v>Solar</v>
      </c>
      <c r="U1313" s="1" t="str">
        <f>BH1313</f>
        <v>Wayne County</v>
      </c>
      <c r="V1313" s="1" t="str">
        <f>BI1313</f>
        <v>MI</v>
      </c>
      <c r="AB1313" s="1"/>
      <c r="AC1313" s="1"/>
      <c r="AJ1313" s="5"/>
      <c r="AK1313" s="5"/>
      <c r="AL1313" s="5"/>
      <c r="AM1313" s="5"/>
      <c r="AN1313" s="5"/>
      <c r="AO1313" s="5"/>
      <c r="AP1313" s="5"/>
      <c r="AQ1313" s="5"/>
      <c r="AR1313" s="5"/>
      <c r="AS1313" s="5"/>
      <c r="AT1313" s="5"/>
      <c r="AU1313" s="5"/>
      <c r="BB1313" s="1" t="s">
        <v>73</v>
      </c>
      <c r="BC1313" s="2">
        <v>42235</v>
      </c>
      <c r="BD1313" s="2">
        <v>42566</v>
      </c>
      <c r="BF1313" s="2">
        <v>42675</v>
      </c>
      <c r="BG1313" s="1" t="s">
        <v>128</v>
      </c>
      <c r="BH1313" s="1" t="s">
        <v>129</v>
      </c>
      <c r="BI1313" s="1" t="s">
        <v>130</v>
      </c>
      <c r="BJ1313" s="1" t="s">
        <v>2752</v>
      </c>
      <c r="BL1313" s="1" t="s">
        <v>536</v>
      </c>
      <c r="BM1313" s="1" t="s">
        <v>126</v>
      </c>
      <c r="BN1313" s="1" t="s">
        <v>2916</v>
      </c>
      <c r="BO1313" s="1">
        <v>50</v>
      </c>
      <c r="BP1313" s="1">
        <v>50</v>
      </c>
      <c r="BQ1313" s="1" t="s">
        <v>1485</v>
      </c>
      <c r="BR1313" s="1" t="s">
        <v>1486</v>
      </c>
      <c r="BS1313" s="1" t="s">
        <v>84</v>
      </c>
      <c r="BU1313" s="1">
        <v>0</v>
      </c>
      <c r="BV1313" s="1">
        <v>0</v>
      </c>
      <c r="BW1313" s="1">
        <v>0</v>
      </c>
      <c r="BX1313" s="1">
        <v>0</v>
      </c>
    </row>
    <row r="1314" spans="4:76" hidden="1" x14ac:dyDescent="0.25">
      <c r="D1314" s="4"/>
      <c r="E1314" s="5" t="str">
        <f>BJ1314</f>
        <v>DPP-2018-APR</v>
      </c>
      <c r="F1314" s="5" t="str">
        <f>BK1314</f>
        <v>East (ITC)</v>
      </c>
      <c r="H1314" s="5" t="str">
        <f>BB1314</f>
        <v>Withdrawn</v>
      </c>
      <c r="I1314" s="6" t="str">
        <f>BS1314</f>
        <v>Not Started</v>
      </c>
      <c r="J1314" s="1" t="s">
        <v>4555</v>
      </c>
      <c r="P1314" s="1" t="str">
        <f>BM1314</f>
        <v>NRIS</v>
      </c>
      <c r="R1314" s="1">
        <f>BP1314</f>
        <v>350</v>
      </c>
      <c r="T1314" s="1" t="str">
        <f>BQ1314</f>
        <v>Wind</v>
      </c>
      <c r="U1314" s="1" t="str">
        <f>BH1314</f>
        <v>Cass County</v>
      </c>
      <c r="V1314" s="1" t="str">
        <f>BI1314</f>
        <v>MI</v>
      </c>
      <c r="AB1314" s="1"/>
      <c r="AC1314" s="1"/>
      <c r="AJ1314" s="5"/>
      <c r="AK1314" s="5"/>
      <c r="AL1314" s="5"/>
      <c r="AM1314" s="5"/>
      <c r="AN1314" s="5"/>
      <c r="AO1314" s="5"/>
      <c r="AP1314" s="5"/>
      <c r="AQ1314" s="5"/>
      <c r="AR1314" s="32"/>
      <c r="AS1314" s="32"/>
      <c r="AT1314" s="28">
        <f>AR1314/($R1314*1000)</f>
        <v>0</v>
      </c>
      <c r="AU1314" s="28">
        <f>AS1314/($R1314*1000)</f>
        <v>0</v>
      </c>
      <c r="BB1314" s="1" t="s">
        <v>73</v>
      </c>
      <c r="BC1314" s="2">
        <v>43171</v>
      </c>
      <c r="BD1314" s="2">
        <v>43405</v>
      </c>
      <c r="BF1314" s="2">
        <v>44075</v>
      </c>
      <c r="BG1314" s="1" t="s">
        <v>139</v>
      </c>
      <c r="BH1314" s="1" t="s">
        <v>226</v>
      </c>
      <c r="BI1314" s="1" t="s">
        <v>130</v>
      </c>
      <c r="BJ1314" s="1" t="s">
        <v>2375</v>
      </c>
      <c r="BK1314" s="1" t="s">
        <v>1808</v>
      </c>
      <c r="BL1314" s="1" t="s">
        <v>2376</v>
      </c>
      <c r="BM1314" s="1" t="s">
        <v>126</v>
      </c>
      <c r="BN1314" s="1" t="s">
        <v>4556</v>
      </c>
      <c r="BO1314" s="1">
        <v>350</v>
      </c>
      <c r="BP1314" s="1">
        <v>350</v>
      </c>
      <c r="BQ1314" s="1" t="s">
        <v>97</v>
      </c>
      <c r="BR1314" s="1" t="s">
        <v>98</v>
      </c>
      <c r="BS1314" s="1" t="s">
        <v>84</v>
      </c>
      <c r="BU1314" s="1">
        <v>0</v>
      </c>
      <c r="BV1314" s="1">
        <v>0</v>
      </c>
      <c r="BW1314" s="1">
        <v>0</v>
      </c>
      <c r="BX1314" s="1">
        <v>0</v>
      </c>
    </row>
    <row r="1315" spans="4:76" hidden="1" x14ac:dyDescent="0.25">
      <c r="D1315" s="4"/>
      <c r="E1315" s="5" t="str">
        <f>BJ1315</f>
        <v>DPP-2018-APR</v>
      </c>
      <c r="F1315" s="5" t="str">
        <f>BK1315</f>
        <v>South</v>
      </c>
      <c r="H1315" s="5" t="str">
        <f>BB1315</f>
        <v>Done</v>
      </c>
      <c r="I1315" s="6" t="str">
        <f>BS1315</f>
        <v>Under Construction</v>
      </c>
      <c r="J1315" s="1" t="s">
        <v>2573</v>
      </c>
      <c r="P1315" s="1" t="str">
        <f>BM1315</f>
        <v>NRIS</v>
      </c>
      <c r="R1315" s="1">
        <f>BP1315</f>
        <v>200</v>
      </c>
      <c r="T1315" s="1" t="str">
        <f>BQ1315</f>
        <v>Solar</v>
      </c>
      <c r="U1315" s="1" t="str">
        <f>BH1315</f>
        <v>St. James Parish</v>
      </c>
      <c r="V1315" s="1" t="str">
        <f>BI1315</f>
        <v>LA</v>
      </c>
      <c r="AB1315" s="1"/>
      <c r="AC1315" s="1"/>
      <c r="AJ1315" s="5"/>
      <c r="AK1315" s="5"/>
      <c r="AL1315" s="5"/>
      <c r="AM1315" s="5"/>
      <c r="AN1315" s="5"/>
      <c r="AO1315" s="5"/>
      <c r="AP1315" s="5"/>
      <c r="AQ1315" s="5"/>
      <c r="AR1315" s="32"/>
      <c r="AS1315" s="32"/>
      <c r="AT1315" s="28">
        <f>AR1315/($R1315*1000)</f>
        <v>0</v>
      </c>
      <c r="AU1315" s="28">
        <f>AS1315/($R1315*1000)</f>
        <v>0</v>
      </c>
      <c r="BB1315" s="1" t="s">
        <v>58</v>
      </c>
      <c r="BC1315" s="2">
        <v>43171</v>
      </c>
      <c r="BE1315" s="2">
        <v>44202</v>
      </c>
      <c r="BF1315" s="2">
        <v>44454</v>
      </c>
      <c r="BG1315" s="1" t="s">
        <v>2574</v>
      </c>
      <c r="BH1315" s="1" t="s">
        <v>2575</v>
      </c>
      <c r="BI1315" s="1" t="s">
        <v>61</v>
      </c>
      <c r="BJ1315" s="1" t="s">
        <v>2375</v>
      </c>
      <c r="BK1315" s="1" t="s">
        <v>2395</v>
      </c>
      <c r="BL1315" s="1" t="s">
        <v>726</v>
      </c>
      <c r="BM1315" s="1" t="s">
        <v>126</v>
      </c>
      <c r="BN1315" s="1" t="s">
        <v>2576</v>
      </c>
      <c r="BO1315" s="1">
        <v>200</v>
      </c>
      <c r="BP1315" s="1">
        <v>200</v>
      </c>
      <c r="BQ1315" s="1" t="s">
        <v>1485</v>
      </c>
      <c r="BR1315" s="1" t="s">
        <v>1486</v>
      </c>
      <c r="BS1315" s="1" t="s">
        <v>71</v>
      </c>
      <c r="BT1315" s="2">
        <v>44805</v>
      </c>
      <c r="BU1315" s="1">
        <v>200</v>
      </c>
      <c r="BV1315" s="1">
        <v>200</v>
      </c>
      <c r="BW1315" s="1">
        <v>200</v>
      </c>
      <c r="BX1315" s="1">
        <v>200</v>
      </c>
    </row>
    <row r="1316" spans="4:76" hidden="1" x14ac:dyDescent="0.25">
      <c r="D1316" s="4"/>
      <c r="E1316" s="5" t="str">
        <f>BJ1316</f>
        <v>DPP-2018-APR</v>
      </c>
      <c r="F1316" s="5" t="str">
        <f>BK1316</f>
        <v>East (ITC)</v>
      </c>
      <c r="H1316" s="5" t="str">
        <f>BB1316</f>
        <v>Withdrawn</v>
      </c>
      <c r="I1316" s="6" t="str">
        <f>BS1316</f>
        <v>Not Started</v>
      </c>
      <c r="J1316" s="1" t="s">
        <v>4557</v>
      </c>
      <c r="P1316" s="1" t="str">
        <f>BM1316</f>
        <v>NRIS</v>
      </c>
      <c r="R1316" s="1">
        <f>BP1316</f>
        <v>250</v>
      </c>
      <c r="T1316" s="1" t="str">
        <f>BQ1316</f>
        <v>Wind</v>
      </c>
      <c r="U1316" s="1" t="str">
        <f>BH1316</f>
        <v>Cass County</v>
      </c>
      <c r="V1316" s="1" t="str">
        <f>BI1316</f>
        <v>MI</v>
      </c>
      <c r="AB1316" s="1"/>
      <c r="AC1316" s="1"/>
      <c r="AJ1316" s="5"/>
      <c r="AK1316" s="5"/>
      <c r="AL1316" s="5"/>
      <c r="AM1316" s="5"/>
      <c r="AN1316" s="5"/>
      <c r="AO1316" s="5"/>
      <c r="AP1316" s="5"/>
      <c r="AQ1316" s="5"/>
      <c r="AR1316" s="32"/>
      <c r="AS1316" s="32"/>
      <c r="AT1316" s="28">
        <f>AR1316/($R1316*1000)</f>
        <v>0</v>
      </c>
      <c r="AU1316" s="28">
        <f>AS1316/($R1316*1000)</f>
        <v>0</v>
      </c>
      <c r="BB1316" s="1" t="s">
        <v>73</v>
      </c>
      <c r="BC1316" s="2">
        <v>43171</v>
      </c>
      <c r="BD1316" s="2">
        <v>43405</v>
      </c>
      <c r="BF1316" s="2">
        <v>44075</v>
      </c>
      <c r="BG1316" s="1" t="s">
        <v>139</v>
      </c>
      <c r="BH1316" s="1" t="s">
        <v>226</v>
      </c>
      <c r="BI1316" s="1" t="s">
        <v>130</v>
      </c>
      <c r="BJ1316" s="1" t="s">
        <v>2375</v>
      </c>
      <c r="BK1316" s="1" t="s">
        <v>1808</v>
      </c>
      <c r="BL1316" s="1" t="s">
        <v>2376</v>
      </c>
      <c r="BM1316" s="1" t="s">
        <v>126</v>
      </c>
      <c r="BN1316" s="1" t="s">
        <v>4556</v>
      </c>
      <c r="BO1316" s="1">
        <v>250</v>
      </c>
      <c r="BP1316" s="1">
        <v>250</v>
      </c>
      <c r="BQ1316" s="1" t="s">
        <v>97</v>
      </c>
      <c r="BR1316" s="1" t="s">
        <v>98</v>
      </c>
      <c r="BS1316" s="1" t="s">
        <v>84</v>
      </c>
      <c r="BU1316" s="1">
        <v>0</v>
      </c>
      <c r="BV1316" s="1">
        <v>0</v>
      </c>
      <c r="BW1316" s="1">
        <v>0</v>
      </c>
      <c r="BX1316" s="1">
        <v>0</v>
      </c>
    </row>
    <row r="1317" spans="4:76" hidden="1" x14ac:dyDescent="0.25">
      <c r="D1317" s="4"/>
      <c r="E1317" s="5" t="str">
        <f>BJ1317</f>
        <v>DPP-2018-APR</v>
      </c>
      <c r="F1317" s="5" t="str">
        <f>BK1317</f>
        <v>South</v>
      </c>
      <c r="H1317" s="5" t="str">
        <f>BB1317</f>
        <v>Withdrawn</v>
      </c>
      <c r="I1317" s="6" t="str">
        <f>BS1317</f>
        <v>Not Started</v>
      </c>
      <c r="J1317" s="1" t="s">
        <v>4995</v>
      </c>
      <c r="P1317" s="1" t="str">
        <f>BM1317</f>
        <v>NRIS</v>
      </c>
      <c r="R1317" s="1">
        <f>BP1317</f>
        <v>300</v>
      </c>
      <c r="T1317" s="1" t="str">
        <f>BQ1317</f>
        <v>Solar</v>
      </c>
      <c r="U1317" s="1" t="str">
        <f>BH1317</f>
        <v>Mississippi County</v>
      </c>
      <c r="V1317" s="1" t="str">
        <f>BI1317</f>
        <v>AR</v>
      </c>
      <c r="AB1317" s="1"/>
      <c r="AC1317" s="1"/>
      <c r="AJ1317" s="5"/>
      <c r="AK1317" s="5"/>
      <c r="AL1317" s="5"/>
      <c r="AM1317" s="5"/>
      <c r="AN1317" s="5"/>
      <c r="AO1317" s="5"/>
      <c r="AP1317" s="5"/>
      <c r="AQ1317" s="5"/>
      <c r="AR1317" s="32"/>
      <c r="AS1317" s="32"/>
      <c r="AT1317" s="28">
        <f>AR1317/($R1317*1000)</f>
        <v>0</v>
      </c>
      <c r="AU1317" s="28">
        <f>AS1317/($R1317*1000)</f>
        <v>0</v>
      </c>
      <c r="BB1317" s="1" t="s">
        <v>73</v>
      </c>
      <c r="BC1317" s="2">
        <v>43171</v>
      </c>
      <c r="BD1317" s="2">
        <v>43706</v>
      </c>
      <c r="BF1317" s="2">
        <v>44454</v>
      </c>
      <c r="BG1317" s="1" t="s">
        <v>2392</v>
      </c>
      <c r="BH1317" s="1" t="s">
        <v>2745</v>
      </c>
      <c r="BI1317" s="1" t="s">
        <v>2394</v>
      </c>
      <c r="BJ1317" s="1" t="s">
        <v>2375</v>
      </c>
      <c r="BK1317" s="1" t="s">
        <v>2395</v>
      </c>
      <c r="BL1317" s="1" t="s">
        <v>726</v>
      </c>
      <c r="BM1317" s="1" t="s">
        <v>126</v>
      </c>
      <c r="BN1317" s="1" t="s">
        <v>2746</v>
      </c>
      <c r="BO1317" s="1">
        <v>300</v>
      </c>
      <c r="BP1317" s="1">
        <v>300</v>
      </c>
      <c r="BQ1317" s="1" t="s">
        <v>1485</v>
      </c>
      <c r="BR1317" s="1" t="s">
        <v>1486</v>
      </c>
      <c r="BS1317" s="1" t="s">
        <v>84</v>
      </c>
      <c r="BU1317" s="1">
        <v>0</v>
      </c>
      <c r="BV1317" s="1">
        <v>0</v>
      </c>
      <c r="BW1317" s="1">
        <v>0</v>
      </c>
      <c r="BX1317" s="1">
        <v>0</v>
      </c>
    </row>
    <row r="1318" spans="4:76" hidden="1" x14ac:dyDescent="0.25">
      <c r="D1318" s="4"/>
      <c r="E1318" s="5" t="str">
        <f>BJ1318</f>
        <v>DPP-2018-APR</v>
      </c>
      <c r="F1318" s="5" t="str">
        <f>BK1318</f>
        <v>South</v>
      </c>
      <c r="H1318" s="5" t="str">
        <f>BB1318</f>
        <v>Withdrawn</v>
      </c>
      <c r="I1318" s="6" t="str">
        <f>BS1318</f>
        <v>Not Started</v>
      </c>
      <c r="J1318" s="1" t="s">
        <v>5002</v>
      </c>
      <c r="P1318" s="1" t="str">
        <f>BM1318</f>
        <v>NRIS</v>
      </c>
      <c r="R1318" s="1">
        <f>BP1318</f>
        <v>200</v>
      </c>
      <c r="T1318" s="1" t="str">
        <f>BQ1318</f>
        <v>Solar</v>
      </c>
      <c r="U1318" s="1" t="str">
        <f>BH1318</f>
        <v>St. Charles Parish</v>
      </c>
      <c r="V1318" s="1" t="str">
        <f>BI1318</f>
        <v>LA</v>
      </c>
      <c r="AB1318" s="1"/>
      <c r="AC1318" s="1"/>
      <c r="AJ1318" s="5"/>
      <c r="AK1318" s="5"/>
      <c r="AL1318" s="5"/>
      <c r="AM1318" s="5"/>
      <c r="AN1318" s="5"/>
      <c r="AO1318" s="5"/>
      <c r="AP1318" s="5"/>
      <c r="AQ1318" s="5"/>
      <c r="AR1318" s="32"/>
      <c r="AS1318" s="32"/>
      <c r="AT1318" s="28">
        <f>AR1318/($R1318*1000)</f>
        <v>0</v>
      </c>
      <c r="AU1318" s="28">
        <f>AS1318/($R1318*1000)</f>
        <v>0</v>
      </c>
      <c r="BB1318" s="1" t="s">
        <v>73</v>
      </c>
      <c r="BC1318" s="2">
        <v>43171</v>
      </c>
      <c r="BD1318" s="2">
        <v>43706</v>
      </c>
      <c r="BF1318" s="2">
        <v>44454</v>
      </c>
      <c r="BG1318" s="1" t="s">
        <v>2574</v>
      </c>
      <c r="BH1318" s="1" t="s">
        <v>2735</v>
      </c>
      <c r="BI1318" s="1" t="s">
        <v>61</v>
      </c>
      <c r="BJ1318" s="1" t="s">
        <v>2375</v>
      </c>
      <c r="BK1318" s="1" t="s">
        <v>2395</v>
      </c>
      <c r="BL1318" s="1" t="s">
        <v>726</v>
      </c>
      <c r="BM1318" s="1" t="s">
        <v>126</v>
      </c>
      <c r="BN1318" s="1" t="s">
        <v>5003</v>
      </c>
      <c r="BO1318" s="1">
        <v>200</v>
      </c>
      <c r="BP1318" s="1">
        <v>200</v>
      </c>
      <c r="BQ1318" s="1" t="s">
        <v>1485</v>
      </c>
      <c r="BR1318" s="1" t="s">
        <v>1486</v>
      </c>
      <c r="BS1318" s="1" t="s">
        <v>84</v>
      </c>
      <c r="BU1318" s="1">
        <v>0</v>
      </c>
      <c r="BV1318" s="1">
        <v>0</v>
      </c>
      <c r="BW1318" s="1">
        <v>0</v>
      </c>
      <c r="BX1318" s="1">
        <v>0</v>
      </c>
    </row>
    <row r="1319" spans="4:76" hidden="1" x14ac:dyDescent="0.25">
      <c r="D1319" s="4"/>
      <c r="E1319" s="5" t="str">
        <f>BJ1319</f>
        <v>DPP-2018-APR</v>
      </c>
      <c r="F1319" s="5" t="str">
        <f>BK1319</f>
        <v>Central</v>
      </c>
      <c r="H1319" s="5" t="str">
        <f>BB1319</f>
        <v>Withdrawn</v>
      </c>
      <c r="I1319" s="6" t="str">
        <f>BS1319</f>
        <v>Not Started</v>
      </c>
      <c r="J1319" s="1" t="s">
        <v>4797</v>
      </c>
      <c r="P1319" s="1" t="str">
        <f>BM1319</f>
        <v>NRIS</v>
      </c>
      <c r="Q1319" s="1" t="s">
        <v>6202</v>
      </c>
      <c r="R1319" s="1">
        <f>BP1319</f>
        <v>99</v>
      </c>
      <c r="T1319" s="1" t="str">
        <f>BQ1319</f>
        <v>Wind</v>
      </c>
      <c r="U1319" s="1" t="str">
        <f>BH1319</f>
        <v>DeWitt County,McLean County</v>
      </c>
      <c r="V1319" s="1" t="str">
        <f>BI1319</f>
        <v>IL</v>
      </c>
      <c r="Z1319" s="1">
        <v>0</v>
      </c>
      <c r="AA1319" s="1">
        <f>IF(H1319="Withdrawn",0,1)</f>
        <v>0</v>
      </c>
      <c r="AB1319" s="1"/>
      <c r="AC1319" s="1"/>
      <c r="AJ1319" s="5"/>
      <c r="AK1319" s="5"/>
      <c r="AL1319" s="5"/>
      <c r="AM1319" s="5"/>
      <c r="AN1319" s="5"/>
      <c r="AO1319" s="5"/>
      <c r="AP1319" s="5"/>
      <c r="AQ1319" s="5"/>
      <c r="AR1319" s="32"/>
      <c r="AS1319" s="32"/>
      <c r="AT1319" s="28">
        <f>AR1319/($R1319*1000)</f>
        <v>0</v>
      </c>
      <c r="AU1319" s="28">
        <f>AS1319/($R1319*1000)</f>
        <v>0</v>
      </c>
      <c r="BB1319" s="1" t="s">
        <v>73</v>
      </c>
      <c r="BC1319" s="2">
        <v>43171</v>
      </c>
      <c r="BD1319" s="2">
        <v>43546</v>
      </c>
      <c r="BF1319" s="2">
        <v>44075</v>
      </c>
      <c r="BG1319" s="1" t="s">
        <v>122</v>
      </c>
      <c r="BH1319" s="1" t="s">
        <v>4798</v>
      </c>
      <c r="BI1319" s="1" t="s">
        <v>124</v>
      </c>
      <c r="BJ1319" s="1" t="s">
        <v>2375</v>
      </c>
      <c r="BK1319" s="1" t="s">
        <v>2435</v>
      </c>
      <c r="BL1319" s="1" t="s">
        <v>2376</v>
      </c>
      <c r="BM1319" s="1" t="s">
        <v>126</v>
      </c>
      <c r="BN1319" s="1" t="s">
        <v>4799</v>
      </c>
      <c r="BO1319" s="1">
        <v>99</v>
      </c>
      <c r="BP1319" s="1">
        <v>99</v>
      </c>
      <c r="BQ1319" s="1" t="s">
        <v>97</v>
      </c>
      <c r="BR1319" s="1" t="s">
        <v>98</v>
      </c>
      <c r="BS1319" s="1" t="s">
        <v>84</v>
      </c>
      <c r="BU1319" s="1">
        <v>0</v>
      </c>
      <c r="BV1319" s="1">
        <v>0</v>
      </c>
      <c r="BW1319" s="1">
        <v>0</v>
      </c>
      <c r="BX1319" s="1">
        <v>0</v>
      </c>
    </row>
    <row r="1320" spans="4:76" hidden="1" x14ac:dyDescent="0.25">
      <c r="D1320" s="4"/>
      <c r="E1320" s="5" t="str">
        <f>BJ1320</f>
        <v>DPP-2018-APR</v>
      </c>
      <c r="F1320" s="5" t="str">
        <f>BK1320</f>
        <v>West</v>
      </c>
      <c r="H1320" s="5" t="str">
        <f>BB1320</f>
        <v>Withdrawn</v>
      </c>
      <c r="I1320" s="6" t="str">
        <f>BS1320</f>
        <v>Not Started</v>
      </c>
      <c r="J1320" s="1" t="s">
        <v>4827</v>
      </c>
      <c r="P1320" s="1" t="str">
        <f>BM1320</f>
        <v>NRIS</v>
      </c>
      <c r="R1320" s="1">
        <f>BP1320</f>
        <v>300</v>
      </c>
      <c r="T1320" s="1" t="str">
        <f>BQ1320</f>
        <v>Wind</v>
      </c>
      <c r="U1320" s="1" t="str">
        <f>BH1320</f>
        <v>Polk County</v>
      </c>
      <c r="V1320" s="1" t="str">
        <f>BI1320</f>
        <v>MN</v>
      </c>
      <c r="AB1320" s="1"/>
      <c r="AC1320" s="1"/>
      <c r="AJ1320" s="5"/>
      <c r="AK1320" s="5"/>
      <c r="AL1320" s="5"/>
      <c r="AM1320" s="5"/>
      <c r="AN1320" s="5"/>
      <c r="AO1320" s="5"/>
      <c r="AP1320" s="5"/>
      <c r="AQ1320" s="5"/>
      <c r="AR1320" s="32"/>
      <c r="AS1320" s="32"/>
      <c r="AT1320" s="28">
        <f>AR1320/($R1320*1000)</f>
        <v>0</v>
      </c>
      <c r="AU1320" s="28">
        <f>AS1320/($R1320*1000)</f>
        <v>0</v>
      </c>
      <c r="BB1320" s="1" t="s">
        <v>73</v>
      </c>
      <c r="BC1320" s="2">
        <v>43171</v>
      </c>
      <c r="BD1320" s="2">
        <v>43552</v>
      </c>
      <c r="BF1320" s="2">
        <v>44075</v>
      </c>
      <c r="BG1320" s="1" t="s">
        <v>203</v>
      </c>
      <c r="BH1320" s="1" t="s">
        <v>958</v>
      </c>
      <c r="BI1320" s="1" t="s">
        <v>93</v>
      </c>
      <c r="BJ1320" s="1" t="s">
        <v>2375</v>
      </c>
      <c r="BK1320" s="1" t="s">
        <v>725</v>
      </c>
      <c r="BL1320" s="1" t="s">
        <v>2376</v>
      </c>
      <c r="BM1320" s="1" t="s">
        <v>126</v>
      </c>
      <c r="BN1320" s="1" t="s">
        <v>4828</v>
      </c>
      <c r="BO1320" s="1">
        <v>300</v>
      </c>
      <c r="BP1320" s="1">
        <v>300</v>
      </c>
      <c r="BQ1320" s="1" t="s">
        <v>97</v>
      </c>
      <c r="BR1320" s="1" t="s">
        <v>98</v>
      </c>
      <c r="BS1320" s="1" t="s">
        <v>84</v>
      </c>
      <c r="BU1320" s="1">
        <v>0</v>
      </c>
      <c r="BV1320" s="1">
        <v>0</v>
      </c>
      <c r="BW1320" s="1">
        <v>0</v>
      </c>
      <c r="BX1320" s="1">
        <v>0</v>
      </c>
    </row>
    <row r="1321" spans="4:76" hidden="1" x14ac:dyDescent="0.25">
      <c r="D1321" s="4"/>
      <c r="E1321" s="5" t="str">
        <f>BJ1321</f>
        <v>DPP-2018-APR</v>
      </c>
      <c r="F1321" s="5" t="str">
        <f>BK1321</f>
        <v>West</v>
      </c>
      <c r="H1321" s="5" t="str">
        <f>BB1321</f>
        <v>Withdrawn</v>
      </c>
      <c r="I1321" s="6" t="str">
        <f>BS1321</f>
        <v>Not Started</v>
      </c>
      <c r="J1321" s="1" t="s">
        <v>4829</v>
      </c>
      <c r="P1321" s="1" t="str">
        <f>BM1321</f>
        <v>NRIS</v>
      </c>
      <c r="R1321" s="1">
        <f>BP1321</f>
        <v>400</v>
      </c>
      <c r="T1321" s="1" t="str">
        <f>BQ1321</f>
        <v>Wind</v>
      </c>
      <c r="U1321" s="1" t="str">
        <f>BH1321</f>
        <v>Grundy County,Mercer County</v>
      </c>
      <c r="V1321" s="1" t="str">
        <f>BI1321</f>
        <v>MO</v>
      </c>
      <c r="AB1321" s="1"/>
      <c r="AC1321" s="1"/>
      <c r="AJ1321" s="5"/>
      <c r="AK1321" s="5"/>
      <c r="AL1321" s="5"/>
      <c r="AM1321" s="5"/>
      <c r="AN1321" s="5"/>
      <c r="AO1321" s="5"/>
      <c r="AP1321" s="5"/>
      <c r="AQ1321" s="5"/>
      <c r="AR1321" s="32"/>
      <c r="AS1321" s="32"/>
      <c r="AT1321" s="28">
        <f>AR1321/($R1321*1000)</f>
        <v>0</v>
      </c>
      <c r="AU1321" s="28">
        <f>AS1321/($R1321*1000)</f>
        <v>0</v>
      </c>
      <c r="BB1321" s="1" t="s">
        <v>73</v>
      </c>
      <c r="BC1321" s="2">
        <v>43171</v>
      </c>
      <c r="BD1321" s="2">
        <v>43552</v>
      </c>
      <c r="BF1321" s="2">
        <v>44075</v>
      </c>
      <c r="BG1321" s="1" t="s">
        <v>486</v>
      </c>
      <c r="BH1321" s="1" t="s">
        <v>4830</v>
      </c>
      <c r="BI1321" s="1" t="s">
        <v>488</v>
      </c>
      <c r="BJ1321" s="1" t="s">
        <v>2375</v>
      </c>
      <c r="BK1321" s="1" t="s">
        <v>725</v>
      </c>
      <c r="BL1321" s="1" t="s">
        <v>2376</v>
      </c>
      <c r="BM1321" s="1" t="s">
        <v>126</v>
      </c>
      <c r="BN1321" s="1" t="s">
        <v>4831</v>
      </c>
      <c r="BO1321" s="1">
        <v>400</v>
      </c>
      <c r="BP1321" s="1">
        <v>400</v>
      </c>
      <c r="BQ1321" s="1" t="s">
        <v>97</v>
      </c>
      <c r="BR1321" s="1" t="s">
        <v>98</v>
      </c>
      <c r="BS1321" s="1" t="s">
        <v>84</v>
      </c>
      <c r="BU1321" s="1">
        <v>0</v>
      </c>
      <c r="BV1321" s="1">
        <v>0</v>
      </c>
      <c r="BW1321" s="1">
        <v>0</v>
      </c>
      <c r="BX1321" s="1">
        <v>0</v>
      </c>
    </row>
    <row r="1322" spans="4:76" hidden="1" x14ac:dyDescent="0.25">
      <c r="D1322" s="4"/>
      <c r="E1322" s="5" t="str">
        <f>BJ1322</f>
        <v>DPP-2010-AUG</v>
      </c>
      <c r="F1322" s="5" t="str">
        <f>BK1322</f>
        <v>MI</v>
      </c>
      <c r="H1322" s="5" t="str">
        <f>BB1322</f>
        <v>Done</v>
      </c>
      <c r="I1322" s="6" t="str">
        <f>BS1322</f>
        <v>In Service</v>
      </c>
      <c r="J1322" s="1" t="s">
        <v>2937</v>
      </c>
      <c r="P1322" s="1" t="str">
        <f>BM1322</f>
        <v>ERIS</v>
      </c>
      <c r="R1322" s="1">
        <f>BP1322</f>
        <v>60</v>
      </c>
      <c r="T1322" s="1" t="str">
        <f>BQ1322</f>
        <v>Wind</v>
      </c>
      <c r="U1322" s="1" t="str">
        <f>BH1322</f>
        <v>Huron County</v>
      </c>
      <c r="V1322" s="1" t="str">
        <f>BI1322</f>
        <v>MI</v>
      </c>
      <c r="AB1322" s="1"/>
      <c r="AC1322" s="1"/>
      <c r="AJ1322" s="5"/>
      <c r="AK1322" s="5"/>
      <c r="AL1322" s="5"/>
      <c r="AM1322" s="5"/>
      <c r="AN1322" s="5"/>
      <c r="AO1322" s="5"/>
      <c r="AP1322" s="5"/>
      <c r="AQ1322" s="5"/>
      <c r="AR1322" s="5"/>
      <c r="AS1322" s="5"/>
      <c r="AT1322" s="5"/>
      <c r="AU1322" s="5"/>
      <c r="BB1322" s="1" t="s">
        <v>58</v>
      </c>
      <c r="BC1322" s="2">
        <v>40283</v>
      </c>
      <c r="BE1322" s="2">
        <v>41051</v>
      </c>
      <c r="BF1322" s="2">
        <v>41250</v>
      </c>
      <c r="BG1322" s="1" t="s">
        <v>128</v>
      </c>
      <c r="BH1322" s="1" t="s">
        <v>546</v>
      </c>
      <c r="BI1322" s="1" t="s">
        <v>130</v>
      </c>
      <c r="BJ1322" s="1" t="s">
        <v>1550</v>
      </c>
      <c r="BK1322" s="1" t="s">
        <v>130</v>
      </c>
      <c r="BL1322" s="1" t="s">
        <v>77</v>
      </c>
      <c r="BM1322" s="1" t="s">
        <v>62</v>
      </c>
      <c r="BN1322" s="1" t="s">
        <v>2938</v>
      </c>
      <c r="BO1322" s="1">
        <v>60</v>
      </c>
      <c r="BP1322" s="1">
        <v>60</v>
      </c>
      <c r="BQ1322" s="1" t="s">
        <v>97</v>
      </c>
      <c r="BR1322" s="1" t="s">
        <v>98</v>
      </c>
      <c r="BS1322" s="1" t="s">
        <v>65</v>
      </c>
      <c r="BT1322" s="2">
        <v>41182</v>
      </c>
      <c r="BU1322" s="1">
        <v>0</v>
      </c>
      <c r="BV1322" s="1">
        <v>0</v>
      </c>
      <c r="BW1322" s="1">
        <v>0</v>
      </c>
      <c r="BX1322" s="1">
        <v>0</v>
      </c>
    </row>
    <row r="1323" spans="4:76" hidden="1" x14ac:dyDescent="0.25">
      <c r="D1323" s="4"/>
      <c r="E1323" s="5" t="str">
        <f>BJ1323</f>
        <v>SPA-2013-MAR</v>
      </c>
      <c r="F1323" s="5">
        <f>BK1323</f>
        <v>0</v>
      </c>
      <c r="H1323" s="5" t="str">
        <f>BB1323</f>
        <v>Withdrawn</v>
      </c>
      <c r="I1323" s="6" t="str">
        <f>BS1323</f>
        <v>Not Started</v>
      </c>
      <c r="J1323" s="1" t="s">
        <v>2939</v>
      </c>
      <c r="P1323" s="1" t="str">
        <f>BM1323</f>
        <v>ERIS</v>
      </c>
      <c r="R1323" s="1">
        <f>BP1323</f>
        <v>32</v>
      </c>
      <c r="T1323" s="1" t="str">
        <f>BQ1323</f>
        <v>Wind</v>
      </c>
      <c r="U1323" s="1" t="str">
        <f>BH1323</f>
        <v>Brown County</v>
      </c>
      <c r="V1323" s="1" t="str">
        <f>BI1323</f>
        <v>MN</v>
      </c>
      <c r="AB1323" s="1"/>
      <c r="AC1323" s="1"/>
      <c r="AJ1323" s="5"/>
      <c r="AK1323" s="5"/>
      <c r="AL1323" s="5"/>
      <c r="AM1323" s="5"/>
      <c r="AN1323" s="5"/>
      <c r="AO1323" s="5"/>
      <c r="AP1323" s="5"/>
      <c r="AQ1323" s="5"/>
      <c r="AR1323" s="5"/>
      <c r="AS1323" s="5"/>
      <c r="AT1323" s="5"/>
      <c r="AU1323" s="5"/>
      <c r="BB1323" s="1" t="s">
        <v>73</v>
      </c>
      <c r="BC1323" s="2">
        <v>38839</v>
      </c>
      <c r="BD1323" s="2">
        <v>42576</v>
      </c>
      <c r="BF1323" s="2">
        <v>39417</v>
      </c>
      <c r="BG1323" s="1" t="s">
        <v>87</v>
      </c>
      <c r="BH1323" s="1" t="s">
        <v>302</v>
      </c>
      <c r="BI1323" s="1" t="s">
        <v>93</v>
      </c>
      <c r="BJ1323" s="1" t="s">
        <v>2940</v>
      </c>
      <c r="BL1323" s="1" t="s">
        <v>143</v>
      </c>
      <c r="BM1323" s="1" t="s">
        <v>62</v>
      </c>
      <c r="BN1323" s="1" t="s">
        <v>2941</v>
      </c>
      <c r="BO1323" s="1">
        <v>32</v>
      </c>
      <c r="BP1323" s="1">
        <v>32</v>
      </c>
      <c r="BQ1323" s="1" t="s">
        <v>97</v>
      </c>
      <c r="BR1323" s="1" t="s">
        <v>98</v>
      </c>
      <c r="BS1323" s="1" t="s">
        <v>84</v>
      </c>
      <c r="BU1323" s="1">
        <v>0</v>
      </c>
      <c r="BV1323" s="1">
        <v>0</v>
      </c>
      <c r="BW1323" s="1">
        <v>0</v>
      </c>
      <c r="BX1323" s="1">
        <v>0</v>
      </c>
    </row>
    <row r="1324" spans="4:76" hidden="1" x14ac:dyDescent="0.25">
      <c r="D1324" s="4"/>
      <c r="E1324" s="5" t="str">
        <f>BJ1324</f>
        <v>DPP-2018-APR</v>
      </c>
      <c r="F1324" s="5" t="str">
        <f>BK1324</f>
        <v>East (ITC)</v>
      </c>
      <c r="H1324" s="5" t="str">
        <f>BB1324</f>
        <v>Withdrawn</v>
      </c>
      <c r="I1324" s="6" t="str">
        <f>BS1324</f>
        <v>Not Started</v>
      </c>
      <c r="J1324" s="1" t="s">
        <v>5166</v>
      </c>
      <c r="P1324" s="1" t="str">
        <f>BM1324</f>
        <v>NRIS</v>
      </c>
      <c r="R1324" s="1">
        <f>BP1324</f>
        <v>70</v>
      </c>
      <c r="T1324" s="1" t="str">
        <f>BQ1324</f>
        <v>Solar</v>
      </c>
      <c r="U1324" s="1" t="str">
        <f>BH1324</f>
        <v>Eaton County</v>
      </c>
      <c r="V1324" s="1" t="str">
        <f>BI1324</f>
        <v>MI</v>
      </c>
      <c r="AB1324" s="1"/>
      <c r="AC1324" s="1"/>
      <c r="AJ1324" s="5"/>
      <c r="AK1324" s="5"/>
      <c r="AL1324" s="5"/>
      <c r="AM1324" s="5"/>
      <c r="AN1324" s="5"/>
      <c r="AO1324" s="5"/>
      <c r="AP1324" s="5"/>
      <c r="AQ1324" s="5"/>
      <c r="AR1324" s="32"/>
      <c r="AS1324" s="32"/>
      <c r="AT1324" s="28">
        <f>AR1324/($R1324*1000)</f>
        <v>0</v>
      </c>
      <c r="AU1324" s="28">
        <f>AS1324/($R1324*1000)</f>
        <v>0</v>
      </c>
      <c r="BB1324" s="1" t="s">
        <v>73</v>
      </c>
      <c r="BC1324" s="2">
        <v>43171</v>
      </c>
      <c r="BD1324" s="2">
        <v>43801</v>
      </c>
      <c r="BF1324" s="2">
        <v>44440</v>
      </c>
      <c r="BG1324" s="1" t="s">
        <v>139</v>
      </c>
      <c r="BH1324" s="1" t="s">
        <v>2317</v>
      </c>
      <c r="BI1324" s="1" t="s">
        <v>130</v>
      </c>
      <c r="BJ1324" s="1" t="s">
        <v>2375</v>
      </c>
      <c r="BK1324" s="1" t="s">
        <v>1808</v>
      </c>
      <c r="BL1324" s="1" t="s">
        <v>2376</v>
      </c>
      <c r="BM1324" s="1" t="s">
        <v>126</v>
      </c>
      <c r="BN1324" s="1" t="s">
        <v>5167</v>
      </c>
      <c r="BO1324" s="1">
        <v>70</v>
      </c>
      <c r="BP1324" s="1">
        <v>70</v>
      </c>
      <c r="BQ1324" s="1" t="s">
        <v>1485</v>
      </c>
      <c r="BR1324" s="1" t="s">
        <v>1486</v>
      </c>
      <c r="BS1324" s="1" t="s">
        <v>84</v>
      </c>
      <c r="BU1324" s="1">
        <v>0</v>
      </c>
      <c r="BV1324" s="1">
        <v>0</v>
      </c>
      <c r="BW1324" s="1">
        <v>0</v>
      </c>
      <c r="BX1324" s="1">
        <v>0</v>
      </c>
    </row>
    <row r="1325" spans="4:76" hidden="1" x14ac:dyDescent="0.25">
      <c r="D1325" s="4"/>
      <c r="E1325" s="5" t="str">
        <f>BJ1325</f>
        <v>DPP-2018-APR</v>
      </c>
      <c r="F1325" s="5" t="str">
        <f>BK1325</f>
        <v>West</v>
      </c>
      <c r="H1325" s="5" t="str">
        <f>BB1325</f>
        <v>Active</v>
      </c>
      <c r="I1325" s="6" t="str">
        <f>BS1325</f>
        <v>Not Started</v>
      </c>
      <c r="J1325" s="1" t="s">
        <v>2596</v>
      </c>
      <c r="P1325" s="1" t="str">
        <f>BM1325</f>
        <v>NRIS</v>
      </c>
      <c r="R1325" s="1">
        <f>BP1325</f>
        <v>150</v>
      </c>
      <c r="T1325" s="1" t="str">
        <f>BQ1325</f>
        <v>Solar</v>
      </c>
      <c r="U1325" s="1" t="str">
        <f>BH1325</f>
        <v>Clinton County</v>
      </c>
      <c r="V1325" s="1" t="str">
        <f>BI1325</f>
        <v>IA</v>
      </c>
      <c r="AB1325" s="1"/>
      <c r="AC1325" s="1"/>
      <c r="AJ1325" s="5"/>
      <c r="AK1325" s="5"/>
      <c r="AL1325" s="5"/>
      <c r="AM1325" s="5"/>
      <c r="AN1325" s="5"/>
      <c r="AO1325" s="5"/>
      <c r="AP1325" s="5"/>
      <c r="AQ1325" s="5"/>
      <c r="AR1325" s="32"/>
      <c r="AS1325" s="32"/>
      <c r="AT1325" s="28">
        <f>AR1325/($R1325*1000)</f>
        <v>0</v>
      </c>
      <c r="AU1325" s="28">
        <f>AS1325/($R1325*1000)</f>
        <v>0</v>
      </c>
      <c r="BB1325" s="1" t="s">
        <v>2374</v>
      </c>
      <c r="BC1325" s="2">
        <v>43171</v>
      </c>
      <c r="BF1325" s="2">
        <v>44075</v>
      </c>
      <c r="BG1325" s="1" t="s">
        <v>87</v>
      </c>
      <c r="BH1325" s="1" t="s">
        <v>88</v>
      </c>
      <c r="BI1325" s="1" t="s">
        <v>89</v>
      </c>
      <c r="BJ1325" s="1" t="s">
        <v>2375</v>
      </c>
      <c r="BK1325" s="1" t="s">
        <v>725</v>
      </c>
      <c r="BL1325" s="1" t="s">
        <v>2376</v>
      </c>
      <c r="BM1325" s="1" t="s">
        <v>126</v>
      </c>
      <c r="BN1325" s="1" t="s">
        <v>2597</v>
      </c>
      <c r="BO1325" s="1">
        <v>150</v>
      </c>
      <c r="BP1325" s="1">
        <v>150</v>
      </c>
      <c r="BQ1325" s="1" t="s">
        <v>1485</v>
      </c>
      <c r="BR1325" s="1" t="s">
        <v>1486</v>
      </c>
      <c r="BS1325" s="1" t="s">
        <v>84</v>
      </c>
      <c r="BU1325" s="1">
        <v>150</v>
      </c>
      <c r="BV1325" s="1">
        <v>150</v>
      </c>
      <c r="BW1325" s="1">
        <v>150</v>
      </c>
      <c r="BX1325" s="1">
        <v>150</v>
      </c>
    </row>
    <row r="1326" spans="4:76" x14ac:dyDescent="0.25">
      <c r="D1326" s="4"/>
      <c r="E1326" s="5" t="str">
        <f>BJ1326</f>
        <v>DPP-2018-APR</v>
      </c>
      <c r="F1326" s="5" t="str">
        <f>BK1326</f>
        <v>East (ATC)</v>
      </c>
      <c r="G1326" s="5" t="str">
        <f>_xlfn.CONCAT(E1326,F1326)</f>
        <v>DPP-2018-APREast (ATC)</v>
      </c>
      <c r="H1326" s="5" t="str">
        <f>BB1326</f>
        <v>Withdrawn</v>
      </c>
      <c r="I1326" s="6" t="str">
        <f>BS1326</f>
        <v>Not Started</v>
      </c>
      <c r="J1326" s="1" t="s">
        <v>5386</v>
      </c>
      <c r="P1326" s="1" t="str">
        <f>BM1326</f>
        <v>NRIS</v>
      </c>
      <c r="Q1326" s="1" t="s">
        <v>6202</v>
      </c>
      <c r="R1326" s="1">
        <f>BP1326</f>
        <v>300</v>
      </c>
      <c r="T1326" s="1" t="str">
        <f>BQ1326</f>
        <v>Wind</v>
      </c>
      <c r="U1326" s="1" t="str">
        <f>BH1326</f>
        <v>Marathon County,Taylor County,Wood County</v>
      </c>
      <c r="V1326" s="1" t="str">
        <f>BI1326</f>
        <v>WI</v>
      </c>
      <c r="Z1326" s="1">
        <v>1</v>
      </c>
      <c r="AA1326" s="1">
        <f>IF(H1326="Withdrawn",0,1)</f>
        <v>0</v>
      </c>
      <c r="AB1326" s="36">
        <v>1200000</v>
      </c>
      <c r="AC1326" s="36">
        <v>547326</v>
      </c>
      <c r="AJ1326" s="5"/>
      <c r="AK1326" s="32">
        <v>4069706</v>
      </c>
      <c r="AL1326" s="32">
        <f>SUM(AB1326:AK1326)</f>
        <v>5817032</v>
      </c>
      <c r="AM1326" s="32"/>
      <c r="AN1326" s="32"/>
      <c r="AO1326" s="32">
        <v>4061000</v>
      </c>
      <c r="AP1326" s="32">
        <v>11492260</v>
      </c>
      <c r="AQ1326" s="32">
        <v>11400000</v>
      </c>
      <c r="AR1326" s="32">
        <f>AM1326+AP1326</f>
        <v>11492260</v>
      </c>
      <c r="AS1326" s="32">
        <f>AR1326+AN1326+AO1326+AQ1326</f>
        <v>26953260</v>
      </c>
      <c r="AT1326" s="28">
        <f>AR1326/($R1326*1000)</f>
        <v>38.307533333333332</v>
      </c>
      <c r="AU1326" s="28">
        <f>AS1326/($R1326*1000)</f>
        <v>89.844200000000001</v>
      </c>
      <c r="AV1326" s="16">
        <f>IF(P1326 = "NRIS",AS1326,AR1326)</f>
        <v>26953260</v>
      </c>
      <c r="BB1326" s="1" t="s">
        <v>73</v>
      </c>
      <c r="BC1326" s="2">
        <v>43171</v>
      </c>
      <c r="BD1326" s="2">
        <v>43970</v>
      </c>
      <c r="BF1326" s="2">
        <v>44440</v>
      </c>
      <c r="BG1326" s="1" t="s">
        <v>74</v>
      </c>
      <c r="BH1326" s="1" t="s">
        <v>5387</v>
      </c>
      <c r="BI1326" s="1" t="s">
        <v>76</v>
      </c>
      <c r="BJ1326" s="1" t="s">
        <v>2375</v>
      </c>
      <c r="BK1326" s="1" t="s">
        <v>2196</v>
      </c>
      <c r="BL1326" s="1" t="s">
        <v>2376</v>
      </c>
      <c r="BM1326" s="1" t="s">
        <v>126</v>
      </c>
      <c r="BN1326" s="1" t="s">
        <v>5388</v>
      </c>
      <c r="BO1326" s="1">
        <v>300</v>
      </c>
      <c r="BP1326" s="1">
        <v>300</v>
      </c>
      <c r="BQ1326" s="1" t="s">
        <v>97</v>
      </c>
      <c r="BR1326" s="1" t="s">
        <v>98</v>
      </c>
      <c r="BS1326" s="1" t="s">
        <v>84</v>
      </c>
      <c r="BU1326" s="1">
        <v>300</v>
      </c>
      <c r="BV1326" s="1">
        <v>300</v>
      </c>
      <c r="BW1326" s="1">
        <v>0</v>
      </c>
      <c r="BX1326" s="1">
        <v>0</v>
      </c>
    </row>
    <row r="1327" spans="4:76" hidden="1" x14ac:dyDescent="0.25">
      <c r="D1327" s="4"/>
      <c r="E1327" s="5" t="str">
        <f>BJ1327</f>
        <v>DPP-2018-APR</v>
      </c>
      <c r="F1327" s="5" t="str">
        <f>BK1327</f>
        <v>West</v>
      </c>
      <c r="H1327" s="5" t="str">
        <f>BB1327</f>
        <v>Withdrawn</v>
      </c>
      <c r="I1327" s="6" t="str">
        <f>BS1327</f>
        <v>Not Started</v>
      </c>
      <c r="J1327" s="1" t="s">
        <v>5302</v>
      </c>
      <c r="P1327" s="1" t="str">
        <f>BM1327</f>
        <v>NRIS</v>
      </c>
      <c r="R1327" s="1">
        <f>BP1327</f>
        <v>120</v>
      </c>
      <c r="T1327" s="1" t="str">
        <f>BQ1327</f>
        <v>Solar</v>
      </c>
      <c r="U1327" s="1" t="str">
        <f>BH1327</f>
        <v>Nobles County</v>
      </c>
      <c r="V1327" s="1" t="str">
        <f>BI1327</f>
        <v>MN</v>
      </c>
      <c r="AB1327" s="1"/>
      <c r="AC1327" s="1"/>
      <c r="AJ1327" s="5"/>
      <c r="AK1327" s="5"/>
      <c r="AL1327" s="5"/>
      <c r="AM1327" s="5"/>
      <c r="AN1327" s="5"/>
      <c r="AO1327" s="5"/>
      <c r="AP1327" s="5"/>
      <c r="AQ1327" s="5"/>
      <c r="AR1327" s="32"/>
      <c r="AS1327" s="32"/>
      <c r="AT1327" s="28">
        <f>AR1327/($R1327*1000)</f>
        <v>0</v>
      </c>
      <c r="AU1327" s="28">
        <f>AS1327/($R1327*1000)</f>
        <v>0</v>
      </c>
      <c r="BB1327" s="1" t="s">
        <v>73</v>
      </c>
      <c r="BC1327" s="2">
        <v>43171</v>
      </c>
      <c r="BD1327" s="2">
        <v>43915</v>
      </c>
      <c r="BF1327" s="2">
        <v>44198</v>
      </c>
      <c r="BG1327" s="1" t="s">
        <v>87</v>
      </c>
      <c r="BH1327" s="1" t="s">
        <v>347</v>
      </c>
      <c r="BI1327" s="1" t="s">
        <v>93</v>
      </c>
      <c r="BJ1327" s="1" t="s">
        <v>2375</v>
      </c>
      <c r="BK1327" s="1" t="s">
        <v>725</v>
      </c>
      <c r="BL1327" s="1" t="s">
        <v>2376</v>
      </c>
      <c r="BM1327" s="1" t="s">
        <v>126</v>
      </c>
      <c r="BN1327" s="1" t="s">
        <v>5303</v>
      </c>
      <c r="BO1327" s="1">
        <v>120</v>
      </c>
      <c r="BP1327" s="1">
        <v>120</v>
      </c>
      <c r="BQ1327" s="1" t="s">
        <v>1485</v>
      </c>
      <c r="BR1327" s="1" t="s">
        <v>1486</v>
      </c>
      <c r="BS1327" s="1" t="s">
        <v>84</v>
      </c>
      <c r="BU1327" s="1">
        <v>0</v>
      </c>
      <c r="BV1327" s="1">
        <v>0</v>
      </c>
      <c r="BW1327" s="1">
        <v>0</v>
      </c>
      <c r="BX1327" s="1">
        <v>0</v>
      </c>
    </row>
    <row r="1328" spans="4:76" x14ac:dyDescent="0.25">
      <c r="D1328" s="4"/>
      <c r="E1328" s="5" t="str">
        <f>BJ1328</f>
        <v>DPP-2018-APR</v>
      </c>
      <c r="F1328" s="5" t="str">
        <f>BK1328</f>
        <v>Central</v>
      </c>
      <c r="G1328" s="5" t="str">
        <f>_xlfn.CONCAT(E1328,F1328)</f>
        <v>DPP-2018-APRCentral</v>
      </c>
      <c r="H1328" s="5" t="str">
        <f>BB1328</f>
        <v>Active</v>
      </c>
      <c r="I1328" s="6" t="str">
        <f>BS1328</f>
        <v>Not Started</v>
      </c>
      <c r="J1328" s="1" t="s">
        <v>2601</v>
      </c>
      <c r="P1328" s="1" t="str">
        <f>BM1328</f>
        <v>NRIS</v>
      </c>
      <c r="Q1328" s="1" t="s">
        <v>6202</v>
      </c>
      <c r="R1328" s="1">
        <f>BP1328</f>
        <v>200</v>
      </c>
      <c r="T1328" s="1" t="str">
        <f>BQ1328</f>
        <v>Solar</v>
      </c>
      <c r="U1328" s="1" t="str">
        <f>BH1328</f>
        <v>Scott County</v>
      </c>
      <c r="V1328" s="1" t="str">
        <f>BI1328</f>
        <v>MO</v>
      </c>
      <c r="Z1328" s="1">
        <v>1</v>
      </c>
      <c r="AA1328" s="1">
        <f>IF(H1328="Withdrawn",0,1)</f>
        <v>1</v>
      </c>
      <c r="AB1328" s="36">
        <v>800000</v>
      </c>
      <c r="AC1328" s="36">
        <v>935301</v>
      </c>
      <c r="AJ1328" s="5"/>
      <c r="AK1328" s="32">
        <v>193005</v>
      </c>
      <c r="AL1328" s="32">
        <f>SUM(AB1328:AK1328)</f>
        <v>1928306</v>
      </c>
      <c r="AM1328" s="32"/>
      <c r="AN1328" s="32"/>
      <c r="AO1328" s="32">
        <v>656000</v>
      </c>
      <c r="AP1328" s="32">
        <v>8322000</v>
      </c>
      <c r="AQ1328" s="32">
        <v>1319532</v>
      </c>
      <c r="AR1328" s="32">
        <f>AM1328+AP1328</f>
        <v>8322000</v>
      </c>
      <c r="AS1328" s="32">
        <f>AR1328+AN1328+AO1328+AQ1328</f>
        <v>10297532</v>
      </c>
      <c r="AT1328" s="28">
        <f>AR1328/($R1328*1000)</f>
        <v>41.61</v>
      </c>
      <c r="AU1328" s="28">
        <f>AS1328/($R1328*1000)</f>
        <v>51.487659999999998</v>
      </c>
      <c r="AV1328" s="16">
        <f>IF(P1328 = "NRIS",AS1328,AR1328)</f>
        <v>10297532</v>
      </c>
      <c r="BB1328" s="1" t="s">
        <v>2374</v>
      </c>
      <c r="BC1328" s="2">
        <v>43171</v>
      </c>
      <c r="BF1328" s="2">
        <v>44198</v>
      </c>
      <c r="BG1328" s="1" t="s">
        <v>486</v>
      </c>
      <c r="BH1328" s="1" t="s">
        <v>265</v>
      </c>
      <c r="BI1328" s="1" t="s">
        <v>488</v>
      </c>
      <c r="BJ1328" s="1" t="s">
        <v>2375</v>
      </c>
      <c r="BK1328" s="1" t="s">
        <v>2435</v>
      </c>
      <c r="BL1328" s="1" t="s">
        <v>2376</v>
      </c>
      <c r="BM1328" s="1" t="s">
        <v>126</v>
      </c>
      <c r="BN1328" s="1" t="s">
        <v>2602</v>
      </c>
      <c r="BO1328" s="1">
        <v>200</v>
      </c>
      <c r="BP1328" s="1">
        <v>200</v>
      </c>
      <c r="BQ1328" s="1" t="s">
        <v>1485</v>
      </c>
      <c r="BR1328" s="1" t="s">
        <v>1486</v>
      </c>
      <c r="BS1328" s="1" t="s">
        <v>84</v>
      </c>
      <c r="BU1328" s="1">
        <v>200</v>
      </c>
      <c r="BV1328" s="1">
        <v>200</v>
      </c>
      <c r="BW1328" s="1">
        <v>200</v>
      </c>
      <c r="BX1328" s="1">
        <v>200</v>
      </c>
    </row>
    <row r="1329" spans="4:76" hidden="1" x14ac:dyDescent="0.25">
      <c r="D1329" s="4"/>
      <c r="E1329" s="5" t="str">
        <f>BJ1329</f>
        <v>DPP-2018-APR</v>
      </c>
      <c r="F1329" s="5" t="str">
        <f>BK1329</f>
        <v>East (ITC)</v>
      </c>
      <c r="H1329" s="5" t="str">
        <f>BB1329</f>
        <v>Withdrawn</v>
      </c>
      <c r="I1329" s="6" t="str">
        <f>BS1329</f>
        <v>Not Started</v>
      </c>
      <c r="J1329" s="1" t="s">
        <v>5778</v>
      </c>
      <c r="P1329" s="1" t="str">
        <f>BM1329</f>
        <v>NRIS</v>
      </c>
      <c r="R1329" s="1">
        <f>BP1329</f>
        <v>150</v>
      </c>
      <c r="T1329" s="1" t="str">
        <f>BQ1329</f>
        <v>Solar</v>
      </c>
      <c r="U1329" s="1" t="str">
        <f>BH1329</f>
        <v>Shiawassee County</v>
      </c>
      <c r="V1329" s="1" t="str">
        <f>BI1329</f>
        <v>MI</v>
      </c>
      <c r="AB1329" s="1"/>
      <c r="AC1329" s="1"/>
      <c r="AJ1329" s="5"/>
      <c r="AK1329" s="5"/>
      <c r="AL1329" s="5"/>
      <c r="AM1329" s="5"/>
      <c r="AN1329" s="5"/>
      <c r="AO1329" s="5"/>
      <c r="AP1329" s="5"/>
      <c r="AQ1329" s="5"/>
      <c r="AR1329" s="32"/>
      <c r="AS1329" s="32"/>
      <c r="AT1329" s="28">
        <f>AR1329/($R1329*1000)</f>
        <v>0</v>
      </c>
      <c r="AU1329" s="28">
        <f>AS1329/($R1329*1000)</f>
        <v>0</v>
      </c>
      <c r="BB1329" s="1" t="s">
        <v>73</v>
      </c>
      <c r="BC1329" s="2">
        <v>43171</v>
      </c>
      <c r="BD1329" s="2">
        <v>44231</v>
      </c>
      <c r="BF1329" s="2">
        <v>44198</v>
      </c>
      <c r="BG1329" s="1" t="s">
        <v>139</v>
      </c>
      <c r="BH1329" s="1" t="s">
        <v>368</v>
      </c>
      <c r="BI1329" s="1" t="s">
        <v>130</v>
      </c>
      <c r="BJ1329" s="1" t="s">
        <v>2375</v>
      </c>
      <c r="BK1329" s="1" t="s">
        <v>1808</v>
      </c>
      <c r="BL1329" s="1" t="s">
        <v>2376</v>
      </c>
      <c r="BM1329" s="1" t="s">
        <v>126</v>
      </c>
      <c r="BN1329" s="1" t="s">
        <v>5779</v>
      </c>
      <c r="BO1329" s="1">
        <v>150</v>
      </c>
      <c r="BP1329" s="1">
        <v>150</v>
      </c>
      <c r="BQ1329" s="1" t="s">
        <v>1485</v>
      </c>
      <c r="BR1329" s="1" t="s">
        <v>1486</v>
      </c>
      <c r="BS1329" s="1" t="s">
        <v>84</v>
      </c>
      <c r="BU1329" s="1">
        <v>150</v>
      </c>
      <c r="BV1329" s="1">
        <v>150</v>
      </c>
      <c r="BW1329" s="1">
        <v>150</v>
      </c>
      <c r="BX1329" s="1">
        <v>150</v>
      </c>
    </row>
    <row r="1330" spans="4:76" hidden="1" x14ac:dyDescent="0.25">
      <c r="D1330" s="4"/>
      <c r="E1330" s="5" t="str">
        <f>BJ1330</f>
        <v>DPP-2017-FEB</v>
      </c>
      <c r="F1330" s="5" t="str">
        <f>BK1330</f>
        <v>East (ITC)</v>
      </c>
      <c r="H1330" s="5" t="str">
        <f>BB1330</f>
        <v>Done</v>
      </c>
      <c r="I1330" s="6" t="str">
        <f>BS1330</f>
        <v>Under Construction</v>
      </c>
      <c r="J1330" s="1" t="s">
        <v>5421</v>
      </c>
      <c r="P1330" s="1" t="str">
        <f>BM1330</f>
        <v>ERIS</v>
      </c>
      <c r="R1330" s="1">
        <f>BP1330</f>
        <v>0</v>
      </c>
      <c r="T1330" s="1" t="str">
        <f>BQ1330</f>
        <v>Landfill Gas</v>
      </c>
      <c r="U1330" s="1" t="str">
        <f>BH1330</f>
        <v>Macomb County</v>
      </c>
      <c r="V1330" s="1" t="str">
        <f>BI1330</f>
        <v>MI</v>
      </c>
      <c r="AB1330" s="1"/>
      <c r="AC1330" s="1"/>
      <c r="AJ1330" s="5"/>
      <c r="AK1330" s="5"/>
      <c r="AL1330" s="5"/>
      <c r="AM1330" s="5"/>
      <c r="AN1330" s="5"/>
      <c r="AO1330" s="5"/>
      <c r="AP1330" s="5"/>
      <c r="AQ1330" s="5"/>
      <c r="AR1330" s="5"/>
      <c r="AS1330" s="5"/>
      <c r="AT1330" s="5"/>
      <c r="AU1330" s="5"/>
      <c r="BB1330" s="1" t="s">
        <v>58</v>
      </c>
      <c r="BC1330" s="2">
        <v>42537</v>
      </c>
      <c r="BE1330" s="2">
        <v>43581</v>
      </c>
      <c r="BF1330" s="2">
        <v>40360</v>
      </c>
      <c r="BG1330" s="1" t="s">
        <v>128</v>
      </c>
      <c r="BH1330" s="1" t="s">
        <v>2218</v>
      </c>
      <c r="BI1330" s="1" t="s">
        <v>130</v>
      </c>
      <c r="BJ1330" s="1" t="s">
        <v>3220</v>
      </c>
      <c r="BK1330" s="1" t="s">
        <v>1808</v>
      </c>
      <c r="BL1330" s="1" t="s">
        <v>726</v>
      </c>
      <c r="BM1330" s="1" t="s">
        <v>62</v>
      </c>
      <c r="BN1330" s="1" t="s">
        <v>5422</v>
      </c>
      <c r="BO1330" s="1">
        <v>1.6</v>
      </c>
      <c r="BP1330" s="1">
        <v>0</v>
      </c>
      <c r="BQ1330" s="1" t="s">
        <v>1730</v>
      </c>
      <c r="BR1330" s="1" t="s">
        <v>150</v>
      </c>
      <c r="BS1330" s="1" t="s">
        <v>71</v>
      </c>
      <c r="BT1330" s="2">
        <v>40360</v>
      </c>
      <c r="BU1330" s="1">
        <v>1.6</v>
      </c>
      <c r="BV1330" s="1">
        <v>0</v>
      </c>
      <c r="BW1330" s="1">
        <v>1.6</v>
      </c>
      <c r="BX1330" s="1">
        <v>0</v>
      </c>
    </row>
    <row r="1331" spans="4:76" hidden="1" x14ac:dyDescent="0.25">
      <c r="D1331" s="4"/>
      <c r="E1331" s="5" t="str">
        <f>BJ1331</f>
        <v>FES-2014-DEC</v>
      </c>
      <c r="F1331" s="5">
        <f>BK1331</f>
        <v>0</v>
      </c>
      <c r="H1331" s="5" t="str">
        <f>BB1331</f>
        <v>Withdrawn</v>
      </c>
      <c r="I1331" s="6" t="str">
        <f>BS1331</f>
        <v>Not Started</v>
      </c>
      <c r="J1331" s="1" t="s">
        <v>2960</v>
      </c>
      <c r="P1331" s="1" t="str">
        <f>BM1331</f>
        <v>NRIS</v>
      </c>
      <c r="R1331" s="1">
        <f>BP1331</f>
        <v>75</v>
      </c>
      <c r="T1331" s="1" t="str">
        <f>BQ1331</f>
        <v>Solar</v>
      </c>
      <c r="U1331" s="1" t="str">
        <f>BH1331</f>
        <v>Washtenaw County</v>
      </c>
      <c r="V1331" s="1" t="str">
        <f>BI1331</f>
        <v>MI</v>
      </c>
      <c r="AB1331" s="1"/>
      <c r="AC1331" s="1"/>
      <c r="AJ1331" s="5"/>
      <c r="AK1331" s="5"/>
      <c r="AL1331" s="5"/>
      <c r="AM1331" s="5"/>
      <c r="AN1331" s="5"/>
      <c r="AO1331" s="5"/>
      <c r="AP1331" s="5"/>
      <c r="AQ1331" s="5"/>
      <c r="AR1331" s="5"/>
      <c r="AS1331" s="5"/>
      <c r="AT1331" s="5"/>
      <c r="AU1331" s="5"/>
      <c r="BB1331" s="1" t="s">
        <v>73</v>
      </c>
      <c r="BC1331" s="2">
        <v>41960</v>
      </c>
      <c r="BD1331" s="2">
        <v>42605</v>
      </c>
      <c r="BF1331" s="2">
        <v>42614</v>
      </c>
      <c r="BG1331" s="1" t="s">
        <v>128</v>
      </c>
      <c r="BH1331" s="1" t="s">
        <v>271</v>
      </c>
      <c r="BI1331" s="1" t="s">
        <v>130</v>
      </c>
      <c r="BJ1331" s="1" t="s">
        <v>2736</v>
      </c>
      <c r="BL1331" s="1" t="s">
        <v>536</v>
      </c>
      <c r="BM1331" s="1" t="s">
        <v>126</v>
      </c>
      <c r="BN1331" s="1" t="s">
        <v>2961</v>
      </c>
      <c r="BO1331" s="1">
        <v>75</v>
      </c>
      <c r="BP1331" s="1">
        <v>75</v>
      </c>
      <c r="BQ1331" s="1" t="s">
        <v>1485</v>
      </c>
      <c r="BR1331" s="1" t="s">
        <v>1486</v>
      </c>
      <c r="BS1331" s="1" t="s">
        <v>84</v>
      </c>
      <c r="BU1331" s="1">
        <v>0</v>
      </c>
      <c r="BV1331" s="1">
        <v>0</v>
      </c>
      <c r="BW1331" s="1">
        <v>0</v>
      </c>
      <c r="BX1331" s="1">
        <v>0</v>
      </c>
    </row>
    <row r="1332" spans="4:76" hidden="1" x14ac:dyDescent="0.25">
      <c r="D1332" s="4"/>
      <c r="E1332" s="5" t="str">
        <f>BJ1332</f>
        <v>DPP-2018-APR</v>
      </c>
      <c r="F1332" s="5" t="str">
        <f>BK1332</f>
        <v>East (ITC)</v>
      </c>
      <c r="H1332" s="5" t="str">
        <f>BB1332</f>
        <v>Withdrawn</v>
      </c>
      <c r="I1332" s="6" t="str">
        <f>BS1332</f>
        <v>Not Started</v>
      </c>
      <c r="J1332" s="1" t="s">
        <v>5780</v>
      </c>
      <c r="P1332" s="1" t="str">
        <f>BM1332</f>
        <v>NRIS</v>
      </c>
      <c r="R1332" s="1">
        <f>BP1332</f>
        <v>170</v>
      </c>
      <c r="T1332" s="1" t="str">
        <f>BQ1332</f>
        <v>Solar</v>
      </c>
      <c r="U1332" s="1" t="str">
        <f>BH1332</f>
        <v>Shiawassee County</v>
      </c>
      <c r="V1332" s="1" t="str">
        <f>BI1332</f>
        <v>MI</v>
      </c>
      <c r="AB1332" s="1"/>
      <c r="AC1332" s="1"/>
      <c r="AJ1332" s="5"/>
      <c r="AK1332" s="5"/>
      <c r="AL1332" s="5"/>
      <c r="AM1332" s="5"/>
      <c r="AN1332" s="5"/>
      <c r="AO1332" s="5"/>
      <c r="AP1332" s="5"/>
      <c r="AQ1332" s="5"/>
      <c r="AR1332" s="32"/>
      <c r="AS1332" s="32"/>
      <c r="AT1332" s="28">
        <f>AR1332/($R1332*1000)</f>
        <v>0</v>
      </c>
      <c r="AU1332" s="28">
        <f>AS1332/($R1332*1000)</f>
        <v>0</v>
      </c>
      <c r="BB1332" s="1" t="s">
        <v>73</v>
      </c>
      <c r="BC1332" s="2">
        <v>43171</v>
      </c>
      <c r="BD1332" s="2">
        <v>44231</v>
      </c>
      <c r="BF1332" s="2">
        <v>44198</v>
      </c>
      <c r="BG1332" s="1" t="s">
        <v>139</v>
      </c>
      <c r="BH1332" s="1" t="s">
        <v>368</v>
      </c>
      <c r="BI1332" s="1" t="s">
        <v>130</v>
      </c>
      <c r="BJ1332" s="1" t="s">
        <v>2375</v>
      </c>
      <c r="BK1332" s="1" t="s">
        <v>1808</v>
      </c>
      <c r="BL1332" s="1" t="s">
        <v>2376</v>
      </c>
      <c r="BM1332" s="1" t="s">
        <v>126</v>
      </c>
      <c r="BN1332" s="1" t="s">
        <v>5781</v>
      </c>
      <c r="BO1332" s="1">
        <v>170</v>
      </c>
      <c r="BP1332" s="1">
        <v>170</v>
      </c>
      <c r="BQ1332" s="1" t="s">
        <v>1485</v>
      </c>
      <c r="BR1332" s="1" t="s">
        <v>1486</v>
      </c>
      <c r="BS1332" s="1" t="s">
        <v>84</v>
      </c>
      <c r="BU1332" s="1">
        <v>170</v>
      </c>
      <c r="BV1332" s="1">
        <v>170</v>
      </c>
      <c r="BW1332" s="1">
        <v>170</v>
      </c>
      <c r="BX1332" s="1">
        <v>170</v>
      </c>
    </row>
    <row r="1333" spans="4:76" hidden="1" x14ac:dyDescent="0.25">
      <c r="D1333" s="4"/>
      <c r="E1333" s="5" t="str">
        <f>BJ1333</f>
        <v>FES-2014-DEC</v>
      </c>
      <c r="F1333" s="5">
        <f>BK1333</f>
        <v>0</v>
      </c>
      <c r="H1333" s="5" t="str">
        <f>BB1333</f>
        <v>Withdrawn</v>
      </c>
      <c r="I1333" s="6" t="str">
        <f>BS1333</f>
        <v>Not Started</v>
      </c>
      <c r="J1333" s="1" t="s">
        <v>2964</v>
      </c>
      <c r="P1333" s="1" t="str">
        <f>BM1333</f>
        <v>NRIS</v>
      </c>
      <c r="R1333" s="1">
        <f>BP1333</f>
        <v>50</v>
      </c>
      <c r="T1333" s="1" t="str">
        <f>BQ1333</f>
        <v>Solar</v>
      </c>
      <c r="U1333" s="1" t="str">
        <f>BH1333</f>
        <v>Jefferson County</v>
      </c>
      <c r="V1333" s="1" t="str">
        <f>BI1333</f>
        <v>TX</v>
      </c>
      <c r="AB1333" s="1"/>
      <c r="AC1333" s="1"/>
      <c r="AJ1333" s="5"/>
      <c r="AK1333" s="5"/>
      <c r="AL1333" s="5"/>
      <c r="AM1333" s="5"/>
      <c r="AN1333" s="5"/>
      <c r="AO1333" s="5"/>
      <c r="AP1333" s="5"/>
      <c r="AQ1333" s="5"/>
      <c r="AR1333" s="5"/>
      <c r="AS1333" s="5"/>
      <c r="AT1333" s="5"/>
      <c r="AU1333" s="5"/>
      <c r="BB1333" s="1" t="s">
        <v>73</v>
      </c>
      <c r="BC1333" s="2">
        <v>41960</v>
      </c>
      <c r="BD1333" s="2">
        <v>42612</v>
      </c>
      <c r="BF1333" s="2">
        <v>43101</v>
      </c>
      <c r="BG1333" s="1" t="s">
        <v>59</v>
      </c>
      <c r="BH1333" s="1" t="s">
        <v>1073</v>
      </c>
      <c r="BI1333" s="1" t="s">
        <v>67</v>
      </c>
      <c r="BJ1333" s="1" t="s">
        <v>2736</v>
      </c>
      <c r="BL1333" s="1" t="s">
        <v>536</v>
      </c>
      <c r="BM1333" s="1" t="s">
        <v>126</v>
      </c>
      <c r="BN1333" s="1" t="s">
        <v>2965</v>
      </c>
      <c r="BO1333" s="1">
        <v>50</v>
      </c>
      <c r="BP1333" s="1">
        <v>50</v>
      </c>
      <c r="BQ1333" s="1" t="s">
        <v>1485</v>
      </c>
      <c r="BR1333" s="1" t="s">
        <v>1486</v>
      </c>
      <c r="BS1333" s="1" t="s">
        <v>84</v>
      </c>
      <c r="BU1333" s="1">
        <v>0</v>
      </c>
      <c r="BV1333" s="1">
        <v>0</v>
      </c>
      <c r="BW1333" s="1">
        <v>0</v>
      </c>
      <c r="BX1333" s="1">
        <v>0</v>
      </c>
    </row>
    <row r="1334" spans="4:76" hidden="1" x14ac:dyDescent="0.25">
      <c r="D1334" s="4"/>
      <c r="E1334" s="5" t="str">
        <f>BJ1334</f>
        <v>DPP-2016-AUG</v>
      </c>
      <c r="F1334" s="5" t="str">
        <f>BK1334</f>
        <v>Central</v>
      </c>
      <c r="H1334" s="5" t="str">
        <f>BB1334</f>
        <v>Withdrawn</v>
      </c>
      <c r="I1334" s="6" t="str">
        <f>BS1334</f>
        <v>Not Started</v>
      </c>
      <c r="J1334" s="1" t="s">
        <v>3207</v>
      </c>
      <c r="P1334" s="1" t="str">
        <f>BM1334</f>
        <v>External NRIS</v>
      </c>
      <c r="R1334" s="1">
        <f>BP1334</f>
        <v>829</v>
      </c>
      <c r="T1334" s="1" t="str">
        <f>BQ1334</f>
        <v>Nuclear</v>
      </c>
      <c r="U1334" s="1" t="str">
        <f>BH1334</f>
        <v>Dauphin County</v>
      </c>
      <c r="V1334" s="1" t="str">
        <f>BI1334</f>
        <v>PA</v>
      </c>
      <c r="AB1334" s="1"/>
      <c r="AC1334" s="1"/>
      <c r="AJ1334" s="5"/>
      <c r="AK1334" s="5"/>
      <c r="AL1334" s="5"/>
      <c r="AM1334" s="5"/>
      <c r="AN1334" s="5"/>
      <c r="AO1334" s="5"/>
      <c r="AP1334" s="5"/>
      <c r="AQ1334" s="5"/>
      <c r="AR1334" s="5"/>
      <c r="AS1334" s="5"/>
      <c r="AT1334" s="5"/>
      <c r="AU1334" s="5"/>
      <c r="BB1334" s="1" t="s">
        <v>73</v>
      </c>
      <c r="BC1334" s="2">
        <v>42545</v>
      </c>
      <c r="BD1334" s="2">
        <v>42766</v>
      </c>
      <c r="BF1334" s="2">
        <v>21064</v>
      </c>
      <c r="BG1334" s="1" t="s">
        <v>3208</v>
      </c>
      <c r="BH1334" s="1" t="s">
        <v>3209</v>
      </c>
      <c r="BI1334" s="1" t="s">
        <v>1047</v>
      </c>
      <c r="BJ1334" s="1" t="s">
        <v>3161</v>
      </c>
      <c r="BK1334" s="1" t="s">
        <v>2435</v>
      </c>
      <c r="BL1334" s="1" t="s">
        <v>726</v>
      </c>
      <c r="BM1334" s="1" t="s">
        <v>2993</v>
      </c>
      <c r="BN1334" s="1" t="s">
        <v>3210</v>
      </c>
      <c r="BO1334" s="1">
        <v>805</v>
      </c>
      <c r="BP1334" s="1">
        <v>829</v>
      </c>
      <c r="BQ1334" s="1" t="s">
        <v>387</v>
      </c>
      <c r="BR1334" s="1" t="s">
        <v>387</v>
      </c>
      <c r="BS1334" s="1" t="s">
        <v>84</v>
      </c>
      <c r="BU1334" s="1">
        <v>0</v>
      </c>
      <c r="BV1334" s="1">
        <v>0</v>
      </c>
      <c r="BW1334" s="1">
        <v>0</v>
      </c>
      <c r="BX1334" s="1">
        <v>0</v>
      </c>
    </row>
    <row r="1335" spans="4:76" hidden="1" x14ac:dyDescent="0.25">
      <c r="D1335" s="4"/>
      <c r="E1335" s="5" t="str">
        <f>BJ1335</f>
        <v>DPP-2016-AUG</v>
      </c>
      <c r="F1335" s="5" t="str">
        <f>BK1335</f>
        <v>Central</v>
      </c>
      <c r="H1335" s="5" t="str">
        <f>BB1335</f>
        <v>Withdrawn</v>
      </c>
      <c r="I1335" s="6" t="str">
        <f>BS1335</f>
        <v>Not Started</v>
      </c>
      <c r="J1335" s="1" t="s">
        <v>4739</v>
      </c>
      <c r="P1335" s="1" t="str">
        <f>BM1335</f>
        <v>External NRIS</v>
      </c>
      <c r="R1335" s="1">
        <f>BP1335</f>
        <v>296</v>
      </c>
      <c r="T1335" s="1" t="str">
        <f>BQ1335</f>
        <v>Gas</v>
      </c>
      <c r="U1335" s="1" t="str">
        <f>BH1335</f>
        <v>Cook County</v>
      </c>
      <c r="V1335" s="1" t="str">
        <f>BI1335</f>
        <v>IL</v>
      </c>
      <c r="AB1335" s="1"/>
      <c r="AC1335" s="1"/>
      <c r="AJ1335" s="5"/>
      <c r="AK1335" s="5"/>
      <c r="AL1335" s="5"/>
      <c r="AM1335" s="5"/>
      <c r="AN1335" s="5"/>
      <c r="AO1335" s="5"/>
      <c r="AP1335" s="5"/>
      <c r="AQ1335" s="5"/>
      <c r="AR1335" s="5"/>
      <c r="AS1335" s="5"/>
      <c r="AT1335" s="5"/>
      <c r="AU1335" s="5"/>
      <c r="BB1335" s="1" t="s">
        <v>73</v>
      </c>
      <c r="BC1335" s="2">
        <v>42545</v>
      </c>
      <c r="BD1335" s="2">
        <v>43487</v>
      </c>
      <c r="BG1335" s="1" t="s">
        <v>3254</v>
      </c>
      <c r="BH1335" s="1" t="s">
        <v>1250</v>
      </c>
      <c r="BI1335" s="1" t="s">
        <v>124</v>
      </c>
      <c r="BJ1335" s="1" t="s">
        <v>3161</v>
      </c>
      <c r="BK1335" s="1" t="s">
        <v>2435</v>
      </c>
      <c r="BL1335" s="1" t="s">
        <v>726</v>
      </c>
      <c r="BM1335" s="1" t="s">
        <v>2993</v>
      </c>
      <c r="BN1335" s="1" t="s">
        <v>4740</v>
      </c>
      <c r="BO1335" s="1">
        <v>296</v>
      </c>
      <c r="BP1335" s="1">
        <v>296</v>
      </c>
      <c r="BQ1335" s="1" t="s">
        <v>64</v>
      </c>
      <c r="BR1335" s="1" t="s">
        <v>150</v>
      </c>
      <c r="BS1335" s="1" t="s">
        <v>84</v>
      </c>
      <c r="BU1335" s="1">
        <v>296</v>
      </c>
      <c r="BV1335" s="1">
        <v>296</v>
      </c>
      <c r="BW1335" s="1">
        <v>296</v>
      </c>
      <c r="BX1335" s="1">
        <v>296</v>
      </c>
    </row>
    <row r="1336" spans="4:76" hidden="1" x14ac:dyDescent="0.25">
      <c r="D1336" s="4"/>
      <c r="E1336" s="5" t="str">
        <f>BJ1336</f>
        <v>DPP-2018-APR</v>
      </c>
      <c r="F1336" s="5" t="str">
        <f>BK1336</f>
        <v>East (ITC)</v>
      </c>
      <c r="H1336" s="5" t="str">
        <f>BB1336</f>
        <v>Withdrawn</v>
      </c>
      <c r="I1336" s="6" t="str">
        <f>BS1336</f>
        <v>Not Started</v>
      </c>
      <c r="J1336" s="1" t="s">
        <v>5782</v>
      </c>
      <c r="P1336" s="1" t="str">
        <f>BM1336</f>
        <v>NRIS</v>
      </c>
      <c r="R1336" s="1">
        <f>BP1336</f>
        <v>90</v>
      </c>
      <c r="T1336" s="1" t="str">
        <f>BQ1336</f>
        <v>Solar</v>
      </c>
      <c r="U1336" s="1" t="str">
        <f>BH1336</f>
        <v>Ingham County</v>
      </c>
      <c r="V1336" s="1" t="str">
        <f>BI1336</f>
        <v>MI</v>
      </c>
      <c r="AB1336" s="1"/>
      <c r="AC1336" s="1"/>
      <c r="AJ1336" s="5"/>
      <c r="AK1336" s="5"/>
      <c r="AL1336" s="5"/>
      <c r="AM1336" s="5"/>
      <c r="AN1336" s="5"/>
      <c r="AO1336" s="5"/>
      <c r="AP1336" s="5"/>
      <c r="AQ1336" s="5"/>
      <c r="AR1336" s="32"/>
      <c r="AS1336" s="32"/>
      <c r="AT1336" s="28">
        <f>AR1336/($R1336*1000)</f>
        <v>0</v>
      </c>
      <c r="AU1336" s="28">
        <f>AS1336/($R1336*1000)</f>
        <v>0</v>
      </c>
      <c r="BB1336" s="1" t="s">
        <v>73</v>
      </c>
      <c r="BC1336" s="2">
        <v>43171</v>
      </c>
      <c r="BD1336" s="2">
        <v>44231</v>
      </c>
      <c r="BF1336" s="2">
        <v>44198</v>
      </c>
      <c r="BG1336" s="1" t="s">
        <v>139</v>
      </c>
      <c r="BH1336" s="1" t="s">
        <v>273</v>
      </c>
      <c r="BI1336" s="1" t="s">
        <v>130</v>
      </c>
      <c r="BJ1336" s="1" t="s">
        <v>2375</v>
      </c>
      <c r="BK1336" s="1" t="s">
        <v>1808</v>
      </c>
      <c r="BL1336" s="1" t="s">
        <v>2376</v>
      </c>
      <c r="BM1336" s="1" t="s">
        <v>126</v>
      </c>
      <c r="BN1336" s="1" t="s">
        <v>5783</v>
      </c>
      <c r="BO1336" s="1">
        <v>90</v>
      </c>
      <c r="BP1336" s="1">
        <v>90</v>
      </c>
      <c r="BQ1336" s="1" t="s">
        <v>1485</v>
      </c>
      <c r="BR1336" s="1" t="s">
        <v>1486</v>
      </c>
      <c r="BS1336" s="1" t="s">
        <v>84</v>
      </c>
      <c r="BU1336" s="1">
        <v>90</v>
      </c>
      <c r="BV1336" s="1">
        <v>90</v>
      </c>
      <c r="BW1336" s="1">
        <v>90</v>
      </c>
      <c r="BX1336" s="1">
        <v>90</v>
      </c>
    </row>
    <row r="1337" spans="4:76" hidden="1" x14ac:dyDescent="0.25">
      <c r="D1337" s="4"/>
      <c r="E1337" s="5" t="str">
        <f>BJ1337</f>
        <v>DPP-2018-APR</v>
      </c>
      <c r="F1337" s="5" t="str">
        <f>BK1337</f>
        <v>South</v>
      </c>
      <c r="H1337" s="5" t="str">
        <f>BB1337</f>
        <v>Withdrawn</v>
      </c>
      <c r="I1337" s="6" t="str">
        <f>BS1337</f>
        <v>Not Started</v>
      </c>
      <c r="J1337" s="1" t="s">
        <v>5006</v>
      </c>
      <c r="P1337" s="1" t="str">
        <f>BM1337</f>
        <v>NRIS</v>
      </c>
      <c r="R1337" s="1">
        <f>BP1337</f>
        <v>150</v>
      </c>
      <c r="T1337" s="1" t="str">
        <f>BQ1337</f>
        <v>Solar</v>
      </c>
      <c r="U1337" s="1" t="str">
        <f>BH1337</f>
        <v>Craighead County</v>
      </c>
      <c r="V1337" s="1" t="str">
        <f>BI1337</f>
        <v>AR</v>
      </c>
      <c r="AB1337" s="1"/>
      <c r="AC1337" s="1"/>
      <c r="AJ1337" s="5"/>
      <c r="AK1337" s="5"/>
      <c r="AL1337" s="5"/>
      <c r="AM1337" s="5"/>
      <c r="AN1337" s="5"/>
      <c r="AO1337" s="5"/>
      <c r="AP1337" s="5"/>
      <c r="AQ1337" s="5"/>
      <c r="AR1337" s="32"/>
      <c r="AS1337" s="32"/>
      <c r="AT1337" s="28">
        <f>AR1337/($R1337*1000)</f>
        <v>0</v>
      </c>
      <c r="AU1337" s="28">
        <f>AS1337/($R1337*1000)</f>
        <v>0</v>
      </c>
      <c r="BB1337" s="1" t="s">
        <v>73</v>
      </c>
      <c r="BC1337" s="2">
        <v>43171</v>
      </c>
      <c r="BD1337" s="2">
        <v>43706</v>
      </c>
      <c r="BF1337" s="2">
        <v>44454</v>
      </c>
      <c r="BG1337" s="1" t="s">
        <v>2392</v>
      </c>
      <c r="BH1337" s="1" t="s">
        <v>2777</v>
      </c>
      <c r="BI1337" s="1" t="s">
        <v>2394</v>
      </c>
      <c r="BJ1337" s="1" t="s">
        <v>2375</v>
      </c>
      <c r="BK1337" s="1" t="s">
        <v>2395</v>
      </c>
      <c r="BL1337" s="1" t="s">
        <v>726</v>
      </c>
      <c r="BM1337" s="1" t="s">
        <v>126</v>
      </c>
      <c r="BN1337" s="1" t="s">
        <v>5007</v>
      </c>
      <c r="BO1337" s="1">
        <v>150</v>
      </c>
      <c r="BP1337" s="1">
        <v>150</v>
      </c>
      <c r="BQ1337" s="1" t="s">
        <v>1485</v>
      </c>
      <c r="BR1337" s="1" t="s">
        <v>1486</v>
      </c>
      <c r="BS1337" s="1" t="s">
        <v>84</v>
      </c>
      <c r="BU1337" s="1">
        <v>0</v>
      </c>
      <c r="BV1337" s="1">
        <v>0</v>
      </c>
      <c r="BW1337" s="1">
        <v>0</v>
      </c>
      <c r="BX1337" s="1">
        <v>0</v>
      </c>
    </row>
    <row r="1338" spans="4:76" x14ac:dyDescent="0.25">
      <c r="D1338" s="4"/>
      <c r="E1338" s="5" t="str">
        <f>BJ1338</f>
        <v>DPP-2018-APR</v>
      </c>
      <c r="F1338" s="5" t="str">
        <f>BK1338</f>
        <v>West</v>
      </c>
      <c r="G1338" s="5" t="str">
        <f>_xlfn.CONCAT(E1338,F1338)</f>
        <v>DPP-2018-APRWest</v>
      </c>
      <c r="H1338" s="5" t="str">
        <f>BB1338</f>
        <v>Active</v>
      </c>
      <c r="I1338" s="6" t="str">
        <f>BS1338</f>
        <v>Not Started</v>
      </c>
      <c r="J1338" s="1" t="s">
        <v>2614</v>
      </c>
      <c r="P1338" s="1" t="str">
        <f>BM1338</f>
        <v>NRIS</v>
      </c>
      <c r="Q1338" s="1" t="s">
        <v>6202</v>
      </c>
      <c r="R1338" s="1">
        <f>BP1338</f>
        <v>100</v>
      </c>
      <c r="T1338" s="1" t="str">
        <f>BQ1338</f>
        <v>Solar</v>
      </c>
      <c r="U1338" s="1" t="str">
        <f>BH1338</f>
        <v>Saint Croix County</v>
      </c>
      <c r="V1338" s="1" t="str">
        <f>BI1338</f>
        <v>WI</v>
      </c>
      <c r="Z1338" s="1">
        <v>1</v>
      </c>
      <c r="AA1338" s="1">
        <f>IF(H1338="Withdrawn",0,1)</f>
        <v>1</v>
      </c>
      <c r="AB1338" s="36">
        <v>400000</v>
      </c>
      <c r="AC1338" s="36">
        <v>0</v>
      </c>
      <c r="AJ1338" s="5"/>
      <c r="AK1338" s="32">
        <v>2083192</v>
      </c>
      <c r="AL1338" s="32">
        <f>SUM(AB1338:AK1338)</f>
        <v>2483192</v>
      </c>
      <c r="AM1338" s="32">
        <v>0</v>
      </c>
      <c r="AN1338" s="32">
        <v>54955</v>
      </c>
      <c r="AO1338" s="32">
        <v>0</v>
      </c>
      <c r="AP1338" s="32">
        <f>10904962+1511000</f>
        <v>12415962</v>
      </c>
      <c r="AQ1338" s="32">
        <v>0</v>
      </c>
      <c r="AR1338" s="32">
        <f>AM1338+AP1338</f>
        <v>12415962</v>
      </c>
      <c r="AS1338" s="32">
        <f>AR1338+AN1338+AO1338+AQ1338</f>
        <v>12470917</v>
      </c>
      <c r="AT1338" s="28">
        <f>AR1338/($R1338*1000)</f>
        <v>124.15962</v>
      </c>
      <c r="AU1338" s="28">
        <f>AS1338/($R1338*1000)</f>
        <v>124.70917</v>
      </c>
      <c r="AV1338" s="16">
        <f>IF(P1338 = "NRIS",AS1338,AR1338)</f>
        <v>12470917</v>
      </c>
      <c r="BB1338" s="1" t="s">
        <v>2374</v>
      </c>
      <c r="BC1338" s="2">
        <v>43171</v>
      </c>
      <c r="BF1338" s="2">
        <v>44834</v>
      </c>
      <c r="BG1338" s="1" t="s">
        <v>91</v>
      </c>
      <c r="BH1338" s="1" t="s">
        <v>2342</v>
      </c>
      <c r="BI1338" s="1" t="s">
        <v>76</v>
      </c>
      <c r="BJ1338" s="1" t="s">
        <v>2375</v>
      </c>
      <c r="BK1338" s="1" t="s">
        <v>725</v>
      </c>
      <c r="BL1338" s="1" t="s">
        <v>2376</v>
      </c>
      <c r="BM1338" s="1" t="s">
        <v>126</v>
      </c>
      <c r="BN1338" s="1" t="s">
        <v>2615</v>
      </c>
      <c r="BO1338" s="1">
        <v>100</v>
      </c>
      <c r="BP1338" s="1">
        <v>100</v>
      </c>
      <c r="BQ1338" s="1" t="s">
        <v>1485</v>
      </c>
      <c r="BR1338" s="1" t="s">
        <v>1486</v>
      </c>
      <c r="BS1338" s="1" t="s">
        <v>84</v>
      </c>
      <c r="BU1338" s="1">
        <v>100</v>
      </c>
      <c r="BV1338" s="1">
        <v>100</v>
      </c>
      <c r="BW1338" s="1">
        <v>100</v>
      </c>
      <c r="BX1338" s="1">
        <v>100</v>
      </c>
    </row>
    <row r="1339" spans="4:76" hidden="1" x14ac:dyDescent="0.25">
      <c r="D1339" s="4"/>
      <c r="E1339" s="5" t="str">
        <f>BJ1339</f>
        <v>DPP-2018-APR</v>
      </c>
      <c r="F1339" s="5" t="str">
        <f>BK1339</f>
        <v>South</v>
      </c>
      <c r="H1339" s="5" t="str">
        <f>BB1339</f>
        <v>Withdrawn</v>
      </c>
      <c r="I1339" s="6" t="str">
        <f>BS1339</f>
        <v>Not Started</v>
      </c>
      <c r="J1339" s="1" t="s">
        <v>5012</v>
      </c>
      <c r="P1339" s="1" t="str">
        <f>BM1339</f>
        <v>NRIS</v>
      </c>
      <c r="R1339" s="1">
        <f>BP1339</f>
        <v>200</v>
      </c>
      <c r="T1339" s="1" t="str">
        <f>BQ1339</f>
        <v>Solar</v>
      </c>
      <c r="U1339" s="1" t="str">
        <f>BH1339</f>
        <v>Desha County,Drew County</v>
      </c>
      <c r="V1339" s="1" t="str">
        <f>BI1339</f>
        <v>AR</v>
      </c>
      <c r="AB1339" s="1"/>
      <c r="AC1339" s="1"/>
      <c r="AJ1339" s="5"/>
      <c r="AK1339" s="5"/>
      <c r="AL1339" s="5"/>
      <c r="AM1339" s="5"/>
      <c r="AN1339" s="5"/>
      <c r="AO1339" s="5"/>
      <c r="AP1339" s="5"/>
      <c r="AQ1339" s="5"/>
      <c r="AR1339" s="32"/>
      <c r="AS1339" s="32"/>
      <c r="AT1339" s="28">
        <f>AR1339/($R1339*1000)</f>
        <v>0</v>
      </c>
      <c r="AU1339" s="28">
        <f>AS1339/($R1339*1000)</f>
        <v>0</v>
      </c>
      <c r="BB1339" s="1" t="s">
        <v>73</v>
      </c>
      <c r="BC1339" s="2">
        <v>43171</v>
      </c>
      <c r="BD1339" s="2">
        <v>43706</v>
      </c>
      <c r="BF1339" s="2">
        <v>44454</v>
      </c>
      <c r="BG1339" s="1" t="s">
        <v>2392</v>
      </c>
      <c r="BH1339" s="1" t="s">
        <v>5013</v>
      </c>
      <c r="BI1339" s="1" t="s">
        <v>2394</v>
      </c>
      <c r="BJ1339" s="1" t="s">
        <v>2375</v>
      </c>
      <c r="BK1339" s="1" t="s">
        <v>2395</v>
      </c>
      <c r="BL1339" s="1" t="s">
        <v>726</v>
      </c>
      <c r="BM1339" s="1" t="s">
        <v>126</v>
      </c>
      <c r="BN1339" s="1" t="s">
        <v>5014</v>
      </c>
      <c r="BO1339" s="1">
        <v>200</v>
      </c>
      <c r="BP1339" s="1">
        <v>200</v>
      </c>
      <c r="BQ1339" s="1" t="s">
        <v>1485</v>
      </c>
      <c r="BR1339" s="1" t="s">
        <v>1486</v>
      </c>
      <c r="BS1339" s="1" t="s">
        <v>84</v>
      </c>
      <c r="BU1339" s="1">
        <v>0</v>
      </c>
      <c r="BV1339" s="1">
        <v>0</v>
      </c>
      <c r="BW1339" s="1">
        <v>0</v>
      </c>
      <c r="BX1339" s="1">
        <v>0</v>
      </c>
    </row>
    <row r="1340" spans="4:76" x14ac:dyDescent="0.25">
      <c r="D1340" s="4"/>
      <c r="E1340" s="5" t="str">
        <f>BJ1340</f>
        <v>DPP-2018-APR</v>
      </c>
      <c r="F1340" s="5" t="str">
        <f>BK1340</f>
        <v>Central</v>
      </c>
      <c r="G1340" s="5" t="str">
        <f>_xlfn.CONCAT(E1340,F1340)</f>
        <v>DPP-2018-APRCentral</v>
      </c>
      <c r="H1340" s="5" t="str">
        <f>BB1340</f>
        <v>Active</v>
      </c>
      <c r="I1340" s="6" t="str">
        <f>BS1340</f>
        <v>Not Started</v>
      </c>
      <c r="J1340" s="1" t="s">
        <v>2619</v>
      </c>
      <c r="P1340" s="1" t="str">
        <f>BM1340</f>
        <v>NRIS</v>
      </c>
      <c r="Q1340" s="1" t="s">
        <v>6202</v>
      </c>
      <c r="R1340" s="1">
        <f>BP1340</f>
        <v>150</v>
      </c>
      <c r="T1340" s="1" t="str">
        <f>BQ1340</f>
        <v>Solar</v>
      </c>
      <c r="U1340" s="1" t="str">
        <f>BH1340</f>
        <v>Washington County</v>
      </c>
      <c r="V1340" s="1" t="str">
        <f>BI1340</f>
        <v>IL</v>
      </c>
      <c r="Z1340" s="1">
        <v>1</v>
      </c>
      <c r="AA1340" s="1">
        <f>IF(H1340="Withdrawn",0,1)</f>
        <v>1</v>
      </c>
      <c r="AB1340" s="36">
        <v>600000</v>
      </c>
      <c r="AC1340" s="36">
        <v>27877</v>
      </c>
      <c r="AJ1340" s="5"/>
      <c r="AK1340" s="32">
        <v>1148267</v>
      </c>
      <c r="AL1340" s="32">
        <f>SUM(AB1340:AK1340)</f>
        <v>1776144</v>
      </c>
      <c r="AM1340" s="32"/>
      <c r="AN1340" s="32"/>
      <c r="AO1340" s="32">
        <v>0</v>
      </c>
      <c r="AP1340" s="32">
        <v>7653000</v>
      </c>
      <c r="AQ1340" s="32">
        <v>1227725</v>
      </c>
      <c r="AR1340" s="32">
        <f>AM1340+AP1340</f>
        <v>7653000</v>
      </c>
      <c r="AS1340" s="32">
        <f>AR1340+AN1340+AO1340+AQ1340</f>
        <v>8880725</v>
      </c>
      <c r="AT1340" s="28">
        <f>AR1340/($R1340*1000)</f>
        <v>51.02</v>
      </c>
      <c r="AU1340" s="28">
        <f>AS1340/($R1340*1000)</f>
        <v>59.204833333333333</v>
      </c>
      <c r="AV1340" s="16">
        <f>IF(P1340 = "NRIS",AS1340,AR1340)</f>
        <v>8880725</v>
      </c>
      <c r="BB1340" s="1" t="s">
        <v>2374</v>
      </c>
      <c r="BC1340" s="2">
        <v>43171</v>
      </c>
      <c r="BF1340" s="2">
        <v>44198</v>
      </c>
      <c r="BG1340" s="1" t="s">
        <v>122</v>
      </c>
      <c r="BH1340" s="1" t="s">
        <v>395</v>
      </c>
      <c r="BI1340" s="1" t="s">
        <v>124</v>
      </c>
      <c r="BJ1340" s="1" t="s">
        <v>2375</v>
      </c>
      <c r="BK1340" s="1" t="s">
        <v>2435</v>
      </c>
      <c r="BL1340" s="1" t="s">
        <v>2376</v>
      </c>
      <c r="BM1340" s="1" t="s">
        <v>126</v>
      </c>
      <c r="BN1340" s="1" t="s">
        <v>2620</v>
      </c>
      <c r="BO1340" s="1">
        <v>150</v>
      </c>
      <c r="BP1340" s="1">
        <v>150</v>
      </c>
      <c r="BQ1340" s="1" t="s">
        <v>1485</v>
      </c>
      <c r="BR1340" s="1" t="s">
        <v>1486</v>
      </c>
      <c r="BS1340" s="1" t="s">
        <v>84</v>
      </c>
      <c r="BU1340" s="1">
        <v>150</v>
      </c>
      <c r="BV1340" s="1">
        <v>150</v>
      </c>
      <c r="BW1340" s="1">
        <v>150</v>
      </c>
      <c r="BX1340" s="1">
        <v>150</v>
      </c>
    </row>
    <row r="1341" spans="4:76" hidden="1" x14ac:dyDescent="0.25">
      <c r="D1341" s="4"/>
      <c r="E1341" s="5" t="str">
        <f>BJ1341</f>
        <v>DPP-2018-APR</v>
      </c>
      <c r="F1341" s="5" t="str">
        <f>BK1341</f>
        <v>South</v>
      </c>
      <c r="H1341" s="5" t="str">
        <f>BB1341</f>
        <v>Withdrawn</v>
      </c>
      <c r="I1341" s="6" t="str">
        <f>BS1341</f>
        <v>Not Started</v>
      </c>
      <c r="J1341" s="1" t="s">
        <v>5015</v>
      </c>
      <c r="P1341" s="1" t="str">
        <f>BM1341</f>
        <v>NRIS</v>
      </c>
      <c r="R1341" s="1">
        <f>BP1341</f>
        <v>300</v>
      </c>
      <c r="T1341" s="1" t="str">
        <f>BQ1341</f>
        <v>Solar</v>
      </c>
      <c r="U1341" s="1" t="str">
        <f>BH1341</f>
        <v>DeSoto County</v>
      </c>
      <c r="V1341" s="1" t="str">
        <f>BI1341</f>
        <v>MS</v>
      </c>
      <c r="AB1341" s="1"/>
      <c r="AC1341" s="1"/>
      <c r="AJ1341" s="5"/>
      <c r="AK1341" s="5"/>
      <c r="AL1341" s="5"/>
      <c r="AM1341" s="5"/>
      <c r="AN1341" s="5"/>
      <c r="AO1341" s="5"/>
      <c r="AP1341" s="5"/>
      <c r="AQ1341" s="5"/>
      <c r="AR1341" s="32"/>
      <c r="AS1341" s="32"/>
      <c r="AT1341" s="28">
        <f>AR1341/($R1341*1000)</f>
        <v>0</v>
      </c>
      <c r="AU1341" s="28">
        <f>AS1341/($R1341*1000)</f>
        <v>0</v>
      </c>
      <c r="BB1341" s="1" t="s">
        <v>73</v>
      </c>
      <c r="BC1341" s="2">
        <v>43171</v>
      </c>
      <c r="BD1341" s="2">
        <v>43706</v>
      </c>
      <c r="BF1341" s="2">
        <v>44454</v>
      </c>
      <c r="BG1341" s="1" t="s">
        <v>2949</v>
      </c>
      <c r="BH1341" s="1" t="s">
        <v>2525</v>
      </c>
      <c r="BI1341" s="1" t="s">
        <v>2526</v>
      </c>
      <c r="BJ1341" s="1" t="s">
        <v>2375</v>
      </c>
      <c r="BK1341" s="1" t="s">
        <v>2395</v>
      </c>
      <c r="BL1341" s="1" t="s">
        <v>726</v>
      </c>
      <c r="BM1341" s="1" t="s">
        <v>126</v>
      </c>
      <c r="BN1341" s="1" t="s">
        <v>5016</v>
      </c>
      <c r="BO1341" s="1">
        <v>300</v>
      </c>
      <c r="BP1341" s="1">
        <v>300</v>
      </c>
      <c r="BQ1341" s="1" t="s">
        <v>1485</v>
      </c>
      <c r="BR1341" s="1" t="s">
        <v>1486</v>
      </c>
      <c r="BS1341" s="1" t="s">
        <v>84</v>
      </c>
      <c r="BU1341" s="1">
        <v>0</v>
      </c>
      <c r="BV1341" s="1">
        <v>0</v>
      </c>
      <c r="BW1341" s="1">
        <v>0</v>
      </c>
      <c r="BX1341" s="1">
        <v>0</v>
      </c>
    </row>
    <row r="1342" spans="4:76" x14ac:dyDescent="0.25">
      <c r="D1342" s="4"/>
      <c r="E1342" s="5" t="str">
        <f>BJ1342</f>
        <v>DPP-2018-APR</v>
      </c>
      <c r="F1342" s="5" t="str">
        <f>BK1342</f>
        <v>Central</v>
      </c>
      <c r="G1342" s="5" t="str">
        <f>_xlfn.CONCAT(E1342,F1342)</f>
        <v>DPP-2018-APRCentral</v>
      </c>
      <c r="H1342" s="5" t="str">
        <f>BB1342</f>
        <v>Active</v>
      </c>
      <c r="I1342" s="6" t="str">
        <f>BS1342</f>
        <v>Not Started</v>
      </c>
      <c r="J1342" s="1" t="s">
        <v>2623</v>
      </c>
      <c r="P1342" s="1" t="str">
        <f>BM1342</f>
        <v>NRIS</v>
      </c>
      <c r="Q1342" s="1" t="s">
        <v>6202</v>
      </c>
      <c r="R1342" s="1">
        <f>BP1342</f>
        <v>150</v>
      </c>
      <c r="T1342" s="1" t="str">
        <f>BQ1342</f>
        <v>Solar</v>
      </c>
      <c r="U1342" s="1" t="str">
        <f>BH1342</f>
        <v>Saline County</v>
      </c>
      <c r="V1342" s="1" t="str">
        <f>BI1342</f>
        <v>IL</v>
      </c>
      <c r="Z1342" s="1">
        <v>1</v>
      </c>
      <c r="AA1342" s="1">
        <f>IF(H1342="Withdrawn",0,1)</f>
        <v>1</v>
      </c>
      <c r="AB1342" s="36">
        <v>600000</v>
      </c>
      <c r="AC1342" s="36">
        <v>200000</v>
      </c>
      <c r="AJ1342" s="5"/>
      <c r="AK1342" s="32">
        <v>484400</v>
      </c>
      <c r="AL1342" s="32">
        <f>SUM(AB1342:AK1342)</f>
        <v>1284400</v>
      </c>
      <c r="AM1342" s="32"/>
      <c r="AN1342" s="32"/>
      <c r="AO1342" s="32">
        <v>0</v>
      </c>
      <c r="AP1342" s="32">
        <v>6422000</v>
      </c>
      <c r="AQ1342" s="32">
        <v>0</v>
      </c>
      <c r="AR1342" s="32">
        <f>AM1342+AP1342</f>
        <v>6422000</v>
      </c>
      <c r="AS1342" s="32">
        <f>AR1342+AN1342+AO1342+AQ1342</f>
        <v>6422000</v>
      </c>
      <c r="AT1342" s="28">
        <f>AR1342/($R1342*1000)</f>
        <v>42.813333333333333</v>
      </c>
      <c r="AU1342" s="28">
        <f>AS1342/($R1342*1000)</f>
        <v>42.813333333333333</v>
      </c>
      <c r="AV1342" s="16">
        <f>IF(P1342 = "NRIS",AS1342,AR1342)</f>
        <v>6422000</v>
      </c>
      <c r="BB1342" s="1" t="s">
        <v>2374</v>
      </c>
      <c r="BC1342" s="2">
        <v>43171</v>
      </c>
      <c r="BF1342" s="2">
        <v>44198</v>
      </c>
      <c r="BG1342" s="1" t="s">
        <v>122</v>
      </c>
      <c r="BH1342" s="1" t="s">
        <v>2624</v>
      </c>
      <c r="BI1342" s="1" t="s">
        <v>124</v>
      </c>
      <c r="BJ1342" s="1" t="s">
        <v>2375</v>
      </c>
      <c r="BK1342" s="1" t="s">
        <v>2435</v>
      </c>
      <c r="BL1342" s="1" t="s">
        <v>2376</v>
      </c>
      <c r="BM1342" s="1" t="s">
        <v>126</v>
      </c>
      <c r="BN1342" s="1" t="s">
        <v>2625</v>
      </c>
      <c r="BO1342" s="1">
        <v>150</v>
      </c>
      <c r="BP1342" s="1">
        <v>150</v>
      </c>
      <c r="BQ1342" s="1" t="s">
        <v>1485</v>
      </c>
      <c r="BR1342" s="1" t="s">
        <v>1486</v>
      </c>
      <c r="BS1342" s="1" t="s">
        <v>84</v>
      </c>
      <c r="BU1342" s="1">
        <v>150</v>
      </c>
      <c r="BV1342" s="1">
        <v>150</v>
      </c>
      <c r="BW1342" s="1">
        <v>150</v>
      </c>
      <c r="BX1342" s="1">
        <v>150</v>
      </c>
    </row>
    <row r="1343" spans="4:76" hidden="1" x14ac:dyDescent="0.25">
      <c r="D1343" s="4"/>
      <c r="E1343" s="5" t="str">
        <f>BJ1343</f>
        <v>DPP-2018-APR</v>
      </c>
      <c r="F1343" s="5" t="str">
        <f>BK1343</f>
        <v>South</v>
      </c>
      <c r="H1343" s="5" t="str">
        <f>BB1343</f>
        <v>Withdrawn</v>
      </c>
      <c r="I1343" s="6" t="str">
        <f>BS1343</f>
        <v>Not Started</v>
      </c>
      <c r="J1343" s="1" t="s">
        <v>5019</v>
      </c>
      <c r="P1343" s="1" t="str">
        <f>BM1343</f>
        <v>NRIS</v>
      </c>
      <c r="R1343" s="1">
        <f>BP1343</f>
        <v>500</v>
      </c>
      <c r="T1343" s="1" t="str">
        <f>BQ1343</f>
        <v>Solar</v>
      </c>
      <c r="U1343" s="1" t="str">
        <f>BH1343</f>
        <v>Lonoke County,Pulaski County</v>
      </c>
      <c r="V1343" s="1" t="str">
        <f>BI1343</f>
        <v>AR</v>
      </c>
      <c r="AB1343" s="1"/>
      <c r="AC1343" s="1"/>
      <c r="AJ1343" s="5"/>
      <c r="AK1343" s="5"/>
      <c r="AL1343" s="5"/>
      <c r="AM1343" s="5"/>
      <c r="AN1343" s="5"/>
      <c r="AO1343" s="5"/>
      <c r="AP1343" s="5"/>
      <c r="AQ1343" s="5"/>
      <c r="AR1343" s="32"/>
      <c r="AS1343" s="32"/>
      <c r="AT1343" s="28">
        <f>AR1343/($R1343*1000)</f>
        <v>0</v>
      </c>
      <c r="AU1343" s="28">
        <f>AS1343/($R1343*1000)</f>
        <v>0</v>
      </c>
      <c r="BB1343" s="1" t="s">
        <v>73</v>
      </c>
      <c r="BC1343" s="2">
        <v>43171</v>
      </c>
      <c r="BD1343" s="2">
        <v>43706</v>
      </c>
      <c r="BF1343" s="2">
        <v>44454</v>
      </c>
      <c r="BG1343" s="1" t="s">
        <v>2392</v>
      </c>
      <c r="BH1343" s="1" t="s">
        <v>5020</v>
      </c>
      <c r="BI1343" s="1" t="s">
        <v>2394</v>
      </c>
      <c r="BJ1343" s="1" t="s">
        <v>2375</v>
      </c>
      <c r="BK1343" s="1" t="s">
        <v>2395</v>
      </c>
      <c r="BL1343" s="1" t="s">
        <v>726</v>
      </c>
      <c r="BM1343" s="1" t="s">
        <v>126</v>
      </c>
      <c r="BN1343" s="1" t="s">
        <v>3030</v>
      </c>
      <c r="BO1343" s="1">
        <v>500</v>
      </c>
      <c r="BP1343" s="1">
        <v>500</v>
      </c>
      <c r="BQ1343" s="1" t="s">
        <v>1485</v>
      </c>
      <c r="BR1343" s="1" t="s">
        <v>1486</v>
      </c>
      <c r="BS1343" s="1" t="s">
        <v>84</v>
      </c>
      <c r="BU1343" s="1">
        <v>0</v>
      </c>
      <c r="BV1343" s="1">
        <v>0</v>
      </c>
      <c r="BW1343" s="1">
        <v>0</v>
      </c>
      <c r="BX1343" s="1">
        <v>0</v>
      </c>
    </row>
    <row r="1344" spans="4:76" hidden="1" x14ac:dyDescent="0.25">
      <c r="D1344" s="4"/>
      <c r="E1344" s="5" t="str">
        <f>BJ1344</f>
        <v>FES-2015-NOV</v>
      </c>
      <c r="F1344" s="5">
        <f>BK1344</f>
        <v>0</v>
      </c>
      <c r="H1344" s="5" t="str">
        <f>BB1344</f>
        <v>Withdrawn</v>
      </c>
      <c r="I1344" s="6" t="str">
        <f>BS1344</f>
        <v>Not Started</v>
      </c>
      <c r="J1344" s="1" t="s">
        <v>2986</v>
      </c>
      <c r="P1344" s="1" t="str">
        <f>BM1344</f>
        <v>NRIS</v>
      </c>
      <c r="R1344" s="1">
        <f>BP1344</f>
        <v>999</v>
      </c>
      <c r="T1344" s="1" t="str">
        <f>BQ1344</f>
        <v>Combined Cycle</v>
      </c>
      <c r="U1344" s="1" t="str">
        <f>BH1344</f>
        <v>San Jacinto County</v>
      </c>
      <c r="V1344" s="1" t="str">
        <f>BI1344</f>
        <v>TX</v>
      </c>
      <c r="AB1344" s="1"/>
      <c r="AC1344" s="1"/>
      <c r="AJ1344" s="5"/>
      <c r="AK1344" s="5"/>
      <c r="AL1344" s="5"/>
      <c r="AM1344" s="5"/>
      <c r="AN1344" s="5"/>
      <c r="AO1344" s="5"/>
      <c r="AP1344" s="5"/>
      <c r="AQ1344" s="5"/>
      <c r="AR1344" s="5"/>
      <c r="AS1344" s="5"/>
      <c r="AT1344" s="5"/>
      <c r="AU1344" s="5"/>
      <c r="BB1344" s="1" t="s">
        <v>73</v>
      </c>
      <c r="BC1344" s="2">
        <v>42300</v>
      </c>
      <c r="BD1344" s="2">
        <v>42614</v>
      </c>
      <c r="BF1344" s="2">
        <v>44105</v>
      </c>
      <c r="BG1344" s="1" t="s">
        <v>59</v>
      </c>
      <c r="BH1344" s="1" t="s">
        <v>2987</v>
      </c>
      <c r="BI1344" s="1" t="s">
        <v>67</v>
      </c>
      <c r="BJ1344" s="1" t="s">
        <v>2785</v>
      </c>
      <c r="BL1344" s="1" t="s">
        <v>536</v>
      </c>
      <c r="BM1344" s="1" t="s">
        <v>126</v>
      </c>
      <c r="BN1344" s="1" t="s">
        <v>2988</v>
      </c>
      <c r="BO1344" s="1">
        <v>923</v>
      </c>
      <c r="BP1344" s="1">
        <v>999</v>
      </c>
      <c r="BQ1344" s="1" t="s">
        <v>94</v>
      </c>
      <c r="BR1344" s="1" t="s">
        <v>94</v>
      </c>
      <c r="BS1344" s="1" t="s">
        <v>84</v>
      </c>
      <c r="BU1344" s="1">
        <v>0</v>
      </c>
      <c r="BV1344" s="1">
        <v>0</v>
      </c>
      <c r="BW1344" s="1">
        <v>0</v>
      </c>
      <c r="BX1344" s="1">
        <v>0</v>
      </c>
    </row>
    <row r="1345" spans="4:76" hidden="1" x14ac:dyDescent="0.25">
      <c r="D1345" s="4"/>
      <c r="E1345" s="5" t="str">
        <f>BJ1345</f>
        <v>FES-2014-DEC</v>
      </c>
      <c r="F1345" s="5">
        <f>BK1345</f>
        <v>0</v>
      </c>
      <c r="H1345" s="5" t="str">
        <f>BB1345</f>
        <v>Withdrawn</v>
      </c>
      <c r="I1345" s="6" t="str">
        <f>BS1345</f>
        <v>Not Started</v>
      </c>
      <c r="J1345" s="1" t="s">
        <v>2989</v>
      </c>
      <c r="P1345" s="1" t="str">
        <f>BM1345</f>
        <v>NRIS</v>
      </c>
      <c r="R1345" s="1">
        <f>BP1345</f>
        <v>243</v>
      </c>
      <c r="T1345" s="1" t="str">
        <f>BQ1345</f>
        <v>Gas</v>
      </c>
      <c r="U1345" s="1" t="str">
        <f>BH1345</f>
        <v>Marquette County</v>
      </c>
      <c r="V1345" s="1" t="str">
        <f>BI1345</f>
        <v>MI</v>
      </c>
      <c r="AB1345" s="1"/>
      <c r="AC1345" s="1"/>
      <c r="AJ1345" s="5"/>
      <c r="AK1345" s="5"/>
      <c r="AL1345" s="5"/>
      <c r="AM1345" s="5"/>
      <c r="AN1345" s="5"/>
      <c r="AO1345" s="5"/>
      <c r="AP1345" s="5"/>
      <c r="AQ1345" s="5"/>
      <c r="AR1345" s="5"/>
      <c r="AS1345" s="5"/>
      <c r="AT1345" s="5"/>
      <c r="AU1345" s="5"/>
      <c r="BB1345" s="1" t="s">
        <v>73</v>
      </c>
      <c r="BC1345" s="2">
        <v>41957</v>
      </c>
      <c r="BD1345" s="2">
        <v>42626</v>
      </c>
      <c r="BF1345" s="2">
        <v>42887</v>
      </c>
      <c r="BG1345" s="1" t="s">
        <v>74</v>
      </c>
      <c r="BH1345" s="1" t="s">
        <v>1166</v>
      </c>
      <c r="BI1345" s="1" t="s">
        <v>130</v>
      </c>
      <c r="BJ1345" s="1" t="s">
        <v>2736</v>
      </c>
      <c r="BL1345" s="1" t="s">
        <v>536</v>
      </c>
      <c r="BM1345" s="1" t="s">
        <v>126</v>
      </c>
      <c r="BN1345" s="1" t="s">
        <v>78</v>
      </c>
      <c r="BO1345" s="1">
        <v>218</v>
      </c>
      <c r="BP1345" s="1">
        <v>243</v>
      </c>
      <c r="BQ1345" s="1" t="s">
        <v>64</v>
      </c>
      <c r="BR1345" s="1" t="s">
        <v>105</v>
      </c>
      <c r="BS1345" s="1" t="s">
        <v>84</v>
      </c>
      <c r="BU1345" s="1">
        <v>0</v>
      </c>
      <c r="BV1345" s="1">
        <v>0</v>
      </c>
      <c r="BW1345" s="1">
        <v>0</v>
      </c>
      <c r="BX1345" s="1">
        <v>0</v>
      </c>
    </row>
    <row r="1346" spans="4:76" x14ac:dyDescent="0.25">
      <c r="D1346" s="4"/>
      <c r="E1346" s="5" t="str">
        <f>BJ1346</f>
        <v>DPP-2018-APR</v>
      </c>
      <c r="F1346" s="5" t="str">
        <f>BK1346</f>
        <v>West</v>
      </c>
      <c r="G1346" s="5" t="str">
        <f>_xlfn.CONCAT(E1346,F1346)</f>
        <v>DPP-2018-APRWest</v>
      </c>
      <c r="H1346" s="5" t="str">
        <f>BB1346</f>
        <v>Withdrawn</v>
      </c>
      <c r="I1346" s="6" t="str">
        <f>BS1346</f>
        <v>Not Started</v>
      </c>
      <c r="J1346" s="1" t="s">
        <v>5879</v>
      </c>
      <c r="P1346" s="1" t="str">
        <f>BM1346</f>
        <v>NRIS</v>
      </c>
      <c r="Q1346" s="1" t="s">
        <v>6202</v>
      </c>
      <c r="R1346" s="1">
        <f>BP1346</f>
        <v>40</v>
      </c>
      <c r="T1346" s="1" t="str">
        <f>BQ1346</f>
        <v>Solar</v>
      </c>
      <c r="U1346" s="1" t="str">
        <f>BH1346</f>
        <v>Jackson County</v>
      </c>
      <c r="V1346" s="1" t="str">
        <f>BI1346</f>
        <v>MN</v>
      </c>
      <c r="Z1346" s="1">
        <v>1</v>
      </c>
      <c r="AA1346" s="1">
        <f>IF(H1346="Withdrawn",0,1)</f>
        <v>0</v>
      </c>
      <c r="AB1346" s="36">
        <v>160000</v>
      </c>
      <c r="AC1346" s="36">
        <v>225567</v>
      </c>
      <c r="AJ1346" s="5"/>
      <c r="AK1346" s="32">
        <v>20974499</v>
      </c>
      <c r="AL1346" s="32">
        <f>SUM(AB1346:AK1346)</f>
        <v>21360066</v>
      </c>
      <c r="AM1346" s="32">
        <v>0</v>
      </c>
      <c r="AN1346" s="32">
        <v>250853</v>
      </c>
      <c r="AO1346" s="32">
        <v>0</v>
      </c>
      <c r="AP1346" s="32">
        <f>96800000+0</f>
        <v>96800000</v>
      </c>
      <c r="AQ1346" s="32">
        <v>10000000</v>
      </c>
      <c r="AR1346" s="32">
        <f>AM1346+AP1346</f>
        <v>96800000</v>
      </c>
      <c r="AS1346" s="32">
        <f>AR1346+AN1346+AO1346+AQ1346</f>
        <v>107050853</v>
      </c>
      <c r="AT1346" s="28">
        <f>AR1346/($R1346*1000)</f>
        <v>2420</v>
      </c>
      <c r="AU1346" s="28">
        <f>AS1346/($R1346*1000)</f>
        <v>2676.2713250000002</v>
      </c>
      <c r="AV1346" s="16">
        <f>IF(P1346 = "NRIS",AS1346,AR1346)</f>
        <v>107050853</v>
      </c>
      <c r="BB1346" s="1" t="s">
        <v>73</v>
      </c>
      <c r="BC1346" s="2">
        <v>43171</v>
      </c>
      <c r="BD1346" s="2">
        <v>44264</v>
      </c>
      <c r="BF1346" s="2">
        <v>44834</v>
      </c>
      <c r="BG1346" s="1" t="s">
        <v>91</v>
      </c>
      <c r="BH1346" s="1" t="s">
        <v>259</v>
      </c>
      <c r="BI1346" s="1" t="s">
        <v>93</v>
      </c>
      <c r="BJ1346" s="1" t="s">
        <v>2375</v>
      </c>
      <c r="BK1346" s="1" t="s">
        <v>725</v>
      </c>
      <c r="BL1346" s="1" t="s">
        <v>2376</v>
      </c>
      <c r="BM1346" s="1" t="s">
        <v>126</v>
      </c>
      <c r="BN1346" s="1" t="s">
        <v>1697</v>
      </c>
      <c r="BO1346" s="1">
        <v>40</v>
      </c>
      <c r="BP1346" s="1">
        <v>40</v>
      </c>
      <c r="BQ1346" s="1" t="s">
        <v>1485</v>
      </c>
      <c r="BR1346" s="1" t="s">
        <v>1486</v>
      </c>
      <c r="BS1346" s="1" t="s">
        <v>84</v>
      </c>
      <c r="BU1346" s="1">
        <v>40</v>
      </c>
      <c r="BV1346" s="1">
        <v>40</v>
      </c>
      <c r="BW1346" s="1">
        <v>0</v>
      </c>
      <c r="BX1346" s="1">
        <v>0</v>
      </c>
    </row>
    <row r="1347" spans="4:76" hidden="1" x14ac:dyDescent="0.25">
      <c r="D1347" s="4"/>
      <c r="E1347" s="5" t="str">
        <f>BJ1347</f>
        <v>DPP-2018-APR</v>
      </c>
      <c r="F1347" s="5" t="str">
        <f>BK1347</f>
        <v>South</v>
      </c>
      <c r="H1347" s="5" t="str">
        <f>BB1347</f>
        <v>Withdrawn</v>
      </c>
      <c r="I1347" s="6" t="str">
        <f>BS1347</f>
        <v>Not Started</v>
      </c>
      <c r="J1347" s="1" t="s">
        <v>5021</v>
      </c>
      <c r="P1347" s="1" t="str">
        <f>BM1347</f>
        <v>NRIS</v>
      </c>
      <c r="R1347" s="1">
        <f>BP1347</f>
        <v>200</v>
      </c>
      <c r="T1347" s="1" t="str">
        <f>BQ1347</f>
        <v>Solar</v>
      </c>
      <c r="U1347" s="1" t="str">
        <f>BH1347</f>
        <v>Iberville Parish</v>
      </c>
      <c r="V1347" s="1" t="str">
        <f>BI1347</f>
        <v>LA</v>
      </c>
      <c r="AB1347" s="1"/>
      <c r="AC1347" s="1"/>
      <c r="AJ1347" s="5"/>
      <c r="AK1347" s="5"/>
      <c r="AL1347" s="5"/>
      <c r="AM1347" s="5"/>
      <c r="AN1347" s="5"/>
      <c r="AO1347" s="5"/>
      <c r="AP1347" s="5"/>
      <c r="AQ1347" s="5"/>
      <c r="AR1347" s="32"/>
      <c r="AS1347" s="32"/>
      <c r="AT1347" s="28">
        <f>AR1347/($R1347*1000)</f>
        <v>0</v>
      </c>
      <c r="AU1347" s="28">
        <f>AS1347/($R1347*1000)</f>
        <v>0</v>
      </c>
      <c r="BB1347" s="1" t="s">
        <v>73</v>
      </c>
      <c r="BC1347" s="2">
        <v>43171</v>
      </c>
      <c r="BD1347" s="2">
        <v>43706</v>
      </c>
      <c r="BF1347" s="2">
        <v>44454</v>
      </c>
      <c r="BG1347" s="1" t="s">
        <v>2574</v>
      </c>
      <c r="BH1347" s="1" t="s">
        <v>3002</v>
      </c>
      <c r="BI1347" s="1" t="s">
        <v>61</v>
      </c>
      <c r="BJ1347" s="1" t="s">
        <v>2375</v>
      </c>
      <c r="BK1347" s="1" t="s">
        <v>2395</v>
      </c>
      <c r="BL1347" s="1" t="s">
        <v>726</v>
      </c>
      <c r="BM1347" s="1" t="s">
        <v>126</v>
      </c>
      <c r="BN1347" s="1" t="s">
        <v>5022</v>
      </c>
      <c r="BO1347" s="1">
        <v>200</v>
      </c>
      <c r="BP1347" s="1">
        <v>200</v>
      </c>
      <c r="BQ1347" s="1" t="s">
        <v>1485</v>
      </c>
      <c r="BR1347" s="1" t="s">
        <v>1486</v>
      </c>
      <c r="BS1347" s="1" t="s">
        <v>84</v>
      </c>
      <c r="BU1347" s="1">
        <v>0</v>
      </c>
      <c r="BV1347" s="1">
        <v>0</v>
      </c>
      <c r="BW1347" s="1">
        <v>0</v>
      </c>
      <c r="BX1347" s="1">
        <v>0</v>
      </c>
    </row>
    <row r="1348" spans="4:76" hidden="1" x14ac:dyDescent="0.25">
      <c r="D1348" s="4"/>
      <c r="E1348" s="5" t="str">
        <f>BJ1348</f>
        <v>DPP-2018-APR</v>
      </c>
      <c r="F1348" s="5" t="str">
        <f>BK1348</f>
        <v>South</v>
      </c>
      <c r="H1348" s="5" t="str">
        <f>BB1348</f>
        <v>Withdrawn</v>
      </c>
      <c r="I1348" s="6" t="str">
        <f>BS1348</f>
        <v>Not Started</v>
      </c>
      <c r="J1348" s="1" t="s">
        <v>5025</v>
      </c>
      <c r="P1348" s="1" t="str">
        <f>BM1348</f>
        <v>NRIS</v>
      </c>
      <c r="R1348" s="1">
        <f>BP1348</f>
        <v>200</v>
      </c>
      <c r="T1348" s="1" t="str">
        <f>BQ1348</f>
        <v>Solar</v>
      </c>
      <c r="U1348" s="1" t="str">
        <f>BH1348</f>
        <v>Grimes County</v>
      </c>
      <c r="V1348" s="1" t="str">
        <f>BI1348</f>
        <v>TX</v>
      </c>
      <c r="AB1348" s="1"/>
      <c r="AC1348" s="1"/>
      <c r="AJ1348" s="5"/>
      <c r="AK1348" s="5"/>
      <c r="AL1348" s="5"/>
      <c r="AM1348" s="5"/>
      <c r="AN1348" s="5"/>
      <c r="AO1348" s="5"/>
      <c r="AP1348" s="5"/>
      <c r="AQ1348" s="5"/>
      <c r="AR1348" s="32"/>
      <c r="AS1348" s="32"/>
      <c r="AT1348" s="28">
        <f>AR1348/($R1348*1000)</f>
        <v>0</v>
      </c>
      <c r="AU1348" s="28">
        <f>AS1348/($R1348*1000)</f>
        <v>0</v>
      </c>
      <c r="BB1348" s="1" t="s">
        <v>73</v>
      </c>
      <c r="BC1348" s="2">
        <v>43171</v>
      </c>
      <c r="BD1348" s="2">
        <v>43706</v>
      </c>
      <c r="BF1348" s="2">
        <v>44454</v>
      </c>
      <c r="BG1348" s="1" t="s">
        <v>2461</v>
      </c>
      <c r="BH1348" s="1" t="s">
        <v>3489</v>
      </c>
      <c r="BI1348" s="1" t="s">
        <v>67</v>
      </c>
      <c r="BJ1348" s="1" t="s">
        <v>2375</v>
      </c>
      <c r="BK1348" s="1" t="s">
        <v>2395</v>
      </c>
      <c r="BL1348" s="1" t="s">
        <v>726</v>
      </c>
      <c r="BM1348" s="1" t="s">
        <v>126</v>
      </c>
      <c r="BN1348" s="1" t="s">
        <v>5026</v>
      </c>
      <c r="BO1348" s="1">
        <v>200</v>
      </c>
      <c r="BP1348" s="1">
        <v>200</v>
      </c>
      <c r="BQ1348" s="1" t="s">
        <v>1485</v>
      </c>
      <c r="BR1348" s="1" t="s">
        <v>1486</v>
      </c>
      <c r="BS1348" s="1" t="s">
        <v>84</v>
      </c>
      <c r="BU1348" s="1">
        <v>0</v>
      </c>
      <c r="BV1348" s="1">
        <v>0</v>
      </c>
      <c r="BW1348" s="1">
        <v>0</v>
      </c>
      <c r="BX1348" s="1">
        <v>0</v>
      </c>
    </row>
    <row r="1349" spans="4:76" hidden="1" x14ac:dyDescent="0.25">
      <c r="D1349" s="4"/>
      <c r="E1349" s="5" t="str">
        <f>BJ1349</f>
        <v>DPP-2018-APR</v>
      </c>
      <c r="F1349" s="5" t="str">
        <f>BK1349</f>
        <v>East (ATC)</v>
      </c>
      <c r="H1349" s="5" t="str">
        <f>BB1349</f>
        <v>Active</v>
      </c>
      <c r="I1349" s="6" t="str">
        <f>BS1349</f>
        <v>Not Started</v>
      </c>
      <c r="J1349" s="1" t="s">
        <v>2638</v>
      </c>
      <c r="P1349" s="1" t="str">
        <f>BM1349</f>
        <v>NRIS</v>
      </c>
      <c r="Q1349" s="1" t="s">
        <v>6202</v>
      </c>
      <c r="R1349" s="1">
        <f>BP1349</f>
        <v>20</v>
      </c>
      <c r="T1349" s="1" t="str">
        <f>BQ1349</f>
        <v>Battery Storage</v>
      </c>
      <c r="U1349" s="1" t="str">
        <f>BH1349</f>
        <v>Manitowoc County</v>
      </c>
      <c r="V1349" s="1" t="str">
        <f>BI1349</f>
        <v>WI</v>
      </c>
      <c r="Z1349" s="1">
        <v>1</v>
      </c>
      <c r="AA1349" s="1">
        <f>IF(H1349="Withdrawn",0,1)</f>
        <v>1</v>
      </c>
      <c r="AB1349" s="36">
        <v>80000</v>
      </c>
      <c r="AC1349" s="36">
        <v>0</v>
      </c>
      <c r="AJ1349" s="5"/>
      <c r="AK1349" s="32">
        <v>0</v>
      </c>
      <c r="AL1349" s="32">
        <f>SUM(AB1349:AK1349)</f>
        <v>80000</v>
      </c>
      <c r="AM1349" s="32"/>
      <c r="AN1349" s="32"/>
      <c r="AO1349" s="32"/>
      <c r="AP1349" s="32"/>
      <c r="AQ1349" s="32"/>
      <c r="AR1349" s="32">
        <f>AM1349+AP1349</f>
        <v>0</v>
      </c>
      <c r="AS1349" s="32">
        <f>AR1349+AN1349+AO1349+AQ1349</f>
        <v>0</v>
      </c>
      <c r="AT1349" s="28">
        <f>AR1349/($R1349*1000)</f>
        <v>0</v>
      </c>
      <c r="AU1349" s="28">
        <f>AS1349/($R1349*1000)</f>
        <v>0</v>
      </c>
      <c r="AV1349" s="16">
        <f>IF(P1349 = "NRIS",AS1349,AR1349)</f>
        <v>0</v>
      </c>
      <c r="BB1349" s="1" t="s">
        <v>2374</v>
      </c>
      <c r="BC1349" s="2">
        <v>43171</v>
      </c>
      <c r="BF1349" s="2">
        <v>44440</v>
      </c>
      <c r="BG1349" s="1" t="s">
        <v>74</v>
      </c>
      <c r="BH1349" s="1" t="s">
        <v>75</v>
      </c>
      <c r="BI1349" s="1" t="s">
        <v>76</v>
      </c>
      <c r="BJ1349" s="1" t="s">
        <v>2375</v>
      </c>
      <c r="BK1349" s="1" t="s">
        <v>2196</v>
      </c>
      <c r="BL1349" s="1" t="s">
        <v>2376</v>
      </c>
      <c r="BM1349" s="1" t="s">
        <v>126</v>
      </c>
      <c r="BN1349" s="1" t="s">
        <v>2639</v>
      </c>
      <c r="BO1349" s="1">
        <v>20</v>
      </c>
      <c r="BP1349" s="1">
        <v>20</v>
      </c>
      <c r="BQ1349" s="1" t="s">
        <v>2498</v>
      </c>
      <c r="BR1349" s="1" t="s">
        <v>2499</v>
      </c>
      <c r="BS1349" s="1" t="s">
        <v>84</v>
      </c>
      <c r="BU1349" s="1">
        <v>20</v>
      </c>
      <c r="BV1349" s="1">
        <v>20</v>
      </c>
      <c r="BW1349" s="1">
        <v>20</v>
      </c>
      <c r="BX1349" s="1">
        <v>20</v>
      </c>
    </row>
    <row r="1350" spans="4:76" hidden="1" x14ac:dyDescent="0.25">
      <c r="D1350" s="4"/>
      <c r="E1350" s="5" t="str">
        <f>BJ1350</f>
        <v>FES-2015-JUL</v>
      </c>
      <c r="F1350" s="5">
        <f>BK1350</f>
        <v>0</v>
      </c>
      <c r="H1350" s="5" t="str">
        <f>BB1350</f>
        <v>Withdrawn</v>
      </c>
      <c r="I1350" s="6" t="str">
        <f>BS1350</f>
        <v>Not Started</v>
      </c>
      <c r="J1350" s="1" t="s">
        <v>2999</v>
      </c>
      <c r="P1350" s="1" t="str">
        <f>BM1350</f>
        <v>NRIS</v>
      </c>
      <c r="R1350" s="1">
        <f>BP1350</f>
        <v>150</v>
      </c>
      <c r="T1350" s="1" t="str">
        <f>BQ1350</f>
        <v>Wind</v>
      </c>
      <c r="U1350" s="1" t="str">
        <f>BH1350</f>
        <v>Marquette County</v>
      </c>
      <c r="V1350" s="1" t="str">
        <f>BI1350</f>
        <v>MI</v>
      </c>
      <c r="AB1350" s="1"/>
      <c r="AC1350" s="1"/>
      <c r="AJ1350" s="5"/>
      <c r="AK1350" s="5"/>
      <c r="AL1350" s="5"/>
      <c r="AM1350" s="5"/>
      <c r="AN1350" s="5"/>
      <c r="AO1350" s="5"/>
      <c r="AP1350" s="5"/>
      <c r="AQ1350" s="5"/>
      <c r="AR1350" s="5"/>
      <c r="AS1350" s="5"/>
      <c r="AT1350" s="5"/>
      <c r="AU1350" s="5"/>
      <c r="BB1350" s="1" t="s">
        <v>73</v>
      </c>
      <c r="BC1350" s="2">
        <v>42198</v>
      </c>
      <c r="BD1350" s="2">
        <v>42626</v>
      </c>
      <c r="BF1350" s="2">
        <v>43221</v>
      </c>
      <c r="BG1350" s="1" t="s">
        <v>74</v>
      </c>
      <c r="BH1350" s="1" t="s">
        <v>1166</v>
      </c>
      <c r="BI1350" s="1" t="s">
        <v>130</v>
      </c>
      <c r="BJ1350" s="1" t="s">
        <v>3000</v>
      </c>
      <c r="BL1350" s="1" t="s">
        <v>536</v>
      </c>
      <c r="BM1350" s="1" t="s">
        <v>126</v>
      </c>
      <c r="BN1350" s="1" t="s">
        <v>78</v>
      </c>
      <c r="BO1350" s="1">
        <v>150</v>
      </c>
      <c r="BP1350" s="1">
        <v>150</v>
      </c>
      <c r="BQ1350" s="1" t="s">
        <v>97</v>
      </c>
      <c r="BR1350" s="1" t="s">
        <v>98</v>
      </c>
      <c r="BS1350" s="1" t="s">
        <v>84</v>
      </c>
      <c r="BU1350" s="1">
        <v>0</v>
      </c>
      <c r="BV1350" s="1">
        <v>0</v>
      </c>
      <c r="BW1350" s="1">
        <v>0</v>
      </c>
      <c r="BX1350" s="1">
        <v>0</v>
      </c>
    </row>
    <row r="1351" spans="4:76" x14ac:dyDescent="0.25">
      <c r="D1351" s="4"/>
      <c r="E1351" s="5" t="str">
        <f>BJ1351</f>
        <v>DPP-2018-APR</v>
      </c>
      <c r="F1351" s="5" t="str">
        <f>BK1351</f>
        <v>Central</v>
      </c>
      <c r="G1351" s="5" t="str">
        <f>_xlfn.CONCAT(E1351,F1351)</f>
        <v>DPP-2018-APRCentral</v>
      </c>
      <c r="H1351" s="5" t="str">
        <f>BB1351</f>
        <v>Active</v>
      </c>
      <c r="I1351" s="6" t="str">
        <f>BS1351</f>
        <v>Not Started</v>
      </c>
      <c r="J1351" s="1" t="s">
        <v>2640</v>
      </c>
      <c r="P1351" s="1" t="str">
        <f>BM1351</f>
        <v>NRIS</v>
      </c>
      <c r="Q1351" s="1" t="s">
        <v>6202</v>
      </c>
      <c r="R1351" s="1">
        <f>BP1351</f>
        <v>70</v>
      </c>
      <c r="T1351" s="1" t="str">
        <f>BQ1351</f>
        <v>Solar</v>
      </c>
      <c r="U1351" s="1" t="str">
        <f>BH1351</f>
        <v>Logan County</v>
      </c>
      <c r="V1351" s="1" t="str">
        <f>BI1351</f>
        <v>IL</v>
      </c>
      <c r="Z1351" s="1">
        <v>1</v>
      </c>
      <c r="AA1351" s="1">
        <f>IF(H1351="Withdrawn",0,1)</f>
        <v>1</v>
      </c>
      <c r="AB1351" s="36">
        <v>280000</v>
      </c>
      <c r="AC1351" s="36">
        <v>0</v>
      </c>
      <c r="AJ1351" s="5"/>
      <c r="AK1351" s="32">
        <v>0</v>
      </c>
      <c r="AL1351" s="32">
        <f>SUM(AB1351:AK1351)</f>
        <v>280000</v>
      </c>
      <c r="AM1351" s="32"/>
      <c r="AN1351" s="32"/>
      <c r="AO1351" s="32">
        <v>0</v>
      </c>
      <c r="AP1351" s="32">
        <v>1031000</v>
      </c>
      <c r="AQ1351" s="32">
        <v>0</v>
      </c>
      <c r="AR1351" s="32">
        <f>AM1351+AP1351</f>
        <v>1031000</v>
      </c>
      <c r="AS1351" s="32">
        <f>AR1351+AN1351+AO1351+AQ1351</f>
        <v>1031000</v>
      </c>
      <c r="AT1351" s="28">
        <f>AR1351/($R1351*1000)</f>
        <v>14.728571428571428</v>
      </c>
      <c r="AU1351" s="28">
        <f>AS1351/($R1351*1000)</f>
        <v>14.728571428571428</v>
      </c>
      <c r="AV1351" s="16">
        <f>IF(P1351 = "NRIS",AS1351,AR1351)</f>
        <v>1031000</v>
      </c>
      <c r="BB1351" s="1" t="s">
        <v>2374</v>
      </c>
      <c r="BC1351" s="2">
        <v>43171</v>
      </c>
      <c r="BF1351" s="2">
        <v>44360</v>
      </c>
      <c r="BG1351" s="1" t="s">
        <v>122</v>
      </c>
      <c r="BH1351" s="1" t="s">
        <v>840</v>
      </c>
      <c r="BI1351" s="1" t="s">
        <v>124</v>
      </c>
      <c r="BJ1351" s="1" t="s">
        <v>2375</v>
      </c>
      <c r="BK1351" s="1" t="s">
        <v>2435</v>
      </c>
      <c r="BL1351" s="1" t="s">
        <v>2376</v>
      </c>
      <c r="BM1351" s="1" t="s">
        <v>126</v>
      </c>
      <c r="BN1351" s="1" t="s">
        <v>2641</v>
      </c>
      <c r="BO1351" s="1">
        <v>70</v>
      </c>
      <c r="BP1351" s="1">
        <v>70</v>
      </c>
      <c r="BQ1351" s="1" t="s">
        <v>1485</v>
      </c>
      <c r="BR1351" s="1" t="s">
        <v>1486</v>
      </c>
      <c r="BS1351" s="1" t="s">
        <v>84</v>
      </c>
      <c r="BU1351" s="1">
        <v>70</v>
      </c>
      <c r="BV1351" s="1">
        <v>70</v>
      </c>
      <c r="BW1351" s="1">
        <v>70</v>
      </c>
      <c r="BX1351" s="1">
        <v>70</v>
      </c>
    </row>
    <row r="1352" spans="4:76" hidden="1" x14ac:dyDescent="0.25">
      <c r="D1352" s="4"/>
      <c r="E1352" s="5" t="str">
        <f>BJ1352</f>
        <v>DPP-2018-APR</v>
      </c>
      <c r="F1352" s="5" t="str">
        <f>BK1352</f>
        <v>East (ITC)</v>
      </c>
      <c r="H1352" s="5" t="str">
        <f>BB1352</f>
        <v>Withdrawn</v>
      </c>
      <c r="I1352" s="6" t="str">
        <f>BS1352</f>
        <v>Not Started</v>
      </c>
      <c r="J1352" s="1" t="s">
        <v>5412</v>
      </c>
      <c r="P1352" s="1" t="str">
        <f>BM1352</f>
        <v>NRIS</v>
      </c>
      <c r="R1352" s="1">
        <f>BP1352</f>
        <v>20</v>
      </c>
      <c r="T1352" s="1" t="str">
        <f>BQ1352</f>
        <v>Battery Storage</v>
      </c>
      <c r="U1352" s="1" t="str">
        <f>BH1352</f>
        <v>Tuscola County</v>
      </c>
      <c r="V1352" s="1" t="str">
        <f>BI1352</f>
        <v>MI</v>
      </c>
      <c r="AB1352" s="1"/>
      <c r="AC1352" s="1"/>
      <c r="AJ1352" s="5"/>
      <c r="AK1352" s="5"/>
      <c r="AL1352" s="5"/>
      <c r="AM1352" s="5"/>
      <c r="AN1352" s="5"/>
      <c r="AO1352" s="5"/>
      <c r="AP1352" s="5"/>
      <c r="AQ1352" s="5"/>
      <c r="AR1352" s="32"/>
      <c r="AS1352" s="32"/>
      <c r="AT1352" s="28">
        <f>AR1352/($R1352*1000)</f>
        <v>0</v>
      </c>
      <c r="AU1352" s="28">
        <f>AS1352/($R1352*1000)</f>
        <v>0</v>
      </c>
      <c r="BB1352" s="1" t="s">
        <v>73</v>
      </c>
      <c r="BC1352" s="2">
        <v>43171</v>
      </c>
      <c r="BD1352" s="2">
        <v>44012</v>
      </c>
      <c r="BF1352" s="2">
        <v>44440</v>
      </c>
      <c r="BG1352" s="1" t="s">
        <v>128</v>
      </c>
      <c r="BH1352" s="1" t="s">
        <v>1504</v>
      </c>
      <c r="BI1352" s="1" t="s">
        <v>130</v>
      </c>
      <c r="BJ1352" s="1" t="s">
        <v>2375</v>
      </c>
      <c r="BK1352" s="1" t="s">
        <v>1808</v>
      </c>
      <c r="BL1352" s="1" t="s">
        <v>2376</v>
      </c>
      <c r="BM1352" s="1" t="s">
        <v>126</v>
      </c>
      <c r="BN1352" s="1" t="s">
        <v>5413</v>
      </c>
      <c r="BO1352" s="1">
        <v>20</v>
      </c>
      <c r="BP1352" s="1">
        <v>20</v>
      </c>
      <c r="BQ1352" s="1" t="s">
        <v>2498</v>
      </c>
      <c r="BR1352" s="1" t="s">
        <v>2499</v>
      </c>
      <c r="BS1352" s="1" t="s">
        <v>84</v>
      </c>
      <c r="BU1352" s="1">
        <v>20</v>
      </c>
      <c r="BV1352" s="1">
        <v>20</v>
      </c>
      <c r="BW1352" s="1">
        <v>0</v>
      </c>
      <c r="BX1352" s="1">
        <v>0</v>
      </c>
    </row>
    <row r="1353" spans="4:76" hidden="1" x14ac:dyDescent="0.25">
      <c r="D1353" s="4"/>
      <c r="E1353" s="5" t="str">
        <f>BJ1353</f>
        <v>DPP-2018-APR</v>
      </c>
      <c r="F1353" s="5" t="str">
        <f>BK1353</f>
        <v>East (ATC)</v>
      </c>
      <c r="H1353" s="5" t="str">
        <f>BB1353</f>
        <v>Withdrawn</v>
      </c>
      <c r="I1353" s="6" t="str">
        <f>BS1353</f>
        <v>Not Started</v>
      </c>
      <c r="J1353" s="1" t="s">
        <v>5067</v>
      </c>
      <c r="P1353" s="1" t="str">
        <f>BM1353</f>
        <v>NRIS</v>
      </c>
      <c r="Q1353" s="1" t="s">
        <v>6202</v>
      </c>
      <c r="R1353" s="1">
        <f>BP1353</f>
        <v>100</v>
      </c>
      <c r="T1353" s="1" t="str">
        <f>BQ1353</f>
        <v>Battery Storage</v>
      </c>
      <c r="U1353" s="1" t="str">
        <f>BH1353</f>
        <v>Washington County,Waukesha County</v>
      </c>
      <c r="V1353" s="1" t="str">
        <f>BI1353</f>
        <v>WI</v>
      </c>
      <c r="Z1353" s="1">
        <v>0</v>
      </c>
      <c r="AB1353" s="1"/>
      <c r="AC1353" s="1"/>
      <c r="AJ1353" s="5"/>
      <c r="AK1353" s="5"/>
      <c r="AL1353" s="5"/>
      <c r="AM1353" s="5"/>
      <c r="AN1353" s="5"/>
      <c r="AO1353" s="5"/>
      <c r="AP1353" s="5"/>
      <c r="AQ1353" s="5"/>
      <c r="AR1353" s="32"/>
      <c r="AS1353" s="32"/>
      <c r="AT1353" s="28">
        <f>AR1353/($R1353*1000)</f>
        <v>0</v>
      </c>
      <c r="AU1353" s="28">
        <f>AS1353/($R1353*1000)</f>
        <v>0</v>
      </c>
      <c r="BB1353" s="1" t="s">
        <v>73</v>
      </c>
      <c r="BC1353" s="2">
        <v>43171</v>
      </c>
      <c r="BD1353" s="2">
        <v>43762</v>
      </c>
      <c r="BF1353" s="2">
        <v>44440</v>
      </c>
      <c r="BG1353" s="1" t="s">
        <v>74</v>
      </c>
      <c r="BH1353" s="1" t="s">
        <v>5068</v>
      </c>
      <c r="BI1353" s="1" t="s">
        <v>76</v>
      </c>
      <c r="BJ1353" s="1" t="s">
        <v>2375</v>
      </c>
      <c r="BK1353" s="1" t="s">
        <v>2196</v>
      </c>
      <c r="BL1353" s="1" t="s">
        <v>2376</v>
      </c>
      <c r="BM1353" s="1" t="s">
        <v>126</v>
      </c>
      <c r="BN1353" s="1" t="s">
        <v>5069</v>
      </c>
      <c r="BO1353" s="1">
        <v>100</v>
      </c>
      <c r="BP1353" s="1">
        <v>100</v>
      </c>
      <c r="BQ1353" s="1" t="s">
        <v>2498</v>
      </c>
      <c r="BR1353" s="1" t="s">
        <v>2499</v>
      </c>
      <c r="BS1353" s="1" t="s">
        <v>84</v>
      </c>
      <c r="BU1353" s="1">
        <v>0</v>
      </c>
      <c r="BV1353" s="1">
        <v>0</v>
      </c>
      <c r="BW1353" s="1">
        <v>0</v>
      </c>
      <c r="BX1353" s="1">
        <v>0</v>
      </c>
    </row>
    <row r="1354" spans="4:76" x14ac:dyDescent="0.25">
      <c r="D1354" s="4"/>
      <c r="E1354" s="5" t="str">
        <f>BJ1354</f>
        <v>DPP-2018-APR</v>
      </c>
      <c r="F1354" s="5" t="str">
        <f>BK1354</f>
        <v>West</v>
      </c>
      <c r="G1354" s="5" t="str">
        <f>_xlfn.CONCAT(E1354,F1354)</f>
        <v>DPP-2018-APRWest</v>
      </c>
      <c r="H1354" s="5" t="str">
        <f>BB1354</f>
        <v>Withdrawn</v>
      </c>
      <c r="I1354" s="6" t="str">
        <f>BS1354</f>
        <v>Not Started</v>
      </c>
      <c r="J1354" s="1" t="s">
        <v>5884</v>
      </c>
      <c r="P1354" s="1" t="str">
        <f>BM1354</f>
        <v>NRIS</v>
      </c>
      <c r="Q1354" s="1" t="s">
        <v>6202</v>
      </c>
      <c r="R1354" s="1">
        <f>BP1354</f>
        <v>200</v>
      </c>
      <c r="T1354" s="1" t="str">
        <f>BQ1354</f>
        <v>Solar</v>
      </c>
      <c r="U1354" s="1" t="str">
        <f>BH1354</f>
        <v>Dakota County</v>
      </c>
      <c r="V1354" s="1" t="str">
        <f>BI1354</f>
        <v>MN</v>
      </c>
      <c r="Z1354" s="1">
        <v>1</v>
      </c>
      <c r="AA1354" s="1">
        <f>IF(H1354="Withdrawn",0,1)</f>
        <v>0</v>
      </c>
      <c r="AB1354" s="36">
        <v>800000</v>
      </c>
      <c r="AC1354" s="36">
        <v>738148</v>
      </c>
      <c r="AJ1354" s="5"/>
      <c r="AK1354" s="32">
        <v>2083805</v>
      </c>
      <c r="AL1354" s="32">
        <f>SUM(AB1354:AK1354)</f>
        <v>3621953</v>
      </c>
      <c r="AM1354" s="32">
        <v>0</v>
      </c>
      <c r="AN1354" s="32">
        <v>120483</v>
      </c>
      <c r="AO1354" s="32">
        <v>0</v>
      </c>
      <c r="AP1354" s="32">
        <f>4442762+11400000+2267000</f>
        <v>18109762</v>
      </c>
      <c r="AQ1354" s="32">
        <v>0</v>
      </c>
      <c r="AR1354" s="32">
        <f>AM1354+AP1354</f>
        <v>18109762</v>
      </c>
      <c r="AS1354" s="32">
        <f>AR1354+AN1354+AO1354+AQ1354</f>
        <v>18230245</v>
      </c>
      <c r="AT1354" s="28">
        <f>AR1354/($R1354*1000)</f>
        <v>90.548810000000003</v>
      </c>
      <c r="AU1354" s="28">
        <f>AS1354/($R1354*1000)</f>
        <v>91.151224999999997</v>
      </c>
      <c r="AV1354" s="16">
        <f>IF(P1354 = "NRIS",AS1354,AR1354)</f>
        <v>18230245</v>
      </c>
      <c r="BB1354" s="1" t="s">
        <v>73</v>
      </c>
      <c r="BC1354" s="2">
        <v>43171</v>
      </c>
      <c r="BD1354" s="2">
        <v>44264</v>
      </c>
      <c r="BF1354" s="2">
        <v>44075</v>
      </c>
      <c r="BG1354" s="1" t="s">
        <v>91</v>
      </c>
      <c r="BH1354" s="1" t="s">
        <v>120</v>
      </c>
      <c r="BI1354" s="1" t="s">
        <v>93</v>
      </c>
      <c r="BJ1354" s="1" t="s">
        <v>2375</v>
      </c>
      <c r="BK1354" s="1" t="s">
        <v>725</v>
      </c>
      <c r="BL1354" s="1" t="s">
        <v>2376</v>
      </c>
      <c r="BM1354" s="1" t="s">
        <v>126</v>
      </c>
      <c r="BN1354" s="1" t="s">
        <v>5885</v>
      </c>
      <c r="BO1354" s="1">
        <v>200</v>
      </c>
      <c r="BP1354" s="1">
        <v>200</v>
      </c>
      <c r="BQ1354" s="1" t="s">
        <v>1485</v>
      </c>
      <c r="BR1354" s="1" t="s">
        <v>1486</v>
      </c>
      <c r="BS1354" s="1" t="s">
        <v>84</v>
      </c>
      <c r="BU1354" s="1">
        <v>200</v>
      </c>
      <c r="BV1354" s="1">
        <v>200</v>
      </c>
      <c r="BW1354" s="1">
        <v>0</v>
      </c>
      <c r="BX1354" s="1">
        <v>0</v>
      </c>
    </row>
    <row r="1355" spans="4:76" hidden="1" x14ac:dyDescent="0.25">
      <c r="D1355" s="4"/>
      <c r="E1355" s="5" t="str">
        <f>BJ1355</f>
        <v>FES-2014-DEC</v>
      </c>
      <c r="F1355" s="5">
        <f>BK1355</f>
        <v>0</v>
      </c>
      <c r="H1355" s="5" t="str">
        <f>BB1355</f>
        <v>Withdrawn</v>
      </c>
      <c r="I1355" s="6" t="str">
        <f>BS1355</f>
        <v>Not Started</v>
      </c>
      <c r="J1355" s="1" t="s">
        <v>3012</v>
      </c>
      <c r="P1355" s="1" t="str">
        <f>BM1355</f>
        <v>NRIS</v>
      </c>
      <c r="R1355" s="1">
        <f>BP1355</f>
        <v>49.9</v>
      </c>
      <c r="T1355" s="1" t="str">
        <f>BQ1355</f>
        <v>Gas</v>
      </c>
      <c r="U1355" s="1" t="str">
        <f>BH1355</f>
        <v>Dakota County</v>
      </c>
      <c r="V1355" s="1" t="str">
        <f>BI1355</f>
        <v>MN</v>
      </c>
      <c r="AB1355" s="1"/>
      <c r="AC1355" s="1"/>
      <c r="AJ1355" s="5"/>
      <c r="AK1355" s="5"/>
      <c r="AL1355" s="5"/>
      <c r="AM1355" s="5"/>
      <c r="AN1355" s="5"/>
      <c r="AO1355" s="5"/>
      <c r="AP1355" s="5"/>
      <c r="AQ1355" s="5"/>
      <c r="AR1355" s="5"/>
      <c r="AS1355" s="5"/>
      <c r="AT1355" s="5"/>
      <c r="AU1355" s="5"/>
      <c r="BB1355" s="1" t="s">
        <v>73</v>
      </c>
      <c r="BC1355" s="2">
        <v>41955</v>
      </c>
      <c r="BD1355" s="2">
        <v>42627</v>
      </c>
      <c r="BF1355" s="2">
        <v>42460</v>
      </c>
      <c r="BG1355" s="1" t="s">
        <v>91</v>
      </c>
      <c r="BH1355" s="1" t="s">
        <v>120</v>
      </c>
      <c r="BI1355" s="1" t="s">
        <v>93</v>
      </c>
      <c r="BJ1355" s="1" t="s">
        <v>2736</v>
      </c>
      <c r="BL1355" s="1" t="s">
        <v>536</v>
      </c>
      <c r="BM1355" s="1" t="s">
        <v>126</v>
      </c>
      <c r="BN1355" s="1" t="s">
        <v>78</v>
      </c>
      <c r="BO1355" s="1">
        <v>49.9</v>
      </c>
      <c r="BP1355" s="1">
        <v>49.9</v>
      </c>
      <c r="BQ1355" s="1" t="s">
        <v>64</v>
      </c>
      <c r="BR1355" s="1" t="s">
        <v>1592</v>
      </c>
      <c r="BS1355" s="1" t="s">
        <v>84</v>
      </c>
      <c r="BU1355" s="1">
        <v>0</v>
      </c>
      <c r="BV1355" s="1">
        <v>0</v>
      </c>
      <c r="BW1355" s="1">
        <v>0</v>
      </c>
      <c r="BX1355" s="1">
        <v>0</v>
      </c>
    </row>
    <row r="1356" spans="4:76" hidden="1" x14ac:dyDescent="0.25">
      <c r="D1356" s="4"/>
      <c r="E1356" s="5" t="str">
        <f>BJ1356</f>
        <v>FES-2014-DEC</v>
      </c>
      <c r="F1356" s="5">
        <f>BK1356</f>
        <v>0</v>
      </c>
      <c r="H1356" s="5" t="str">
        <f>BB1356</f>
        <v>Withdrawn</v>
      </c>
      <c r="I1356" s="6" t="str">
        <f>BS1356</f>
        <v>Not Started</v>
      </c>
      <c r="J1356" s="1" t="s">
        <v>3013</v>
      </c>
      <c r="P1356" s="1" t="str">
        <f>BM1356</f>
        <v>NRIS</v>
      </c>
      <c r="R1356" s="1">
        <f>BP1356</f>
        <v>300</v>
      </c>
      <c r="T1356" s="1" t="str">
        <f>BQ1356</f>
        <v>Wind</v>
      </c>
      <c r="U1356" s="1" t="str">
        <f>BH1356</f>
        <v>Fayette County</v>
      </c>
      <c r="V1356" s="1" t="str">
        <f>BI1356</f>
        <v>IA</v>
      </c>
      <c r="AB1356" s="1"/>
      <c r="AC1356" s="1"/>
      <c r="AJ1356" s="5"/>
      <c r="AK1356" s="5"/>
      <c r="AL1356" s="5"/>
      <c r="AM1356" s="5"/>
      <c r="AN1356" s="5"/>
      <c r="AO1356" s="5"/>
      <c r="AP1356" s="5"/>
      <c r="AQ1356" s="5"/>
      <c r="AR1356" s="5"/>
      <c r="AS1356" s="5"/>
      <c r="AT1356" s="5"/>
      <c r="AU1356" s="5"/>
      <c r="BB1356" s="1" t="s">
        <v>73</v>
      </c>
      <c r="BC1356" s="2">
        <v>41957</v>
      </c>
      <c r="BD1356" s="2">
        <v>42627</v>
      </c>
      <c r="BF1356" s="2">
        <v>42644</v>
      </c>
      <c r="BG1356" s="1" t="s">
        <v>87</v>
      </c>
      <c r="BH1356" s="1" t="s">
        <v>1533</v>
      </c>
      <c r="BI1356" s="1" t="s">
        <v>89</v>
      </c>
      <c r="BJ1356" s="1" t="s">
        <v>2736</v>
      </c>
      <c r="BL1356" s="1" t="s">
        <v>536</v>
      </c>
      <c r="BM1356" s="1" t="s">
        <v>126</v>
      </c>
      <c r="BN1356" s="1" t="s">
        <v>3014</v>
      </c>
      <c r="BO1356" s="1">
        <v>300</v>
      </c>
      <c r="BP1356" s="1">
        <v>300</v>
      </c>
      <c r="BQ1356" s="1" t="s">
        <v>97</v>
      </c>
      <c r="BR1356" s="1" t="s">
        <v>98</v>
      </c>
      <c r="BS1356" s="1" t="s">
        <v>84</v>
      </c>
      <c r="BU1356" s="1">
        <v>0</v>
      </c>
      <c r="BV1356" s="1">
        <v>0</v>
      </c>
      <c r="BW1356" s="1">
        <v>0</v>
      </c>
      <c r="BX1356" s="1">
        <v>0</v>
      </c>
    </row>
    <row r="1357" spans="4:76" x14ac:dyDescent="0.25">
      <c r="D1357" s="4"/>
      <c r="E1357" s="5" t="str">
        <f>BJ1357</f>
        <v>DPP-2018-APR</v>
      </c>
      <c r="F1357" s="5" t="str">
        <f>BK1357</f>
        <v>West</v>
      </c>
      <c r="G1357" s="5" t="str">
        <f>_xlfn.CONCAT(E1357,F1357)</f>
        <v>DPP-2018-APRWest</v>
      </c>
      <c r="H1357" s="5" t="str">
        <f>BB1357</f>
        <v>Withdrawn</v>
      </c>
      <c r="I1357" s="6" t="str">
        <f>BS1357</f>
        <v>Not Started</v>
      </c>
      <c r="J1357" s="1" t="s">
        <v>5890</v>
      </c>
      <c r="P1357" s="1" t="str">
        <f>BM1357</f>
        <v>NRIS</v>
      </c>
      <c r="Q1357" s="1" t="s">
        <v>6202</v>
      </c>
      <c r="R1357" s="1">
        <f>BP1357</f>
        <v>414</v>
      </c>
      <c r="T1357" s="1" t="str">
        <f>BQ1357</f>
        <v>Wind</v>
      </c>
      <c r="U1357" s="1" t="str">
        <f>BH1357</f>
        <v>Redwood County</v>
      </c>
      <c r="V1357" s="1" t="str">
        <f>BI1357</f>
        <v>MN</v>
      </c>
      <c r="Z1357" s="1">
        <v>1</v>
      </c>
      <c r="AA1357" s="1">
        <f>IF(H1357="Withdrawn",0,1)</f>
        <v>0</v>
      </c>
      <c r="AB1357" s="36">
        <v>1656000</v>
      </c>
      <c r="AC1357" s="36">
        <v>4314168</v>
      </c>
      <c r="AJ1357" s="5"/>
      <c r="AK1357" s="32">
        <v>25584826</v>
      </c>
      <c r="AL1357" s="32">
        <f>SUM(AB1357:AK1357)</f>
        <v>31554994</v>
      </c>
      <c r="AM1357" s="32">
        <v>0</v>
      </c>
      <c r="AN1357" s="32">
        <v>307898</v>
      </c>
      <c r="AO1357" s="32">
        <v>0</v>
      </c>
      <c r="AP1357" s="32">
        <f>144591717+208251+12975000</f>
        <v>157774968</v>
      </c>
      <c r="AQ1357" s="32">
        <v>0</v>
      </c>
      <c r="AR1357" s="32">
        <f>AM1357+AP1357</f>
        <v>157774968</v>
      </c>
      <c r="AS1357" s="32">
        <f>AR1357+AN1357+AO1357+AQ1357</f>
        <v>158082866</v>
      </c>
      <c r="AT1357" s="28">
        <f>AR1357/($R1357*1000)</f>
        <v>381.09895652173913</v>
      </c>
      <c r="AU1357" s="28">
        <f>AS1357/($R1357*1000)</f>
        <v>381.84267149758455</v>
      </c>
      <c r="AV1357" s="16">
        <f>IF(P1357 = "NRIS",AS1357,AR1357)</f>
        <v>158082866</v>
      </c>
      <c r="BB1357" s="1" t="s">
        <v>73</v>
      </c>
      <c r="BC1357" s="2">
        <v>43171</v>
      </c>
      <c r="BD1357" s="2">
        <v>44264</v>
      </c>
      <c r="BF1357" s="2">
        <v>44409</v>
      </c>
      <c r="BG1357" s="1" t="s">
        <v>153</v>
      </c>
      <c r="BH1357" s="1" t="s">
        <v>661</v>
      </c>
      <c r="BI1357" s="1" t="s">
        <v>93</v>
      </c>
      <c r="BJ1357" s="1" t="s">
        <v>2375</v>
      </c>
      <c r="BK1357" s="1" t="s">
        <v>725</v>
      </c>
      <c r="BL1357" s="1" t="s">
        <v>2376</v>
      </c>
      <c r="BM1357" s="1" t="s">
        <v>126</v>
      </c>
      <c r="BN1357" s="1" t="s">
        <v>5891</v>
      </c>
      <c r="BO1357" s="1">
        <v>414</v>
      </c>
      <c r="BP1357" s="1">
        <v>414</v>
      </c>
      <c r="BQ1357" s="1" t="s">
        <v>97</v>
      </c>
      <c r="BR1357" s="1" t="s">
        <v>98</v>
      </c>
      <c r="BS1357" s="1" t="s">
        <v>84</v>
      </c>
      <c r="BU1357" s="1">
        <v>414</v>
      </c>
      <c r="BV1357" s="1">
        <v>414</v>
      </c>
      <c r="BW1357" s="1">
        <v>0</v>
      </c>
      <c r="BX1357" s="1">
        <v>0</v>
      </c>
    </row>
    <row r="1358" spans="4:76" x14ac:dyDescent="0.25">
      <c r="D1358" s="4"/>
      <c r="E1358" s="5" t="str">
        <f>BJ1358</f>
        <v>DPP-2018-APR</v>
      </c>
      <c r="F1358" s="5" t="str">
        <f>BK1358</f>
        <v>Central</v>
      </c>
      <c r="G1358" s="5" t="str">
        <f>_xlfn.CONCAT(E1358,F1358)</f>
        <v>DPP-2018-APRCentral</v>
      </c>
      <c r="H1358" s="5" t="str">
        <f>BB1358</f>
        <v>Active</v>
      </c>
      <c r="I1358" s="6" t="str">
        <f>BS1358</f>
        <v>Not Started</v>
      </c>
      <c r="J1358" s="1" t="s">
        <v>2651</v>
      </c>
      <c r="P1358" s="1" t="str">
        <f>BM1358</f>
        <v>NRIS</v>
      </c>
      <c r="Q1358" s="1" t="s">
        <v>6202</v>
      </c>
      <c r="R1358" s="1">
        <f>BP1358</f>
        <v>200</v>
      </c>
      <c r="T1358" s="1" t="str">
        <f>BQ1358</f>
        <v>Solar</v>
      </c>
      <c r="U1358" s="1" t="str">
        <f>BH1358</f>
        <v>Cape Girardeau County</v>
      </c>
      <c r="V1358" s="1" t="str">
        <f>BI1358</f>
        <v>MO</v>
      </c>
      <c r="Z1358" s="1">
        <v>1</v>
      </c>
      <c r="AA1358" s="1">
        <f>IF(H1358="Withdrawn",0,1)</f>
        <v>1</v>
      </c>
      <c r="AB1358" s="36">
        <v>800000</v>
      </c>
      <c r="AC1358" s="36">
        <v>704358</v>
      </c>
      <c r="AJ1358" s="5"/>
      <c r="AK1358" s="32">
        <v>730031</v>
      </c>
      <c r="AL1358" s="32">
        <f>SUM(AB1358:AK1358)</f>
        <v>2234389</v>
      </c>
      <c r="AM1358" s="32"/>
      <c r="AN1358" s="32"/>
      <c r="AO1358" s="32">
        <v>447000</v>
      </c>
      <c r="AP1358" s="32">
        <v>9813000</v>
      </c>
      <c r="AQ1358" s="32">
        <v>1358952</v>
      </c>
      <c r="AR1358" s="32">
        <f>AM1358+AP1358</f>
        <v>9813000</v>
      </c>
      <c r="AS1358" s="32">
        <f>AR1358+AN1358+AO1358+AQ1358</f>
        <v>11618952</v>
      </c>
      <c r="AT1358" s="28">
        <f>AR1358/($R1358*1000)</f>
        <v>49.064999999999998</v>
      </c>
      <c r="AU1358" s="28">
        <f>AS1358/($R1358*1000)</f>
        <v>58.094760000000001</v>
      </c>
      <c r="AV1358" s="16">
        <f>IF(P1358 = "NRIS",AS1358,AR1358)</f>
        <v>11618952</v>
      </c>
      <c r="BB1358" s="1" t="s">
        <v>2374</v>
      </c>
      <c r="BC1358" s="2">
        <v>43171</v>
      </c>
      <c r="BF1358" s="2">
        <v>44440</v>
      </c>
      <c r="BG1358" s="1" t="s">
        <v>486</v>
      </c>
      <c r="BH1358" s="1" t="s">
        <v>2652</v>
      </c>
      <c r="BI1358" s="1" t="s">
        <v>488</v>
      </c>
      <c r="BJ1358" s="1" t="s">
        <v>2375</v>
      </c>
      <c r="BK1358" s="1" t="s">
        <v>2435</v>
      </c>
      <c r="BL1358" s="1" t="s">
        <v>2376</v>
      </c>
      <c r="BM1358" s="1" t="s">
        <v>126</v>
      </c>
      <c r="BN1358" s="1" t="s">
        <v>2653</v>
      </c>
      <c r="BO1358" s="1">
        <v>200</v>
      </c>
      <c r="BP1358" s="1">
        <v>200</v>
      </c>
      <c r="BQ1358" s="1" t="s">
        <v>1485</v>
      </c>
      <c r="BR1358" s="1" t="s">
        <v>1486</v>
      </c>
      <c r="BS1358" s="1" t="s">
        <v>84</v>
      </c>
      <c r="BU1358" s="1">
        <v>200</v>
      </c>
      <c r="BV1358" s="1">
        <v>200</v>
      </c>
      <c r="BW1358" s="1">
        <v>200</v>
      </c>
      <c r="BX1358" s="1">
        <v>200</v>
      </c>
    </row>
    <row r="1359" spans="4:76" hidden="1" x14ac:dyDescent="0.25">
      <c r="D1359" s="4"/>
      <c r="E1359" s="5" t="str">
        <f>BJ1359</f>
        <v>DPP-2018-APR</v>
      </c>
      <c r="F1359" s="5" t="str">
        <f>BK1359</f>
        <v>West</v>
      </c>
      <c r="H1359" s="5" t="str">
        <f>BB1359</f>
        <v>Withdrawn</v>
      </c>
      <c r="I1359" s="6" t="str">
        <f>BS1359</f>
        <v>Not Started</v>
      </c>
      <c r="J1359" s="1" t="s">
        <v>5310</v>
      </c>
      <c r="P1359" s="1" t="str">
        <f>BM1359</f>
        <v>NRIS</v>
      </c>
      <c r="R1359" s="1">
        <f>BP1359</f>
        <v>150</v>
      </c>
      <c r="T1359" s="1" t="str">
        <f>BQ1359</f>
        <v>Solar</v>
      </c>
      <c r="U1359" s="1" t="str">
        <f>BH1359</f>
        <v>Douglas County</v>
      </c>
      <c r="V1359" s="1" t="str">
        <f>BI1359</f>
        <v>MN</v>
      </c>
      <c r="AB1359" s="1"/>
      <c r="AC1359" s="1"/>
      <c r="AJ1359" s="5"/>
      <c r="AK1359" s="5"/>
      <c r="AL1359" s="5"/>
      <c r="AM1359" s="5"/>
      <c r="AN1359" s="5"/>
      <c r="AO1359" s="5"/>
      <c r="AP1359" s="5"/>
      <c r="AQ1359" s="5"/>
      <c r="AR1359" s="32"/>
      <c r="AS1359" s="32"/>
      <c r="AT1359" s="28">
        <f>AR1359/($R1359*1000)</f>
        <v>0</v>
      </c>
      <c r="AU1359" s="28">
        <f>AS1359/($R1359*1000)</f>
        <v>0</v>
      </c>
      <c r="BB1359" s="1" t="s">
        <v>73</v>
      </c>
      <c r="BC1359" s="2">
        <v>43171</v>
      </c>
      <c r="BD1359" s="2">
        <v>43915</v>
      </c>
      <c r="BF1359" s="2">
        <v>44360</v>
      </c>
      <c r="BG1359" s="1" t="s">
        <v>1134</v>
      </c>
      <c r="BH1359" s="1" t="s">
        <v>316</v>
      </c>
      <c r="BI1359" s="1" t="s">
        <v>93</v>
      </c>
      <c r="BJ1359" s="1" t="s">
        <v>2375</v>
      </c>
      <c r="BK1359" s="1" t="s">
        <v>725</v>
      </c>
      <c r="BL1359" s="1" t="s">
        <v>2376</v>
      </c>
      <c r="BM1359" s="1" t="s">
        <v>126</v>
      </c>
      <c r="BN1359" s="1" t="s">
        <v>5311</v>
      </c>
      <c r="BO1359" s="1">
        <v>150</v>
      </c>
      <c r="BP1359" s="1">
        <v>150</v>
      </c>
      <c r="BQ1359" s="1" t="s">
        <v>1485</v>
      </c>
      <c r="BR1359" s="1" t="s">
        <v>1486</v>
      </c>
      <c r="BS1359" s="1" t="s">
        <v>84</v>
      </c>
      <c r="BU1359" s="1">
        <v>0</v>
      </c>
      <c r="BV1359" s="1">
        <v>0</v>
      </c>
      <c r="BW1359" s="1">
        <v>0</v>
      </c>
      <c r="BX1359" s="1">
        <v>0</v>
      </c>
    </row>
    <row r="1360" spans="4:76" hidden="1" x14ac:dyDescent="0.25">
      <c r="D1360" s="4"/>
      <c r="E1360" s="5" t="str">
        <f>BJ1360</f>
        <v>DPP-2018-APR</v>
      </c>
      <c r="F1360" s="5" t="str">
        <f>BK1360</f>
        <v>West</v>
      </c>
      <c r="H1360" s="5" t="str">
        <f>BB1360</f>
        <v>Withdrawn</v>
      </c>
      <c r="I1360" s="6" t="str">
        <f>BS1360</f>
        <v>Not Started</v>
      </c>
      <c r="J1360" s="1" t="s">
        <v>5312</v>
      </c>
      <c r="P1360" s="1" t="str">
        <f>BM1360</f>
        <v>NRIS</v>
      </c>
      <c r="R1360" s="1">
        <f>BP1360</f>
        <v>207</v>
      </c>
      <c r="T1360" s="1" t="str">
        <f>BQ1360</f>
        <v>Wind</v>
      </c>
      <c r="U1360" s="1" t="str">
        <f>BH1360</f>
        <v>Cass County</v>
      </c>
      <c r="V1360" s="1" t="str">
        <f>BI1360</f>
        <v>ND</v>
      </c>
      <c r="AB1360" s="1"/>
      <c r="AC1360" s="1"/>
      <c r="AJ1360" s="5"/>
      <c r="AK1360" s="5"/>
      <c r="AL1360" s="5"/>
      <c r="AM1360" s="5"/>
      <c r="AN1360" s="5"/>
      <c r="AO1360" s="5"/>
      <c r="AP1360" s="5"/>
      <c r="AQ1360" s="5"/>
      <c r="AR1360" s="32"/>
      <c r="AS1360" s="32"/>
      <c r="AT1360" s="28">
        <f>AR1360/($R1360*1000)</f>
        <v>0</v>
      </c>
      <c r="AU1360" s="28">
        <f>AS1360/($R1360*1000)</f>
        <v>0</v>
      </c>
      <c r="BB1360" s="1" t="s">
        <v>73</v>
      </c>
      <c r="BC1360" s="2">
        <v>43171</v>
      </c>
      <c r="BD1360" s="2">
        <v>43915</v>
      </c>
      <c r="BF1360" s="2">
        <v>44409</v>
      </c>
      <c r="BG1360" s="1" t="s">
        <v>91</v>
      </c>
      <c r="BH1360" s="1" t="s">
        <v>226</v>
      </c>
      <c r="BI1360" s="1" t="s">
        <v>194</v>
      </c>
      <c r="BJ1360" s="1" t="s">
        <v>2375</v>
      </c>
      <c r="BK1360" s="1" t="s">
        <v>725</v>
      </c>
      <c r="BL1360" s="1" t="s">
        <v>2376</v>
      </c>
      <c r="BM1360" s="1" t="s">
        <v>126</v>
      </c>
      <c r="BN1360" s="1" t="s">
        <v>5085</v>
      </c>
      <c r="BO1360" s="1">
        <v>207</v>
      </c>
      <c r="BP1360" s="1">
        <v>207</v>
      </c>
      <c r="BQ1360" s="1" t="s">
        <v>97</v>
      </c>
      <c r="BR1360" s="1" t="s">
        <v>98</v>
      </c>
      <c r="BS1360" s="1" t="s">
        <v>84</v>
      </c>
      <c r="BU1360" s="1">
        <v>0</v>
      </c>
      <c r="BV1360" s="1">
        <v>0</v>
      </c>
      <c r="BW1360" s="1">
        <v>0</v>
      </c>
      <c r="BX1360" s="1">
        <v>0</v>
      </c>
    </row>
    <row r="1361" spans="4:76" x14ac:dyDescent="0.25">
      <c r="D1361" s="4"/>
      <c r="E1361" s="5" t="str">
        <f>BJ1361</f>
        <v>DPP-2018-APR</v>
      </c>
      <c r="F1361" s="5" t="str">
        <f>BK1361</f>
        <v>West</v>
      </c>
      <c r="G1361" s="5" t="str">
        <f>_xlfn.CONCAT(E1361,F1361)</f>
        <v>DPP-2018-APRWest</v>
      </c>
      <c r="H1361" s="5" t="str">
        <f>BB1361</f>
        <v>Active</v>
      </c>
      <c r="I1361" s="6" t="str">
        <f>BS1361</f>
        <v>Not Started</v>
      </c>
      <c r="J1361" s="1" t="s">
        <v>2661</v>
      </c>
      <c r="M1361" s="1" t="s">
        <v>6191</v>
      </c>
      <c r="N1361" s="1" t="s">
        <v>6193</v>
      </c>
      <c r="P1361" s="1" t="str">
        <f>BM1361</f>
        <v>NRIS</v>
      </c>
      <c r="Q1361" s="1" t="s">
        <v>6202</v>
      </c>
      <c r="R1361" s="1">
        <f>BP1361</f>
        <v>100</v>
      </c>
      <c r="T1361" s="1" t="str">
        <f>BQ1361</f>
        <v>Solar</v>
      </c>
      <c r="U1361" s="1" t="str">
        <f>BH1361</f>
        <v>Mower County</v>
      </c>
      <c r="V1361" s="1" t="str">
        <f>BI1361</f>
        <v>MN</v>
      </c>
      <c r="Z1361" s="1">
        <v>1</v>
      </c>
      <c r="AA1361" s="1">
        <f>IF(H1361="Withdrawn",0,1)</f>
        <v>1</v>
      </c>
      <c r="AB1361" s="36">
        <v>400000</v>
      </c>
      <c r="AC1361" s="36">
        <v>0</v>
      </c>
      <c r="AJ1361" s="5"/>
      <c r="AK1361" s="32">
        <v>633087</v>
      </c>
      <c r="AL1361" s="32">
        <f>SUM(AB1361:AK1361)</f>
        <v>1033087</v>
      </c>
      <c r="AM1361" s="32">
        <v>0</v>
      </c>
      <c r="AN1361" s="32">
        <v>4416785</v>
      </c>
      <c r="AO1361" s="32">
        <v>0</v>
      </c>
      <c r="AP1361" s="32">
        <f>403887+4761550</f>
        <v>5165437</v>
      </c>
      <c r="AQ1361" s="32">
        <v>0</v>
      </c>
      <c r="AR1361" s="32">
        <f>AM1361+AP1361</f>
        <v>5165437</v>
      </c>
      <c r="AS1361" s="32">
        <f>AR1361+AN1361+AO1361+AQ1361</f>
        <v>9582222</v>
      </c>
      <c r="AT1361" s="28">
        <f>AR1361/($R1361*1000)</f>
        <v>51.65437</v>
      </c>
      <c r="AU1361" s="28">
        <f>AS1361/($R1361*1000)</f>
        <v>95.822220000000002</v>
      </c>
      <c r="AV1361" s="16">
        <f>IF(P1361 = "NRIS",AS1361,AR1361)</f>
        <v>9582222</v>
      </c>
      <c r="BB1361" s="1" t="s">
        <v>2374</v>
      </c>
      <c r="BC1361" s="2">
        <v>43171</v>
      </c>
      <c r="BF1361" s="2">
        <v>44454</v>
      </c>
      <c r="BG1361" s="1" t="s">
        <v>1242</v>
      </c>
      <c r="BH1361" s="1" t="s">
        <v>179</v>
      </c>
      <c r="BI1361" s="1" t="s">
        <v>93</v>
      </c>
      <c r="BJ1361" s="1" t="s">
        <v>2375</v>
      </c>
      <c r="BK1361" s="1" t="s">
        <v>725</v>
      </c>
      <c r="BL1361" s="1" t="s">
        <v>2376</v>
      </c>
      <c r="BM1361" s="1" t="s">
        <v>126</v>
      </c>
      <c r="BN1361" s="1" t="s">
        <v>2662</v>
      </c>
      <c r="BO1361" s="1">
        <v>100</v>
      </c>
      <c r="BP1361" s="1">
        <v>100</v>
      </c>
      <c r="BQ1361" s="1" t="s">
        <v>1485</v>
      </c>
      <c r="BR1361" s="1" t="s">
        <v>1486</v>
      </c>
      <c r="BS1361" s="1" t="s">
        <v>84</v>
      </c>
      <c r="BU1361" s="1">
        <v>100</v>
      </c>
      <c r="BV1361" s="1">
        <v>100</v>
      </c>
      <c r="BW1361" s="1">
        <v>100</v>
      </c>
      <c r="BX1361" s="1">
        <v>100</v>
      </c>
    </row>
    <row r="1362" spans="4:76" x14ac:dyDescent="0.25">
      <c r="D1362" s="4"/>
      <c r="E1362" s="5" t="str">
        <f>BJ1362</f>
        <v>DPP-2018-APR</v>
      </c>
      <c r="F1362" s="5" t="str">
        <f>BK1362</f>
        <v>Central</v>
      </c>
      <c r="G1362" s="5" t="str">
        <f>_xlfn.CONCAT(E1362,F1362)</f>
        <v>DPP-2018-APRCentral</v>
      </c>
      <c r="H1362" s="5" t="str">
        <f>BB1362</f>
        <v>Withdrawn</v>
      </c>
      <c r="I1362" s="6" t="str">
        <f>BS1362</f>
        <v>Not Started</v>
      </c>
      <c r="J1362" s="1" t="s">
        <v>5917</v>
      </c>
      <c r="P1362" s="1" t="str">
        <f>BM1362</f>
        <v>NRIS</v>
      </c>
      <c r="Q1362" s="1" t="s">
        <v>6202</v>
      </c>
      <c r="R1362" s="1">
        <f>BP1362</f>
        <v>150</v>
      </c>
      <c r="T1362" s="1" t="str">
        <f>BQ1362</f>
        <v>Solar</v>
      </c>
      <c r="U1362" s="1" t="str">
        <f>BH1362</f>
        <v>Jackson County</v>
      </c>
      <c r="V1362" s="1" t="str">
        <f>BI1362</f>
        <v>IL</v>
      </c>
      <c r="Z1362" s="1">
        <v>1</v>
      </c>
      <c r="AA1362" s="1">
        <f>IF(H1362="Withdrawn",0,1)</f>
        <v>0</v>
      </c>
      <c r="AB1362" s="36">
        <v>600000</v>
      </c>
      <c r="AC1362" s="36">
        <v>824911</v>
      </c>
      <c r="AJ1362" s="5"/>
      <c r="AK1362" s="32">
        <v>2826198</v>
      </c>
      <c r="AL1362" s="32">
        <f>SUM(AB1362:AK1362)</f>
        <v>4251109</v>
      </c>
      <c r="AM1362" s="32"/>
      <c r="AN1362" s="32"/>
      <c r="AO1362" s="32">
        <v>0</v>
      </c>
      <c r="AP1362" s="32">
        <f>12677000+7550000</f>
        <v>20227000</v>
      </c>
      <c r="AQ1362" s="32">
        <v>1028551</v>
      </c>
      <c r="AR1362" s="32">
        <f>AM1362+AP1362</f>
        <v>20227000</v>
      </c>
      <c r="AS1362" s="32">
        <f>AR1362+AN1362+AO1362+AQ1362</f>
        <v>21255551</v>
      </c>
      <c r="AT1362" s="28">
        <f>AR1362/($R1362*1000)</f>
        <v>134.84666666666666</v>
      </c>
      <c r="AU1362" s="28">
        <f>AS1362/($R1362*1000)</f>
        <v>141.70367333333334</v>
      </c>
      <c r="AV1362" s="16">
        <f>IF(P1362 = "NRIS",AS1362,AR1362)</f>
        <v>21255551</v>
      </c>
      <c r="BB1362" s="1" t="s">
        <v>73</v>
      </c>
      <c r="BC1362" s="2">
        <v>43171</v>
      </c>
      <c r="BD1362" s="2">
        <v>44265</v>
      </c>
      <c r="BF1362" s="2">
        <v>44198</v>
      </c>
      <c r="BG1362" s="1" t="s">
        <v>3130</v>
      </c>
      <c r="BH1362" s="1" t="s">
        <v>259</v>
      </c>
      <c r="BI1362" s="1" t="s">
        <v>124</v>
      </c>
      <c r="BJ1362" s="1" t="s">
        <v>2375</v>
      </c>
      <c r="BK1362" s="1" t="s">
        <v>2435</v>
      </c>
      <c r="BL1362" s="1" t="s">
        <v>2376</v>
      </c>
      <c r="BM1362" s="1" t="s">
        <v>126</v>
      </c>
      <c r="BN1362" s="1" t="s">
        <v>5918</v>
      </c>
      <c r="BO1362" s="1">
        <v>150</v>
      </c>
      <c r="BP1362" s="1">
        <v>150</v>
      </c>
      <c r="BQ1362" s="1" t="s">
        <v>1485</v>
      </c>
      <c r="BR1362" s="1" t="s">
        <v>1486</v>
      </c>
      <c r="BS1362" s="1" t="s">
        <v>84</v>
      </c>
      <c r="BU1362" s="1">
        <v>150</v>
      </c>
      <c r="BV1362" s="1">
        <v>150</v>
      </c>
      <c r="BW1362" s="1">
        <v>0</v>
      </c>
      <c r="BX1362" s="1">
        <v>0</v>
      </c>
    </row>
    <row r="1363" spans="4:76" x14ac:dyDescent="0.25">
      <c r="D1363" s="4"/>
      <c r="E1363" s="5" t="str">
        <f>BJ1363</f>
        <v>DPP-2018-APR</v>
      </c>
      <c r="F1363" s="5" t="str">
        <f>BK1363</f>
        <v>Central</v>
      </c>
      <c r="G1363" s="5" t="str">
        <f>_xlfn.CONCAT(E1363,F1363)</f>
        <v>DPP-2018-APRCentral</v>
      </c>
      <c r="H1363" s="5" t="str">
        <f>BB1363</f>
        <v>Withdrawn</v>
      </c>
      <c r="I1363" s="6" t="str">
        <f>BS1363</f>
        <v>Not Started</v>
      </c>
      <c r="J1363" s="1" t="s">
        <v>5921</v>
      </c>
      <c r="P1363" s="1" t="str">
        <f>BM1363</f>
        <v>NRIS</v>
      </c>
      <c r="Q1363" s="1" t="s">
        <v>6202</v>
      </c>
      <c r="R1363" s="1">
        <f>BP1363</f>
        <v>150</v>
      </c>
      <c r="T1363" s="1" t="str">
        <f>BQ1363</f>
        <v>Solar</v>
      </c>
      <c r="U1363" s="1" t="str">
        <f>BH1363</f>
        <v>Kosciusko County</v>
      </c>
      <c r="V1363" s="1" t="str">
        <f>BI1363</f>
        <v>IN</v>
      </c>
      <c r="Z1363" s="1">
        <v>1</v>
      </c>
      <c r="AA1363" s="1">
        <f>IF(H1363="Withdrawn",0,1)</f>
        <v>0</v>
      </c>
      <c r="AB1363" s="36">
        <v>800000</v>
      </c>
      <c r="AC1363" s="36">
        <v>0</v>
      </c>
      <c r="AJ1363" s="5"/>
      <c r="AK1363" s="32">
        <v>65275</v>
      </c>
      <c r="AL1363" s="32">
        <f>SUM(AB1363:AK1363)</f>
        <v>865275</v>
      </c>
      <c r="AM1363" s="32"/>
      <c r="AN1363" s="32"/>
      <c r="AO1363" s="32">
        <v>0</v>
      </c>
      <c r="AP1363" s="32">
        <v>4326378</v>
      </c>
      <c r="AQ1363" s="32">
        <v>0</v>
      </c>
      <c r="AR1363" s="32">
        <f>AM1363+AP1363</f>
        <v>4326378</v>
      </c>
      <c r="AS1363" s="32">
        <f>AR1363+AN1363+AO1363+AQ1363</f>
        <v>4326378</v>
      </c>
      <c r="AT1363" s="28">
        <f>AR1363/($R1363*1000)</f>
        <v>28.84252</v>
      </c>
      <c r="AU1363" s="28">
        <f>AS1363/($R1363*1000)</f>
        <v>28.84252</v>
      </c>
      <c r="AV1363" s="16">
        <f>IF(P1363 = "NRIS",AS1363,AR1363)</f>
        <v>4326378</v>
      </c>
      <c r="BB1363" s="1" t="s">
        <v>73</v>
      </c>
      <c r="BC1363" s="2">
        <v>43171</v>
      </c>
      <c r="BD1363" s="2">
        <v>44265</v>
      </c>
      <c r="BF1363" s="2">
        <v>44454</v>
      </c>
      <c r="BG1363" s="1" t="s">
        <v>804</v>
      </c>
      <c r="BH1363" s="1" t="s">
        <v>5922</v>
      </c>
      <c r="BI1363" s="1" t="s">
        <v>103</v>
      </c>
      <c r="BJ1363" s="1" t="s">
        <v>2375</v>
      </c>
      <c r="BK1363" s="1" t="s">
        <v>2435</v>
      </c>
      <c r="BL1363" s="1" t="s">
        <v>2376</v>
      </c>
      <c r="BM1363" s="1" t="s">
        <v>126</v>
      </c>
      <c r="BN1363" s="1" t="s">
        <v>5923</v>
      </c>
      <c r="BO1363" s="1">
        <v>150</v>
      </c>
      <c r="BP1363" s="1">
        <v>150</v>
      </c>
      <c r="BQ1363" s="1" t="s">
        <v>1485</v>
      </c>
      <c r="BR1363" s="1" t="s">
        <v>1486</v>
      </c>
      <c r="BS1363" s="1" t="s">
        <v>84</v>
      </c>
      <c r="BU1363" s="1">
        <v>150</v>
      </c>
      <c r="BV1363" s="1">
        <v>150</v>
      </c>
      <c r="BW1363" s="1">
        <v>0</v>
      </c>
      <c r="BX1363" s="1">
        <v>0</v>
      </c>
    </row>
    <row r="1364" spans="4:76" hidden="1" x14ac:dyDescent="0.25">
      <c r="D1364" s="4"/>
      <c r="E1364" s="5" t="str">
        <f>BJ1364</f>
        <v>DPP-2018-APR</v>
      </c>
      <c r="F1364" s="5" t="str">
        <f>BK1364</f>
        <v>South</v>
      </c>
      <c r="H1364" s="5" t="str">
        <f>BB1364</f>
        <v>Withdrawn</v>
      </c>
      <c r="I1364" s="6" t="str">
        <f>BS1364</f>
        <v>Not Started</v>
      </c>
      <c r="J1364" s="1" t="s">
        <v>5027</v>
      </c>
      <c r="P1364" s="1" t="str">
        <f>BM1364</f>
        <v>NRIS</v>
      </c>
      <c r="R1364" s="1">
        <f>BP1364</f>
        <v>85</v>
      </c>
      <c r="T1364" s="1" t="str">
        <f>BQ1364</f>
        <v>Solar</v>
      </c>
      <c r="U1364" s="1" t="str">
        <f>BH1364</f>
        <v>Sunflower County</v>
      </c>
      <c r="V1364" s="1" t="str">
        <f>BI1364</f>
        <v>MS</v>
      </c>
      <c r="AB1364" s="1"/>
      <c r="AC1364" s="1"/>
      <c r="AJ1364" s="5"/>
      <c r="AK1364" s="5"/>
      <c r="AL1364" s="5"/>
      <c r="AM1364" s="5"/>
      <c r="AN1364" s="5"/>
      <c r="AO1364" s="5"/>
      <c r="AP1364" s="5"/>
      <c r="AQ1364" s="5"/>
      <c r="AR1364" s="32"/>
      <c r="AS1364" s="32"/>
      <c r="AT1364" s="28">
        <f>AR1364/($R1364*1000)</f>
        <v>0</v>
      </c>
      <c r="AU1364" s="28">
        <f>AS1364/($R1364*1000)</f>
        <v>0</v>
      </c>
      <c r="BB1364" s="1" t="s">
        <v>73</v>
      </c>
      <c r="BC1364" s="2">
        <v>43171</v>
      </c>
      <c r="BD1364" s="2">
        <v>43706</v>
      </c>
      <c r="BF1364" s="2">
        <v>44805</v>
      </c>
      <c r="BG1364" s="1" t="s">
        <v>2949</v>
      </c>
      <c r="BH1364" s="1" t="s">
        <v>3109</v>
      </c>
      <c r="BI1364" s="1" t="s">
        <v>2526</v>
      </c>
      <c r="BJ1364" s="1" t="s">
        <v>2375</v>
      </c>
      <c r="BK1364" s="1" t="s">
        <v>2395</v>
      </c>
      <c r="BL1364" s="1" t="s">
        <v>726</v>
      </c>
      <c r="BM1364" s="1" t="s">
        <v>126</v>
      </c>
      <c r="BN1364" s="1" t="s">
        <v>5028</v>
      </c>
      <c r="BO1364" s="1">
        <v>85</v>
      </c>
      <c r="BP1364" s="1">
        <v>85</v>
      </c>
      <c r="BQ1364" s="1" t="s">
        <v>1485</v>
      </c>
      <c r="BR1364" s="1" t="s">
        <v>1486</v>
      </c>
      <c r="BS1364" s="1" t="s">
        <v>84</v>
      </c>
      <c r="BU1364" s="1">
        <v>0</v>
      </c>
      <c r="BV1364" s="1">
        <v>0</v>
      </c>
      <c r="BW1364" s="1">
        <v>0</v>
      </c>
      <c r="BX1364" s="1">
        <v>0</v>
      </c>
    </row>
    <row r="1365" spans="4:76" hidden="1" x14ac:dyDescent="0.25">
      <c r="D1365" s="4"/>
      <c r="E1365" s="5" t="str">
        <f>BJ1365</f>
        <v>FES-2014-SEP</v>
      </c>
      <c r="F1365" s="5">
        <f>BK1365</f>
        <v>0</v>
      </c>
      <c r="H1365" s="5" t="str">
        <f>BB1365</f>
        <v>Withdrawn</v>
      </c>
      <c r="I1365" s="6" t="str">
        <f>BS1365</f>
        <v>Not Started</v>
      </c>
      <c r="J1365" s="1" t="s">
        <v>3031</v>
      </c>
      <c r="P1365" s="1" t="str">
        <f>BM1365</f>
        <v>NRIS</v>
      </c>
      <c r="R1365" s="1">
        <f>BP1365</f>
        <v>800</v>
      </c>
      <c r="T1365" s="1" t="str">
        <f>BQ1365</f>
        <v>Gas</v>
      </c>
      <c r="U1365" s="1" t="str">
        <f>BH1365</f>
        <v>Vermilion County</v>
      </c>
      <c r="V1365" s="1" t="str">
        <f>BI1365</f>
        <v>IL</v>
      </c>
      <c r="AB1365" s="1"/>
      <c r="AC1365" s="1"/>
      <c r="AJ1365" s="5"/>
      <c r="AK1365" s="5"/>
      <c r="AL1365" s="5"/>
      <c r="AM1365" s="5"/>
      <c r="AN1365" s="5"/>
      <c r="AO1365" s="5"/>
      <c r="AP1365" s="5"/>
      <c r="AQ1365" s="5"/>
      <c r="AR1365" s="5"/>
      <c r="AS1365" s="5"/>
      <c r="AT1365" s="5"/>
      <c r="AU1365" s="5"/>
      <c r="BB1365" s="1" t="s">
        <v>73</v>
      </c>
      <c r="BC1365" s="2">
        <v>41897</v>
      </c>
      <c r="BD1365" s="2">
        <v>42628</v>
      </c>
      <c r="BF1365" s="2">
        <v>43465</v>
      </c>
      <c r="BG1365" s="1" t="s">
        <v>122</v>
      </c>
      <c r="BH1365" s="1" t="s">
        <v>2133</v>
      </c>
      <c r="BI1365" s="1" t="s">
        <v>124</v>
      </c>
      <c r="BJ1365" s="1" t="s">
        <v>2579</v>
      </c>
      <c r="BL1365" s="1" t="s">
        <v>536</v>
      </c>
      <c r="BM1365" s="1" t="s">
        <v>126</v>
      </c>
      <c r="BN1365" s="1" t="s">
        <v>3032</v>
      </c>
      <c r="BO1365" s="1">
        <v>748</v>
      </c>
      <c r="BP1365" s="1">
        <v>800</v>
      </c>
      <c r="BQ1365" s="1" t="s">
        <v>64</v>
      </c>
      <c r="BR1365" s="1" t="s">
        <v>2668</v>
      </c>
      <c r="BS1365" s="1" t="s">
        <v>84</v>
      </c>
      <c r="BU1365" s="1">
        <v>0</v>
      </c>
      <c r="BV1365" s="1">
        <v>0</v>
      </c>
      <c r="BW1365" s="1">
        <v>0</v>
      </c>
      <c r="BX1365" s="1">
        <v>0</v>
      </c>
    </row>
    <row r="1366" spans="4:76" hidden="1" x14ac:dyDescent="0.25">
      <c r="D1366" s="4"/>
      <c r="E1366" s="5" t="str">
        <f>BJ1366</f>
        <v>FES-2014-AUG</v>
      </c>
      <c r="F1366" s="5">
        <f>BK1366</f>
        <v>0</v>
      </c>
      <c r="H1366" s="5" t="str">
        <f>BB1366</f>
        <v>Withdrawn</v>
      </c>
      <c r="I1366" s="6" t="str">
        <f>BS1366</f>
        <v>Not Started</v>
      </c>
      <c r="J1366" s="1" t="s">
        <v>3033</v>
      </c>
      <c r="P1366" s="1" t="str">
        <f>BM1366</f>
        <v>NRIS</v>
      </c>
      <c r="R1366" s="1">
        <f>BP1366</f>
        <v>200</v>
      </c>
      <c r="T1366" s="1" t="str">
        <f>BQ1366</f>
        <v>Solar</v>
      </c>
      <c r="U1366" s="1" t="str">
        <f>BH1366</f>
        <v>Lee County</v>
      </c>
      <c r="V1366" s="1" t="str">
        <f>BI1366</f>
        <v>AR</v>
      </c>
      <c r="AB1366" s="1"/>
      <c r="AC1366" s="1"/>
      <c r="AJ1366" s="5"/>
      <c r="AK1366" s="5"/>
      <c r="AL1366" s="5"/>
      <c r="AM1366" s="5"/>
      <c r="AN1366" s="5"/>
      <c r="AO1366" s="5"/>
      <c r="AP1366" s="5"/>
      <c r="AQ1366" s="5"/>
      <c r="AR1366" s="5"/>
      <c r="AS1366" s="5"/>
      <c r="AT1366" s="5"/>
      <c r="AU1366" s="5"/>
      <c r="BB1366" s="1" t="s">
        <v>73</v>
      </c>
      <c r="BC1366" s="2">
        <v>41789</v>
      </c>
      <c r="BD1366" s="2">
        <v>42629</v>
      </c>
      <c r="BF1366" s="2">
        <v>42644</v>
      </c>
      <c r="BG1366" s="1" t="s">
        <v>59</v>
      </c>
      <c r="BH1366" s="1" t="s">
        <v>518</v>
      </c>
      <c r="BI1366" s="1" t="s">
        <v>2394</v>
      </c>
      <c r="BJ1366" s="1" t="s">
        <v>2527</v>
      </c>
      <c r="BL1366" s="1" t="s">
        <v>536</v>
      </c>
      <c r="BM1366" s="1" t="s">
        <v>126</v>
      </c>
      <c r="BN1366" s="1" t="s">
        <v>78</v>
      </c>
      <c r="BO1366" s="1">
        <v>200</v>
      </c>
      <c r="BP1366" s="1">
        <v>200</v>
      </c>
      <c r="BQ1366" s="1" t="s">
        <v>1485</v>
      </c>
      <c r="BS1366" s="1" t="s">
        <v>84</v>
      </c>
      <c r="BU1366" s="1">
        <v>0</v>
      </c>
      <c r="BV1366" s="1">
        <v>0</v>
      </c>
      <c r="BW1366" s="1">
        <v>0</v>
      </c>
      <c r="BX1366" s="1">
        <v>0</v>
      </c>
    </row>
    <row r="1367" spans="4:76" hidden="1" x14ac:dyDescent="0.25">
      <c r="D1367" s="4"/>
      <c r="E1367" s="5" t="str">
        <f>BJ1367</f>
        <v>FES-2014-AUG</v>
      </c>
      <c r="F1367" s="5">
        <f>BK1367</f>
        <v>0</v>
      </c>
      <c r="H1367" s="5" t="str">
        <f>BB1367</f>
        <v>Withdrawn</v>
      </c>
      <c r="I1367" s="6" t="str">
        <f>BS1367</f>
        <v>Not Started</v>
      </c>
      <c r="J1367" s="1" t="s">
        <v>3034</v>
      </c>
      <c r="P1367" s="1" t="str">
        <f>BM1367</f>
        <v>NRIS</v>
      </c>
      <c r="R1367" s="1">
        <f>BP1367</f>
        <v>393</v>
      </c>
      <c r="T1367" s="1" t="str">
        <f>BQ1367</f>
        <v>Gas</v>
      </c>
      <c r="U1367" s="1" t="str">
        <f>BH1367</f>
        <v>Newton County</v>
      </c>
      <c r="V1367" s="1" t="str">
        <f>BI1367</f>
        <v>TX</v>
      </c>
      <c r="AB1367" s="1"/>
      <c r="AC1367" s="1"/>
      <c r="AJ1367" s="5"/>
      <c r="AK1367" s="5"/>
      <c r="AL1367" s="5"/>
      <c r="AM1367" s="5"/>
      <c r="AN1367" s="5"/>
      <c r="AO1367" s="5"/>
      <c r="AP1367" s="5"/>
      <c r="AQ1367" s="5"/>
      <c r="AR1367" s="5"/>
      <c r="AS1367" s="5"/>
      <c r="AT1367" s="5"/>
      <c r="AU1367" s="5"/>
      <c r="BB1367" s="1" t="s">
        <v>73</v>
      </c>
      <c r="BC1367" s="2">
        <v>41789</v>
      </c>
      <c r="BD1367" s="2">
        <v>42629</v>
      </c>
      <c r="BF1367" s="2">
        <v>42795</v>
      </c>
      <c r="BG1367" s="1" t="s">
        <v>59</v>
      </c>
      <c r="BH1367" s="1" t="s">
        <v>1876</v>
      </c>
      <c r="BI1367" s="1" t="s">
        <v>67</v>
      </c>
      <c r="BJ1367" s="1" t="s">
        <v>2527</v>
      </c>
      <c r="BL1367" s="1" t="s">
        <v>536</v>
      </c>
      <c r="BM1367" s="1" t="s">
        <v>126</v>
      </c>
      <c r="BN1367" s="1" t="s">
        <v>78</v>
      </c>
      <c r="BO1367" s="1">
        <v>337</v>
      </c>
      <c r="BP1367" s="1">
        <v>393</v>
      </c>
      <c r="BQ1367" s="1" t="s">
        <v>64</v>
      </c>
      <c r="BS1367" s="1" t="s">
        <v>84</v>
      </c>
      <c r="BU1367" s="1">
        <v>0</v>
      </c>
      <c r="BV1367" s="1">
        <v>0</v>
      </c>
      <c r="BW1367" s="1">
        <v>0</v>
      </c>
      <c r="BX1367" s="1">
        <v>0</v>
      </c>
    </row>
    <row r="1368" spans="4:76" hidden="1" x14ac:dyDescent="0.25">
      <c r="D1368" s="4"/>
      <c r="E1368" s="5" t="str">
        <f>BJ1368</f>
        <v>DPP-2015-FEB</v>
      </c>
      <c r="F1368" s="5" t="str">
        <f>BK1368</f>
        <v>Central</v>
      </c>
      <c r="H1368" s="5" t="str">
        <f>BB1368</f>
        <v>Withdrawn</v>
      </c>
      <c r="I1368" s="6" t="str">
        <f>BS1368</f>
        <v>Under Construction</v>
      </c>
      <c r="J1368" s="1" t="s">
        <v>3035</v>
      </c>
      <c r="P1368" s="1" t="str">
        <f>BM1368</f>
        <v>ERIS</v>
      </c>
      <c r="R1368" s="1">
        <f>BP1368</f>
        <v>124</v>
      </c>
      <c r="T1368" s="1" t="str">
        <f>BQ1368</f>
        <v>Wind</v>
      </c>
      <c r="U1368" s="1" t="str">
        <f>BH1368</f>
        <v>Ford County</v>
      </c>
      <c r="V1368" s="1" t="str">
        <f>BI1368</f>
        <v>IL</v>
      </c>
      <c r="AB1368" s="1"/>
      <c r="AC1368" s="1"/>
      <c r="AJ1368" s="5"/>
      <c r="AK1368" s="5"/>
      <c r="AL1368" s="5"/>
      <c r="AM1368" s="5"/>
      <c r="AN1368" s="5"/>
      <c r="AO1368" s="5"/>
      <c r="AP1368" s="5"/>
      <c r="AQ1368" s="5"/>
      <c r="AR1368" s="5"/>
      <c r="AS1368" s="5"/>
      <c r="AT1368" s="5"/>
      <c r="AU1368" s="5"/>
      <c r="BB1368" s="1" t="s">
        <v>73</v>
      </c>
      <c r="BC1368" s="2">
        <v>41827</v>
      </c>
      <c r="BD1368" s="2">
        <v>42668</v>
      </c>
      <c r="BF1368" s="2">
        <v>42888</v>
      </c>
      <c r="BG1368" s="1" t="s">
        <v>122</v>
      </c>
      <c r="BH1368" s="1" t="s">
        <v>736</v>
      </c>
      <c r="BI1368" s="1" t="s">
        <v>124</v>
      </c>
      <c r="BJ1368" s="1" t="s">
        <v>1438</v>
      </c>
      <c r="BK1368" s="1" t="s">
        <v>2435</v>
      </c>
      <c r="BL1368" s="1" t="s">
        <v>77</v>
      </c>
      <c r="BM1368" s="1" t="s">
        <v>62</v>
      </c>
      <c r="BN1368" s="1" t="s">
        <v>3036</v>
      </c>
      <c r="BO1368" s="1">
        <v>124</v>
      </c>
      <c r="BP1368" s="1">
        <v>124</v>
      </c>
      <c r="BQ1368" s="1" t="s">
        <v>97</v>
      </c>
      <c r="BS1368" s="1" t="s">
        <v>71</v>
      </c>
      <c r="BT1368" s="2">
        <v>42248</v>
      </c>
      <c r="BU1368" s="1">
        <v>0</v>
      </c>
      <c r="BV1368" s="1">
        <v>0</v>
      </c>
      <c r="BW1368" s="1">
        <v>0</v>
      </c>
      <c r="BX1368" s="1">
        <v>0</v>
      </c>
    </row>
    <row r="1369" spans="4:76" hidden="1" x14ac:dyDescent="0.25">
      <c r="D1369" s="4"/>
      <c r="E1369" s="5" t="str">
        <f>BJ1369</f>
        <v>DPP-2018-APR</v>
      </c>
      <c r="F1369" s="5" t="str">
        <f>BK1369</f>
        <v>West</v>
      </c>
      <c r="H1369" s="5" t="str">
        <f>BB1369</f>
        <v>Withdrawn</v>
      </c>
      <c r="I1369" s="6" t="str">
        <f>BS1369</f>
        <v>Not Started</v>
      </c>
      <c r="J1369" s="1" t="s">
        <v>5313</v>
      </c>
      <c r="P1369" s="1" t="str">
        <f>BM1369</f>
        <v>NRIS</v>
      </c>
      <c r="R1369" s="1">
        <f>BP1369</f>
        <v>200</v>
      </c>
      <c r="T1369" s="1" t="str">
        <f>BQ1369</f>
        <v>Wind</v>
      </c>
      <c r="U1369" s="1" t="str">
        <f>BH1369</f>
        <v>Plymouth County</v>
      </c>
      <c r="V1369" s="1" t="str">
        <f>BI1369</f>
        <v>IA</v>
      </c>
      <c r="AB1369" s="1"/>
      <c r="AC1369" s="1"/>
      <c r="AJ1369" s="5"/>
      <c r="AK1369" s="5"/>
      <c r="AL1369" s="5"/>
      <c r="AM1369" s="5"/>
      <c r="AN1369" s="5"/>
      <c r="AO1369" s="5"/>
      <c r="AP1369" s="5"/>
      <c r="AQ1369" s="5"/>
      <c r="AR1369" s="32"/>
      <c r="AS1369" s="32"/>
      <c r="AT1369" s="28">
        <f>AR1369/($R1369*1000)</f>
        <v>0</v>
      </c>
      <c r="AU1369" s="28">
        <f>AS1369/($R1369*1000)</f>
        <v>0</v>
      </c>
      <c r="BB1369" s="1" t="s">
        <v>73</v>
      </c>
      <c r="BC1369" s="2">
        <v>43171</v>
      </c>
      <c r="BD1369" s="2">
        <v>43915</v>
      </c>
      <c r="BF1369" s="2">
        <v>44454</v>
      </c>
      <c r="BG1369" s="1" t="s">
        <v>251</v>
      </c>
      <c r="BH1369" s="1" t="s">
        <v>5141</v>
      </c>
      <c r="BI1369" s="1" t="s">
        <v>89</v>
      </c>
      <c r="BJ1369" s="1" t="s">
        <v>2375</v>
      </c>
      <c r="BK1369" s="1" t="s">
        <v>725</v>
      </c>
      <c r="BL1369" s="1" t="s">
        <v>2376</v>
      </c>
      <c r="BM1369" s="1" t="s">
        <v>126</v>
      </c>
      <c r="BN1369" s="1" t="s">
        <v>5314</v>
      </c>
      <c r="BO1369" s="1">
        <v>200</v>
      </c>
      <c r="BP1369" s="1">
        <v>200</v>
      </c>
      <c r="BQ1369" s="1" t="s">
        <v>97</v>
      </c>
      <c r="BR1369" s="1" t="s">
        <v>98</v>
      </c>
      <c r="BS1369" s="1" t="s">
        <v>84</v>
      </c>
      <c r="BU1369" s="1">
        <v>0</v>
      </c>
      <c r="BV1369" s="1">
        <v>0</v>
      </c>
      <c r="BW1369" s="1">
        <v>0</v>
      </c>
      <c r="BX1369" s="1">
        <v>0</v>
      </c>
    </row>
    <row r="1370" spans="4:76" x14ac:dyDescent="0.25">
      <c r="D1370" s="4"/>
      <c r="E1370" s="5" t="str">
        <f>BJ1370</f>
        <v>DPP-2018-APR</v>
      </c>
      <c r="F1370" s="5" t="str">
        <f>BK1370</f>
        <v>Central</v>
      </c>
      <c r="G1370" s="5" t="str">
        <f>_xlfn.CONCAT(E1370,F1370)</f>
        <v>DPP-2018-APRCentral</v>
      </c>
      <c r="H1370" s="5" t="str">
        <f>BB1370</f>
        <v>Active</v>
      </c>
      <c r="I1370" s="6" t="str">
        <f>BS1370</f>
        <v>Not Started</v>
      </c>
      <c r="J1370" s="1" t="s">
        <v>2671</v>
      </c>
      <c r="P1370" s="1" t="str">
        <f>BM1370</f>
        <v>NRIS</v>
      </c>
      <c r="Q1370" s="1" t="s">
        <v>6202</v>
      </c>
      <c r="R1370" s="1">
        <f>BP1370</f>
        <v>200</v>
      </c>
      <c r="T1370" s="1" t="str">
        <f>BQ1370</f>
        <v>Wind</v>
      </c>
      <c r="U1370" s="1" t="str">
        <f>BH1370</f>
        <v>Macon County</v>
      </c>
      <c r="V1370" s="1" t="str">
        <f>BI1370</f>
        <v>IL</v>
      </c>
      <c r="Z1370" s="1">
        <v>1</v>
      </c>
      <c r="AA1370" s="1">
        <f>IF(H1370="Withdrawn",0,1)</f>
        <v>1</v>
      </c>
      <c r="AB1370" s="36">
        <v>800000</v>
      </c>
      <c r="AC1370" s="36">
        <v>280000</v>
      </c>
      <c r="AJ1370" s="5"/>
      <c r="AK1370" s="32">
        <v>889400</v>
      </c>
      <c r="AL1370" s="32">
        <f>SUM(AB1370:AK1370)</f>
        <v>1969400</v>
      </c>
      <c r="AM1370" s="32"/>
      <c r="AN1370" s="32"/>
      <c r="AO1370" s="32">
        <v>9681700</v>
      </c>
      <c r="AP1370" s="32">
        <v>9847000</v>
      </c>
      <c r="AQ1370" s="32">
        <v>0</v>
      </c>
      <c r="AR1370" s="32">
        <f>AM1370+AP1370</f>
        <v>9847000</v>
      </c>
      <c r="AS1370" s="32">
        <f>AR1370+AN1370+AO1370+AQ1370</f>
        <v>19528700</v>
      </c>
      <c r="AT1370" s="28">
        <f>AR1370/($R1370*1000)</f>
        <v>49.234999999999999</v>
      </c>
      <c r="AU1370" s="28">
        <f>AS1370/($R1370*1000)</f>
        <v>97.643500000000003</v>
      </c>
      <c r="AV1370" s="16">
        <f>IF(P1370 = "NRIS",AS1370,AR1370)</f>
        <v>19528700</v>
      </c>
      <c r="BB1370" s="1" t="s">
        <v>2374</v>
      </c>
      <c r="BC1370" s="2">
        <v>43171</v>
      </c>
      <c r="BF1370" s="2">
        <v>44440</v>
      </c>
      <c r="BG1370" s="1" t="s">
        <v>122</v>
      </c>
      <c r="BH1370" s="1" t="s">
        <v>1488</v>
      </c>
      <c r="BI1370" s="1" t="s">
        <v>124</v>
      </c>
      <c r="BJ1370" s="1" t="s">
        <v>2375</v>
      </c>
      <c r="BK1370" s="1" t="s">
        <v>2435</v>
      </c>
      <c r="BL1370" s="1" t="s">
        <v>2376</v>
      </c>
      <c r="BM1370" s="1" t="s">
        <v>126</v>
      </c>
      <c r="BN1370" s="1" t="s">
        <v>2672</v>
      </c>
      <c r="BO1370" s="1">
        <v>200</v>
      </c>
      <c r="BP1370" s="1">
        <v>200</v>
      </c>
      <c r="BQ1370" s="1" t="s">
        <v>97</v>
      </c>
      <c r="BR1370" s="1" t="s">
        <v>98</v>
      </c>
      <c r="BS1370" s="1" t="s">
        <v>84</v>
      </c>
      <c r="BU1370" s="1">
        <v>200</v>
      </c>
      <c r="BV1370" s="1">
        <v>200</v>
      </c>
      <c r="BW1370" s="1">
        <v>200</v>
      </c>
      <c r="BX1370" s="1">
        <v>200</v>
      </c>
    </row>
    <row r="1371" spans="4:76" hidden="1" x14ac:dyDescent="0.25">
      <c r="D1371" s="4"/>
      <c r="E1371" s="5" t="str">
        <f>BJ1371</f>
        <v>DPP-2018-APR</v>
      </c>
      <c r="F1371" s="5" t="str">
        <f>BK1371</f>
        <v>Central</v>
      </c>
      <c r="H1371" s="5" t="str">
        <f>BB1371</f>
        <v>Withdrawn</v>
      </c>
      <c r="I1371" s="6" t="str">
        <f>BS1371</f>
        <v>Not Started</v>
      </c>
      <c r="J1371" s="1" t="s">
        <v>4497</v>
      </c>
      <c r="P1371" s="1" t="str">
        <f>BM1371</f>
        <v>NRIS</v>
      </c>
      <c r="Q1371" s="1" t="s">
        <v>6202</v>
      </c>
      <c r="R1371" s="1">
        <f>BP1371</f>
        <v>100</v>
      </c>
      <c r="T1371" s="1" t="str">
        <f>BQ1371</f>
        <v>Wind</v>
      </c>
      <c r="U1371" s="1" t="str">
        <f>BH1371</f>
        <v>Hancock County</v>
      </c>
      <c r="V1371" s="1" t="str">
        <f>BI1371</f>
        <v>IN</v>
      </c>
      <c r="Z1371" s="1">
        <v>0</v>
      </c>
      <c r="AA1371" s="1">
        <f>IF(H1371="Withdrawn",0,1)</f>
        <v>0</v>
      </c>
      <c r="AB1371" s="1"/>
      <c r="AC1371" s="1"/>
      <c r="AJ1371" s="5"/>
      <c r="AK1371" s="5"/>
      <c r="AL1371" s="5"/>
      <c r="AM1371" s="5"/>
      <c r="AN1371" s="5"/>
      <c r="AO1371" s="5"/>
      <c r="AP1371" s="5"/>
      <c r="AQ1371" s="5"/>
      <c r="AR1371" s="32"/>
      <c r="AS1371" s="32"/>
      <c r="AT1371" s="28">
        <f>AR1371/($R1371*1000)</f>
        <v>0</v>
      </c>
      <c r="AU1371" s="28">
        <f>AS1371/($R1371*1000)</f>
        <v>0</v>
      </c>
      <c r="BB1371" s="1" t="s">
        <v>73</v>
      </c>
      <c r="BC1371" s="2">
        <v>43171</v>
      </c>
      <c r="BD1371" s="2">
        <v>43376</v>
      </c>
      <c r="BF1371" s="2">
        <v>44440</v>
      </c>
      <c r="BG1371" s="1" t="s">
        <v>101</v>
      </c>
      <c r="BH1371" s="1" t="s">
        <v>148</v>
      </c>
      <c r="BI1371" s="1" t="s">
        <v>103</v>
      </c>
      <c r="BJ1371" s="1" t="s">
        <v>2375</v>
      </c>
      <c r="BK1371" s="1" t="s">
        <v>2435</v>
      </c>
      <c r="BL1371" s="1" t="s">
        <v>2376</v>
      </c>
      <c r="BM1371" s="1" t="s">
        <v>126</v>
      </c>
      <c r="BN1371" s="1" t="s">
        <v>4498</v>
      </c>
      <c r="BO1371" s="1">
        <v>100</v>
      </c>
      <c r="BP1371" s="1">
        <v>100</v>
      </c>
      <c r="BQ1371" s="1" t="s">
        <v>97</v>
      </c>
      <c r="BR1371" s="1" t="s">
        <v>98</v>
      </c>
      <c r="BS1371" s="1" t="s">
        <v>84</v>
      </c>
      <c r="BU1371" s="1">
        <v>0</v>
      </c>
      <c r="BV1371" s="1">
        <v>0</v>
      </c>
      <c r="BW1371" s="1">
        <v>0</v>
      </c>
      <c r="BX1371" s="1">
        <v>0</v>
      </c>
    </row>
    <row r="1372" spans="4:76" hidden="1" x14ac:dyDescent="0.25">
      <c r="D1372" s="4"/>
      <c r="E1372" s="5" t="str">
        <f>BJ1372</f>
        <v>DPP-2018-APR</v>
      </c>
      <c r="F1372" s="5" t="str">
        <f>BK1372</f>
        <v>East (ITC)</v>
      </c>
      <c r="H1372" s="5" t="str">
        <f>BB1372</f>
        <v>Withdrawn</v>
      </c>
      <c r="I1372" s="6" t="str">
        <f>BS1372</f>
        <v>Not Started</v>
      </c>
      <c r="J1372" s="1" t="s">
        <v>4893</v>
      </c>
      <c r="P1372" s="1" t="str">
        <f>BM1372</f>
        <v>NRIS</v>
      </c>
      <c r="R1372" s="1">
        <f>BP1372</f>
        <v>80</v>
      </c>
      <c r="T1372" s="1" t="str">
        <f>BQ1372</f>
        <v>Solar</v>
      </c>
      <c r="U1372" s="1" t="str">
        <f>BH1372</f>
        <v>Ingham County</v>
      </c>
      <c r="V1372" s="1" t="str">
        <f>BI1372</f>
        <v>MI</v>
      </c>
      <c r="AB1372" s="1"/>
      <c r="AC1372" s="1"/>
      <c r="AJ1372" s="5"/>
      <c r="AK1372" s="5"/>
      <c r="AL1372" s="5"/>
      <c r="AM1372" s="5"/>
      <c r="AN1372" s="5"/>
      <c r="AO1372" s="5"/>
      <c r="AP1372" s="5"/>
      <c r="AQ1372" s="5"/>
      <c r="AR1372" s="32"/>
      <c r="AS1372" s="32"/>
      <c r="AT1372" s="28">
        <f>AR1372/($R1372*1000)</f>
        <v>0</v>
      </c>
      <c r="AU1372" s="28">
        <f>AS1372/($R1372*1000)</f>
        <v>0</v>
      </c>
      <c r="BB1372" s="1" t="s">
        <v>73</v>
      </c>
      <c r="BC1372" s="2">
        <v>43171</v>
      </c>
      <c r="BD1372" s="2">
        <v>43615</v>
      </c>
      <c r="BF1372" s="2">
        <v>44440</v>
      </c>
      <c r="BG1372" s="1" t="s">
        <v>139</v>
      </c>
      <c r="BH1372" s="1" t="s">
        <v>273</v>
      </c>
      <c r="BI1372" s="1" t="s">
        <v>130</v>
      </c>
      <c r="BJ1372" s="1" t="s">
        <v>2375</v>
      </c>
      <c r="BK1372" s="1" t="s">
        <v>1808</v>
      </c>
      <c r="BL1372" s="1" t="s">
        <v>2376</v>
      </c>
      <c r="BM1372" s="1" t="s">
        <v>126</v>
      </c>
      <c r="BN1372" s="1" t="s">
        <v>4894</v>
      </c>
      <c r="BO1372" s="1">
        <v>80</v>
      </c>
      <c r="BP1372" s="1">
        <v>80</v>
      </c>
      <c r="BQ1372" s="1" t="s">
        <v>1485</v>
      </c>
      <c r="BR1372" s="1" t="s">
        <v>1486</v>
      </c>
      <c r="BS1372" s="1" t="s">
        <v>84</v>
      </c>
      <c r="BU1372" s="1">
        <v>0</v>
      </c>
      <c r="BV1372" s="1">
        <v>0</v>
      </c>
      <c r="BW1372" s="1">
        <v>0</v>
      </c>
      <c r="BX1372" s="1">
        <v>0</v>
      </c>
    </row>
    <row r="1373" spans="4:76" hidden="1" x14ac:dyDescent="0.25">
      <c r="D1373" s="4"/>
      <c r="E1373" s="5" t="str">
        <f>BJ1373</f>
        <v>DPP-2018-APR</v>
      </c>
      <c r="F1373" s="5" t="str">
        <f>BK1373</f>
        <v>Central</v>
      </c>
      <c r="H1373" s="5" t="str">
        <f>BB1373</f>
        <v>Withdrawn</v>
      </c>
      <c r="I1373" s="6" t="str">
        <f>BS1373</f>
        <v>Not Started</v>
      </c>
      <c r="J1373" s="1" t="s">
        <v>4499</v>
      </c>
      <c r="P1373" s="1" t="str">
        <f>BM1373</f>
        <v>NRIS</v>
      </c>
      <c r="Q1373" s="1" t="s">
        <v>6202</v>
      </c>
      <c r="R1373" s="1">
        <f>BP1373</f>
        <v>150</v>
      </c>
      <c r="T1373" s="1" t="str">
        <f>BQ1373</f>
        <v>Wind</v>
      </c>
      <c r="U1373" s="1" t="str">
        <f>BH1373</f>
        <v>Piatt County</v>
      </c>
      <c r="V1373" s="1" t="str">
        <f>BI1373</f>
        <v>IL</v>
      </c>
      <c r="Z1373" s="1">
        <v>0</v>
      </c>
      <c r="AA1373" s="1">
        <f>IF(H1373="Withdrawn",0,1)</f>
        <v>0</v>
      </c>
      <c r="AB1373" s="1"/>
      <c r="AC1373" s="1"/>
      <c r="AJ1373" s="5"/>
      <c r="AK1373" s="5"/>
      <c r="AL1373" s="5"/>
      <c r="AM1373" s="5"/>
      <c r="AN1373" s="5"/>
      <c r="AO1373" s="5"/>
      <c r="AP1373" s="5"/>
      <c r="AQ1373" s="5"/>
      <c r="AR1373" s="32"/>
      <c r="AS1373" s="32"/>
      <c r="AT1373" s="28">
        <f>AR1373/($R1373*1000)</f>
        <v>0</v>
      </c>
      <c r="AU1373" s="28">
        <f>AS1373/($R1373*1000)</f>
        <v>0</v>
      </c>
      <c r="BB1373" s="1" t="s">
        <v>73</v>
      </c>
      <c r="BC1373" s="2">
        <v>43171</v>
      </c>
      <c r="BD1373" s="2">
        <v>43376</v>
      </c>
      <c r="BF1373" s="2">
        <v>44440</v>
      </c>
      <c r="BG1373" s="1" t="s">
        <v>122</v>
      </c>
      <c r="BH1373" s="1" t="s">
        <v>498</v>
      </c>
      <c r="BI1373" s="1" t="s">
        <v>124</v>
      </c>
      <c r="BJ1373" s="1" t="s">
        <v>2375</v>
      </c>
      <c r="BK1373" s="1" t="s">
        <v>2435</v>
      </c>
      <c r="BL1373" s="1" t="s">
        <v>2376</v>
      </c>
      <c r="BM1373" s="1" t="s">
        <v>126</v>
      </c>
      <c r="BN1373" s="1" t="s">
        <v>4500</v>
      </c>
      <c r="BO1373" s="1">
        <v>150</v>
      </c>
      <c r="BP1373" s="1">
        <v>150</v>
      </c>
      <c r="BQ1373" s="1" t="s">
        <v>97</v>
      </c>
      <c r="BR1373" s="1" t="s">
        <v>98</v>
      </c>
      <c r="BS1373" s="1" t="s">
        <v>84</v>
      </c>
      <c r="BU1373" s="1">
        <v>0</v>
      </c>
      <c r="BV1373" s="1">
        <v>0</v>
      </c>
      <c r="BW1373" s="1">
        <v>0</v>
      </c>
      <c r="BX1373" s="1">
        <v>0</v>
      </c>
    </row>
    <row r="1374" spans="4:76" hidden="1" x14ac:dyDescent="0.25">
      <c r="D1374" s="4"/>
      <c r="E1374" s="5" t="str">
        <f>BJ1374</f>
        <v>DPP-2018-APR</v>
      </c>
      <c r="F1374" s="5" t="str">
        <f>BK1374</f>
        <v>South</v>
      </c>
      <c r="H1374" s="5" t="str">
        <f>BB1374</f>
        <v>Withdrawn</v>
      </c>
      <c r="I1374" s="6" t="str">
        <f>BS1374</f>
        <v>Not Started</v>
      </c>
      <c r="J1374" s="1" t="s">
        <v>4952</v>
      </c>
      <c r="P1374" s="1" t="str">
        <f>BM1374</f>
        <v>NRIS</v>
      </c>
      <c r="R1374" s="1">
        <f>BP1374</f>
        <v>145</v>
      </c>
      <c r="T1374" s="1" t="str">
        <f>BQ1374</f>
        <v>Wind</v>
      </c>
      <c r="U1374" s="1" t="str">
        <f>BH1374</f>
        <v>Jefferson County</v>
      </c>
      <c r="V1374" s="1" t="str">
        <f>BI1374</f>
        <v>TX</v>
      </c>
      <c r="AB1374" s="1"/>
      <c r="AC1374" s="1"/>
      <c r="AJ1374" s="5"/>
      <c r="AK1374" s="5"/>
      <c r="AL1374" s="5"/>
      <c r="AM1374" s="5"/>
      <c r="AN1374" s="5"/>
      <c r="AO1374" s="5"/>
      <c r="AP1374" s="5"/>
      <c r="AQ1374" s="5"/>
      <c r="AR1374" s="32"/>
      <c r="AS1374" s="32"/>
      <c r="AT1374" s="28">
        <f>AR1374/($R1374*1000)</f>
        <v>0</v>
      </c>
      <c r="AU1374" s="28">
        <f>AS1374/($R1374*1000)</f>
        <v>0</v>
      </c>
      <c r="BB1374" s="1" t="s">
        <v>73</v>
      </c>
      <c r="BC1374" s="2">
        <v>43171</v>
      </c>
      <c r="BD1374" s="2">
        <v>43700</v>
      </c>
      <c r="BF1374" s="2">
        <v>44440</v>
      </c>
      <c r="BG1374" s="1" t="s">
        <v>2461</v>
      </c>
      <c r="BH1374" s="1" t="s">
        <v>1073</v>
      </c>
      <c r="BI1374" s="1" t="s">
        <v>67</v>
      </c>
      <c r="BJ1374" s="1" t="s">
        <v>2375</v>
      </c>
      <c r="BK1374" s="1" t="s">
        <v>2395</v>
      </c>
      <c r="BL1374" s="1" t="s">
        <v>726</v>
      </c>
      <c r="BM1374" s="1" t="s">
        <v>126</v>
      </c>
      <c r="BN1374" s="1" t="s">
        <v>4953</v>
      </c>
      <c r="BO1374" s="1">
        <v>145</v>
      </c>
      <c r="BP1374" s="1">
        <v>145</v>
      </c>
      <c r="BQ1374" s="1" t="s">
        <v>97</v>
      </c>
      <c r="BR1374" s="1" t="s">
        <v>98</v>
      </c>
      <c r="BS1374" s="1" t="s">
        <v>84</v>
      </c>
      <c r="BU1374" s="1">
        <v>0</v>
      </c>
      <c r="BV1374" s="1">
        <v>0</v>
      </c>
      <c r="BW1374" s="1">
        <v>0</v>
      </c>
      <c r="BX1374" s="1">
        <v>0</v>
      </c>
    </row>
    <row r="1375" spans="4:76" x14ac:dyDescent="0.25">
      <c r="D1375" s="4"/>
      <c r="E1375" s="5" t="str">
        <f>BJ1375</f>
        <v>DPP-2018-APR</v>
      </c>
      <c r="F1375" s="5" t="str">
        <f>BK1375</f>
        <v>East (ATC)</v>
      </c>
      <c r="G1375" s="5" t="str">
        <f>_xlfn.CONCAT(E1375,F1375)</f>
        <v>DPP-2018-APREast (ATC)</v>
      </c>
      <c r="H1375" s="5" t="str">
        <f>BB1375</f>
        <v>Withdrawn</v>
      </c>
      <c r="I1375" s="6" t="str">
        <f>BS1375</f>
        <v>Not Started</v>
      </c>
      <c r="J1375" s="1" t="s">
        <v>5389</v>
      </c>
      <c r="P1375" s="1" t="str">
        <f>BM1375</f>
        <v>NRIS</v>
      </c>
      <c r="Q1375" s="1" t="s">
        <v>6202</v>
      </c>
      <c r="R1375" s="1">
        <f>BP1375</f>
        <v>200</v>
      </c>
      <c r="T1375" s="1" t="str">
        <f>BQ1375</f>
        <v>Solar</v>
      </c>
      <c r="U1375" s="1" t="str">
        <f>BH1375</f>
        <v>Marathon County</v>
      </c>
      <c r="V1375" s="1" t="str">
        <f>BI1375</f>
        <v>WI</v>
      </c>
      <c r="Z1375" s="1">
        <v>1</v>
      </c>
      <c r="AA1375" s="1">
        <f>IF(H1375="Withdrawn",0,1)</f>
        <v>0</v>
      </c>
      <c r="AB1375" s="36">
        <v>800000</v>
      </c>
      <c r="AC1375" s="36">
        <v>521010</v>
      </c>
      <c r="AJ1375" s="5"/>
      <c r="AK1375" s="32">
        <v>2910302</v>
      </c>
      <c r="AL1375" s="32">
        <f>SUM(AB1375:AK1375)</f>
        <v>4231312</v>
      </c>
      <c r="AM1375" s="32"/>
      <c r="AN1375" s="32"/>
      <c r="AO1375" s="32">
        <v>10349000</v>
      </c>
      <c r="AP1375" s="32">
        <v>11492261</v>
      </c>
      <c r="AQ1375" s="32">
        <v>7600000</v>
      </c>
      <c r="AR1375" s="32">
        <f>AM1375+AP1375</f>
        <v>11492261</v>
      </c>
      <c r="AS1375" s="32">
        <f>AR1375+AN1375+AO1375+AQ1375</f>
        <v>29441261</v>
      </c>
      <c r="AT1375" s="28">
        <f>AR1375/($R1375*1000)</f>
        <v>57.461305000000003</v>
      </c>
      <c r="AU1375" s="28">
        <f>AS1375/($R1375*1000)</f>
        <v>147.20630499999999</v>
      </c>
      <c r="AV1375" s="16">
        <f>IF(P1375 = "NRIS",AS1375,AR1375)</f>
        <v>29441261</v>
      </c>
      <c r="BB1375" s="1" t="s">
        <v>73</v>
      </c>
      <c r="BC1375" s="2">
        <v>43171</v>
      </c>
      <c r="BD1375" s="2">
        <v>43970</v>
      </c>
      <c r="BF1375" s="2">
        <v>44440</v>
      </c>
      <c r="BG1375" s="1" t="s">
        <v>74</v>
      </c>
      <c r="BH1375" s="1" t="s">
        <v>304</v>
      </c>
      <c r="BI1375" s="1" t="s">
        <v>76</v>
      </c>
      <c r="BJ1375" s="1" t="s">
        <v>2375</v>
      </c>
      <c r="BK1375" s="1" t="s">
        <v>2196</v>
      </c>
      <c r="BL1375" s="1" t="s">
        <v>2376</v>
      </c>
      <c r="BM1375" s="1" t="s">
        <v>126</v>
      </c>
      <c r="BN1375" s="1" t="s">
        <v>5390</v>
      </c>
      <c r="BO1375" s="1">
        <v>200</v>
      </c>
      <c r="BP1375" s="1">
        <v>200</v>
      </c>
      <c r="BQ1375" s="1" t="s">
        <v>1485</v>
      </c>
      <c r="BR1375" s="1" t="s">
        <v>1486</v>
      </c>
      <c r="BS1375" s="1" t="s">
        <v>84</v>
      </c>
      <c r="BU1375" s="1">
        <v>200</v>
      </c>
      <c r="BV1375" s="1">
        <v>200</v>
      </c>
      <c r="BW1375" s="1">
        <v>0</v>
      </c>
      <c r="BX1375" s="1">
        <v>0</v>
      </c>
    </row>
    <row r="1376" spans="4:76" x14ac:dyDescent="0.25">
      <c r="D1376" s="4"/>
      <c r="E1376" s="5" t="str">
        <f>BJ1376</f>
        <v>DPP-2018-APR</v>
      </c>
      <c r="F1376" s="5" t="str">
        <f>BK1376</f>
        <v>West</v>
      </c>
      <c r="G1376" s="5" t="str">
        <f>_xlfn.CONCAT(E1376,F1376)</f>
        <v>DPP-2018-APRWest</v>
      </c>
      <c r="H1376" s="5" t="str">
        <f>BB1376</f>
        <v>Withdrawn</v>
      </c>
      <c r="I1376" s="6" t="str">
        <f>BS1376</f>
        <v>Not Started</v>
      </c>
      <c r="J1376" s="1" t="s">
        <v>5892</v>
      </c>
      <c r="P1376" s="1" t="str">
        <f>BM1376</f>
        <v>NRIS</v>
      </c>
      <c r="Q1376" s="1" t="s">
        <v>6202</v>
      </c>
      <c r="R1376" s="1">
        <f>BP1376</f>
        <v>200</v>
      </c>
      <c r="T1376" s="1" t="str">
        <f>BQ1376</f>
        <v>Wind</v>
      </c>
      <c r="U1376" s="1" t="str">
        <f>BH1376</f>
        <v>Pottawattamie County</v>
      </c>
      <c r="V1376" s="1" t="str">
        <f>BI1376</f>
        <v>IA</v>
      </c>
      <c r="Z1376" s="1">
        <v>1</v>
      </c>
      <c r="AA1376" s="1">
        <f>IF(H1376="Withdrawn",0,1)</f>
        <v>0</v>
      </c>
      <c r="AB1376" s="36">
        <v>800000</v>
      </c>
      <c r="AC1376" s="36">
        <v>1350268</v>
      </c>
      <c r="AJ1376" s="5"/>
      <c r="AK1376" s="32">
        <v>685964</v>
      </c>
      <c r="AL1376" s="32">
        <f>SUM(AB1376:AK1376)</f>
        <v>2836232</v>
      </c>
      <c r="AM1376" s="32">
        <v>0</v>
      </c>
      <c r="AN1376" s="32">
        <v>0</v>
      </c>
      <c r="AO1376" s="32">
        <f>0</f>
        <v>0</v>
      </c>
      <c r="AP1376" s="32">
        <f>36304+14000000</f>
        <v>14036304</v>
      </c>
      <c r="AQ1376" s="32">
        <v>144859</v>
      </c>
      <c r="AR1376" s="32">
        <f>AM1376+AP1376</f>
        <v>14036304</v>
      </c>
      <c r="AS1376" s="32">
        <f>AR1376+AN1376+AO1376+AQ1376</f>
        <v>14181163</v>
      </c>
      <c r="AT1376" s="28">
        <f>AR1376/($R1376*1000)</f>
        <v>70.181520000000006</v>
      </c>
      <c r="AU1376" s="28">
        <f>AS1376/($R1376*1000)</f>
        <v>70.905815000000004</v>
      </c>
      <c r="AV1376" s="16">
        <f>IF(P1376 = "NRIS",AS1376,AR1376)</f>
        <v>14181163</v>
      </c>
      <c r="BB1376" s="1" t="s">
        <v>73</v>
      </c>
      <c r="BC1376" s="2">
        <v>43171</v>
      </c>
      <c r="BD1376" s="2">
        <v>44264</v>
      </c>
      <c r="BF1376" s="2">
        <v>44805</v>
      </c>
      <c r="BG1376" s="1" t="s">
        <v>251</v>
      </c>
      <c r="BH1376" s="1" t="s">
        <v>2472</v>
      </c>
      <c r="BI1376" s="1" t="s">
        <v>89</v>
      </c>
      <c r="BJ1376" s="1" t="s">
        <v>2375</v>
      </c>
      <c r="BK1376" s="1" t="s">
        <v>725</v>
      </c>
      <c r="BL1376" s="1" t="s">
        <v>2376</v>
      </c>
      <c r="BM1376" s="1" t="s">
        <v>126</v>
      </c>
      <c r="BN1376" s="1" t="s">
        <v>5893</v>
      </c>
      <c r="BO1376" s="1">
        <v>200</v>
      </c>
      <c r="BP1376" s="1">
        <v>200</v>
      </c>
      <c r="BQ1376" s="1" t="s">
        <v>97</v>
      </c>
      <c r="BR1376" s="1" t="s">
        <v>98</v>
      </c>
      <c r="BS1376" s="1" t="s">
        <v>84</v>
      </c>
      <c r="BU1376" s="1">
        <v>200</v>
      </c>
      <c r="BV1376" s="1">
        <v>200</v>
      </c>
      <c r="BW1376" s="1">
        <v>0</v>
      </c>
      <c r="BX1376" s="1">
        <v>0</v>
      </c>
    </row>
    <row r="1377" spans="4:76" hidden="1" x14ac:dyDescent="0.25">
      <c r="D1377" s="4"/>
      <c r="E1377" s="5" t="str">
        <f>BJ1377</f>
        <v>FES-2015-JUN</v>
      </c>
      <c r="F1377" s="5">
        <f>BK1377</f>
        <v>0</v>
      </c>
      <c r="H1377" s="5" t="str">
        <f>BB1377</f>
        <v>Withdrawn</v>
      </c>
      <c r="I1377" s="6" t="str">
        <f>BS1377</f>
        <v>Not Started</v>
      </c>
      <c r="J1377" s="1" t="s">
        <v>3054</v>
      </c>
      <c r="P1377" s="1" t="str">
        <f>BM1377</f>
        <v>NRIS</v>
      </c>
      <c r="R1377" s="1">
        <f>BP1377</f>
        <v>299.2</v>
      </c>
      <c r="T1377" s="1" t="str">
        <f>BQ1377</f>
        <v>Wind</v>
      </c>
      <c r="U1377" s="1" t="str">
        <f>BH1377</f>
        <v>Tama County</v>
      </c>
      <c r="V1377" s="1" t="str">
        <f>BI1377</f>
        <v>IA</v>
      </c>
      <c r="AB1377" s="1"/>
      <c r="AC1377" s="1"/>
      <c r="AJ1377" s="5"/>
      <c r="AK1377" s="5"/>
      <c r="AL1377" s="5"/>
      <c r="AM1377" s="5"/>
      <c r="AN1377" s="5"/>
      <c r="AO1377" s="5"/>
      <c r="AP1377" s="5"/>
      <c r="AQ1377" s="5"/>
      <c r="AR1377" s="5"/>
      <c r="AS1377" s="5"/>
      <c r="AT1377" s="5"/>
      <c r="AU1377" s="5"/>
      <c r="BB1377" s="1" t="s">
        <v>73</v>
      </c>
      <c r="BC1377" s="2">
        <v>42142</v>
      </c>
      <c r="BD1377" s="2">
        <v>42676</v>
      </c>
      <c r="BF1377" s="2">
        <v>42643</v>
      </c>
      <c r="BG1377" s="1" t="s">
        <v>87</v>
      </c>
      <c r="BH1377" s="1" t="s">
        <v>578</v>
      </c>
      <c r="BI1377" s="1" t="s">
        <v>89</v>
      </c>
      <c r="BJ1377" s="1" t="s">
        <v>2854</v>
      </c>
      <c r="BL1377" s="1" t="s">
        <v>536</v>
      </c>
      <c r="BM1377" s="1" t="s">
        <v>126</v>
      </c>
      <c r="BN1377" s="1" t="s">
        <v>78</v>
      </c>
      <c r="BO1377" s="1">
        <v>299.2</v>
      </c>
      <c r="BP1377" s="1">
        <v>299.2</v>
      </c>
      <c r="BQ1377" s="1" t="s">
        <v>97</v>
      </c>
      <c r="BR1377" s="1" t="s">
        <v>98</v>
      </c>
      <c r="BS1377" s="1" t="s">
        <v>84</v>
      </c>
      <c r="BU1377" s="1">
        <v>0</v>
      </c>
      <c r="BV1377" s="1">
        <v>0</v>
      </c>
      <c r="BW1377" s="1">
        <v>0</v>
      </c>
      <c r="BX1377" s="1">
        <v>0</v>
      </c>
    </row>
    <row r="1378" spans="4:76" hidden="1" x14ac:dyDescent="0.25">
      <c r="D1378" s="4"/>
      <c r="E1378" s="5" t="str">
        <f>BJ1378</f>
        <v>DPP-2018-APR</v>
      </c>
      <c r="F1378" s="5" t="str">
        <f>BK1378</f>
        <v>Central</v>
      </c>
      <c r="H1378" s="5" t="str">
        <f>BB1378</f>
        <v>Withdrawn</v>
      </c>
      <c r="I1378" s="6" t="str">
        <f>BS1378</f>
        <v>Not Started</v>
      </c>
      <c r="J1378" s="1" t="s">
        <v>5171</v>
      </c>
      <c r="P1378" s="1" t="str">
        <f>BM1378</f>
        <v>NRIS</v>
      </c>
      <c r="Q1378" s="1" t="s">
        <v>6202</v>
      </c>
      <c r="R1378" s="1">
        <f>BP1378</f>
        <v>150</v>
      </c>
      <c r="T1378" s="1" t="str">
        <f>BQ1378</f>
        <v>Wind</v>
      </c>
      <c r="U1378" s="1" t="str">
        <f>BH1378</f>
        <v>Audrain County</v>
      </c>
      <c r="V1378" s="1" t="str">
        <f>BI1378</f>
        <v>MO</v>
      </c>
      <c r="Z1378" s="1">
        <v>0</v>
      </c>
      <c r="AA1378" s="1">
        <f>IF(H1378="Withdrawn",0,1)</f>
        <v>0</v>
      </c>
      <c r="AB1378" s="1"/>
      <c r="AC1378" s="1"/>
      <c r="AJ1378" s="5"/>
      <c r="AK1378" s="5"/>
      <c r="AL1378" s="5"/>
      <c r="AM1378" s="5"/>
      <c r="AN1378" s="5"/>
      <c r="AO1378" s="5"/>
      <c r="AP1378" s="5"/>
      <c r="AQ1378" s="5"/>
      <c r="AR1378" s="32"/>
      <c r="AS1378" s="32"/>
      <c r="AT1378" s="28">
        <f>AR1378/($R1378*1000)</f>
        <v>0</v>
      </c>
      <c r="AU1378" s="28">
        <f>AS1378/($R1378*1000)</f>
        <v>0</v>
      </c>
      <c r="BB1378" s="1" t="s">
        <v>73</v>
      </c>
      <c r="BC1378" s="2">
        <v>43171</v>
      </c>
      <c r="BD1378" s="2">
        <v>43832</v>
      </c>
      <c r="BF1378" s="2">
        <v>44440</v>
      </c>
      <c r="BG1378" s="1" t="s">
        <v>486</v>
      </c>
      <c r="BH1378" s="1" t="s">
        <v>1377</v>
      </c>
      <c r="BI1378" s="1" t="s">
        <v>488</v>
      </c>
      <c r="BJ1378" s="1" t="s">
        <v>2375</v>
      </c>
      <c r="BK1378" s="1" t="s">
        <v>2435</v>
      </c>
      <c r="BL1378" s="1" t="s">
        <v>2376</v>
      </c>
      <c r="BM1378" s="1" t="s">
        <v>126</v>
      </c>
      <c r="BN1378" s="1" t="s">
        <v>2947</v>
      </c>
      <c r="BO1378" s="1">
        <v>150</v>
      </c>
      <c r="BP1378" s="1">
        <v>150</v>
      </c>
      <c r="BQ1378" s="1" t="s">
        <v>97</v>
      </c>
      <c r="BR1378" s="1" t="s">
        <v>98</v>
      </c>
      <c r="BS1378" s="1" t="s">
        <v>84</v>
      </c>
      <c r="BU1378" s="1">
        <v>0</v>
      </c>
      <c r="BV1378" s="1">
        <v>0</v>
      </c>
      <c r="BW1378" s="1">
        <v>0</v>
      </c>
      <c r="BX1378" s="1">
        <v>0</v>
      </c>
    </row>
    <row r="1379" spans="4:76" x14ac:dyDescent="0.25">
      <c r="D1379" s="4"/>
      <c r="E1379" s="5" t="str">
        <f>BJ1379</f>
        <v>DPP-2018-APR</v>
      </c>
      <c r="F1379" s="5" t="str">
        <f>BK1379</f>
        <v>West</v>
      </c>
      <c r="G1379" s="5" t="str">
        <f>_xlfn.CONCAT(E1379,F1379)</f>
        <v>DPP-2018-APRWest</v>
      </c>
      <c r="H1379" s="5" t="str">
        <f>BB1379</f>
        <v>Active</v>
      </c>
      <c r="I1379" s="6" t="str">
        <f>BS1379</f>
        <v>Not Started</v>
      </c>
      <c r="J1379" s="1" t="s">
        <v>2689</v>
      </c>
      <c r="M1379" s="1" t="s">
        <v>6191</v>
      </c>
      <c r="N1379" s="1" t="s">
        <v>6193</v>
      </c>
      <c r="P1379" s="1" t="str">
        <f>BM1379</f>
        <v>NRIS</v>
      </c>
      <c r="Q1379" s="1" t="s">
        <v>6202</v>
      </c>
      <c r="R1379" s="1">
        <f>BP1379</f>
        <v>100</v>
      </c>
      <c r="T1379" s="1" t="str">
        <f>BQ1379</f>
        <v>Solar</v>
      </c>
      <c r="U1379" s="1" t="str">
        <f>BH1379</f>
        <v>Olmsted County</v>
      </c>
      <c r="V1379" s="1" t="str">
        <f>BI1379</f>
        <v>MN</v>
      </c>
      <c r="Z1379" s="1">
        <v>1</v>
      </c>
      <c r="AA1379" s="1">
        <f>IF(H1379="Withdrawn",0,1)</f>
        <v>1</v>
      </c>
      <c r="AB1379" s="36">
        <v>400000</v>
      </c>
      <c r="AC1379" s="36">
        <v>0</v>
      </c>
      <c r="AJ1379" s="5"/>
      <c r="AK1379" s="32">
        <v>410216</v>
      </c>
      <c r="AL1379" s="32">
        <f>SUM(AB1379:AK1379)</f>
        <v>810216</v>
      </c>
      <c r="AM1379" s="32">
        <v>0</v>
      </c>
      <c r="AN1379" s="32">
        <v>51717</v>
      </c>
      <c r="AO1379" s="32">
        <v>0</v>
      </c>
      <c r="AP1379" s="32">
        <f>2423325+33353+1594400</f>
        <v>4051078</v>
      </c>
      <c r="AQ1379" s="32">
        <v>0</v>
      </c>
      <c r="AR1379" s="32">
        <f>AM1379+AP1379</f>
        <v>4051078</v>
      </c>
      <c r="AS1379" s="32">
        <f>AR1379+AN1379+AO1379+AQ1379</f>
        <v>4102795</v>
      </c>
      <c r="AT1379" s="28">
        <f>AR1379/($R1379*1000)</f>
        <v>40.510779999999997</v>
      </c>
      <c r="AU1379" s="28">
        <f>AS1379/($R1379*1000)</f>
        <v>41.027949999999997</v>
      </c>
      <c r="AV1379" s="16">
        <f>IF(P1379 = "NRIS",AS1379,AR1379)</f>
        <v>4102795</v>
      </c>
      <c r="BB1379" s="1" t="s">
        <v>2374</v>
      </c>
      <c r="BC1379" s="2">
        <v>43171</v>
      </c>
      <c r="BF1379" s="2">
        <v>44454</v>
      </c>
      <c r="BG1379" s="1" t="s">
        <v>1242</v>
      </c>
      <c r="BH1379" s="1" t="s">
        <v>1194</v>
      </c>
      <c r="BI1379" s="1" t="s">
        <v>93</v>
      </c>
      <c r="BJ1379" s="1" t="s">
        <v>2375</v>
      </c>
      <c r="BK1379" s="1" t="s">
        <v>725</v>
      </c>
      <c r="BL1379" s="1" t="s">
        <v>2376</v>
      </c>
      <c r="BM1379" s="1" t="s">
        <v>126</v>
      </c>
      <c r="BN1379" s="1" t="s">
        <v>2690</v>
      </c>
      <c r="BO1379" s="1">
        <v>100</v>
      </c>
      <c r="BP1379" s="1">
        <v>100</v>
      </c>
      <c r="BQ1379" s="1" t="s">
        <v>1485</v>
      </c>
      <c r="BR1379" s="1" t="s">
        <v>1486</v>
      </c>
      <c r="BS1379" s="1" t="s">
        <v>84</v>
      </c>
      <c r="BU1379" s="1">
        <v>100</v>
      </c>
      <c r="BV1379" s="1">
        <v>100</v>
      </c>
      <c r="BW1379" s="1">
        <v>100</v>
      </c>
      <c r="BX1379" s="1">
        <v>100</v>
      </c>
    </row>
    <row r="1380" spans="4:76" hidden="1" x14ac:dyDescent="0.25">
      <c r="D1380" s="4"/>
      <c r="E1380" s="5" t="str">
        <f>BJ1380</f>
        <v>DPP-2018-APR</v>
      </c>
      <c r="F1380" s="5" t="str">
        <f>BK1380</f>
        <v>South</v>
      </c>
      <c r="H1380" s="5" t="str">
        <f>BB1380</f>
        <v>Done</v>
      </c>
      <c r="I1380" s="6" t="str">
        <f>BS1380</f>
        <v>Under Construction</v>
      </c>
      <c r="J1380" s="1" t="s">
        <v>2691</v>
      </c>
      <c r="P1380" s="1" t="str">
        <f>BM1380</f>
        <v>NRIS</v>
      </c>
      <c r="R1380" s="1">
        <f>BP1380</f>
        <v>135</v>
      </c>
      <c r="T1380" s="1" t="str">
        <f>BQ1380</f>
        <v>Solar</v>
      </c>
      <c r="U1380" s="1" t="str">
        <f>BH1380</f>
        <v>Cross County</v>
      </c>
      <c r="V1380" s="1" t="str">
        <f>BI1380</f>
        <v>AR</v>
      </c>
      <c r="AB1380" s="1"/>
      <c r="AC1380" s="1"/>
      <c r="AJ1380" s="5"/>
      <c r="AK1380" s="5"/>
      <c r="AL1380" s="5"/>
      <c r="AM1380" s="5"/>
      <c r="AN1380" s="5"/>
      <c r="AO1380" s="5"/>
      <c r="AP1380" s="5"/>
      <c r="AQ1380" s="5"/>
      <c r="AR1380" s="32"/>
      <c r="AS1380" s="32"/>
      <c r="AT1380" s="28">
        <f>AR1380/($R1380*1000)</f>
        <v>0</v>
      </c>
      <c r="AU1380" s="28">
        <f>AS1380/($R1380*1000)</f>
        <v>0</v>
      </c>
      <c r="BB1380" s="1" t="s">
        <v>58</v>
      </c>
      <c r="BC1380" s="2">
        <v>43171</v>
      </c>
      <c r="BE1380" s="2">
        <v>44055</v>
      </c>
      <c r="BF1380" s="2">
        <v>44408</v>
      </c>
      <c r="BG1380" s="1" t="s">
        <v>2392</v>
      </c>
      <c r="BH1380" s="1" t="s">
        <v>2692</v>
      </c>
      <c r="BI1380" s="1" t="s">
        <v>2394</v>
      </c>
      <c r="BJ1380" s="1" t="s">
        <v>2375</v>
      </c>
      <c r="BK1380" s="1" t="s">
        <v>2395</v>
      </c>
      <c r="BL1380" s="1" t="s">
        <v>726</v>
      </c>
      <c r="BM1380" s="1" t="s">
        <v>126</v>
      </c>
      <c r="BN1380" s="1" t="s">
        <v>2693</v>
      </c>
      <c r="BO1380" s="1">
        <v>135</v>
      </c>
      <c r="BP1380" s="1">
        <v>135</v>
      </c>
      <c r="BQ1380" s="1" t="s">
        <v>1485</v>
      </c>
      <c r="BR1380" s="1" t="s">
        <v>1486</v>
      </c>
      <c r="BS1380" s="1" t="s">
        <v>71</v>
      </c>
      <c r="BT1380" s="2">
        <v>44986</v>
      </c>
      <c r="BU1380" s="1">
        <v>135</v>
      </c>
      <c r="BV1380" s="1">
        <v>135</v>
      </c>
      <c r="BW1380" s="1">
        <v>135</v>
      </c>
      <c r="BX1380" s="1">
        <v>135</v>
      </c>
    </row>
    <row r="1381" spans="4:76" hidden="1" x14ac:dyDescent="0.25">
      <c r="D1381" s="4"/>
      <c r="E1381" s="5" t="str">
        <f>BJ1381</f>
        <v>DPP-2018-APR</v>
      </c>
      <c r="F1381" s="5" t="str">
        <f>BK1381</f>
        <v>East (ITC)</v>
      </c>
      <c r="H1381" s="5" t="str">
        <f>BB1381</f>
        <v>Withdrawn</v>
      </c>
      <c r="I1381" s="6" t="str">
        <f>BS1381</f>
        <v>Not Started</v>
      </c>
      <c r="J1381" s="1" t="s">
        <v>4569</v>
      </c>
      <c r="P1381" s="1" t="str">
        <f>BM1381</f>
        <v>NRIS</v>
      </c>
      <c r="R1381" s="1">
        <f>BP1381</f>
        <v>1.1000000000000001</v>
      </c>
      <c r="T1381" s="1" t="str">
        <f>BQ1381</f>
        <v>Wind</v>
      </c>
      <c r="U1381" s="1" t="str">
        <f>BH1381</f>
        <v>Tuscola County</v>
      </c>
      <c r="V1381" s="1" t="str">
        <f>BI1381</f>
        <v>MI</v>
      </c>
      <c r="AB1381" s="1"/>
      <c r="AC1381" s="1"/>
      <c r="AJ1381" s="5"/>
      <c r="AK1381" s="5"/>
      <c r="AL1381" s="5"/>
      <c r="AM1381" s="5"/>
      <c r="AN1381" s="5"/>
      <c r="AO1381" s="5"/>
      <c r="AP1381" s="5"/>
      <c r="AQ1381" s="5"/>
      <c r="AR1381" s="32"/>
      <c r="AS1381" s="32"/>
      <c r="AT1381" s="28">
        <f>AR1381/($R1381*1000)</f>
        <v>0</v>
      </c>
      <c r="AU1381" s="28">
        <f>AS1381/($R1381*1000)</f>
        <v>0</v>
      </c>
      <c r="BB1381" s="1" t="s">
        <v>73</v>
      </c>
      <c r="BC1381" s="2">
        <v>43171</v>
      </c>
      <c r="BD1381" s="2">
        <v>43405</v>
      </c>
      <c r="BF1381" s="2">
        <v>44075</v>
      </c>
      <c r="BG1381" s="1" t="s">
        <v>128</v>
      </c>
      <c r="BH1381" s="1" t="s">
        <v>1504</v>
      </c>
      <c r="BI1381" s="1" t="s">
        <v>130</v>
      </c>
      <c r="BJ1381" s="1" t="s">
        <v>2375</v>
      </c>
      <c r="BK1381" s="1" t="s">
        <v>1808</v>
      </c>
      <c r="BL1381" s="1" t="s">
        <v>2376</v>
      </c>
      <c r="BM1381" s="1" t="s">
        <v>126</v>
      </c>
      <c r="BN1381" s="1" t="s">
        <v>4570</v>
      </c>
      <c r="BO1381" s="1">
        <v>1.1000000000000001</v>
      </c>
      <c r="BP1381" s="1">
        <v>1.1000000000000001</v>
      </c>
      <c r="BQ1381" s="1" t="s">
        <v>97</v>
      </c>
      <c r="BR1381" s="1" t="s">
        <v>98</v>
      </c>
      <c r="BS1381" s="1" t="s">
        <v>84</v>
      </c>
      <c r="BU1381" s="1">
        <v>0</v>
      </c>
      <c r="BV1381" s="1">
        <v>0</v>
      </c>
      <c r="BW1381" s="1">
        <v>0</v>
      </c>
      <c r="BX1381" s="1">
        <v>0</v>
      </c>
    </row>
    <row r="1382" spans="4:76" hidden="1" x14ac:dyDescent="0.25">
      <c r="D1382" s="4"/>
      <c r="E1382" s="5" t="str">
        <f>BJ1382</f>
        <v>DPP-2018-APR</v>
      </c>
      <c r="F1382" s="5" t="str">
        <f>BK1382</f>
        <v>East (ATC)</v>
      </c>
      <c r="H1382" s="5" t="str">
        <f>BB1382</f>
        <v>Withdrawn</v>
      </c>
      <c r="I1382" s="6" t="str">
        <f>BS1382</f>
        <v>Not Started</v>
      </c>
      <c r="J1382" s="1" t="s">
        <v>5108</v>
      </c>
      <c r="P1382" s="1" t="str">
        <f>BM1382</f>
        <v>NRIS</v>
      </c>
      <c r="Q1382" s="1" t="s">
        <v>6202</v>
      </c>
      <c r="R1382" s="1">
        <f>BP1382</f>
        <v>49.9</v>
      </c>
      <c r="T1382" s="1" t="str">
        <f>BQ1382</f>
        <v>Solar</v>
      </c>
      <c r="U1382" s="1" t="str">
        <f>BH1382</f>
        <v>Green County</v>
      </c>
      <c r="V1382" s="1" t="str">
        <f>BI1382</f>
        <v>WI</v>
      </c>
      <c r="Z1382" s="1">
        <v>0</v>
      </c>
      <c r="AB1382" s="1"/>
      <c r="AC1382" s="1"/>
      <c r="AJ1382" s="5"/>
      <c r="AK1382" s="5"/>
      <c r="AL1382" s="5"/>
      <c r="AM1382" s="5"/>
      <c r="AN1382" s="5"/>
      <c r="AO1382" s="5"/>
      <c r="AP1382" s="5"/>
      <c r="AQ1382" s="5"/>
      <c r="AR1382" s="32"/>
      <c r="AS1382" s="32"/>
      <c r="AT1382" s="28">
        <f>AR1382/($R1382*1000)</f>
        <v>0</v>
      </c>
      <c r="AU1382" s="28">
        <f>AS1382/($R1382*1000)</f>
        <v>0</v>
      </c>
      <c r="BB1382" s="1" t="s">
        <v>73</v>
      </c>
      <c r="BC1382" s="2">
        <v>43171</v>
      </c>
      <c r="BD1382" s="2">
        <v>43763</v>
      </c>
      <c r="BF1382" s="2">
        <v>44198</v>
      </c>
      <c r="BG1382" s="1" t="s">
        <v>74</v>
      </c>
      <c r="BH1382" s="1" t="s">
        <v>508</v>
      </c>
      <c r="BI1382" s="1" t="s">
        <v>76</v>
      </c>
      <c r="BJ1382" s="1" t="s">
        <v>2375</v>
      </c>
      <c r="BK1382" s="1" t="s">
        <v>2196</v>
      </c>
      <c r="BL1382" s="1" t="s">
        <v>2376</v>
      </c>
      <c r="BM1382" s="1" t="s">
        <v>126</v>
      </c>
      <c r="BN1382" s="1" t="s">
        <v>5109</v>
      </c>
      <c r="BO1382" s="1">
        <v>49.9</v>
      </c>
      <c r="BP1382" s="1">
        <v>49.9</v>
      </c>
      <c r="BQ1382" s="1" t="s">
        <v>1485</v>
      </c>
      <c r="BR1382" s="1" t="s">
        <v>1486</v>
      </c>
      <c r="BS1382" s="1" t="s">
        <v>84</v>
      </c>
      <c r="BU1382" s="1">
        <v>0</v>
      </c>
      <c r="BV1382" s="1">
        <v>0</v>
      </c>
      <c r="BW1382" s="1">
        <v>0</v>
      </c>
      <c r="BX1382" s="1">
        <v>0</v>
      </c>
    </row>
    <row r="1383" spans="4:76" hidden="1" x14ac:dyDescent="0.25">
      <c r="D1383" s="4"/>
      <c r="E1383" s="5" t="str">
        <f>BJ1383</f>
        <v>FES-2016-JULY</v>
      </c>
      <c r="F1383" s="5">
        <f>BK1383</f>
        <v>0</v>
      </c>
      <c r="H1383" s="5" t="str">
        <f>BB1383</f>
        <v>Withdrawn</v>
      </c>
      <c r="I1383" s="6" t="str">
        <f>BS1383</f>
        <v>Not Started</v>
      </c>
      <c r="J1383" s="1" t="s">
        <v>4068</v>
      </c>
      <c r="P1383" s="1" t="str">
        <f>BM1383</f>
        <v>NRIS</v>
      </c>
      <c r="R1383" s="1">
        <f>BP1383</f>
        <v>30</v>
      </c>
      <c r="T1383" s="1" t="str">
        <f>BQ1383</f>
        <v>Gas</v>
      </c>
      <c r="U1383" s="1" t="str">
        <f>BH1383</f>
        <v>Clark County</v>
      </c>
      <c r="V1383" s="1" t="str">
        <f>BI1383</f>
        <v>AR</v>
      </c>
      <c r="AB1383" s="1"/>
      <c r="AC1383" s="1"/>
      <c r="AJ1383" s="5"/>
      <c r="AK1383" s="5"/>
      <c r="AL1383" s="5"/>
      <c r="AM1383" s="5"/>
      <c r="AN1383" s="5"/>
      <c r="AO1383" s="5"/>
      <c r="AP1383" s="5"/>
      <c r="AQ1383" s="5"/>
      <c r="AR1383" s="5"/>
      <c r="AS1383" s="5"/>
      <c r="AT1383" s="5"/>
      <c r="AU1383" s="5"/>
      <c r="BB1383" s="1" t="s">
        <v>73</v>
      </c>
      <c r="BC1383" s="2">
        <v>42562</v>
      </c>
      <c r="BD1383" s="2">
        <v>42937</v>
      </c>
      <c r="BF1383" s="2">
        <v>43070</v>
      </c>
      <c r="BG1383" s="1" t="s">
        <v>59</v>
      </c>
      <c r="BH1383" s="1" t="s">
        <v>2829</v>
      </c>
      <c r="BI1383" s="1" t="s">
        <v>2394</v>
      </c>
      <c r="BJ1383" s="1" t="s">
        <v>2978</v>
      </c>
      <c r="BL1383" s="1" t="s">
        <v>536</v>
      </c>
      <c r="BM1383" s="1" t="s">
        <v>126</v>
      </c>
      <c r="BN1383" s="1" t="s">
        <v>78</v>
      </c>
      <c r="BO1383" s="1">
        <v>30</v>
      </c>
      <c r="BP1383" s="1">
        <v>30</v>
      </c>
      <c r="BQ1383" s="1" t="s">
        <v>64</v>
      </c>
      <c r="BR1383" s="1" t="s">
        <v>1486</v>
      </c>
      <c r="BS1383" s="1" t="s">
        <v>84</v>
      </c>
      <c r="BU1383" s="1">
        <v>0</v>
      </c>
      <c r="BV1383" s="1">
        <v>0</v>
      </c>
      <c r="BW1383" s="1">
        <v>0</v>
      </c>
      <c r="BX1383" s="1">
        <v>0</v>
      </c>
    </row>
    <row r="1384" spans="4:76" x14ac:dyDescent="0.25">
      <c r="D1384" s="4"/>
      <c r="E1384" s="5" t="str">
        <f>BJ1384</f>
        <v>DPP-2018-APR</v>
      </c>
      <c r="F1384" s="5" t="str">
        <f>BK1384</f>
        <v>West</v>
      </c>
      <c r="G1384" s="5" t="str">
        <f>_xlfn.CONCAT(E1384,F1384)</f>
        <v>DPP-2018-APRWest</v>
      </c>
      <c r="H1384" s="5" t="str">
        <f>BB1384</f>
        <v>Withdrawn</v>
      </c>
      <c r="I1384" s="6" t="str">
        <f>BS1384</f>
        <v>Not Started</v>
      </c>
      <c r="J1384" s="1" t="s">
        <v>5894</v>
      </c>
      <c r="P1384" s="1" t="str">
        <f>BM1384</f>
        <v>NRIS</v>
      </c>
      <c r="Q1384" s="1" t="s">
        <v>6202</v>
      </c>
      <c r="R1384" s="1">
        <f>BP1384</f>
        <v>150</v>
      </c>
      <c r="T1384" s="1" t="str">
        <f>BQ1384</f>
        <v>Solar</v>
      </c>
      <c r="U1384" s="1" t="str">
        <f>BH1384</f>
        <v>Freeborn County</v>
      </c>
      <c r="V1384" s="1" t="str">
        <f>BI1384</f>
        <v>MN</v>
      </c>
      <c r="Z1384" s="1">
        <v>1</v>
      </c>
      <c r="AA1384" s="1">
        <f>IF(H1384="Withdrawn",0,1)</f>
        <v>0</v>
      </c>
      <c r="AB1384" s="36">
        <v>600000</v>
      </c>
      <c r="AC1384" s="36">
        <v>1338204</v>
      </c>
      <c r="AJ1384" s="5"/>
      <c r="AK1384" s="32">
        <v>1851920</v>
      </c>
      <c r="AL1384" s="32">
        <f>SUM(AB1384:AK1384)</f>
        <v>3790124</v>
      </c>
      <c r="AM1384" s="32">
        <v>0</v>
      </c>
      <c r="AN1384" s="32">
        <v>7878179</v>
      </c>
      <c r="AO1384" s="32">
        <v>0</v>
      </c>
      <c r="AP1384" s="32">
        <f>13900000+5050622</f>
        <v>18950622</v>
      </c>
      <c r="AQ1384" s="32">
        <v>0</v>
      </c>
      <c r="AR1384" s="32">
        <f>AM1384+AP1384</f>
        <v>18950622</v>
      </c>
      <c r="AS1384" s="32">
        <f>AR1384+AN1384+AO1384+AQ1384</f>
        <v>26828801</v>
      </c>
      <c r="AT1384" s="28">
        <f>AR1384/($R1384*1000)</f>
        <v>126.33748</v>
      </c>
      <c r="AU1384" s="28">
        <f>AS1384/($R1384*1000)</f>
        <v>178.85867333333334</v>
      </c>
      <c r="AV1384" s="16">
        <f>IF(P1384 = "NRIS",AS1384,AR1384)</f>
        <v>26828801</v>
      </c>
      <c r="BB1384" s="1" t="s">
        <v>73</v>
      </c>
      <c r="BC1384" s="2">
        <v>43171</v>
      </c>
      <c r="BD1384" s="2">
        <v>44264</v>
      </c>
      <c r="BF1384" s="2">
        <v>44198</v>
      </c>
      <c r="BG1384" s="1" t="s">
        <v>1242</v>
      </c>
      <c r="BH1384" s="1" t="s">
        <v>830</v>
      </c>
      <c r="BI1384" s="1" t="s">
        <v>93</v>
      </c>
      <c r="BJ1384" s="1" t="s">
        <v>2375</v>
      </c>
      <c r="BK1384" s="1" t="s">
        <v>725</v>
      </c>
      <c r="BL1384" s="1" t="s">
        <v>2376</v>
      </c>
      <c r="BM1384" s="1" t="s">
        <v>126</v>
      </c>
      <c r="BN1384" s="1" t="s">
        <v>5895</v>
      </c>
      <c r="BO1384" s="1">
        <v>150</v>
      </c>
      <c r="BP1384" s="1">
        <v>150</v>
      </c>
      <c r="BQ1384" s="1" t="s">
        <v>1485</v>
      </c>
      <c r="BR1384" s="1" t="s">
        <v>1486</v>
      </c>
      <c r="BS1384" s="1" t="s">
        <v>84</v>
      </c>
      <c r="BU1384" s="1">
        <v>150</v>
      </c>
      <c r="BV1384" s="1">
        <v>150</v>
      </c>
      <c r="BW1384" s="1">
        <v>0</v>
      </c>
      <c r="BX1384" s="1">
        <v>0</v>
      </c>
    </row>
    <row r="1385" spans="4:76" hidden="1" x14ac:dyDescent="0.25">
      <c r="D1385" s="4"/>
      <c r="E1385" s="5" t="str">
        <f>BJ1385</f>
        <v>DPP-2018-APR</v>
      </c>
      <c r="F1385" s="5" t="str">
        <f>BK1385</f>
        <v>East (ATC)</v>
      </c>
      <c r="H1385" s="5" t="str">
        <f>BB1385</f>
        <v>Withdrawn</v>
      </c>
      <c r="I1385" s="6" t="str">
        <f>BS1385</f>
        <v>Not Started</v>
      </c>
      <c r="J1385" s="1" t="s">
        <v>5110</v>
      </c>
      <c r="P1385" s="1" t="str">
        <f>BM1385</f>
        <v>NRIS</v>
      </c>
      <c r="Q1385" s="1" t="s">
        <v>6202</v>
      </c>
      <c r="R1385" s="1">
        <f>BP1385</f>
        <v>65</v>
      </c>
      <c r="T1385" s="1" t="str">
        <f>BQ1385</f>
        <v>Solar</v>
      </c>
      <c r="U1385" s="1" t="str">
        <f>BH1385</f>
        <v>Rock County</v>
      </c>
      <c r="V1385" s="1" t="str">
        <f>BI1385</f>
        <v>WI</v>
      </c>
      <c r="Z1385" s="1">
        <v>0</v>
      </c>
      <c r="AB1385" s="1"/>
      <c r="AC1385" s="1"/>
      <c r="AJ1385" s="5"/>
      <c r="AK1385" s="5"/>
      <c r="AL1385" s="5"/>
      <c r="AM1385" s="5"/>
      <c r="AN1385" s="5"/>
      <c r="AO1385" s="5"/>
      <c r="AP1385" s="5"/>
      <c r="AQ1385" s="5"/>
      <c r="AR1385" s="32"/>
      <c r="AS1385" s="32"/>
      <c r="AT1385" s="28">
        <f>AR1385/($R1385*1000)</f>
        <v>0</v>
      </c>
      <c r="AU1385" s="28">
        <f>AS1385/($R1385*1000)</f>
        <v>0</v>
      </c>
      <c r="BB1385" s="1" t="s">
        <v>73</v>
      </c>
      <c r="BC1385" s="2">
        <v>43171</v>
      </c>
      <c r="BD1385" s="2">
        <v>43763</v>
      </c>
      <c r="BF1385" s="2">
        <v>44198</v>
      </c>
      <c r="BG1385" s="1" t="s">
        <v>74</v>
      </c>
      <c r="BH1385" s="1" t="s">
        <v>158</v>
      </c>
      <c r="BI1385" s="1" t="s">
        <v>76</v>
      </c>
      <c r="BJ1385" s="1" t="s">
        <v>2375</v>
      </c>
      <c r="BK1385" s="1" t="s">
        <v>2196</v>
      </c>
      <c r="BL1385" s="1" t="s">
        <v>2376</v>
      </c>
      <c r="BM1385" s="1" t="s">
        <v>126</v>
      </c>
      <c r="BN1385" s="1" t="s">
        <v>5111</v>
      </c>
      <c r="BO1385" s="1">
        <v>65</v>
      </c>
      <c r="BP1385" s="1">
        <v>65</v>
      </c>
      <c r="BQ1385" s="1" t="s">
        <v>1485</v>
      </c>
      <c r="BR1385" s="1" t="s">
        <v>1486</v>
      </c>
      <c r="BS1385" s="1" t="s">
        <v>84</v>
      </c>
      <c r="BU1385" s="1">
        <v>0</v>
      </c>
      <c r="BV1385" s="1">
        <v>0</v>
      </c>
      <c r="BW1385" s="1">
        <v>0</v>
      </c>
      <c r="BX1385" s="1">
        <v>0</v>
      </c>
    </row>
    <row r="1386" spans="4:76" hidden="1" x14ac:dyDescent="0.25">
      <c r="D1386" s="4"/>
      <c r="E1386" s="5" t="str">
        <f>BJ1386</f>
        <v>DPP-2016-FEB</v>
      </c>
      <c r="F1386" s="5" t="str">
        <f>BK1386</f>
        <v>West</v>
      </c>
      <c r="H1386" s="5" t="str">
        <f>BB1386</f>
        <v>Withdrawn</v>
      </c>
      <c r="I1386" s="6" t="str">
        <f>BS1386</f>
        <v>Not Started</v>
      </c>
      <c r="J1386" s="1" t="s">
        <v>3070</v>
      </c>
      <c r="P1386" s="1" t="str">
        <f>BM1386</f>
        <v>NRIS</v>
      </c>
      <c r="R1386" s="1">
        <f>BP1386</f>
        <v>170</v>
      </c>
      <c r="T1386" s="1" t="str">
        <f>BQ1386</f>
        <v>Wind</v>
      </c>
      <c r="U1386" s="1" t="str">
        <f>BH1386</f>
        <v>Benton County</v>
      </c>
      <c r="V1386" s="1" t="str">
        <f>BI1386</f>
        <v>IA</v>
      </c>
      <c r="AB1386" s="1"/>
      <c r="AC1386" s="1"/>
      <c r="AJ1386" s="5"/>
      <c r="AK1386" s="5"/>
      <c r="AL1386" s="5"/>
      <c r="AM1386" s="5"/>
      <c r="AN1386" s="5"/>
      <c r="AO1386" s="5"/>
      <c r="AP1386" s="5"/>
      <c r="AQ1386" s="5"/>
      <c r="AR1386" s="5"/>
      <c r="AS1386" s="5"/>
      <c r="AT1386" s="5"/>
      <c r="AU1386" s="5"/>
      <c r="BB1386" s="1" t="s">
        <v>73</v>
      </c>
      <c r="BC1386" s="2">
        <v>42321</v>
      </c>
      <c r="BD1386" s="2">
        <v>42691</v>
      </c>
      <c r="BF1386" s="2">
        <v>42917</v>
      </c>
      <c r="BG1386" s="1" t="s">
        <v>87</v>
      </c>
      <c r="BH1386" s="1" t="s">
        <v>872</v>
      </c>
      <c r="BI1386" s="1" t="s">
        <v>89</v>
      </c>
      <c r="BJ1386" s="1" t="s">
        <v>724</v>
      </c>
      <c r="BK1386" s="1" t="s">
        <v>725</v>
      </c>
      <c r="BL1386" s="1" t="s">
        <v>726</v>
      </c>
      <c r="BM1386" s="1" t="s">
        <v>126</v>
      </c>
      <c r="BN1386" s="1" t="s">
        <v>3071</v>
      </c>
      <c r="BO1386" s="1">
        <v>170</v>
      </c>
      <c r="BP1386" s="1">
        <v>170</v>
      </c>
      <c r="BQ1386" s="1" t="s">
        <v>97</v>
      </c>
      <c r="BR1386" s="1" t="s">
        <v>98</v>
      </c>
      <c r="BS1386" s="1" t="s">
        <v>84</v>
      </c>
      <c r="BU1386" s="1">
        <v>0</v>
      </c>
      <c r="BV1386" s="1">
        <v>0</v>
      </c>
      <c r="BW1386" s="1">
        <v>0</v>
      </c>
      <c r="BX1386" s="1">
        <v>0</v>
      </c>
    </row>
    <row r="1387" spans="4:76" hidden="1" x14ac:dyDescent="0.25">
      <c r="D1387" s="4"/>
      <c r="E1387" s="5" t="str">
        <f>BJ1387</f>
        <v>DPP-2018-APR</v>
      </c>
      <c r="F1387" s="5" t="str">
        <f>BK1387</f>
        <v>West</v>
      </c>
      <c r="H1387" s="5" t="str">
        <f>BB1387</f>
        <v>Active</v>
      </c>
      <c r="I1387" s="6" t="str">
        <f>BS1387</f>
        <v>Not Started</v>
      </c>
      <c r="J1387" s="1" t="s">
        <v>2706</v>
      </c>
      <c r="M1387" s="1" t="s">
        <v>6192</v>
      </c>
      <c r="N1387" s="1" t="s">
        <v>6194</v>
      </c>
      <c r="P1387" s="1" t="str">
        <f>BM1387</f>
        <v>NRIS</v>
      </c>
      <c r="R1387" s="1">
        <f>BP1387</f>
        <v>100</v>
      </c>
      <c r="T1387" s="1" t="str">
        <f>BQ1387</f>
        <v>Solar</v>
      </c>
      <c r="U1387" s="1" t="str">
        <f>BH1387</f>
        <v>Scott County</v>
      </c>
      <c r="V1387" s="1" t="str">
        <f>BI1387</f>
        <v>IA</v>
      </c>
      <c r="AB1387" s="1"/>
      <c r="AC1387" s="1"/>
      <c r="AJ1387" s="5"/>
      <c r="AK1387" s="5"/>
      <c r="AL1387" s="5"/>
      <c r="AM1387" s="5"/>
      <c r="AN1387" s="5"/>
      <c r="AO1387" s="5"/>
      <c r="AP1387" s="5"/>
      <c r="AQ1387" s="5"/>
      <c r="AR1387" s="32"/>
      <c r="AS1387" s="32"/>
      <c r="AT1387" s="28">
        <f>AR1387/($R1387*1000)</f>
        <v>0</v>
      </c>
      <c r="AU1387" s="28">
        <f>AS1387/($R1387*1000)</f>
        <v>0</v>
      </c>
      <c r="BB1387" s="1" t="s">
        <v>2374</v>
      </c>
      <c r="BC1387" s="2">
        <v>43171</v>
      </c>
      <c r="BF1387" s="2">
        <v>45200</v>
      </c>
      <c r="BG1387" s="1" t="s">
        <v>251</v>
      </c>
      <c r="BH1387" s="1" t="s">
        <v>265</v>
      </c>
      <c r="BI1387" s="1" t="s">
        <v>89</v>
      </c>
      <c r="BJ1387" s="1" t="s">
        <v>2375</v>
      </c>
      <c r="BK1387" s="1" t="s">
        <v>725</v>
      </c>
      <c r="BL1387" s="1" t="s">
        <v>2376</v>
      </c>
      <c r="BM1387" s="1" t="s">
        <v>126</v>
      </c>
      <c r="BN1387" s="1" t="s">
        <v>2707</v>
      </c>
      <c r="BO1387" s="1">
        <v>100</v>
      </c>
      <c r="BP1387" s="1">
        <v>100</v>
      </c>
      <c r="BQ1387" s="1" t="s">
        <v>1485</v>
      </c>
      <c r="BR1387" s="1" t="s">
        <v>1486</v>
      </c>
      <c r="BS1387" s="1" t="s">
        <v>84</v>
      </c>
      <c r="BU1387" s="1">
        <v>100</v>
      </c>
      <c r="BV1387" s="1">
        <v>100</v>
      </c>
      <c r="BW1387" s="1">
        <v>100</v>
      </c>
      <c r="BX1387" s="1">
        <v>100</v>
      </c>
    </row>
    <row r="1388" spans="4:76" hidden="1" x14ac:dyDescent="0.25">
      <c r="D1388" s="4"/>
      <c r="E1388" s="5" t="str">
        <f>BJ1388</f>
        <v>DPP-2015-FEB</v>
      </c>
      <c r="F1388" s="5" t="str">
        <f>BK1388</f>
        <v>East (ATC)</v>
      </c>
      <c r="H1388" s="5" t="str">
        <f>BB1388</f>
        <v>Withdrawn</v>
      </c>
      <c r="I1388" s="6" t="str">
        <f>BS1388</f>
        <v>Not Started</v>
      </c>
      <c r="J1388" s="1" t="s">
        <v>3075</v>
      </c>
      <c r="P1388" s="1" t="str">
        <f>BM1388</f>
        <v>NRIS</v>
      </c>
      <c r="R1388" s="1">
        <f>BP1388</f>
        <v>327</v>
      </c>
      <c r="T1388" s="1" t="str">
        <f>BQ1388</f>
        <v>Combined Cycle</v>
      </c>
      <c r="U1388" s="1" t="str">
        <f>BH1388</f>
        <v>Marquette County</v>
      </c>
      <c r="V1388" s="1" t="str">
        <f>BI1388</f>
        <v>MI</v>
      </c>
      <c r="AB1388" s="1"/>
      <c r="AC1388" s="1"/>
      <c r="AJ1388" s="5"/>
      <c r="AK1388" s="5"/>
      <c r="AL1388" s="5"/>
      <c r="AM1388" s="5"/>
      <c r="AN1388" s="5"/>
      <c r="AO1388" s="5"/>
      <c r="AP1388" s="5"/>
      <c r="AQ1388" s="5"/>
      <c r="AR1388" s="5"/>
      <c r="AS1388" s="5"/>
      <c r="AT1388" s="5"/>
      <c r="AU1388" s="5"/>
      <c r="BB1388" s="1" t="s">
        <v>73</v>
      </c>
      <c r="BC1388" s="2">
        <v>41897</v>
      </c>
      <c r="BD1388" s="2">
        <v>42695</v>
      </c>
      <c r="BF1388" s="2">
        <v>42719</v>
      </c>
      <c r="BG1388" s="1" t="s">
        <v>74</v>
      </c>
      <c r="BH1388" s="1" t="s">
        <v>1166</v>
      </c>
      <c r="BI1388" s="1" t="s">
        <v>130</v>
      </c>
      <c r="BJ1388" s="1" t="s">
        <v>1438</v>
      </c>
      <c r="BK1388" s="1" t="s">
        <v>2196</v>
      </c>
      <c r="BL1388" s="1" t="s">
        <v>134</v>
      </c>
      <c r="BM1388" s="1" t="s">
        <v>126</v>
      </c>
      <c r="BN1388" s="1" t="s">
        <v>2592</v>
      </c>
      <c r="BO1388" s="1">
        <v>280</v>
      </c>
      <c r="BP1388" s="1">
        <v>327</v>
      </c>
      <c r="BQ1388" s="1" t="s">
        <v>94</v>
      </c>
      <c r="BR1388" s="1" t="s">
        <v>94</v>
      </c>
      <c r="BS1388" s="1" t="s">
        <v>84</v>
      </c>
      <c r="BU1388" s="1">
        <v>0</v>
      </c>
      <c r="BV1388" s="1">
        <v>0</v>
      </c>
      <c r="BW1388" s="1">
        <v>0</v>
      </c>
      <c r="BX1388" s="1">
        <v>0</v>
      </c>
    </row>
    <row r="1389" spans="4:76" x14ac:dyDescent="0.25">
      <c r="D1389" s="4"/>
      <c r="E1389" s="5" t="str">
        <f>BJ1389</f>
        <v>DPP-2018-APR</v>
      </c>
      <c r="F1389" s="5" t="str">
        <f>BK1389</f>
        <v>West</v>
      </c>
      <c r="G1389" s="5" t="str">
        <f>_xlfn.CONCAT(E1389,F1389)</f>
        <v>DPP-2018-APRWest</v>
      </c>
      <c r="H1389" s="5" t="str">
        <f>BB1389</f>
        <v>Active</v>
      </c>
      <c r="I1389" s="6" t="str">
        <f>BS1389</f>
        <v>Not Started</v>
      </c>
      <c r="J1389" s="1" t="s">
        <v>2708</v>
      </c>
      <c r="P1389" s="1" t="str">
        <f>BM1389</f>
        <v>NRIS</v>
      </c>
      <c r="Q1389" s="1" t="s">
        <v>6202</v>
      </c>
      <c r="R1389" s="1">
        <f>BP1389</f>
        <v>50</v>
      </c>
      <c r="T1389" s="1" t="str">
        <f>BQ1389</f>
        <v>Solar</v>
      </c>
      <c r="U1389" s="1" t="str">
        <f>BH1389</f>
        <v>Union County</v>
      </c>
      <c r="V1389" s="1" t="str">
        <f>BI1389</f>
        <v>IA</v>
      </c>
      <c r="Z1389" s="1">
        <v>1</v>
      </c>
      <c r="AA1389" s="1">
        <f>IF(H1389="Withdrawn",0,1)</f>
        <v>1</v>
      </c>
      <c r="AB1389" s="36">
        <v>200000</v>
      </c>
      <c r="AC1389" s="36">
        <v>330511</v>
      </c>
      <c r="AJ1389" s="5"/>
      <c r="AK1389" s="32">
        <v>265268</v>
      </c>
      <c r="AL1389" s="32">
        <f>SUM(AB1389:AK1389)</f>
        <v>795779</v>
      </c>
      <c r="AM1389" s="32">
        <v>0</v>
      </c>
      <c r="AN1389" s="32">
        <v>0</v>
      </c>
      <c r="AO1389" s="32">
        <v>1988000</v>
      </c>
      <c r="AP1389" s="32">
        <f>3300+227244</f>
        <v>230544</v>
      </c>
      <c r="AQ1389" s="32">
        <v>3748353</v>
      </c>
      <c r="AR1389" s="32">
        <f>AM1389+AP1389</f>
        <v>230544</v>
      </c>
      <c r="AS1389" s="32">
        <f>AR1389+AN1389+AO1389+AQ1389</f>
        <v>5966897</v>
      </c>
      <c r="AT1389" s="28">
        <f>AR1389/($R1389*1000)</f>
        <v>4.6108799999999999</v>
      </c>
      <c r="AU1389" s="28">
        <f>AS1389/($R1389*1000)</f>
        <v>119.33794</v>
      </c>
      <c r="AV1389" s="16">
        <f>IF(P1389 = "NRIS",AS1389,AR1389)</f>
        <v>5966897</v>
      </c>
      <c r="BB1389" s="1" t="s">
        <v>2374</v>
      </c>
      <c r="BC1389" s="2">
        <v>43171</v>
      </c>
      <c r="BF1389" s="2">
        <v>45200</v>
      </c>
      <c r="BG1389" s="1" t="s">
        <v>87</v>
      </c>
      <c r="BH1389" s="1" t="s">
        <v>2643</v>
      </c>
      <c r="BI1389" s="1" t="s">
        <v>89</v>
      </c>
      <c r="BJ1389" s="1" t="s">
        <v>2375</v>
      </c>
      <c r="BK1389" s="1" t="s">
        <v>725</v>
      </c>
      <c r="BL1389" s="1" t="s">
        <v>2376</v>
      </c>
      <c r="BM1389" s="1" t="s">
        <v>126</v>
      </c>
      <c r="BN1389" s="1" t="s">
        <v>2709</v>
      </c>
      <c r="BO1389" s="1">
        <v>50</v>
      </c>
      <c r="BP1389" s="1">
        <v>50</v>
      </c>
      <c r="BQ1389" s="1" t="s">
        <v>1485</v>
      </c>
      <c r="BR1389" s="1" t="s">
        <v>1486</v>
      </c>
      <c r="BS1389" s="1" t="s">
        <v>84</v>
      </c>
      <c r="BU1389" s="1">
        <v>50</v>
      </c>
      <c r="BV1389" s="1">
        <v>50</v>
      </c>
      <c r="BW1389" s="1">
        <v>50</v>
      </c>
      <c r="BX1389" s="1">
        <v>0</v>
      </c>
    </row>
    <row r="1390" spans="4:76" hidden="1" x14ac:dyDescent="0.25">
      <c r="D1390" s="4"/>
      <c r="E1390" s="5" t="str">
        <f>BJ1390</f>
        <v>DPP-2018-APR</v>
      </c>
      <c r="F1390" s="5" t="str">
        <f>BK1390</f>
        <v>South</v>
      </c>
      <c r="H1390" s="5" t="str">
        <f>BB1390</f>
        <v>Withdrawn</v>
      </c>
      <c r="I1390" s="6" t="str">
        <f>BS1390</f>
        <v>Not Started</v>
      </c>
      <c r="J1390" s="1" t="s">
        <v>4486</v>
      </c>
      <c r="P1390" s="1" t="str">
        <f>BM1390</f>
        <v>NRIS</v>
      </c>
      <c r="R1390" s="1">
        <f>BP1390</f>
        <v>100</v>
      </c>
      <c r="T1390" s="1" t="str">
        <f>BQ1390</f>
        <v>Solar</v>
      </c>
      <c r="U1390" s="1" t="str">
        <f>BH1390</f>
        <v>Richland Parish</v>
      </c>
      <c r="V1390" s="1" t="str">
        <f>BI1390</f>
        <v>LA</v>
      </c>
      <c r="AB1390" s="1"/>
      <c r="AC1390" s="1"/>
      <c r="AJ1390" s="5"/>
      <c r="AK1390" s="5"/>
      <c r="AL1390" s="5"/>
      <c r="AM1390" s="5"/>
      <c r="AN1390" s="5"/>
      <c r="AO1390" s="5"/>
      <c r="AP1390" s="5"/>
      <c r="AQ1390" s="5"/>
      <c r="AR1390" s="32"/>
      <c r="AS1390" s="32"/>
      <c r="AT1390" s="28">
        <f>AR1390/($R1390*1000)</f>
        <v>0</v>
      </c>
      <c r="AU1390" s="28">
        <f>AS1390/($R1390*1000)</f>
        <v>0</v>
      </c>
      <c r="BB1390" s="1" t="s">
        <v>73</v>
      </c>
      <c r="BC1390" s="2">
        <v>43171</v>
      </c>
      <c r="BD1390" s="2">
        <v>43374</v>
      </c>
      <c r="BF1390" s="2">
        <v>44419</v>
      </c>
      <c r="BG1390" s="1" t="s">
        <v>2574</v>
      </c>
      <c r="BH1390" s="1" t="s">
        <v>3975</v>
      </c>
      <c r="BI1390" s="1" t="s">
        <v>61</v>
      </c>
      <c r="BJ1390" s="1" t="s">
        <v>2375</v>
      </c>
      <c r="BK1390" s="1" t="s">
        <v>2395</v>
      </c>
      <c r="BL1390" s="1" t="s">
        <v>726</v>
      </c>
      <c r="BM1390" s="1" t="s">
        <v>126</v>
      </c>
      <c r="BN1390" s="1" t="s">
        <v>4487</v>
      </c>
      <c r="BO1390" s="1">
        <v>100</v>
      </c>
      <c r="BP1390" s="1">
        <v>100</v>
      </c>
      <c r="BQ1390" s="1" t="s">
        <v>1485</v>
      </c>
      <c r="BR1390" s="1" t="s">
        <v>1486</v>
      </c>
      <c r="BS1390" s="1" t="s">
        <v>84</v>
      </c>
      <c r="BU1390" s="1">
        <v>0</v>
      </c>
      <c r="BV1390" s="1">
        <v>0</v>
      </c>
      <c r="BW1390" s="1">
        <v>0</v>
      </c>
      <c r="BX1390" s="1">
        <v>0</v>
      </c>
    </row>
    <row r="1391" spans="4:76" hidden="1" x14ac:dyDescent="0.25">
      <c r="D1391" s="4"/>
      <c r="E1391" s="5" t="str">
        <f>BJ1391</f>
        <v>DPP-2018-APR</v>
      </c>
      <c r="F1391" s="5" t="str">
        <f>BK1391</f>
        <v>South</v>
      </c>
      <c r="H1391" s="5" t="str">
        <f>BB1391</f>
        <v>Withdrawn</v>
      </c>
      <c r="I1391" s="6" t="str">
        <f>BS1391</f>
        <v>Not Started</v>
      </c>
      <c r="J1391" s="1" t="s">
        <v>4448</v>
      </c>
      <c r="P1391" s="1" t="str">
        <f>BM1391</f>
        <v>NRIS</v>
      </c>
      <c r="R1391" s="1">
        <f>BP1391</f>
        <v>100</v>
      </c>
      <c r="T1391" s="1" t="str">
        <f>BQ1391</f>
        <v>Solar</v>
      </c>
      <c r="U1391" s="1" t="str">
        <f>BH1391</f>
        <v>White County</v>
      </c>
      <c r="V1391" s="1" t="str">
        <f>BI1391</f>
        <v>AR</v>
      </c>
      <c r="AB1391" s="1"/>
      <c r="AC1391" s="1"/>
      <c r="AJ1391" s="5"/>
      <c r="AK1391" s="5"/>
      <c r="AL1391" s="5"/>
      <c r="AM1391" s="5"/>
      <c r="AN1391" s="5"/>
      <c r="AO1391" s="5"/>
      <c r="AP1391" s="5"/>
      <c r="AQ1391" s="5"/>
      <c r="AR1391" s="32"/>
      <c r="AS1391" s="32"/>
      <c r="AT1391" s="28">
        <f>AR1391/($R1391*1000)</f>
        <v>0</v>
      </c>
      <c r="AU1391" s="28">
        <f>AS1391/($R1391*1000)</f>
        <v>0</v>
      </c>
      <c r="BB1391" s="1" t="s">
        <v>73</v>
      </c>
      <c r="BC1391" s="2">
        <v>43171</v>
      </c>
      <c r="BD1391" s="2">
        <v>43256</v>
      </c>
      <c r="BF1391" s="2">
        <v>44419</v>
      </c>
      <c r="BG1391" s="1" t="s">
        <v>2392</v>
      </c>
      <c r="BH1391" s="1" t="s">
        <v>805</v>
      </c>
      <c r="BI1391" s="1" t="s">
        <v>2394</v>
      </c>
      <c r="BJ1391" s="1" t="s">
        <v>2375</v>
      </c>
      <c r="BK1391" s="1" t="s">
        <v>2395</v>
      </c>
      <c r="BL1391" s="1" t="s">
        <v>726</v>
      </c>
      <c r="BM1391" s="1" t="s">
        <v>126</v>
      </c>
      <c r="BN1391" s="1" t="s">
        <v>3289</v>
      </c>
      <c r="BO1391" s="1">
        <v>100</v>
      </c>
      <c r="BP1391" s="1">
        <v>100</v>
      </c>
      <c r="BQ1391" s="1" t="s">
        <v>1485</v>
      </c>
      <c r="BR1391" s="1" t="s">
        <v>1486</v>
      </c>
      <c r="BS1391" s="1" t="s">
        <v>84</v>
      </c>
      <c r="BU1391" s="1">
        <v>0</v>
      </c>
      <c r="BV1391" s="1">
        <v>0</v>
      </c>
      <c r="BW1391" s="1">
        <v>0</v>
      </c>
      <c r="BX1391" s="1">
        <v>0</v>
      </c>
    </row>
    <row r="1392" spans="4:76" hidden="1" x14ac:dyDescent="0.25">
      <c r="D1392" s="4"/>
      <c r="E1392" s="5" t="str">
        <f>BJ1392</f>
        <v>SPA-2013-NOV</v>
      </c>
      <c r="F1392" s="5">
        <f>BK1392</f>
        <v>0</v>
      </c>
      <c r="H1392" s="5" t="str">
        <f>BB1392</f>
        <v>Withdrawn</v>
      </c>
      <c r="I1392" s="6" t="str">
        <f>BS1392</f>
        <v>Not Started</v>
      </c>
      <c r="J1392" s="1" t="s">
        <v>3083</v>
      </c>
      <c r="P1392" s="1" t="str">
        <f>BM1392</f>
        <v>ERIS</v>
      </c>
      <c r="R1392" s="1">
        <f>BP1392</f>
        <v>20</v>
      </c>
      <c r="T1392" s="1" t="str">
        <f>BQ1392</f>
        <v>Wind</v>
      </c>
      <c r="U1392" s="1" t="str">
        <f>BH1392</f>
        <v>Traverse County</v>
      </c>
      <c r="V1392" s="1" t="str">
        <f>BI1392</f>
        <v>MN</v>
      </c>
      <c r="AB1392" s="1"/>
      <c r="AC1392" s="1"/>
      <c r="AJ1392" s="5"/>
      <c r="AK1392" s="5"/>
      <c r="AL1392" s="5"/>
      <c r="AM1392" s="5"/>
      <c r="AN1392" s="5"/>
      <c r="AO1392" s="5"/>
      <c r="AP1392" s="5"/>
      <c r="AQ1392" s="5"/>
      <c r="AR1392" s="5"/>
      <c r="AS1392" s="5"/>
      <c r="AT1392" s="5"/>
      <c r="AU1392" s="5"/>
      <c r="BB1392" s="1" t="s">
        <v>73</v>
      </c>
      <c r="BC1392" s="2">
        <v>38853</v>
      </c>
      <c r="BD1392" s="2">
        <v>42717</v>
      </c>
      <c r="BF1392" s="2">
        <v>39356</v>
      </c>
      <c r="BG1392" s="1" t="s">
        <v>203</v>
      </c>
      <c r="BH1392" s="1" t="s">
        <v>3084</v>
      </c>
      <c r="BI1392" s="1" t="s">
        <v>93</v>
      </c>
      <c r="BJ1392" s="1" t="s">
        <v>3085</v>
      </c>
      <c r="BL1392" s="1" t="s">
        <v>143</v>
      </c>
      <c r="BM1392" s="1" t="s">
        <v>62</v>
      </c>
      <c r="BN1392" s="1" t="s">
        <v>3086</v>
      </c>
      <c r="BO1392" s="1">
        <v>20</v>
      </c>
      <c r="BP1392" s="1">
        <v>20</v>
      </c>
      <c r="BQ1392" s="1" t="s">
        <v>97</v>
      </c>
      <c r="BR1392" s="1" t="s">
        <v>98</v>
      </c>
      <c r="BS1392" s="1" t="s">
        <v>84</v>
      </c>
      <c r="BU1392" s="1">
        <v>0</v>
      </c>
      <c r="BV1392" s="1">
        <v>0</v>
      </c>
      <c r="BW1392" s="1">
        <v>0</v>
      </c>
      <c r="BX1392" s="1">
        <v>0</v>
      </c>
    </row>
    <row r="1393" spans="4:76" hidden="1" x14ac:dyDescent="0.25">
      <c r="D1393" s="4"/>
      <c r="E1393" s="5" t="str">
        <f>BJ1393</f>
        <v>DPP-2018-APR</v>
      </c>
      <c r="F1393" s="5" t="str">
        <f>BK1393</f>
        <v>West</v>
      </c>
      <c r="H1393" s="5" t="str">
        <f>BB1393</f>
        <v>Active</v>
      </c>
      <c r="I1393" s="6" t="str">
        <f>BS1393</f>
        <v>Not Started</v>
      </c>
      <c r="J1393" s="1" t="s">
        <v>2715</v>
      </c>
      <c r="P1393" s="1" t="str">
        <f>BM1393</f>
        <v>NRIS</v>
      </c>
      <c r="R1393" s="1">
        <f>BP1393</f>
        <v>50</v>
      </c>
      <c r="T1393" s="1" t="str">
        <f>BQ1393</f>
        <v>Solar</v>
      </c>
      <c r="U1393" s="1" t="str">
        <f>BH1393</f>
        <v>Des Moines County</v>
      </c>
      <c r="V1393" s="1" t="str">
        <f>BI1393</f>
        <v>IA</v>
      </c>
      <c r="AB1393" s="1"/>
      <c r="AC1393" s="1"/>
      <c r="AJ1393" s="5"/>
      <c r="AK1393" s="5"/>
      <c r="AL1393" s="5"/>
      <c r="AM1393" s="5"/>
      <c r="AN1393" s="5"/>
      <c r="AO1393" s="5"/>
      <c r="AP1393" s="5"/>
      <c r="AQ1393" s="5"/>
      <c r="AR1393" s="32"/>
      <c r="AS1393" s="32"/>
      <c r="AT1393" s="28">
        <f>AR1393/($R1393*1000)</f>
        <v>0</v>
      </c>
      <c r="AU1393" s="28">
        <f>AS1393/($R1393*1000)</f>
        <v>0</v>
      </c>
      <c r="BB1393" s="1" t="s">
        <v>2374</v>
      </c>
      <c r="BC1393" s="2">
        <v>43171</v>
      </c>
      <c r="BF1393" s="2">
        <v>44470</v>
      </c>
      <c r="BG1393" s="1" t="s">
        <v>87</v>
      </c>
      <c r="BH1393" s="1" t="s">
        <v>2631</v>
      </c>
      <c r="BI1393" s="1" t="s">
        <v>89</v>
      </c>
      <c r="BJ1393" s="1" t="s">
        <v>2375</v>
      </c>
      <c r="BK1393" s="1" t="s">
        <v>725</v>
      </c>
      <c r="BL1393" s="1" t="s">
        <v>2376</v>
      </c>
      <c r="BM1393" s="1" t="s">
        <v>126</v>
      </c>
      <c r="BN1393" s="1" t="s">
        <v>2716</v>
      </c>
      <c r="BO1393" s="1">
        <v>50</v>
      </c>
      <c r="BP1393" s="1">
        <v>50</v>
      </c>
      <c r="BQ1393" s="1" t="s">
        <v>1485</v>
      </c>
      <c r="BR1393" s="1" t="s">
        <v>1486</v>
      </c>
      <c r="BS1393" s="1" t="s">
        <v>84</v>
      </c>
      <c r="BU1393" s="1">
        <v>50</v>
      </c>
      <c r="BV1393" s="1">
        <v>50</v>
      </c>
      <c r="BW1393" s="1">
        <v>50</v>
      </c>
      <c r="BX1393" s="1">
        <v>50</v>
      </c>
    </row>
    <row r="1394" spans="4:76" hidden="1" x14ac:dyDescent="0.25">
      <c r="D1394" s="4"/>
      <c r="E1394" s="5" t="str">
        <f>BJ1394</f>
        <v>DPP-2018-APR</v>
      </c>
      <c r="F1394" s="5" t="str">
        <f>BK1394</f>
        <v>South</v>
      </c>
      <c r="H1394" s="5" t="str">
        <f>BB1394</f>
        <v>Withdrawn</v>
      </c>
      <c r="I1394" s="6" t="str">
        <f>BS1394</f>
        <v>Not Started</v>
      </c>
      <c r="J1394" s="1" t="s">
        <v>4452</v>
      </c>
      <c r="P1394" s="1" t="str">
        <f>BM1394</f>
        <v>NRIS</v>
      </c>
      <c r="R1394" s="1">
        <f>BP1394</f>
        <v>100</v>
      </c>
      <c r="T1394" s="1" t="str">
        <f>BQ1394</f>
        <v>Solar</v>
      </c>
      <c r="U1394" s="1" t="str">
        <f>BH1394</f>
        <v>Hinds County</v>
      </c>
      <c r="V1394" s="1" t="str">
        <f>BI1394</f>
        <v>MS</v>
      </c>
      <c r="AB1394" s="1"/>
      <c r="AC1394" s="1"/>
      <c r="AJ1394" s="5"/>
      <c r="AK1394" s="5"/>
      <c r="AL1394" s="5"/>
      <c r="AM1394" s="5"/>
      <c r="AN1394" s="5"/>
      <c r="AO1394" s="5"/>
      <c r="AP1394" s="5"/>
      <c r="AQ1394" s="5"/>
      <c r="AR1394" s="32"/>
      <c r="AS1394" s="32"/>
      <c r="AT1394" s="28">
        <f>AR1394/($R1394*1000)</f>
        <v>0</v>
      </c>
      <c r="AU1394" s="28">
        <f>AS1394/($R1394*1000)</f>
        <v>0</v>
      </c>
      <c r="BB1394" s="1" t="s">
        <v>73</v>
      </c>
      <c r="BC1394" s="2">
        <v>43171</v>
      </c>
      <c r="BD1394" s="2">
        <v>43256</v>
      </c>
      <c r="BF1394" s="2">
        <v>44419</v>
      </c>
      <c r="BG1394" s="1" t="s">
        <v>2949</v>
      </c>
      <c r="BH1394" s="1" t="s">
        <v>4453</v>
      </c>
      <c r="BI1394" s="1" t="s">
        <v>2526</v>
      </c>
      <c r="BJ1394" s="1" t="s">
        <v>2375</v>
      </c>
      <c r="BK1394" s="1" t="s">
        <v>2395</v>
      </c>
      <c r="BL1394" s="1" t="s">
        <v>726</v>
      </c>
      <c r="BM1394" s="1" t="s">
        <v>126</v>
      </c>
      <c r="BN1394" s="1" t="s">
        <v>4454</v>
      </c>
      <c r="BO1394" s="1">
        <v>100</v>
      </c>
      <c r="BP1394" s="1">
        <v>100</v>
      </c>
      <c r="BQ1394" s="1" t="s">
        <v>1485</v>
      </c>
      <c r="BR1394" s="1" t="s">
        <v>1486</v>
      </c>
      <c r="BS1394" s="1" t="s">
        <v>84</v>
      </c>
      <c r="BU1394" s="1">
        <v>0</v>
      </c>
      <c r="BV1394" s="1">
        <v>0</v>
      </c>
      <c r="BW1394" s="1">
        <v>0</v>
      </c>
      <c r="BX1394" s="1">
        <v>0</v>
      </c>
    </row>
    <row r="1395" spans="4:76" hidden="1" x14ac:dyDescent="0.25">
      <c r="D1395" s="4"/>
      <c r="E1395" s="5" t="str">
        <f>BJ1395</f>
        <v>DPP-2018-APR</v>
      </c>
      <c r="F1395" s="5" t="str">
        <f>BK1395</f>
        <v>South</v>
      </c>
      <c r="H1395" s="5" t="str">
        <f>BB1395</f>
        <v>Withdrawn</v>
      </c>
      <c r="I1395" s="6" t="str">
        <f>BS1395</f>
        <v>Not Started</v>
      </c>
      <c r="J1395" s="1" t="s">
        <v>4956</v>
      </c>
      <c r="P1395" s="1" t="str">
        <f>BM1395</f>
        <v>NRIS</v>
      </c>
      <c r="R1395" s="1">
        <f>BP1395</f>
        <v>100</v>
      </c>
      <c r="T1395" s="1" t="str">
        <f>BQ1395</f>
        <v>Solar</v>
      </c>
      <c r="U1395" s="1" t="str">
        <f>BH1395</f>
        <v>Jackson County</v>
      </c>
      <c r="V1395" s="1" t="str">
        <f>BI1395</f>
        <v>AR</v>
      </c>
      <c r="AB1395" s="1"/>
      <c r="AC1395" s="1"/>
      <c r="AJ1395" s="5"/>
      <c r="AK1395" s="5"/>
      <c r="AL1395" s="5"/>
      <c r="AM1395" s="5"/>
      <c r="AN1395" s="5"/>
      <c r="AO1395" s="5"/>
      <c r="AP1395" s="5"/>
      <c r="AQ1395" s="5"/>
      <c r="AR1395" s="32"/>
      <c r="AS1395" s="32"/>
      <c r="AT1395" s="28">
        <f>AR1395/($R1395*1000)</f>
        <v>0</v>
      </c>
      <c r="AU1395" s="28">
        <f>AS1395/($R1395*1000)</f>
        <v>0</v>
      </c>
      <c r="BB1395" s="1" t="s">
        <v>73</v>
      </c>
      <c r="BC1395" s="2">
        <v>43171</v>
      </c>
      <c r="BD1395" s="2">
        <v>43705</v>
      </c>
      <c r="BF1395" s="2">
        <v>44469</v>
      </c>
      <c r="BG1395" s="1" t="s">
        <v>2392</v>
      </c>
      <c r="BH1395" s="1" t="s">
        <v>259</v>
      </c>
      <c r="BI1395" s="1" t="s">
        <v>2394</v>
      </c>
      <c r="BJ1395" s="1" t="s">
        <v>2375</v>
      </c>
      <c r="BK1395" s="1" t="s">
        <v>2395</v>
      </c>
      <c r="BL1395" s="1" t="s">
        <v>726</v>
      </c>
      <c r="BM1395" s="1" t="s">
        <v>126</v>
      </c>
      <c r="BN1395" s="1" t="s">
        <v>4957</v>
      </c>
      <c r="BO1395" s="1">
        <v>100</v>
      </c>
      <c r="BP1395" s="1">
        <v>100</v>
      </c>
      <c r="BQ1395" s="1" t="s">
        <v>1485</v>
      </c>
      <c r="BR1395" s="1" t="s">
        <v>1486</v>
      </c>
      <c r="BS1395" s="1" t="s">
        <v>84</v>
      </c>
      <c r="BU1395" s="1">
        <v>0</v>
      </c>
      <c r="BV1395" s="1">
        <v>0</v>
      </c>
      <c r="BW1395" s="1">
        <v>0</v>
      </c>
      <c r="BX1395" s="1">
        <v>0</v>
      </c>
    </row>
    <row r="1396" spans="4:76" hidden="1" x14ac:dyDescent="0.25">
      <c r="D1396" s="4"/>
      <c r="E1396" s="5" t="str">
        <f>BJ1396</f>
        <v>DPP-2018-APR</v>
      </c>
      <c r="F1396" s="5" t="str">
        <f>BK1396</f>
        <v>East (ATC)</v>
      </c>
      <c r="H1396" s="5" t="str">
        <f>BB1396</f>
        <v>Withdrawn</v>
      </c>
      <c r="I1396" s="6" t="str">
        <f>BS1396</f>
        <v>Not Started</v>
      </c>
      <c r="J1396" s="1" t="s">
        <v>4591</v>
      </c>
      <c r="P1396" s="1" t="str">
        <f>BM1396</f>
        <v>NRIS</v>
      </c>
      <c r="Q1396" s="1" t="s">
        <v>6202</v>
      </c>
      <c r="R1396" s="1">
        <f>BP1396</f>
        <v>70</v>
      </c>
      <c r="T1396" s="1" t="str">
        <f>BQ1396</f>
        <v>Wind</v>
      </c>
      <c r="U1396" s="1" t="str">
        <f>BH1396</f>
        <v>Baraga County</v>
      </c>
      <c r="V1396" s="1" t="str">
        <f>BI1396</f>
        <v>MI</v>
      </c>
      <c r="Z1396" s="1">
        <v>0</v>
      </c>
      <c r="AB1396" s="1"/>
      <c r="AC1396" s="1"/>
      <c r="AJ1396" s="5"/>
      <c r="AK1396" s="5"/>
      <c r="AL1396" s="5"/>
      <c r="AM1396" s="5"/>
      <c r="AN1396" s="5"/>
      <c r="AO1396" s="5"/>
      <c r="AP1396" s="5"/>
      <c r="AQ1396" s="5"/>
      <c r="AR1396" s="32"/>
      <c r="AS1396" s="32"/>
      <c r="AT1396" s="28">
        <f>AR1396/($R1396*1000)</f>
        <v>0</v>
      </c>
      <c r="AU1396" s="28">
        <f>AS1396/($R1396*1000)</f>
        <v>0</v>
      </c>
      <c r="BB1396" s="1" t="s">
        <v>73</v>
      </c>
      <c r="BC1396" s="2">
        <v>43171</v>
      </c>
      <c r="BD1396" s="2">
        <v>43441</v>
      </c>
      <c r="BF1396" s="2">
        <v>44097</v>
      </c>
      <c r="BG1396" s="1" t="s">
        <v>74</v>
      </c>
      <c r="BH1396" s="1" t="s">
        <v>688</v>
      </c>
      <c r="BI1396" s="1" t="s">
        <v>130</v>
      </c>
      <c r="BJ1396" s="1" t="s">
        <v>2375</v>
      </c>
      <c r="BK1396" s="1" t="s">
        <v>2196</v>
      </c>
      <c r="BL1396" s="1" t="s">
        <v>2376</v>
      </c>
      <c r="BM1396" s="1" t="s">
        <v>126</v>
      </c>
      <c r="BN1396" s="1" t="s">
        <v>4592</v>
      </c>
      <c r="BO1396" s="1">
        <v>70</v>
      </c>
      <c r="BP1396" s="1">
        <v>70</v>
      </c>
      <c r="BQ1396" s="1" t="s">
        <v>97</v>
      </c>
      <c r="BR1396" s="1" t="s">
        <v>98</v>
      </c>
      <c r="BS1396" s="1" t="s">
        <v>84</v>
      </c>
      <c r="BU1396" s="1">
        <v>0</v>
      </c>
      <c r="BV1396" s="1">
        <v>0</v>
      </c>
      <c r="BW1396" s="1">
        <v>0</v>
      </c>
      <c r="BX1396" s="1">
        <v>0</v>
      </c>
    </row>
    <row r="1397" spans="4:76" hidden="1" x14ac:dyDescent="0.25">
      <c r="D1397" s="4"/>
      <c r="E1397" s="5" t="str">
        <f>BJ1397</f>
        <v>DPP-2016-AUG/DPP-2017-FEB</v>
      </c>
      <c r="F1397" s="5" t="str">
        <f>BK1397</f>
        <v>East (UP)</v>
      </c>
      <c r="H1397" s="5" t="str">
        <f>BB1397</f>
        <v>Done</v>
      </c>
      <c r="I1397" s="6" t="str">
        <f>BS1397</f>
        <v>In Service</v>
      </c>
      <c r="J1397" s="1" t="s">
        <v>5535</v>
      </c>
      <c r="P1397" s="1" t="str">
        <f>BM1397</f>
        <v>NRIS</v>
      </c>
      <c r="R1397" s="1">
        <f>BP1397</f>
        <v>128.1</v>
      </c>
      <c r="T1397" s="1" t="str">
        <f>BQ1397</f>
        <v>Gas</v>
      </c>
      <c r="U1397" s="1" t="str">
        <f>BH1397</f>
        <v>Marquette County</v>
      </c>
      <c r="V1397" s="1" t="str">
        <f>BI1397</f>
        <v>MI</v>
      </c>
      <c r="AB1397" s="1"/>
      <c r="AC1397" s="1"/>
      <c r="AJ1397" s="5"/>
      <c r="AK1397" s="5"/>
      <c r="AL1397" s="5"/>
      <c r="AM1397" s="5"/>
      <c r="AN1397" s="5"/>
      <c r="AO1397" s="5"/>
      <c r="AP1397" s="5"/>
      <c r="AQ1397" s="5"/>
      <c r="AR1397" s="5"/>
      <c r="AS1397" s="5"/>
      <c r="AT1397" s="5"/>
      <c r="AU1397" s="5"/>
      <c r="BB1397" s="1" t="s">
        <v>58</v>
      </c>
      <c r="BC1397" s="2">
        <v>42621</v>
      </c>
      <c r="BF1397" s="2">
        <v>43525</v>
      </c>
      <c r="BG1397" s="1" t="s">
        <v>74</v>
      </c>
      <c r="BH1397" s="1" t="s">
        <v>1166</v>
      </c>
      <c r="BI1397" s="1" t="s">
        <v>130</v>
      </c>
      <c r="BJ1397" s="1" t="s">
        <v>4596</v>
      </c>
      <c r="BK1397" s="1" t="s">
        <v>3350</v>
      </c>
      <c r="BL1397" s="1" t="s">
        <v>726</v>
      </c>
      <c r="BM1397" s="1" t="s">
        <v>126</v>
      </c>
      <c r="BN1397" s="1" t="s">
        <v>5536</v>
      </c>
      <c r="BO1397" s="1">
        <v>128.1</v>
      </c>
      <c r="BP1397" s="1">
        <v>128.1</v>
      </c>
      <c r="BQ1397" s="1" t="s">
        <v>64</v>
      </c>
      <c r="BR1397" s="1" t="s">
        <v>208</v>
      </c>
      <c r="BS1397" s="1" t="s">
        <v>65</v>
      </c>
      <c r="BT1397" s="2">
        <v>43435</v>
      </c>
      <c r="BU1397" s="1">
        <v>128.1</v>
      </c>
      <c r="BV1397" s="1">
        <v>128.1</v>
      </c>
      <c r="BW1397" s="1">
        <v>128.1</v>
      </c>
      <c r="BX1397" s="1">
        <v>128.1</v>
      </c>
    </row>
    <row r="1398" spans="4:76" hidden="1" x14ac:dyDescent="0.25">
      <c r="D1398" s="4"/>
      <c r="E1398" s="5" t="str">
        <f>BJ1398</f>
        <v>DPP-2016-AUG/DPP-2017-FEB</v>
      </c>
      <c r="F1398" s="5" t="str">
        <f>BK1398</f>
        <v>East (UP)</v>
      </c>
      <c r="H1398" s="5" t="str">
        <f>BB1398</f>
        <v>Done</v>
      </c>
      <c r="I1398" s="6" t="str">
        <f>BS1398</f>
        <v>In Service</v>
      </c>
      <c r="J1398" s="1" t="s">
        <v>5537</v>
      </c>
      <c r="P1398" s="1" t="str">
        <f>BM1398</f>
        <v>NRIS</v>
      </c>
      <c r="R1398" s="1">
        <f>BP1398</f>
        <v>54.9</v>
      </c>
      <c r="T1398" s="1" t="str">
        <f>BQ1398</f>
        <v>Gas</v>
      </c>
      <c r="U1398" s="1" t="str">
        <f>BH1398</f>
        <v>Baraga County</v>
      </c>
      <c r="V1398" s="1" t="str">
        <f>BI1398</f>
        <v>MI</v>
      </c>
      <c r="AB1398" s="1"/>
      <c r="AC1398" s="1"/>
      <c r="AJ1398" s="5"/>
      <c r="AK1398" s="5"/>
      <c r="AL1398" s="5"/>
      <c r="AM1398" s="5"/>
      <c r="AN1398" s="5"/>
      <c r="AO1398" s="5"/>
      <c r="AP1398" s="5"/>
      <c r="AQ1398" s="5"/>
      <c r="AR1398" s="5"/>
      <c r="AS1398" s="5"/>
      <c r="AT1398" s="5"/>
      <c r="AU1398" s="5"/>
      <c r="BB1398" s="1" t="s">
        <v>58</v>
      </c>
      <c r="BC1398" s="2">
        <v>42621</v>
      </c>
      <c r="BF1398" s="2">
        <v>43525</v>
      </c>
      <c r="BG1398" s="1" t="s">
        <v>74</v>
      </c>
      <c r="BH1398" s="1" t="s">
        <v>688</v>
      </c>
      <c r="BI1398" s="1" t="s">
        <v>130</v>
      </c>
      <c r="BJ1398" s="1" t="s">
        <v>4596</v>
      </c>
      <c r="BK1398" s="1" t="s">
        <v>3350</v>
      </c>
      <c r="BL1398" s="1" t="s">
        <v>726</v>
      </c>
      <c r="BM1398" s="1" t="s">
        <v>126</v>
      </c>
      <c r="BN1398" s="1" t="s">
        <v>5538</v>
      </c>
      <c r="BO1398" s="1">
        <v>54.9</v>
      </c>
      <c r="BP1398" s="1">
        <v>54.9</v>
      </c>
      <c r="BQ1398" s="1" t="s">
        <v>64</v>
      </c>
      <c r="BR1398" s="1" t="s">
        <v>208</v>
      </c>
      <c r="BS1398" s="1" t="s">
        <v>65</v>
      </c>
      <c r="BT1398" s="2">
        <v>43435</v>
      </c>
      <c r="BU1398" s="1">
        <v>54.9</v>
      </c>
      <c r="BV1398" s="1">
        <v>54.9</v>
      </c>
      <c r="BW1398" s="1">
        <v>54.9</v>
      </c>
      <c r="BX1398" s="1">
        <v>54.9</v>
      </c>
    </row>
    <row r="1399" spans="4:76" x14ac:dyDescent="0.25">
      <c r="D1399" s="4"/>
      <c r="E1399" s="5" t="str">
        <f>BJ1399</f>
        <v>DPP-2018-APR</v>
      </c>
      <c r="F1399" s="5" t="str">
        <f>BK1399</f>
        <v>Central</v>
      </c>
      <c r="G1399" s="5" t="str">
        <f>_xlfn.CONCAT(E1399,F1399)</f>
        <v>DPP-2018-APRCentral</v>
      </c>
      <c r="H1399" s="5" t="str">
        <f>BB1399</f>
        <v>Active</v>
      </c>
      <c r="I1399" s="6" t="str">
        <f>BS1399</f>
        <v>Not Started</v>
      </c>
      <c r="J1399" s="1" t="s">
        <v>2722</v>
      </c>
      <c r="P1399" s="1" t="str">
        <f>BM1399</f>
        <v>NRIS</v>
      </c>
      <c r="Q1399" s="1" t="s">
        <v>6202</v>
      </c>
      <c r="R1399" s="1">
        <f>BP1399</f>
        <v>150</v>
      </c>
      <c r="T1399" s="1" t="str">
        <f>BQ1399</f>
        <v>Solar</v>
      </c>
      <c r="U1399" s="1" t="str">
        <f>BH1399</f>
        <v>Champaign County</v>
      </c>
      <c r="V1399" s="1" t="str">
        <f>BI1399</f>
        <v>IL</v>
      </c>
      <c r="Z1399" s="1">
        <v>1</v>
      </c>
      <c r="AA1399" s="1">
        <f>IF(H1399="Withdrawn",0,1)</f>
        <v>1</v>
      </c>
      <c r="AB1399" s="36">
        <v>600000</v>
      </c>
      <c r="AC1399" s="36">
        <v>0</v>
      </c>
      <c r="AJ1399" s="5"/>
      <c r="AK1399" s="32">
        <v>0</v>
      </c>
      <c r="AL1399" s="32">
        <f>SUM(AB1399:AK1399)</f>
        <v>600000</v>
      </c>
      <c r="AM1399" s="32"/>
      <c r="AN1399" s="32"/>
      <c r="AO1399" s="32">
        <v>41861500</v>
      </c>
      <c r="AP1399" s="32">
        <v>290000</v>
      </c>
      <c r="AQ1399" s="32">
        <v>0</v>
      </c>
      <c r="AR1399" s="32">
        <f>AM1399+AP1399</f>
        <v>290000</v>
      </c>
      <c r="AS1399" s="32">
        <f>AR1399+AN1399+AO1399+AQ1399</f>
        <v>42151500</v>
      </c>
      <c r="AT1399" s="28">
        <f>AR1399/($R1399*1000)</f>
        <v>1.9333333333333333</v>
      </c>
      <c r="AU1399" s="28">
        <f>AS1399/($R1399*1000)</f>
        <v>281.01</v>
      </c>
      <c r="AV1399" s="16">
        <f>IF(P1399 = "NRIS",AS1399,AR1399)</f>
        <v>42151500</v>
      </c>
      <c r="BB1399" s="1" t="s">
        <v>2374</v>
      </c>
      <c r="BC1399" s="2">
        <v>43171</v>
      </c>
      <c r="BF1399" s="2">
        <v>44135</v>
      </c>
      <c r="BG1399" s="1" t="s">
        <v>122</v>
      </c>
      <c r="BH1399" s="1" t="s">
        <v>2723</v>
      </c>
      <c r="BI1399" s="1" t="s">
        <v>124</v>
      </c>
      <c r="BJ1399" s="1" t="s">
        <v>2375</v>
      </c>
      <c r="BK1399" s="1" t="s">
        <v>2435</v>
      </c>
      <c r="BL1399" s="1" t="s">
        <v>2376</v>
      </c>
      <c r="BM1399" s="1" t="s">
        <v>126</v>
      </c>
      <c r="BN1399" s="1" t="s">
        <v>2724</v>
      </c>
      <c r="BO1399" s="1">
        <v>150</v>
      </c>
      <c r="BP1399" s="1">
        <v>150</v>
      </c>
      <c r="BQ1399" s="1" t="s">
        <v>1485</v>
      </c>
      <c r="BR1399" s="1" t="s">
        <v>1486</v>
      </c>
      <c r="BS1399" s="1" t="s">
        <v>84</v>
      </c>
      <c r="BU1399" s="1">
        <v>150</v>
      </c>
      <c r="BV1399" s="1">
        <v>150</v>
      </c>
      <c r="BW1399" s="1">
        <v>135</v>
      </c>
      <c r="BX1399" s="1">
        <v>135</v>
      </c>
    </row>
    <row r="1400" spans="4:76" hidden="1" x14ac:dyDescent="0.25">
      <c r="D1400" s="4"/>
      <c r="E1400" s="5" t="str">
        <f>BJ1400</f>
        <v>SPA-2015-MAY</v>
      </c>
      <c r="F1400" s="5">
        <f>BK1400</f>
        <v>0</v>
      </c>
      <c r="H1400" s="5" t="str">
        <f>BB1400</f>
        <v>Withdrawn</v>
      </c>
      <c r="I1400" s="6" t="str">
        <f>BS1400</f>
        <v>Not Started</v>
      </c>
      <c r="J1400" s="1" t="s">
        <v>3100</v>
      </c>
      <c r="P1400" s="1" t="str">
        <f>BM1400</f>
        <v>NRIS</v>
      </c>
      <c r="R1400" s="1">
        <f>BP1400</f>
        <v>50</v>
      </c>
      <c r="T1400" s="1" t="str">
        <f>BQ1400</f>
        <v>Wind</v>
      </c>
      <c r="U1400" s="1" t="str">
        <f>BH1400</f>
        <v>Greene County</v>
      </c>
      <c r="V1400" s="1" t="str">
        <f>BI1400</f>
        <v>IA</v>
      </c>
      <c r="AB1400" s="1"/>
      <c r="AC1400" s="1"/>
      <c r="AJ1400" s="5"/>
      <c r="AK1400" s="5"/>
      <c r="AL1400" s="5"/>
      <c r="AM1400" s="5"/>
      <c r="AN1400" s="5"/>
      <c r="AO1400" s="5"/>
      <c r="AP1400" s="5"/>
      <c r="AQ1400" s="5"/>
      <c r="AR1400" s="5"/>
      <c r="AS1400" s="5"/>
      <c r="AT1400" s="5"/>
      <c r="AU1400" s="5"/>
      <c r="BB1400" s="1" t="s">
        <v>73</v>
      </c>
      <c r="BC1400" s="2">
        <v>40114</v>
      </c>
      <c r="BD1400" s="2">
        <v>42745</v>
      </c>
      <c r="BF1400" s="2">
        <v>40390</v>
      </c>
      <c r="BG1400" s="1" t="s">
        <v>251</v>
      </c>
      <c r="BH1400" s="1" t="s">
        <v>241</v>
      </c>
      <c r="BI1400" s="1" t="s">
        <v>89</v>
      </c>
      <c r="BJ1400" s="1" t="s">
        <v>3101</v>
      </c>
      <c r="BL1400" s="1" t="s">
        <v>143</v>
      </c>
      <c r="BM1400" s="1" t="s">
        <v>126</v>
      </c>
      <c r="BN1400" s="1" t="s">
        <v>2495</v>
      </c>
      <c r="BO1400" s="1">
        <v>50</v>
      </c>
      <c r="BP1400" s="1">
        <v>50</v>
      </c>
      <c r="BQ1400" s="1" t="s">
        <v>97</v>
      </c>
      <c r="BR1400" s="1" t="s">
        <v>98</v>
      </c>
      <c r="BS1400" s="1" t="s">
        <v>84</v>
      </c>
      <c r="BU1400" s="1">
        <v>0</v>
      </c>
      <c r="BV1400" s="1">
        <v>0</v>
      </c>
      <c r="BW1400" s="1">
        <v>0</v>
      </c>
      <c r="BX1400" s="1">
        <v>0</v>
      </c>
    </row>
    <row r="1401" spans="4:76" hidden="1" x14ac:dyDescent="0.25">
      <c r="D1401" s="4"/>
      <c r="E1401" s="5">
        <f>BJ1401</f>
        <v>0</v>
      </c>
      <c r="F1401" s="5">
        <f>BK1401</f>
        <v>0</v>
      </c>
      <c r="H1401" s="5" t="str">
        <f>BB1401</f>
        <v>Withdrawn</v>
      </c>
      <c r="I1401" s="6" t="str">
        <f>BS1401</f>
        <v>Not Started</v>
      </c>
      <c r="J1401" s="1" t="s">
        <v>3102</v>
      </c>
      <c r="P1401" s="1" t="str">
        <f>BM1401</f>
        <v>NRIS</v>
      </c>
      <c r="R1401" s="1">
        <f>BP1401</f>
        <v>3</v>
      </c>
      <c r="T1401" s="1" t="str">
        <f>BQ1401</f>
        <v>Wind</v>
      </c>
      <c r="U1401" s="1" t="str">
        <f>BH1401</f>
        <v>Pottawattamie County</v>
      </c>
      <c r="V1401" s="1" t="str">
        <f>BI1401</f>
        <v>IA</v>
      </c>
      <c r="AB1401" s="1"/>
      <c r="AC1401" s="1"/>
      <c r="AJ1401" s="5"/>
      <c r="AK1401" s="5"/>
      <c r="AL1401" s="5"/>
      <c r="AM1401" s="5"/>
      <c r="AN1401" s="5"/>
      <c r="AO1401" s="5"/>
      <c r="AP1401" s="5"/>
      <c r="AQ1401" s="5"/>
      <c r="AR1401" s="5"/>
      <c r="AS1401" s="5"/>
      <c r="AT1401" s="5"/>
      <c r="AU1401" s="5"/>
      <c r="BB1401" s="1" t="s">
        <v>73</v>
      </c>
      <c r="BC1401" s="2">
        <v>39911</v>
      </c>
      <c r="BD1401" s="2">
        <v>42745</v>
      </c>
      <c r="BF1401" s="2">
        <v>39813</v>
      </c>
      <c r="BG1401" s="1" t="s">
        <v>251</v>
      </c>
      <c r="BH1401" s="1" t="s">
        <v>2472</v>
      </c>
      <c r="BI1401" s="1" t="s">
        <v>89</v>
      </c>
      <c r="BL1401" s="1" t="s">
        <v>143</v>
      </c>
      <c r="BM1401" s="1" t="s">
        <v>126</v>
      </c>
      <c r="BN1401" s="1" t="s">
        <v>3103</v>
      </c>
      <c r="BO1401" s="1">
        <v>3</v>
      </c>
      <c r="BP1401" s="1">
        <v>3</v>
      </c>
      <c r="BQ1401" s="1" t="s">
        <v>97</v>
      </c>
      <c r="BR1401" s="1" t="s">
        <v>98</v>
      </c>
      <c r="BS1401" s="1" t="s">
        <v>84</v>
      </c>
      <c r="BU1401" s="1">
        <v>0</v>
      </c>
      <c r="BV1401" s="1">
        <v>0</v>
      </c>
      <c r="BW1401" s="1">
        <v>0</v>
      </c>
      <c r="BX1401" s="1">
        <v>0</v>
      </c>
    </row>
    <row r="1402" spans="4:76" x14ac:dyDescent="0.25">
      <c r="D1402" s="4"/>
      <c r="E1402" s="5" t="str">
        <f>BJ1402</f>
        <v>DPP-2018-APR</v>
      </c>
      <c r="F1402" s="5" t="str">
        <f>BK1402</f>
        <v>West</v>
      </c>
      <c r="G1402" s="5" t="str">
        <f>_xlfn.CONCAT(E1402,F1402)</f>
        <v>DPP-2018-APRWest</v>
      </c>
      <c r="H1402" s="5" t="str">
        <f>BB1402</f>
        <v>Withdrawn</v>
      </c>
      <c r="I1402" s="6" t="str">
        <f>BS1402</f>
        <v>Not Started</v>
      </c>
      <c r="J1402" s="1" t="s">
        <v>5896</v>
      </c>
      <c r="P1402" s="1" t="str">
        <f>BM1402</f>
        <v>NRIS</v>
      </c>
      <c r="Q1402" s="1" t="s">
        <v>6202</v>
      </c>
      <c r="R1402" s="1">
        <f>BP1402</f>
        <v>80</v>
      </c>
      <c r="T1402" s="1" t="str">
        <f>BQ1402</f>
        <v>Solar</v>
      </c>
      <c r="U1402" s="1" t="str">
        <f>BH1402</f>
        <v>Benton County</v>
      </c>
      <c r="V1402" s="1" t="str">
        <f>BI1402</f>
        <v>MN</v>
      </c>
      <c r="Z1402" s="1">
        <v>1</v>
      </c>
      <c r="AA1402" s="1">
        <f>IF(H1402="Withdrawn",0,1)</f>
        <v>0</v>
      </c>
      <c r="AB1402" s="36">
        <v>400000</v>
      </c>
      <c r="AC1402" s="36">
        <v>969933</v>
      </c>
      <c r="AJ1402" s="5"/>
      <c r="AK1402" s="32">
        <v>7919301</v>
      </c>
      <c r="AL1402" s="32">
        <f>SUM(AB1402:AK1402)</f>
        <v>9289234</v>
      </c>
      <c r="AM1402" s="32">
        <v>0</v>
      </c>
      <c r="AN1402" s="32">
        <v>49820</v>
      </c>
      <c r="AO1402" s="32">
        <v>0</v>
      </c>
      <c r="AP1402" s="32">
        <f>27464348+11000000+7981822</f>
        <v>46446170</v>
      </c>
      <c r="AQ1402" s="32">
        <v>0</v>
      </c>
      <c r="AR1402" s="32">
        <f>AM1402+AP1402</f>
        <v>46446170</v>
      </c>
      <c r="AS1402" s="32">
        <f>AR1402+AN1402+AO1402+AQ1402</f>
        <v>46495990</v>
      </c>
      <c r="AT1402" s="28">
        <f>AR1402/($R1402*1000)</f>
        <v>580.57712500000002</v>
      </c>
      <c r="AU1402" s="28">
        <f>AS1402/($R1402*1000)</f>
        <v>581.19987500000002</v>
      </c>
      <c r="AV1402" s="16">
        <f>IF(P1402 = "NRIS",AS1402,AR1402)</f>
        <v>46495990</v>
      </c>
      <c r="BB1402" s="1" t="s">
        <v>73</v>
      </c>
      <c r="BC1402" s="2">
        <v>43171</v>
      </c>
      <c r="BD1402" s="2">
        <v>44264</v>
      </c>
      <c r="BF1402" s="2">
        <v>44044</v>
      </c>
      <c r="BG1402" s="1" t="s">
        <v>5316</v>
      </c>
      <c r="BH1402" s="1" t="s">
        <v>872</v>
      </c>
      <c r="BI1402" s="1" t="s">
        <v>93</v>
      </c>
      <c r="BJ1402" s="1" t="s">
        <v>2375</v>
      </c>
      <c r="BK1402" s="1" t="s">
        <v>725</v>
      </c>
      <c r="BL1402" s="1" t="s">
        <v>2376</v>
      </c>
      <c r="BM1402" s="1" t="s">
        <v>126</v>
      </c>
      <c r="BN1402" s="1" t="s">
        <v>5897</v>
      </c>
      <c r="BO1402" s="1">
        <v>80</v>
      </c>
      <c r="BP1402" s="1">
        <v>80</v>
      </c>
      <c r="BQ1402" s="1" t="s">
        <v>1485</v>
      </c>
      <c r="BR1402" s="1" t="s">
        <v>1486</v>
      </c>
      <c r="BS1402" s="1" t="s">
        <v>84</v>
      </c>
      <c r="BU1402" s="1">
        <v>80</v>
      </c>
      <c r="BV1402" s="1">
        <v>80</v>
      </c>
      <c r="BW1402" s="1">
        <v>0</v>
      </c>
      <c r="BX1402" s="1">
        <v>0</v>
      </c>
    </row>
    <row r="1403" spans="4:76" hidden="1" x14ac:dyDescent="0.25">
      <c r="D1403" s="4"/>
      <c r="E1403" s="5" t="str">
        <f>BJ1403</f>
        <v>SPA-2014-NOV</v>
      </c>
      <c r="F1403" s="5" t="str">
        <f>BK1403</f>
        <v>West</v>
      </c>
      <c r="H1403" s="5" t="str">
        <f>BB1403</f>
        <v>Withdrawn</v>
      </c>
      <c r="I1403" s="6" t="str">
        <f>BS1403</f>
        <v>Not Started</v>
      </c>
      <c r="J1403" s="1" t="s">
        <v>3106</v>
      </c>
      <c r="P1403" s="1" t="str">
        <f>BM1403</f>
        <v>NRIS</v>
      </c>
      <c r="R1403" s="1">
        <f>BP1403</f>
        <v>28</v>
      </c>
      <c r="T1403" s="1" t="str">
        <f>BQ1403</f>
        <v>Wind</v>
      </c>
      <c r="U1403" s="1" t="str">
        <f>BH1403</f>
        <v>Wright County</v>
      </c>
      <c r="V1403" s="1" t="str">
        <f>BI1403</f>
        <v>IA</v>
      </c>
      <c r="AB1403" s="1"/>
      <c r="AC1403" s="1"/>
      <c r="AJ1403" s="5"/>
      <c r="AK1403" s="5"/>
      <c r="AL1403" s="5"/>
      <c r="AM1403" s="5"/>
      <c r="AN1403" s="5"/>
      <c r="AO1403" s="5"/>
      <c r="AP1403" s="5"/>
      <c r="AQ1403" s="5"/>
      <c r="AR1403" s="5"/>
      <c r="AS1403" s="5"/>
      <c r="AT1403" s="5"/>
      <c r="AU1403" s="5"/>
      <c r="BB1403" s="1" t="s">
        <v>73</v>
      </c>
      <c r="BC1403" s="2">
        <v>39911</v>
      </c>
      <c r="BD1403" s="2">
        <v>42745</v>
      </c>
      <c r="BF1403" s="2">
        <v>40359</v>
      </c>
      <c r="BG1403" s="1" t="s">
        <v>251</v>
      </c>
      <c r="BH1403" s="1" t="s">
        <v>861</v>
      </c>
      <c r="BI1403" s="1" t="s">
        <v>89</v>
      </c>
      <c r="BJ1403" s="1" t="s">
        <v>2795</v>
      </c>
      <c r="BK1403" s="1" t="s">
        <v>725</v>
      </c>
      <c r="BL1403" s="1" t="s">
        <v>143</v>
      </c>
      <c r="BM1403" s="1" t="s">
        <v>126</v>
      </c>
      <c r="BN1403" s="1" t="s">
        <v>3107</v>
      </c>
      <c r="BO1403" s="1">
        <v>28</v>
      </c>
      <c r="BP1403" s="1">
        <v>28</v>
      </c>
      <c r="BQ1403" s="1" t="s">
        <v>97</v>
      </c>
      <c r="BR1403" s="1" t="s">
        <v>98</v>
      </c>
      <c r="BS1403" s="1" t="s">
        <v>84</v>
      </c>
      <c r="BU1403" s="1">
        <v>0</v>
      </c>
      <c r="BV1403" s="1">
        <v>0</v>
      </c>
      <c r="BW1403" s="1">
        <v>0</v>
      </c>
      <c r="BX1403" s="1">
        <v>0</v>
      </c>
    </row>
    <row r="1404" spans="4:76" hidden="1" x14ac:dyDescent="0.25">
      <c r="D1404" s="4"/>
      <c r="E1404" s="5" t="str">
        <f>BJ1404</f>
        <v>DPP-2018-APR</v>
      </c>
      <c r="F1404" s="5" t="str">
        <f>BK1404</f>
        <v>South</v>
      </c>
      <c r="H1404" s="5" t="str">
        <f>BB1404</f>
        <v>Active</v>
      </c>
      <c r="I1404" s="6" t="str">
        <f>BS1404</f>
        <v>Not Started</v>
      </c>
      <c r="J1404" s="1" t="s">
        <v>2732</v>
      </c>
      <c r="P1404" s="1" t="str">
        <f>BM1404</f>
        <v>NRIS</v>
      </c>
      <c r="R1404" s="1">
        <f>BP1404</f>
        <v>20</v>
      </c>
      <c r="T1404" s="1" t="str">
        <f>BQ1404</f>
        <v>Solar</v>
      </c>
      <c r="U1404" s="1" t="str">
        <f>BH1404</f>
        <v>St. James Parish</v>
      </c>
      <c r="V1404" s="1" t="str">
        <f>BI1404</f>
        <v>LA</v>
      </c>
      <c r="AB1404" s="1"/>
      <c r="AC1404" s="1"/>
      <c r="AJ1404" s="5"/>
      <c r="AK1404" s="5"/>
      <c r="AL1404" s="5"/>
      <c r="AM1404" s="5"/>
      <c r="AN1404" s="5"/>
      <c r="AO1404" s="5"/>
      <c r="AP1404" s="5"/>
      <c r="AQ1404" s="5"/>
      <c r="AR1404" s="32"/>
      <c r="AS1404" s="32"/>
      <c r="AT1404" s="28">
        <f>AR1404/($R1404*1000)</f>
        <v>0</v>
      </c>
      <c r="AU1404" s="28">
        <f>AS1404/($R1404*1000)</f>
        <v>0</v>
      </c>
      <c r="BB1404" s="1" t="s">
        <v>2374</v>
      </c>
      <c r="BC1404" s="2">
        <v>43171</v>
      </c>
      <c r="BF1404" s="2">
        <v>43983</v>
      </c>
      <c r="BG1404" s="1" t="s">
        <v>2574</v>
      </c>
      <c r="BH1404" s="1" t="s">
        <v>2575</v>
      </c>
      <c r="BI1404" s="1" t="s">
        <v>61</v>
      </c>
      <c r="BJ1404" s="1" t="s">
        <v>2375</v>
      </c>
      <c r="BK1404" s="1" t="s">
        <v>2395</v>
      </c>
      <c r="BL1404" s="1" t="s">
        <v>726</v>
      </c>
      <c r="BM1404" s="1" t="s">
        <v>126</v>
      </c>
      <c r="BN1404" s="1" t="s">
        <v>2733</v>
      </c>
      <c r="BO1404" s="1">
        <v>20</v>
      </c>
      <c r="BP1404" s="1">
        <v>20</v>
      </c>
      <c r="BQ1404" s="1" t="s">
        <v>1485</v>
      </c>
      <c r="BR1404" s="1" t="s">
        <v>1486</v>
      </c>
      <c r="BS1404" s="1" t="s">
        <v>84</v>
      </c>
      <c r="BT1404" s="2">
        <v>44013</v>
      </c>
      <c r="BU1404" s="1">
        <v>20</v>
      </c>
      <c r="BV1404" s="1">
        <v>20</v>
      </c>
      <c r="BW1404" s="1">
        <v>20</v>
      </c>
      <c r="BX1404" s="1">
        <v>20</v>
      </c>
    </row>
    <row r="1405" spans="4:76" hidden="1" x14ac:dyDescent="0.25">
      <c r="D1405" s="4"/>
      <c r="E1405" s="5" t="str">
        <f>BJ1405</f>
        <v>DPP-2018-APR</v>
      </c>
      <c r="F1405" s="5" t="str">
        <f>BK1405</f>
        <v>West</v>
      </c>
      <c r="H1405" s="5" t="str">
        <f>BB1405</f>
        <v>Withdrawn</v>
      </c>
      <c r="I1405" s="6" t="str">
        <f>BS1405</f>
        <v>Not Started</v>
      </c>
      <c r="J1405" s="1" t="s">
        <v>5315</v>
      </c>
      <c r="P1405" s="1" t="str">
        <f>BM1405</f>
        <v>NRIS</v>
      </c>
      <c r="R1405" s="1">
        <f>BP1405</f>
        <v>100</v>
      </c>
      <c r="T1405" s="1" t="str">
        <f>BQ1405</f>
        <v>Solar</v>
      </c>
      <c r="U1405" s="1" t="str">
        <f>BH1405</f>
        <v>Morrison County</v>
      </c>
      <c r="V1405" s="1" t="str">
        <f>BI1405</f>
        <v>MN</v>
      </c>
      <c r="AB1405" s="1"/>
      <c r="AC1405" s="1"/>
      <c r="AJ1405" s="5"/>
      <c r="AK1405" s="5"/>
      <c r="AL1405" s="5"/>
      <c r="AM1405" s="5"/>
      <c r="AN1405" s="5"/>
      <c r="AO1405" s="5"/>
      <c r="AP1405" s="5"/>
      <c r="AQ1405" s="5"/>
      <c r="AR1405" s="32"/>
      <c r="AS1405" s="32"/>
      <c r="AT1405" s="28">
        <f>AR1405/($R1405*1000)</f>
        <v>0</v>
      </c>
      <c r="AU1405" s="28">
        <f>AS1405/($R1405*1000)</f>
        <v>0</v>
      </c>
      <c r="BB1405" s="1" t="s">
        <v>73</v>
      </c>
      <c r="BC1405" s="2">
        <v>43171</v>
      </c>
      <c r="BD1405" s="2">
        <v>43915</v>
      </c>
      <c r="BF1405" s="2">
        <v>44044</v>
      </c>
      <c r="BG1405" s="1" t="s">
        <v>5316</v>
      </c>
      <c r="BH1405" s="1" t="s">
        <v>663</v>
      </c>
      <c r="BI1405" s="1" t="s">
        <v>93</v>
      </c>
      <c r="BJ1405" s="1" t="s">
        <v>2375</v>
      </c>
      <c r="BK1405" s="1" t="s">
        <v>725</v>
      </c>
      <c r="BL1405" s="1" t="s">
        <v>2376</v>
      </c>
      <c r="BM1405" s="1" t="s">
        <v>126</v>
      </c>
      <c r="BN1405" s="1" t="s">
        <v>5317</v>
      </c>
      <c r="BO1405" s="1">
        <v>100</v>
      </c>
      <c r="BP1405" s="1">
        <v>100</v>
      </c>
      <c r="BQ1405" s="1" t="s">
        <v>1485</v>
      </c>
      <c r="BR1405" s="1" t="s">
        <v>1486</v>
      </c>
      <c r="BS1405" s="1" t="s">
        <v>84</v>
      </c>
      <c r="BU1405" s="1">
        <v>0</v>
      </c>
      <c r="BV1405" s="1">
        <v>0</v>
      </c>
      <c r="BW1405" s="1">
        <v>0</v>
      </c>
      <c r="BX1405" s="1">
        <v>0</v>
      </c>
    </row>
    <row r="1406" spans="4:76" hidden="1" x14ac:dyDescent="0.25">
      <c r="D1406" s="4"/>
      <c r="E1406" s="5" t="str">
        <f>BJ1406</f>
        <v>DPP-2018-APR</v>
      </c>
      <c r="F1406" s="5" t="str">
        <f>BK1406</f>
        <v>South</v>
      </c>
      <c r="H1406" s="5" t="str">
        <f>BB1406</f>
        <v>Done</v>
      </c>
      <c r="I1406" s="6" t="str">
        <f>BS1406</f>
        <v>Under Construction</v>
      </c>
      <c r="J1406" s="1" t="s">
        <v>2738</v>
      </c>
      <c r="P1406" s="1" t="str">
        <f>BM1406</f>
        <v>NRIS</v>
      </c>
      <c r="R1406" s="1">
        <f>BP1406</f>
        <v>96</v>
      </c>
      <c r="T1406" s="1" t="str">
        <f>BQ1406</f>
        <v>Solar</v>
      </c>
      <c r="U1406" s="1" t="str">
        <f>BH1406</f>
        <v>Covington County,Lamar County</v>
      </c>
      <c r="V1406" s="1" t="str">
        <f>BI1406</f>
        <v>MS</v>
      </c>
      <c r="AB1406" s="1"/>
      <c r="AC1406" s="1"/>
      <c r="AJ1406" s="5"/>
      <c r="AK1406" s="5"/>
      <c r="AL1406" s="5"/>
      <c r="AM1406" s="5"/>
      <c r="AN1406" s="5"/>
      <c r="AO1406" s="5"/>
      <c r="AP1406" s="5"/>
      <c r="AQ1406" s="5"/>
      <c r="AR1406" s="32"/>
      <c r="AS1406" s="32"/>
      <c r="AT1406" s="28">
        <f>AR1406/($R1406*1000)</f>
        <v>0</v>
      </c>
      <c r="AU1406" s="28">
        <f>AS1406/($R1406*1000)</f>
        <v>0</v>
      </c>
      <c r="BB1406" s="1" t="s">
        <v>58</v>
      </c>
      <c r="BC1406" s="2">
        <v>43171</v>
      </c>
      <c r="BE1406" s="2">
        <v>44084</v>
      </c>
      <c r="BF1406" s="2">
        <v>44440</v>
      </c>
      <c r="BG1406" s="1" t="s">
        <v>2739</v>
      </c>
      <c r="BH1406" s="1" t="s">
        <v>2740</v>
      </c>
      <c r="BI1406" s="1" t="s">
        <v>2526</v>
      </c>
      <c r="BJ1406" s="1" t="s">
        <v>2375</v>
      </c>
      <c r="BK1406" s="1" t="s">
        <v>2395</v>
      </c>
      <c r="BL1406" s="1" t="s">
        <v>726</v>
      </c>
      <c r="BM1406" s="1" t="s">
        <v>126</v>
      </c>
      <c r="BN1406" s="1" t="s">
        <v>2741</v>
      </c>
      <c r="BO1406" s="1">
        <v>96</v>
      </c>
      <c r="BP1406" s="1">
        <v>96</v>
      </c>
      <c r="BQ1406" s="1" t="s">
        <v>1485</v>
      </c>
      <c r="BR1406" s="1" t="s">
        <v>1486</v>
      </c>
      <c r="BS1406" s="1" t="s">
        <v>71</v>
      </c>
      <c r="BT1406" s="2">
        <v>44713</v>
      </c>
      <c r="BU1406" s="1">
        <v>96</v>
      </c>
      <c r="BV1406" s="1">
        <v>96</v>
      </c>
      <c r="BW1406" s="1">
        <v>96</v>
      </c>
      <c r="BX1406" s="1">
        <v>96</v>
      </c>
    </row>
    <row r="1407" spans="4:76" hidden="1" x14ac:dyDescent="0.25">
      <c r="D1407" s="4"/>
      <c r="E1407" s="5" t="str">
        <f>BJ1407</f>
        <v>DPP-2017-FEB</v>
      </c>
      <c r="F1407" s="5" t="str">
        <f>BK1407</f>
        <v>Central</v>
      </c>
      <c r="H1407" s="5" t="str">
        <f>BB1407</f>
        <v>Withdrawn</v>
      </c>
      <c r="I1407" s="6" t="str">
        <f>BS1407</f>
        <v>Not Started</v>
      </c>
      <c r="J1407" s="1" t="s">
        <v>4891</v>
      </c>
      <c r="P1407" s="1" t="str">
        <f>BM1407</f>
        <v>NRIS</v>
      </c>
      <c r="R1407" s="1">
        <f>BP1407</f>
        <v>847</v>
      </c>
      <c r="T1407" s="1" t="str">
        <f>BQ1407</f>
        <v>Combined Cycle</v>
      </c>
      <c r="U1407" s="1" t="str">
        <f>BH1407</f>
        <v>Posey County</v>
      </c>
      <c r="V1407" s="1" t="str">
        <f>BI1407</f>
        <v>IN</v>
      </c>
      <c r="AB1407" s="1"/>
      <c r="AC1407" s="1"/>
      <c r="AJ1407" s="5"/>
      <c r="AK1407" s="5"/>
      <c r="AL1407" s="5"/>
      <c r="AM1407" s="5"/>
      <c r="AN1407" s="5"/>
      <c r="AO1407" s="5"/>
      <c r="AP1407" s="5"/>
      <c r="AQ1407" s="5"/>
      <c r="AR1407" s="5"/>
      <c r="AS1407" s="5"/>
      <c r="AT1407" s="5"/>
      <c r="AU1407" s="5"/>
      <c r="BB1407" s="1" t="s">
        <v>73</v>
      </c>
      <c r="BC1407" s="2">
        <v>42622</v>
      </c>
      <c r="BD1407" s="2">
        <v>43587</v>
      </c>
      <c r="BF1407" s="2">
        <v>44713</v>
      </c>
      <c r="BG1407" s="1" t="s">
        <v>197</v>
      </c>
      <c r="BH1407" s="1" t="s">
        <v>308</v>
      </c>
      <c r="BI1407" s="1" t="s">
        <v>103</v>
      </c>
      <c r="BJ1407" s="1" t="s">
        <v>3220</v>
      </c>
      <c r="BK1407" s="1" t="s">
        <v>2435</v>
      </c>
      <c r="BL1407" s="1" t="s">
        <v>726</v>
      </c>
      <c r="BM1407" s="1" t="s">
        <v>126</v>
      </c>
      <c r="BN1407" s="1" t="s">
        <v>4892</v>
      </c>
      <c r="BO1407" s="1">
        <v>847</v>
      </c>
      <c r="BP1407" s="1">
        <v>847</v>
      </c>
      <c r="BQ1407" s="1" t="s">
        <v>94</v>
      </c>
      <c r="BR1407" s="1" t="s">
        <v>94</v>
      </c>
      <c r="BS1407" s="1" t="s">
        <v>84</v>
      </c>
      <c r="BT1407" s="2">
        <v>43647</v>
      </c>
      <c r="BU1407" s="1">
        <v>847</v>
      </c>
      <c r="BV1407" s="1">
        <v>847</v>
      </c>
      <c r="BW1407" s="1">
        <v>847</v>
      </c>
      <c r="BX1407" s="1">
        <v>847</v>
      </c>
    </row>
    <row r="1408" spans="4:76" x14ac:dyDescent="0.25">
      <c r="D1408" s="4"/>
      <c r="E1408" s="5" t="str">
        <f>BJ1408</f>
        <v>DPP-2018-APR</v>
      </c>
      <c r="F1408" s="5" t="str">
        <f>BK1408</f>
        <v>Central</v>
      </c>
      <c r="G1408" s="5" t="str">
        <f>_xlfn.CONCAT(E1408,F1408)</f>
        <v>DPP-2018-APRCentral</v>
      </c>
      <c r="H1408" s="5" t="str">
        <f>BB1408</f>
        <v>Active</v>
      </c>
      <c r="I1408" s="6" t="str">
        <f>BS1408</f>
        <v>Not Started</v>
      </c>
      <c r="J1408" s="1" t="s">
        <v>2742</v>
      </c>
      <c r="P1408" s="1" t="str">
        <f>BM1408</f>
        <v>NRIS</v>
      </c>
      <c r="Q1408" s="1" t="s">
        <v>6202</v>
      </c>
      <c r="R1408" s="1">
        <f>BP1408</f>
        <v>250</v>
      </c>
      <c r="T1408" s="1" t="str">
        <f>BQ1408</f>
        <v>Solar</v>
      </c>
      <c r="U1408" s="1" t="str">
        <f>BH1408</f>
        <v>Callaway County</v>
      </c>
      <c r="V1408" s="1" t="str">
        <f>BI1408</f>
        <v>MO</v>
      </c>
      <c r="Z1408" s="1">
        <v>1</v>
      </c>
      <c r="AA1408" s="1">
        <f>IF(H1408="Withdrawn",0,1)</f>
        <v>1</v>
      </c>
      <c r="AB1408" s="36">
        <v>1000000</v>
      </c>
      <c r="AC1408" s="36">
        <v>388122</v>
      </c>
      <c r="AJ1408" s="5"/>
      <c r="AK1408" s="32">
        <v>1317334</v>
      </c>
      <c r="AL1408" s="32">
        <f>SUM(AB1408:AK1408)</f>
        <v>2705456</v>
      </c>
      <c r="AM1408" s="32"/>
      <c r="AN1408" s="32"/>
      <c r="AO1408" s="32">
        <v>1865000</v>
      </c>
      <c r="AP1408" s="32">
        <v>9855000</v>
      </c>
      <c r="AQ1408" s="32">
        <v>3672284</v>
      </c>
      <c r="AR1408" s="32">
        <f>AM1408+AP1408</f>
        <v>9855000</v>
      </c>
      <c r="AS1408" s="32">
        <f>AR1408+AN1408+AO1408+AQ1408</f>
        <v>15392284</v>
      </c>
      <c r="AT1408" s="28">
        <f>AR1408/($R1408*1000)</f>
        <v>39.42</v>
      </c>
      <c r="AU1408" s="28">
        <f>AS1408/($R1408*1000)</f>
        <v>61.569136</v>
      </c>
      <c r="AV1408" s="16">
        <f>IF(P1408 = "NRIS",AS1408,AR1408)</f>
        <v>15392284</v>
      </c>
      <c r="BB1408" s="1" t="s">
        <v>2374</v>
      </c>
      <c r="BC1408" s="2">
        <v>43171</v>
      </c>
      <c r="BF1408" s="2">
        <v>44287</v>
      </c>
      <c r="BG1408" s="1" t="s">
        <v>486</v>
      </c>
      <c r="BH1408" s="1" t="s">
        <v>914</v>
      </c>
      <c r="BI1408" s="1" t="s">
        <v>488</v>
      </c>
      <c r="BJ1408" s="1" t="s">
        <v>2375</v>
      </c>
      <c r="BK1408" s="1" t="s">
        <v>2435</v>
      </c>
      <c r="BL1408" s="1" t="s">
        <v>2376</v>
      </c>
      <c r="BM1408" s="1" t="s">
        <v>126</v>
      </c>
      <c r="BN1408" s="1" t="s">
        <v>2743</v>
      </c>
      <c r="BO1408" s="1">
        <v>250</v>
      </c>
      <c r="BP1408" s="1">
        <v>250</v>
      </c>
      <c r="BQ1408" s="1" t="s">
        <v>1485</v>
      </c>
      <c r="BR1408" s="1" t="s">
        <v>1486</v>
      </c>
      <c r="BS1408" s="1" t="s">
        <v>84</v>
      </c>
      <c r="BU1408" s="1">
        <v>250</v>
      </c>
      <c r="BV1408" s="1">
        <v>250</v>
      </c>
      <c r="BW1408" s="1">
        <v>250</v>
      </c>
      <c r="BX1408" s="1">
        <v>250</v>
      </c>
    </row>
    <row r="1409" spans="4:76" hidden="1" x14ac:dyDescent="0.25">
      <c r="D1409" s="4"/>
      <c r="E1409" s="5" t="str">
        <f>BJ1409</f>
        <v>DPP-2018-APR</v>
      </c>
      <c r="F1409" s="5" t="str">
        <f>BK1409</f>
        <v>South</v>
      </c>
      <c r="H1409" s="5" t="str">
        <f>BB1409</f>
        <v>Withdrawn</v>
      </c>
      <c r="I1409" s="6" t="str">
        <f>BS1409</f>
        <v>Not Started</v>
      </c>
      <c r="J1409" s="1" t="s">
        <v>5248</v>
      </c>
      <c r="P1409" s="1" t="str">
        <f>BM1409</f>
        <v>ERIS</v>
      </c>
      <c r="R1409" s="1">
        <f>BP1409</f>
        <v>100</v>
      </c>
      <c r="T1409" s="1" t="str">
        <f>BQ1409</f>
        <v>Solar</v>
      </c>
      <c r="U1409" s="1" t="str">
        <f>BH1409</f>
        <v>St. Francis County</v>
      </c>
      <c r="V1409" s="1" t="str">
        <f>BI1409</f>
        <v>AR</v>
      </c>
      <c r="AB1409" s="1"/>
      <c r="AC1409" s="1"/>
      <c r="AJ1409" s="5"/>
      <c r="AK1409" s="5"/>
      <c r="AL1409" s="5"/>
      <c r="AM1409" s="5"/>
      <c r="AN1409" s="5"/>
      <c r="AO1409" s="5"/>
      <c r="AP1409" s="5"/>
      <c r="AQ1409" s="5"/>
      <c r="AR1409" s="32"/>
      <c r="AS1409" s="32"/>
      <c r="AT1409" s="28">
        <f>AR1409/($R1409*1000)</f>
        <v>0</v>
      </c>
      <c r="AU1409" s="28">
        <f>AS1409/($R1409*1000)</f>
        <v>0</v>
      </c>
      <c r="BB1409" s="1" t="s">
        <v>73</v>
      </c>
      <c r="BC1409" s="2">
        <v>43171</v>
      </c>
      <c r="BD1409" s="2">
        <v>43854</v>
      </c>
      <c r="BF1409" s="2">
        <v>44469</v>
      </c>
      <c r="BG1409" s="1" t="s">
        <v>2392</v>
      </c>
      <c r="BH1409" s="1" t="s">
        <v>2539</v>
      </c>
      <c r="BI1409" s="1" t="s">
        <v>2394</v>
      </c>
      <c r="BJ1409" s="1" t="s">
        <v>2375</v>
      </c>
      <c r="BK1409" s="1" t="s">
        <v>2395</v>
      </c>
      <c r="BL1409" s="1" t="s">
        <v>726</v>
      </c>
      <c r="BM1409" s="1" t="s">
        <v>62</v>
      </c>
      <c r="BN1409" s="1" t="s">
        <v>5249</v>
      </c>
      <c r="BO1409" s="1">
        <v>100</v>
      </c>
      <c r="BP1409" s="1">
        <v>100</v>
      </c>
      <c r="BQ1409" s="1" t="s">
        <v>1485</v>
      </c>
      <c r="BR1409" s="1" t="s">
        <v>1486</v>
      </c>
      <c r="BS1409" s="1" t="s">
        <v>84</v>
      </c>
      <c r="BU1409" s="1">
        <v>100</v>
      </c>
      <c r="BV1409" s="1">
        <v>0</v>
      </c>
      <c r="BW1409" s="1">
        <v>0</v>
      </c>
      <c r="BX1409" s="1">
        <v>0</v>
      </c>
    </row>
    <row r="1410" spans="4:76" hidden="1" x14ac:dyDescent="0.25">
      <c r="D1410" s="4"/>
      <c r="E1410" s="5" t="str">
        <f>BJ1410</f>
        <v>SPA-2014-NOV</v>
      </c>
      <c r="F1410" s="5" t="str">
        <f>BK1410</f>
        <v>West</v>
      </c>
      <c r="H1410" s="5" t="str">
        <f>BB1410</f>
        <v>Withdrawn</v>
      </c>
      <c r="I1410" s="6" t="str">
        <f>BS1410</f>
        <v>Not Started</v>
      </c>
      <c r="J1410" s="1" t="s">
        <v>3121</v>
      </c>
      <c r="P1410" s="1" t="str">
        <f>BM1410</f>
        <v>NRIS</v>
      </c>
      <c r="R1410" s="1">
        <f>BP1410</f>
        <v>54</v>
      </c>
      <c r="T1410" s="1" t="str">
        <f>BQ1410</f>
        <v>Wind</v>
      </c>
      <c r="U1410" s="1" t="str">
        <f>BH1410</f>
        <v>Sac County</v>
      </c>
      <c r="V1410" s="1" t="str">
        <f>BI1410</f>
        <v>IA</v>
      </c>
      <c r="AB1410" s="1"/>
      <c r="AC1410" s="1"/>
      <c r="AJ1410" s="5"/>
      <c r="AK1410" s="5"/>
      <c r="AL1410" s="5"/>
      <c r="AM1410" s="5"/>
      <c r="AN1410" s="5"/>
      <c r="AO1410" s="5"/>
      <c r="AP1410" s="5"/>
      <c r="AQ1410" s="5"/>
      <c r="AR1410" s="5"/>
      <c r="AS1410" s="5"/>
      <c r="AT1410" s="5"/>
      <c r="AU1410" s="5"/>
      <c r="BB1410" s="1" t="s">
        <v>73</v>
      </c>
      <c r="BC1410" s="2">
        <v>39911</v>
      </c>
      <c r="BD1410" s="2">
        <v>42745</v>
      </c>
      <c r="BF1410" s="2">
        <v>40359</v>
      </c>
      <c r="BG1410" s="1" t="s">
        <v>251</v>
      </c>
      <c r="BH1410" s="1" t="s">
        <v>3122</v>
      </c>
      <c r="BI1410" s="1" t="s">
        <v>89</v>
      </c>
      <c r="BJ1410" s="1" t="s">
        <v>2795</v>
      </c>
      <c r="BK1410" s="1" t="s">
        <v>725</v>
      </c>
      <c r="BL1410" s="1" t="s">
        <v>143</v>
      </c>
      <c r="BM1410" s="1" t="s">
        <v>126</v>
      </c>
      <c r="BN1410" s="1" t="s">
        <v>3123</v>
      </c>
      <c r="BO1410" s="1">
        <v>54</v>
      </c>
      <c r="BP1410" s="1">
        <v>54</v>
      </c>
      <c r="BQ1410" s="1" t="s">
        <v>97</v>
      </c>
      <c r="BR1410" s="1" t="s">
        <v>98</v>
      </c>
      <c r="BS1410" s="1" t="s">
        <v>84</v>
      </c>
      <c r="BU1410" s="1">
        <v>0</v>
      </c>
      <c r="BV1410" s="1">
        <v>0</v>
      </c>
      <c r="BW1410" s="1">
        <v>0</v>
      </c>
      <c r="BX1410" s="1">
        <v>0</v>
      </c>
    </row>
    <row r="1411" spans="4:76" hidden="1" x14ac:dyDescent="0.25">
      <c r="D1411" s="4"/>
      <c r="E1411" s="5" t="str">
        <f>BJ1411</f>
        <v>DPP-2018-APR</v>
      </c>
      <c r="F1411" s="5" t="str">
        <f>BK1411</f>
        <v>West</v>
      </c>
      <c r="H1411" s="5" t="str">
        <f>BB1411</f>
        <v>Withdrawn</v>
      </c>
      <c r="I1411" s="6" t="str">
        <f>BS1411</f>
        <v>Not Started</v>
      </c>
      <c r="J1411" s="1" t="s">
        <v>5318</v>
      </c>
      <c r="P1411" s="1" t="str">
        <f>BM1411</f>
        <v>NRIS</v>
      </c>
      <c r="R1411" s="1">
        <f>BP1411</f>
        <v>200</v>
      </c>
      <c r="T1411" s="1" t="str">
        <f>BQ1411</f>
        <v>Solar</v>
      </c>
      <c r="U1411" s="1" t="str">
        <f>BH1411</f>
        <v>Yellow Medicine County</v>
      </c>
      <c r="V1411" s="1" t="str">
        <f>BI1411</f>
        <v>MN</v>
      </c>
      <c r="AB1411" s="1"/>
      <c r="AC1411" s="1"/>
      <c r="AJ1411" s="5"/>
      <c r="AK1411" s="5"/>
      <c r="AL1411" s="5"/>
      <c r="AM1411" s="5"/>
      <c r="AN1411" s="5"/>
      <c r="AO1411" s="5"/>
      <c r="AP1411" s="5"/>
      <c r="AQ1411" s="5"/>
      <c r="AR1411" s="32"/>
      <c r="AS1411" s="32"/>
      <c r="AT1411" s="28">
        <f>AR1411/($R1411*1000)</f>
        <v>0</v>
      </c>
      <c r="AU1411" s="28">
        <f>AS1411/($R1411*1000)</f>
        <v>0</v>
      </c>
      <c r="BB1411" s="1" t="s">
        <v>73</v>
      </c>
      <c r="BC1411" s="2">
        <v>43171</v>
      </c>
      <c r="BD1411" s="2">
        <v>43915</v>
      </c>
      <c r="BF1411" s="2">
        <v>44515</v>
      </c>
      <c r="BG1411" s="1" t="s">
        <v>91</v>
      </c>
      <c r="BH1411" s="1" t="s">
        <v>1824</v>
      </c>
      <c r="BI1411" s="1" t="s">
        <v>93</v>
      </c>
      <c r="BJ1411" s="1" t="s">
        <v>2375</v>
      </c>
      <c r="BK1411" s="1" t="s">
        <v>725</v>
      </c>
      <c r="BL1411" s="1" t="s">
        <v>2376</v>
      </c>
      <c r="BM1411" s="1" t="s">
        <v>126</v>
      </c>
      <c r="BN1411" s="1" t="s">
        <v>5319</v>
      </c>
      <c r="BO1411" s="1">
        <v>200</v>
      </c>
      <c r="BP1411" s="1">
        <v>200</v>
      </c>
      <c r="BQ1411" s="1" t="s">
        <v>1485</v>
      </c>
      <c r="BR1411" s="1" t="s">
        <v>1486</v>
      </c>
      <c r="BS1411" s="1" t="s">
        <v>84</v>
      </c>
      <c r="BU1411" s="1">
        <v>0</v>
      </c>
      <c r="BV1411" s="1">
        <v>0</v>
      </c>
      <c r="BW1411" s="1">
        <v>0</v>
      </c>
      <c r="BX1411" s="1">
        <v>0</v>
      </c>
    </row>
    <row r="1412" spans="4:76" hidden="1" x14ac:dyDescent="0.25">
      <c r="D1412" s="4"/>
      <c r="E1412" s="5" t="str">
        <f>BJ1412</f>
        <v>DPP-2018-APR</v>
      </c>
      <c r="F1412" s="5" t="str">
        <f>BK1412</f>
        <v>Central</v>
      </c>
      <c r="H1412" s="5" t="str">
        <f>BB1412</f>
        <v>Withdrawn</v>
      </c>
      <c r="I1412" s="6" t="str">
        <f>BS1412</f>
        <v>Not Started</v>
      </c>
      <c r="J1412" s="1" t="s">
        <v>5221</v>
      </c>
      <c r="P1412" s="1" t="str">
        <f>BM1412</f>
        <v>NRIS</v>
      </c>
      <c r="Q1412" s="1" t="s">
        <v>6202</v>
      </c>
      <c r="R1412" s="1">
        <f>BP1412</f>
        <v>54</v>
      </c>
      <c r="T1412" s="1" t="str">
        <f>BQ1412</f>
        <v>Gas</v>
      </c>
      <c r="U1412" s="1" t="str">
        <f>BH1412</f>
        <v>Posey County</v>
      </c>
      <c r="V1412" s="1" t="str">
        <f>BI1412</f>
        <v>IN</v>
      </c>
      <c r="Z1412" s="1">
        <v>0</v>
      </c>
      <c r="AA1412" s="1">
        <f>IF(H1412="Withdrawn",0,1)</f>
        <v>0</v>
      </c>
      <c r="AB1412" s="1"/>
      <c r="AC1412" s="1"/>
      <c r="AJ1412" s="5"/>
      <c r="AK1412" s="5"/>
      <c r="AL1412" s="5"/>
      <c r="AM1412" s="5"/>
      <c r="AN1412" s="5"/>
      <c r="AO1412" s="5"/>
      <c r="AP1412" s="5"/>
      <c r="AQ1412" s="5"/>
      <c r="AR1412" s="5"/>
      <c r="AS1412" s="5"/>
      <c r="AT1412" s="5"/>
      <c r="AU1412" s="5"/>
      <c r="BB1412" s="1" t="s">
        <v>73</v>
      </c>
      <c r="BC1412" s="2">
        <v>43171</v>
      </c>
      <c r="BD1412" s="2">
        <v>43837</v>
      </c>
      <c r="BF1412" s="2">
        <v>44713</v>
      </c>
      <c r="BG1412" s="1" t="s">
        <v>197</v>
      </c>
      <c r="BH1412" s="1" t="s">
        <v>308</v>
      </c>
      <c r="BI1412" s="1" t="s">
        <v>103</v>
      </c>
      <c r="BJ1412" s="1" t="s">
        <v>2375</v>
      </c>
      <c r="BK1412" s="1" t="s">
        <v>2435</v>
      </c>
      <c r="BL1412" s="1" t="s">
        <v>2376</v>
      </c>
      <c r="BM1412" s="1" t="s">
        <v>126</v>
      </c>
      <c r="BN1412" s="1" t="s">
        <v>5222</v>
      </c>
      <c r="BO1412" s="1">
        <v>54</v>
      </c>
      <c r="BP1412" s="1">
        <v>54</v>
      </c>
      <c r="BQ1412" s="1" t="s">
        <v>64</v>
      </c>
      <c r="BR1412" s="1" t="s">
        <v>94</v>
      </c>
      <c r="BS1412" s="1" t="s">
        <v>84</v>
      </c>
      <c r="BU1412" s="1">
        <v>0</v>
      </c>
      <c r="BV1412" s="1">
        <v>0</v>
      </c>
      <c r="BW1412" s="1">
        <v>0</v>
      </c>
      <c r="BX1412" s="1">
        <v>0</v>
      </c>
    </row>
    <row r="1413" spans="4:76" hidden="1" x14ac:dyDescent="0.25">
      <c r="D1413" s="4"/>
      <c r="E1413" s="5" t="str">
        <f>BJ1413</f>
        <v>DPP-2018-APR</v>
      </c>
      <c r="F1413" s="5" t="str">
        <f>BK1413</f>
        <v>Central</v>
      </c>
      <c r="H1413" s="5" t="str">
        <f>BB1413</f>
        <v>Withdrawn</v>
      </c>
      <c r="I1413" s="6" t="str">
        <f>BS1413</f>
        <v>Not Started</v>
      </c>
      <c r="J1413" s="1" t="s">
        <v>4476</v>
      </c>
      <c r="P1413" s="1" t="str">
        <f>BM1413</f>
        <v>NRIS</v>
      </c>
      <c r="Q1413" s="1" t="s">
        <v>6202</v>
      </c>
      <c r="R1413" s="1">
        <f>BP1413</f>
        <v>30</v>
      </c>
      <c r="T1413" s="1" t="str">
        <f>BQ1413</f>
        <v>Wind</v>
      </c>
      <c r="U1413" s="1" t="str">
        <f>BH1413</f>
        <v>Miami County</v>
      </c>
      <c r="V1413" s="1" t="str">
        <f>BI1413</f>
        <v>IN</v>
      </c>
      <c r="Z1413" s="1">
        <v>0</v>
      </c>
      <c r="AA1413" s="1">
        <f>IF(H1413="Withdrawn",0,1)</f>
        <v>0</v>
      </c>
      <c r="AB1413" s="1"/>
      <c r="AC1413" s="1"/>
      <c r="AJ1413" s="5"/>
      <c r="AK1413" s="5"/>
      <c r="AL1413" s="5"/>
      <c r="AM1413" s="5"/>
      <c r="AN1413" s="5"/>
      <c r="AO1413" s="5"/>
      <c r="AP1413" s="5"/>
      <c r="AQ1413" s="5"/>
      <c r="AR1413" s="32"/>
      <c r="AS1413" s="32"/>
      <c r="AT1413" s="28">
        <f>AR1413/($R1413*1000)</f>
        <v>0</v>
      </c>
      <c r="AU1413" s="28">
        <f>AS1413/($R1413*1000)</f>
        <v>0</v>
      </c>
      <c r="BB1413" s="1" t="s">
        <v>73</v>
      </c>
      <c r="BC1413" s="2">
        <v>43171</v>
      </c>
      <c r="BD1413" s="2">
        <v>43322</v>
      </c>
      <c r="BF1413" s="2">
        <v>44104</v>
      </c>
      <c r="BG1413" s="1" t="s">
        <v>2850</v>
      </c>
      <c r="BH1413" s="1" t="s">
        <v>4477</v>
      </c>
      <c r="BI1413" s="1" t="s">
        <v>103</v>
      </c>
      <c r="BJ1413" s="1" t="s">
        <v>2375</v>
      </c>
      <c r="BK1413" s="1" t="s">
        <v>2435</v>
      </c>
      <c r="BL1413" s="1" t="s">
        <v>2376</v>
      </c>
      <c r="BM1413" s="1" t="s">
        <v>126</v>
      </c>
      <c r="BN1413" s="1" t="s">
        <v>4206</v>
      </c>
      <c r="BO1413" s="1">
        <v>30</v>
      </c>
      <c r="BP1413" s="1">
        <v>30</v>
      </c>
      <c r="BQ1413" s="1" t="s">
        <v>97</v>
      </c>
      <c r="BR1413" s="1" t="s">
        <v>98</v>
      </c>
      <c r="BS1413" s="1" t="s">
        <v>84</v>
      </c>
      <c r="BU1413" s="1">
        <v>0</v>
      </c>
      <c r="BV1413" s="1">
        <v>0</v>
      </c>
      <c r="BW1413" s="1">
        <v>0</v>
      </c>
      <c r="BX1413" s="1">
        <v>0</v>
      </c>
    </row>
    <row r="1414" spans="4:76" x14ac:dyDescent="0.25">
      <c r="D1414" s="4"/>
      <c r="E1414" s="5" t="str">
        <f>BJ1414</f>
        <v>DPP-2018-APR</v>
      </c>
      <c r="F1414" s="5" t="str">
        <f>BK1414</f>
        <v>Central</v>
      </c>
      <c r="G1414" s="5" t="str">
        <f>_xlfn.CONCAT(E1414,F1414)</f>
        <v>DPP-2018-APRCentral</v>
      </c>
      <c r="H1414" s="5" t="str">
        <f>BB1414</f>
        <v>Active</v>
      </c>
      <c r="I1414" s="6" t="str">
        <f>BS1414</f>
        <v>Not Started</v>
      </c>
      <c r="J1414" s="1" t="s">
        <v>2761</v>
      </c>
      <c r="P1414" s="1" t="str">
        <f>BM1414</f>
        <v>NRIS</v>
      </c>
      <c r="Q1414" s="1" t="s">
        <v>6202</v>
      </c>
      <c r="R1414" s="1">
        <f>BP1414</f>
        <v>200</v>
      </c>
      <c r="T1414" s="1" t="str">
        <f>BQ1414</f>
        <v>Solar</v>
      </c>
      <c r="U1414" s="1" t="str">
        <f>BH1414</f>
        <v>Hancock County,Shelby County</v>
      </c>
      <c r="V1414" s="1" t="str">
        <f>BI1414</f>
        <v>IN</v>
      </c>
      <c r="Z1414" s="1">
        <v>1</v>
      </c>
      <c r="AA1414" s="1">
        <f>IF(H1414="Withdrawn",0,1)</f>
        <v>1</v>
      </c>
      <c r="AB1414" s="36">
        <v>800000</v>
      </c>
      <c r="AC1414" s="36">
        <v>242500</v>
      </c>
      <c r="AJ1414" s="5"/>
      <c r="AK1414" s="32">
        <v>0</v>
      </c>
      <c r="AL1414" s="32">
        <f>SUM(AB1414:AK1414)</f>
        <v>1042500</v>
      </c>
      <c r="AM1414" s="32"/>
      <c r="AN1414" s="32"/>
      <c r="AO1414" s="32">
        <v>3909000</v>
      </c>
      <c r="AP1414" s="32">
        <v>0</v>
      </c>
      <c r="AQ1414" s="32">
        <v>2181818</v>
      </c>
      <c r="AR1414" s="32">
        <f>AM1414+AP1414</f>
        <v>0</v>
      </c>
      <c r="AS1414" s="32">
        <f>AR1414+AN1414+AO1414+AQ1414</f>
        <v>6090818</v>
      </c>
      <c r="AT1414" s="28">
        <f>AR1414/($R1414*1000)</f>
        <v>0</v>
      </c>
      <c r="AU1414" s="28">
        <f>AS1414/($R1414*1000)</f>
        <v>30.454090000000001</v>
      </c>
      <c r="AV1414" s="16">
        <f>IF(P1414 = "NRIS",AS1414,AR1414)</f>
        <v>6090818</v>
      </c>
      <c r="BB1414" s="1" t="s">
        <v>2374</v>
      </c>
      <c r="BC1414" s="2">
        <v>43171</v>
      </c>
      <c r="BF1414" s="2">
        <v>44287</v>
      </c>
      <c r="BG1414" s="1" t="s">
        <v>132</v>
      </c>
      <c r="BH1414" s="1" t="s">
        <v>2762</v>
      </c>
      <c r="BI1414" s="1" t="s">
        <v>103</v>
      </c>
      <c r="BJ1414" s="1" t="s">
        <v>2375</v>
      </c>
      <c r="BK1414" s="1" t="s">
        <v>2435</v>
      </c>
      <c r="BL1414" s="1" t="s">
        <v>2376</v>
      </c>
      <c r="BM1414" s="1" t="s">
        <v>126</v>
      </c>
      <c r="BN1414" s="1" t="s">
        <v>2763</v>
      </c>
      <c r="BO1414" s="1">
        <v>200</v>
      </c>
      <c r="BP1414" s="1">
        <v>200</v>
      </c>
      <c r="BQ1414" s="1" t="s">
        <v>1485</v>
      </c>
      <c r="BR1414" s="1" t="s">
        <v>1486</v>
      </c>
      <c r="BS1414" s="1" t="s">
        <v>84</v>
      </c>
      <c r="BU1414" s="1">
        <v>200</v>
      </c>
      <c r="BV1414" s="1">
        <v>200</v>
      </c>
      <c r="BW1414" s="1">
        <v>200</v>
      </c>
      <c r="BX1414" s="1">
        <v>200</v>
      </c>
    </row>
    <row r="1415" spans="4:76" x14ac:dyDescent="0.25">
      <c r="D1415" s="4"/>
      <c r="E1415" s="5" t="str">
        <f>BJ1415</f>
        <v>DPP-2018-APR</v>
      </c>
      <c r="F1415" s="5" t="str">
        <f>BK1415</f>
        <v>East (ATC)</v>
      </c>
      <c r="G1415" s="5" t="str">
        <f>_xlfn.CONCAT(E1415,F1415)</f>
        <v>DPP-2018-APREast (ATC)</v>
      </c>
      <c r="H1415" s="5" t="str">
        <f>BB1415</f>
        <v>Active</v>
      </c>
      <c r="I1415" s="6" t="str">
        <f>BS1415</f>
        <v>Not Started</v>
      </c>
      <c r="J1415" s="1" t="s">
        <v>2764</v>
      </c>
      <c r="P1415" s="1" t="str">
        <f>BM1415</f>
        <v>NRIS</v>
      </c>
      <c r="Q1415" s="1" t="s">
        <v>6202</v>
      </c>
      <c r="R1415" s="1">
        <f>BP1415</f>
        <v>150</v>
      </c>
      <c r="T1415" s="1" t="str">
        <f>BQ1415</f>
        <v>Solar</v>
      </c>
      <c r="U1415" s="1" t="str">
        <f>BH1415</f>
        <v>Sheboygan County</v>
      </c>
      <c r="V1415" s="1" t="str">
        <f>BI1415</f>
        <v>WI</v>
      </c>
      <c r="Z1415" s="1">
        <v>1</v>
      </c>
      <c r="AA1415" s="1">
        <f>IF(H1415="Withdrawn",0,1)</f>
        <v>1</v>
      </c>
      <c r="AB1415" s="36">
        <v>600000</v>
      </c>
      <c r="AC1415" s="36">
        <v>0</v>
      </c>
      <c r="AJ1415" s="5"/>
      <c r="AK1415" s="32">
        <v>221282</v>
      </c>
      <c r="AL1415" s="32">
        <f>SUM(AB1415:AK1415)</f>
        <v>821282</v>
      </c>
      <c r="AM1415" s="32"/>
      <c r="AN1415" s="32"/>
      <c r="AO1415" s="32">
        <v>12579000</v>
      </c>
      <c r="AP1415" s="32">
        <v>4106408</v>
      </c>
      <c r="AQ1415" s="32">
        <v>0</v>
      </c>
      <c r="AR1415" s="32">
        <f>AM1415+AP1415</f>
        <v>4106408</v>
      </c>
      <c r="AS1415" s="32">
        <f>AR1415+AN1415+AO1415+AQ1415</f>
        <v>16685408</v>
      </c>
      <c r="AT1415" s="28">
        <f>AR1415/($R1415*1000)</f>
        <v>27.376053333333335</v>
      </c>
      <c r="AU1415" s="28">
        <f>AS1415/($R1415*1000)</f>
        <v>111.23605333333333</v>
      </c>
      <c r="AV1415" s="16">
        <f>IF(P1415 = "NRIS",AS1415,AR1415)</f>
        <v>16685408</v>
      </c>
      <c r="BB1415" s="1" t="s">
        <v>2374</v>
      </c>
      <c r="BC1415" s="2">
        <v>43171</v>
      </c>
      <c r="BF1415" s="2">
        <v>44287</v>
      </c>
      <c r="BG1415" s="1" t="s">
        <v>74</v>
      </c>
      <c r="BH1415" s="1" t="s">
        <v>287</v>
      </c>
      <c r="BI1415" s="1" t="s">
        <v>76</v>
      </c>
      <c r="BJ1415" s="1" t="s">
        <v>2375</v>
      </c>
      <c r="BK1415" s="1" t="s">
        <v>2196</v>
      </c>
      <c r="BL1415" s="1" t="s">
        <v>2376</v>
      </c>
      <c r="BM1415" s="1" t="s">
        <v>126</v>
      </c>
      <c r="BN1415" s="1" t="s">
        <v>2765</v>
      </c>
      <c r="BO1415" s="1">
        <v>150</v>
      </c>
      <c r="BP1415" s="1">
        <v>150</v>
      </c>
      <c r="BQ1415" s="1" t="s">
        <v>1485</v>
      </c>
      <c r="BR1415" s="1" t="s">
        <v>1486</v>
      </c>
      <c r="BS1415" s="1" t="s">
        <v>84</v>
      </c>
      <c r="BU1415" s="1">
        <v>150</v>
      </c>
      <c r="BV1415" s="1">
        <v>150</v>
      </c>
      <c r="BW1415" s="1">
        <v>150</v>
      </c>
      <c r="BX1415" s="1">
        <v>150</v>
      </c>
    </row>
    <row r="1416" spans="4:76" hidden="1" x14ac:dyDescent="0.25">
      <c r="D1416" s="4"/>
      <c r="E1416" s="5" t="str">
        <f>BJ1416</f>
        <v>DPP-2018-APR</v>
      </c>
      <c r="F1416" s="5" t="str">
        <f>BK1416</f>
        <v>South</v>
      </c>
      <c r="H1416" s="5" t="str">
        <f>BB1416</f>
        <v>Done</v>
      </c>
      <c r="I1416" s="6" t="str">
        <f>BS1416</f>
        <v>Under Construction</v>
      </c>
      <c r="J1416" s="1" t="s">
        <v>2768</v>
      </c>
      <c r="P1416" s="1" t="str">
        <f>BM1416</f>
        <v>NRIS</v>
      </c>
      <c r="R1416" s="1">
        <f>BP1416</f>
        <v>150</v>
      </c>
      <c r="T1416" s="1" t="str">
        <f>BQ1416</f>
        <v>Solar</v>
      </c>
      <c r="U1416" s="1" t="str">
        <f>BH1416</f>
        <v>Mississippi County</v>
      </c>
      <c r="V1416" s="1" t="str">
        <f>BI1416</f>
        <v>AR</v>
      </c>
      <c r="AB1416" s="1"/>
      <c r="AC1416" s="1"/>
      <c r="AJ1416" s="5"/>
      <c r="AK1416" s="5"/>
      <c r="AL1416" s="5"/>
      <c r="AM1416" s="5"/>
      <c r="AN1416" s="5"/>
      <c r="AO1416" s="5"/>
      <c r="AP1416" s="5"/>
      <c r="AQ1416" s="5"/>
      <c r="AR1416" s="32"/>
      <c r="AS1416" s="32"/>
      <c r="AT1416" s="28">
        <f>AR1416/($R1416*1000)</f>
        <v>0</v>
      </c>
      <c r="AU1416" s="28">
        <f>AS1416/($R1416*1000)</f>
        <v>0</v>
      </c>
      <c r="BB1416" s="1" t="s">
        <v>58</v>
      </c>
      <c r="BC1416" s="2">
        <v>43171</v>
      </c>
      <c r="BE1416" s="2">
        <v>44055</v>
      </c>
      <c r="BF1416" s="2">
        <v>43983</v>
      </c>
      <c r="BG1416" s="1" t="s">
        <v>2392</v>
      </c>
      <c r="BH1416" s="1" t="s">
        <v>2745</v>
      </c>
      <c r="BI1416" s="1" t="s">
        <v>2394</v>
      </c>
      <c r="BJ1416" s="1" t="s">
        <v>2375</v>
      </c>
      <c r="BK1416" s="1" t="s">
        <v>2395</v>
      </c>
      <c r="BL1416" s="1" t="s">
        <v>726</v>
      </c>
      <c r="BM1416" s="1" t="s">
        <v>126</v>
      </c>
      <c r="BN1416" s="1" t="s">
        <v>2769</v>
      </c>
      <c r="BO1416" s="1">
        <v>150</v>
      </c>
      <c r="BP1416" s="1">
        <v>150</v>
      </c>
      <c r="BQ1416" s="1" t="s">
        <v>1485</v>
      </c>
      <c r="BR1416" s="1" t="s">
        <v>1486</v>
      </c>
      <c r="BS1416" s="1" t="s">
        <v>71</v>
      </c>
      <c r="BT1416" s="2">
        <v>44805</v>
      </c>
      <c r="BU1416" s="1">
        <v>150</v>
      </c>
      <c r="BV1416" s="1">
        <v>150</v>
      </c>
      <c r="BW1416" s="1">
        <v>150</v>
      </c>
      <c r="BX1416" s="1">
        <v>150</v>
      </c>
    </row>
    <row r="1417" spans="4:76" hidden="1" x14ac:dyDescent="0.25">
      <c r="D1417" s="4"/>
      <c r="E1417" s="5" t="str">
        <f>BJ1417</f>
        <v>DPP-2018-APR</v>
      </c>
      <c r="F1417" s="5" t="str">
        <f>BK1417</f>
        <v>South</v>
      </c>
      <c r="H1417" s="5" t="str">
        <f>BB1417</f>
        <v>Withdrawn</v>
      </c>
      <c r="I1417" s="6" t="str">
        <f>BS1417</f>
        <v>Not Started</v>
      </c>
      <c r="J1417" s="1" t="s">
        <v>4958</v>
      </c>
      <c r="P1417" s="1" t="str">
        <f>BM1417</f>
        <v>NRIS</v>
      </c>
      <c r="R1417" s="1">
        <f>BP1417</f>
        <v>150</v>
      </c>
      <c r="T1417" s="1" t="str">
        <f>BQ1417</f>
        <v>Solar</v>
      </c>
      <c r="U1417" s="1" t="str">
        <f>BH1417</f>
        <v>Crittenden County</v>
      </c>
      <c r="V1417" s="1" t="str">
        <f>BI1417</f>
        <v>AR</v>
      </c>
      <c r="AB1417" s="1"/>
      <c r="AC1417" s="1"/>
      <c r="AJ1417" s="5"/>
      <c r="AK1417" s="5"/>
      <c r="AL1417" s="5"/>
      <c r="AM1417" s="5"/>
      <c r="AN1417" s="5"/>
      <c r="AO1417" s="5"/>
      <c r="AP1417" s="5"/>
      <c r="AQ1417" s="5"/>
      <c r="AR1417" s="32"/>
      <c r="AS1417" s="32"/>
      <c r="AT1417" s="28">
        <f>AR1417/($R1417*1000)</f>
        <v>0</v>
      </c>
      <c r="AU1417" s="28">
        <f>AS1417/($R1417*1000)</f>
        <v>0</v>
      </c>
      <c r="BB1417" s="1" t="s">
        <v>73</v>
      </c>
      <c r="BC1417" s="2">
        <v>43171</v>
      </c>
      <c r="BD1417" s="2">
        <v>43705</v>
      </c>
      <c r="BF1417" s="2">
        <v>43983</v>
      </c>
      <c r="BG1417" s="1" t="s">
        <v>2392</v>
      </c>
      <c r="BH1417" s="1" t="s">
        <v>2393</v>
      </c>
      <c r="BI1417" s="1" t="s">
        <v>2394</v>
      </c>
      <c r="BJ1417" s="1" t="s">
        <v>2375</v>
      </c>
      <c r="BK1417" s="1" t="s">
        <v>2395</v>
      </c>
      <c r="BL1417" s="1" t="s">
        <v>726</v>
      </c>
      <c r="BM1417" s="1" t="s">
        <v>126</v>
      </c>
      <c r="BN1417" s="1" t="s">
        <v>4959</v>
      </c>
      <c r="BO1417" s="1">
        <v>150</v>
      </c>
      <c r="BP1417" s="1">
        <v>150</v>
      </c>
      <c r="BQ1417" s="1" t="s">
        <v>1485</v>
      </c>
      <c r="BR1417" s="1" t="s">
        <v>1486</v>
      </c>
      <c r="BS1417" s="1" t="s">
        <v>84</v>
      </c>
      <c r="BU1417" s="1">
        <v>0</v>
      </c>
      <c r="BV1417" s="1">
        <v>0</v>
      </c>
      <c r="BW1417" s="1">
        <v>0</v>
      </c>
      <c r="BX1417" s="1">
        <v>0</v>
      </c>
    </row>
    <row r="1418" spans="4:76" hidden="1" x14ac:dyDescent="0.25">
      <c r="D1418" s="4"/>
      <c r="E1418" s="5" t="str">
        <f>BJ1418</f>
        <v>DPP-2018-APR</v>
      </c>
      <c r="F1418" s="5" t="str">
        <f>BK1418</f>
        <v>South</v>
      </c>
      <c r="H1418" s="5" t="str">
        <f>BB1418</f>
        <v>Withdrawn</v>
      </c>
      <c r="I1418" s="6" t="str">
        <f>BS1418</f>
        <v>Not Started</v>
      </c>
      <c r="J1418" s="1" t="s">
        <v>4962</v>
      </c>
      <c r="P1418" s="1" t="str">
        <f>BM1418</f>
        <v>NRIS</v>
      </c>
      <c r="R1418" s="1">
        <f>BP1418</f>
        <v>100</v>
      </c>
      <c r="T1418" s="1" t="str">
        <f>BQ1418</f>
        <v>Solar</v>
      </c>
      <c r="U1418" s="1" t="str">
        <f>BH1418</f>
        <v>Hinds County</v>
      </c>
      <c r="V1418" s="1" t="str">
        <f>BI1418</f>
        <v>MS</v>
      </c>
      <c r="AB1418" s="1"/>
      <c r="AC1418" s="1"/>
      <c r="AJ1418" s="5"/>
      <c r="AK1418" s="5"/>
      <c r="AL1418" s="5"/>
      <c r="AM1418" s="5"/>
      <c r="AN1418" s="5"/>
      <c r="AO1418" s="5"/>
      <c r="AP1418" s="5"/>
      <c r="AQ1418" s="5"/>
      <c r="AR1418" s="32"/>
      <c r="AS1418" s="32"/>
      <c r="AT1418" s="28">
        <f>AR1418/($R1418*1000)</f>
        <v>0</v>
      </c>
      <c r="AU1418" s="28">
        <f>AS1418/($R1418*1000)</f>
        <v>0</v>
      </c>
      <c r="BB1418" s="1" t="s">
        <v>73</v>
      </c>
      <c r="BC1418" s="2">
        <v>43171</v>
      </c>
      <c r="BD1418" s="2">
        <v>43705</v>
      </c>
      <c r="BF1418" s="2">
        <v>43983</v>
      </c>
      <c r="BG1418" s="1" t="s">
        <v>2949</v>
      </c>
      <c r="BH1418" s="1" t="s">
        <v>4453</v>
      </c>
      <c r="BI1418" s="1" t="s">
        <v>2526</v>
      </c>
      <c r="BJ1418" s="1" t="s">
        <v>2375</v>
      </c>
      <c r="BK1418" s="1" t="s">
        <v>2395</v>
      </c>
      <c r="BL1418" s="1" t="s">
        <v>726</v>
      </c>
      <c r="BM1418" s="1" t="s">
        <v>126</v>
      </c>
      <c r="BN1418" s="1" t="s">
        <v>4963</v>
      </c>
      <c r="BO1418" s="1">
        <v>100</v>
      </c>
      <c r="BP1418" s="1">
        <v>100</v>
      </c>
      <c r="BQ1418" s="1" t="s">
        <v>1485</v>
      </c>
      <c r="BR1418" s="1" t="s">
        <v>1486</v>
      </c>
      <c r="BS1418" s="1" t="s">
        <v>84</v>
      </c>
      <c r="BU1418" s="1">
        <v>0</v>
      </c>
      <c r="BV1418" s="1">
        <v>0</v>
      </c>
      <c r="BW1418" s="1">
        <v>0</v>
      </c>
      <c r="BX1418" s="1">
        <v>0</v>
      </c>
    </row>
    <row r="1419" spans="4:76" hidden="1" x14ac:dyDescent="0.25">
      <c r="D1419" s="4"/>
      <c r="E1419" s="5" t="str">
        <f>BJ1419</f>
        <v>DPP-2018-APR</v>
      </c>
      <c r="F1419" s="5" t="str">
        <f>BK1419</f>
        <v>South</v>
      </c>
      <c r="H1419" s="5" t="str">
        <f>BB1419</f>
        <v>Done</v>
      </c>
      <c r="I1419" s="6" t="str">
        <f>BS1419</f>
        <v>Under Construction</v>
      </c>
      <c r="J1419" s="1" t="s">
        <v>2774</v>
      </c>
      <c r="P1419" s="1" t="str">
        <f>BM1419</f>
        <v>NRIS</v>
      </c>
      <c r="R1419" s="1">
        <f>BP1419</f>
        <v>70</v>
      </c>
      <c r="T1419" s="1" t="str">
        <f>BQ1419</f>
        <v>Solar</v>
      </c>
      <c r="U1419" s="1" t="str">
        <f>BH1419</f>
        <v>St. James Parish</v>
      </c>
      <c r="V1419" s="1" t="str">
        <f>BI1419</f>
        <v>LA</v>
      </c>
      <c r="AB1419" s="1"/>
      <c r="AC1419" s="1"/>
      <c r="AJ1419" s="5"/>
      <c r="AK1419" s="5"/>
      <c r="AL1419" s="5"/>
      <c r="AM1419" s="5"/>
      <c r="AN1419" s="5"/>
      <c r="AO1419" s="5"/>
      <c r="AP1419" s="5"/>
      <c r="AQ1419" s="5"/>
      <c r="AR1419" s="32"/>
      <c r="AS1419" s="32"/>
      <c r="AT1419" s="28">
        <f>AR1419/($R1419*1000)</f>
        <v>0</v>
      </c>
      <c r="AU1419" s="28">
        <f>AS1419/($R1419*1000)</f>
        <v>0</v>
      </c>
      <c r="BB1419" s="1" t="s">
        <v>58</v>
      </c>
      <c r="BC1419" s="2">
        <v>43171</v>
      </c>
      <c r="BE1419" s="2">
        <v>44172</v>
      </c>
      <c r="BF1419" s="2">
        <v>43983</v>
      </c>
      <c r="BG1419" s="1" t="s">
        <v>2574</v>
      </c>
      <c r="BH1419" s="1" t="s">
        <v>2575</v>
      </c>
      <c r="BI1419" s="1" t="s">
        <v>61</v>
      </c>
      <c r="BJ1419" s="1" t="s">
        <v>2375</v>
      </c>
      <c r="BK1419" s="1" t="s">
        <v>2395</v>
      </c>
      <c r="BL1419" s="1" t="s">
        <v>726</v>
      </c>
      <c r="BM1419" s="1" t="s">
        <v>126</v>
      </c>
      <c r="BN1419" s="1" t="s">
        <v>2775</v>
      </c>
      <c r="BO1419" s="1">
        <v>70</v>
      </c>
      <c r="BP1419" s="1">
        <v>70</v>
      </c>
      <c r="BQ1419" s="1" t="s">
        <v>1485</v>
      </c>
      <c r="BR1419" s="1" t="s">
        <v>1486</v>
      </c>
      <c r="BS1419" s="1" t="s">
        <v>71</v>
      </c>
      <c r="BT1419" s="2">
        <v>44896</v>
      </c>
      <c r="BU1419" s="1">
        <v>70</v>
      </c>
      <c r="BV1419" s="1">
        <v>70</v>
      </c>
      <c r="BW1419" s="1">
        <v>70</v>
      </c>
      <c r="BX1419" s="1">
        <v>70</v>
      </c>
    </row>
    <row r="1420" spans="4:76" hidden="1" x14ac:dyDescent="0.25">
      <c r="D1420" s="4"/>
      <c r="E1420" s="5" t="str">
        <f>BJ1420</f>
        <v>SPA-2014-NOV</v>
      </c>
      <c r="F1420" s="5" t="str">
        <f>BK1420</f>
        <v>West</v>
      </c>
      <c r="H1420" s="5" t="str">
        <f>BB1420</f>
        <v>Withdrawn</v>
      </c>
      <c r="I1420" s="6" t="str">
        <f>BS1420</f>
        <v>Not Started</v>
      </c>
      <c r="J1420" s="1" t="s">
        <v>3142</v>
      </c>
      <c r="P1420" s="1" t="str">
        <f>BM1420</f>
        <v>NRIS</v>
      </c>
      <c r="R1420" s="1">
        <f>BP1420</f>
        <v>300</v>
      </c>
      <c r="T1420" s="1" t="str">
        <f>BQ1420</f>
        <v>Wind</v>
      </c>
      <c r="U1420" s="1" t="str">
        <f>BH1420</f>
        <v>Greene County</v>
      </c>
      <c r="V1420" s="1" t="str">
        <f>BI1420</f>
        <v>IA</v>
      </c>
      <c r="AB1420" s="1"/>
      <c r="AC1420" s="1"/>
      <c r="AJ1420" s="5"/>
      <c r="AK1420" s="5"/>
      <c r="AL1420" s="5"/>
      <c r="AM1420" s="5"/>
      <c r="AN1420" s="5"/>
      <c r="AO1420" s="5"/>
      <c r="AP1420" s="5"/>
      <c r="AQ1420" s="5"/>
      <c r="AR1420" s="5"/>
      <c r="AS1420" s="5"/>
      <c r="AT1420" s="5"/>
      <c r="AU1420" s="5"/>
      <c r="BB1420" s="1" t="s">
        <v>73</v>
      </c>
      <c r="BC1420" s="2">
        <v>39911</v>
      </c>
      <c r="BD1420" s="2">
        <v>42745</v>
      </c>
      <c r="BF1420" s="2">
        <v>40543</v>
      </c>
      <c r="BG1420" s="1" t="s">
        <v>251</v>
      </c>
      <c r="BH1420" s="1" t="s">
        <v>241</v>
      </c>
      <c r="BI1420" s="1" t="s">
        <v>89</v>
      </c>
      <c r="BJ1420" s="1" t="s">
        <v>2795</v>
      </c>
      <c r="BK1420" s="1" t="s">
        <v>725</v>
      </c>
      <c r="BL1420" s="1" t="s">
        <v>143</v>
      </c>
      <c r="BM1420" s="1" t="s">
        <v>126</v>
      </c>
      <c r="BN1420" s="1" t="s">
        <v>3143</v>
      </c>
      <c r="BO1420" s="1">
        <v>300</v>
      </c>
      <c r="BP1420" s="1">
        <v>300</v>
      </c>
      <c r="BQ1420" s="1" t="s">
        <v>97</v>
      </c>
      <c r="BR1420" s="1" t="s">
        <v>98</v>
      </c>
      <c r="BS1420" s="1" t="s">
        <v>84</v>
      </c>
      <c r="BU1420" s="1">
        <v>0</v>
      </c>
      <c r="BV1420" s="1">
        <v>0</v>
      </c>
      <c r="BW1420" s="1">
        <v>0</v>
      </c>
      <c r="BX1420" s="1">
        <v>0</v>
      </c>
    </row>
    <row r="1421" spans="4:76" hidden="1" x14ac:dyDescent="0.25">
      <c r="D1421" s="4"/>
      <c r="E1421" s="5" t="str">
        <f>BJ1421</f>
        <v>DPP-2015-AUG</v>
      </c>
      <c r="F1421" s="5" t="str">
        <f>BK1421</f>
        <v>West</v>
      </c>
      <c r="H1421" s="5" t="str">
        <f>BB1421</f>
        <v>Withdrawn</v>
      </c>
      <c r="I1421" s="6" t="str">
        <f>BS1421</f>
        <v>Not Started</v>
      </c>
      <c r="J1421" s="1" t="s">
        <v>3144</v>
      </c>
      <c r="P1421" s="1" t="str">
        <f>BM1421</f>
        <v>NRIS Only</v>
      </c>
      <c r="R1421" s="1">
        <f>BP1421</f>
        <v>18.899999999999999</v>
      </c>
      <c r="T1421" s="1" t="str">
        <f>BQ1421</f>
        <v>Wind</v>
      </c>
      <c r="U1421" s="1" t="str">
        <f>BH1421</f>
        <v>Lyon County</v>
      </c>
      <c r="V1421" s="1" t="str">
        <f>BI1421</f>
        <v>MN</v>
      </c>
      <c r="AB1421" s="1"/>
      <c r="AC1421" s="1"/>
      <c r="AJ1421" s="5"/>
      <c r="AK1421" s="5"/>
      <c r="AL1421" s="5"/>
      <c r="AM1421" s="5"/>
      <c r="AN1421" s="5"/>
      <c r="AO1421" s="5"/>
      <c r="AP1421" s="5"/>
      <c r="AQ1421" s="5"/>
      <c r="AR1421" s="5"/>
      <c r="AS1421" s="5"/>
      <c r="AT1421" s="5"/>
      <c r="AU1421" s="5"/>
      <c r="BB1421" s="1" t="s">
        <v>73</v>
      </c>
      <c r="BC1421" s="2">
        <v>42142</v>
      </c>
      <c r="BD1421" s="2">
        <v>42752</v>
      </c>
      <c r="BF1421" s="2">
        <v>42430</v>
      </c>
      <c r="BG1421" s="1" t="s">
        <v>1134</v>
      </c>
      <c r="BH1421" s="1" t="s">
        <v>409</v>
      </c>
      <c r="BI1421" s="1" t="s">
        <v>93</v>
      </c>
      <c r="BJ1421" s="1" t="s">
        <v>1807</v>
      </c>
      <c r="BK1421" s="1" t="s">
        <v>725</v>
      </c>
      <c r="BL1421" s="1" t="s">
        <v>134</v>
      </c>
      <c r="BM1421" s="1" t="s">
        <v>1466</v>
      </c>
      <c r="BN1421" s="1" t="s">
        <v>3145</v>
      </c>
      <c r="BO1421" s="1">
        <v>18.899999999999999</v>
      </c>
      <c r="BP1421" s="1">
        <v>18.899999999999999</v>
      </c>
      <c r="BQ1421" s="1" t="s">
        <v>97</v>
      </c>
      <c r="BR1421" s="1" t="s">
        <v>98</v>
      </c>
      <c r="BS1421" s="1" t="s">
        <v>84</v>
      </c>
      <c r="BU1421" s="1">
        <v>0</v>
      </c>
      <c r="BV1421" s="1">
        <v>0</v>
      </c>
      <c r="BW1421" s="1">
        <v>0</v>
      </c>
      <c r="BX1421" s="1">
        <v>0</v>
      </c>
    </row>
    <row r="1422" spans="4:76" hidden="1" x14ac:dyDescent="0.25">
      <c r="D1422" s="4"/>
      <c r="E1422" s="5" t="str">
        <f>BJ1422</f>
        <v>DPP-2018-APR</v>
      </c>
      <c r="F1422" s="5" t="str">
        <f>BK1422</f>
        <v>South</v>
      </c>
      <c r="H1422" s="5" t="str">
        <f>BB1422</f>
        <v>Withdrawn</v>
      </c>
      <c r="I1422" s="6" t="str">
        <f>BS1422</f>
        <v>Not Started</v>
      </c>
      <c r="J1422" s="1" t="s">
        <v>4964</v>
      </c>
      <c r="P1422" s="1" t="str">
        <f>BM1422</f>
        <v>NRIS</v>
      </c>
      <c r="R1422" s="1">
        <f>BP1422</f>
        <v>100</v>
      </c>
      <c r="T1422" s="1" t="str">
        <f>BQ1422</f>
        <v>Solar</v>
      </c>
      <c r="U1422" s="1" t="str">
        <f>BH1422</f>
        <v>Walker County</v>
      </c>
      <c r="V1422" s="1" t="str">
        <f>BI1422</f>
        <v>TX</v>
      </c>
      <c r="AB1422" s="1"/>
      <c r="AC1422" s="1"/>
      <c r="AJ1422" s="5"/>
      <c r="AK1422" s="5"/>
      <c r="AL1422" s="5"/>
      <c r="AM1422" s="5"/>
      <c r="AN1422" s="5"/>
      <c r="AO1422" s="5"/>
      <c r="AP1422" s="5"/>
      <c r="AQ1422" s="5"/>
      <c r="AR1422" s="32"/>
      <c r="AS1422" s="32"/>
      <c r="AT1422" s="28">
        <f>AR1422/($R1422*1000)</f>
        <v>0</v>
      </c>
      <c r="AU1422" s="28">
        <f>AS1422/($R1422*1000)</f>
        <v>0</v>
      </c>
      <c r="BB1422" s="1" t="s">
        <v>73</v>
      </c>
      <c r="BC1422" s="2">
        <v>43171</v>
      </c>
      <c r="BD1422" s="2">
        <v>43705</v>
      </c>
      <c r="BF1422" s="2">
        <v>43983</v>
      </c>
      <c r="BG1422" s="1" t="s">
        <v>2461</v>
      </c>
      <c r="BH1422" s="1" t="s">
        <v>4965</v>
      </c>
      <c r="BI1422" s="1" t="s">
        <v>67</v>
      </c>
      <c r="BJ1422" s="1" t="s">
        <v>2375</v>
      </c>
      <c r="BK1422" s="1" t="s">
        <v>2395</v>
      </c>
      <c r="BL1422" s="1" t="s">
        <v>726</v>
      </c>
      <c r="BM1422" s="1" t="s">
        <v>126</v>
      </c>
      <c r="BN1422" s="1" t="s">
        <v>4966</v>
      </c>
      <c r="BO1422" s="1">
        <v>100</v>
      </c>
      <c r="BP1422" s="1">
        <v>100</v>
      </c>
      <c r="BQ1422" s="1" t="s">
        <v>1485</v>
      </c>
      <c r="BR1422" s="1" t="s">
        <v>1486</v>
      </c>
      <c r="BS1422" s="1" t="s">
        <v>84</v>
      </c>
      <c r="BU1422" s="1">
        <v>0</v>
      </c>
      <c r="BV1422" s="1">
        <v>0</v>
      </c>
      <c r="BW1422" s="1">
        <v>0</v>
      </c>
      <c r="BX1422" s="1">
        <v>0</v>
      </c>
    </row>
    <row r="1423" spans="4:76" hidden="1" x14ac:dyDescent="0.25">
      <c r="D1423" s="4"/>
      <c r="E1423" s="5" t="str">
        <f>BJ1423</f>
        <v>DPP-2018-APR</v>
      </c>
      <c r="F1423" s="5" t="str">
        <f>BK1423</f>
        <v>East (ATC)</v>
      </c>
      <c r="H1423" s="5" t="str">
        <f>BB1423</f>
        <v>Withdrawn</v>
      </c>
      <c r="I1423" s="6" t="str">
        <f>BS1423</f>
        <v>Not Started</v>
      </c>
      <c r="J1423" s="1" t="s">
        <v>4743</v>
      </c>
      <c r="P1423" s="1" t="str">
        <f>BM1423</f>
        <v>NRIS</v>
      </c>
      <c r="Q1423" s="1" t="s">
        <v>6202</v>
      </c>
      <c r="R1423" s="1">
        <f>BP1423</f>
        <v>100.23</v>
      </c>
      <c r="T1423" s="1" t="str">
        <f>BQ1423</f>
        <v>Solar</v>
      </c>
      <c r="U1423" s="1" t="str">
        <f>BH1423</f>
        <v>Adams County,Wood County</v>
      </c>
      <c r="V1423" s="1" t="str">
        <f>BI1423</f>
        <v>WI</v>
      </c>
      <c r="Z1423" s="1">
        <v>0</v>
      </c>
      <c r="AB1423" s="1"/>
      <c r="AC1423" s="1"/>
      <c r="AJ1423" s="5"/>
      <c r="AK1423" s="5"/>
      <c r="AL1423" s="5"/>
      <c r="AM1423" s="5"/>
      <c r="AN1423" s="5"/>
      <c r="AO1423" s="5"/>
      <c r="AP1423" s="5"/>
      <c r="AQ1423" s="5"/>
      <c r="AR1423" s="32"/>
      <c r="AS1423" s="32"/>
      <c r="AT1423" s="28">
        <f>AR1423/($R1423*1000)</f>
        <v>0</v>
      </c>
      <c r="AU1423" s="28">
        <f>AS1423/($R1423*1000)</f>
        <v>0</v>
      </c>
      <c r="BB1423" s="1" t="s">
        <v>73</v>
      </c>
      <c r="BC1423" s="2">
        <v>43171</v>
      </c>
      <c r="BD1423" s="2">
        <v>43496</v>
      </c>
      <c r="BF1423" s="2">
        <v>44470</v>
      </c>
      <c r="BG1423" s="1" t="s">
        <v>74</v>
      </c>
      <c r="BH1423" s="1" t="s">
        <v>4744</v>
      </c>
      <c r="BI1423" s="1" t="s">
        <v>76</v>
      </c>
      <c r="BJ1423" s="1" t="s">
        <v>2375</v>
      </c>
      <c r="BK1423" s="1" t="s">
        <v>2196</v>
      </c>
      <c r="BL1423" s="1" t="s">
        <v>2376</v>
      </c>
      <c r="BM1423" s="1" t="s">
        <v>126</v>
      </c>
      <c r="BN1423" s="1" t="s">
        <v>4745</v>
      </c>
      <c r="BO1423" s="1">
        <v>100.23</v>
      </c>
      <c r="BP1423" s="1">
        <v>100.23</v>
      </c>
      <c r="BQ1423" s="1" t="s">
        <v>1485</v>
      </c>
      <c r="BR1423" s="1" t="s">
        <v>1486</v>
      </c>
      <c r="BS1423" s="1" t="s">
        <v>84</v>
      </c>
      <c r="BU1423" s="1">
        <v>0</v>
      </c>
      <c r="BV1423" s="1">
        <v>0</v>
      </c>
      <c r="BW1423" s="1">
        <v>0</v>
      </c>
      <c r="BX1423" s="1">
        <v>0</v>
      </c>
    </row>
    <row r="1424" spans="4:76" x14ac:dyDescent="0.25">
      <c r="D1424" s="4"/>
      <c r="E1424" s="5" t="str">
        <f>BJ1424</f>
        <v>DPP-2018-APR</v>
      </c>
      <c r="F1424" s="5" t="str">
        <f>BK1424</f>
        <v>East (ATC)</v>
      </c>
      <c r="G1424" s="5" t="str">
        <f>_xlfn.CONCAT(E1424,F1424)</f>
        <v>DPP-2018-APREast (ATC)</v>
      </c>
      <c r="H1424" s="5" t="str">
        <f>BB1424</f>
        <v>Active</v>
      </c>
      <c r="I1424" s="6" t="str">
        <f>BS1424</f>
        <v>Not Started</v>
      </c>
      <c r="J1424" s="1" t="s">
        <v>2766</v>
      </c>
      <c r="P1424" s="1" t="str">
        <f>BM1424</f>
        <v>NRIS</v>
      </c>
      <c r="Q1424" s="1" t="s">
        <v>6202</v>
      </c>
      <c r="R1424" s="1">
        <f>BP1424</f>
        <v>75</v>
      </c>
      <c r="T1424" s="1" t="str">
        <f>BQ1424</f>
        <v>Solar</v>
      </c>
      <c r="U1424" s="1" t="str">
        <f>BH1424</f>
        <v>Jefferson County</v>
      </c>
      <c r="V1424" s="1" t="str">
        <f>BI1424</f>
        <v>WI</v>
      </c>
      <c r="Z1424" s="1">
        <v>1</v>
      </c>
      <c r="AA1424" s="1">
        <f>IF(H1424="Withdrawn",0,1)</f>
        <v>1</v>
      </c>
      <c r="AB1424" s="36">
        <v>800000</v>
      </c>
      <c r="AC1424" s="36">
        <v>0</v>
      </c>
      <c r="AJ1424" s="5"/>
      <c r="AK1424" s="32">
        <v>402638</v>
      </c>
      <c r="AL1424" s="32">
        <f>SUM(AB1424:AK1424)</f>
        <v>1202638</v>
      </c>
      <c r="AM1424" s="32"/>
      <c r="AN1424" s="32"/>
      <c r="AO1424" s="32">
        <v>0</v>
      </c>
      <c r="AP1424" s="32">
        <v>0</v>
      </c>
      <c r="AQ1424" s="32">
        <v>5994932</v>
      </c>
      <c r="AR1424" s="32">
        <f>AM1424+AP1424</f>
        <v>0</v>
      </c>
      <c r="AS1424" s="32">
        <f>AR1424+AN1424+AO1424+AQ1424</f>
        <v>5994932</v>
      </c>
      <c r="AT1424" s="28">
        <f>AR1424/($R1424*1000)</f>
        <v>0</v>
      </c>
      <c r="AU1424" s="28">
        <f>AS1424/($R1424*1000)</f>
        <v>79.932426666666672</v>
      </c>
      <c r="AV1424" s="16">
        <f>IF(P1424 = "NRIS",AS1424,AR1424)</f>
        <v>5994932</v>
      </c>
      <c r="BB1424" s="1" t="s">
        <v>2374</v>
      </c>
      <c r="BC1424" s="2">
        <v>43171</v>
      </c>
      <c r="BF1424" s="2">
        <v>44287</v>
      </c>
      <c r="BG1424" s="1" t="s">
        <v>74</v>
      </c>
      <c r="BH1424" s="1" t="s">
        <v>1073</v>
      </c>
      <c r="BI1424" s="1" t="s">
        <v>76</v>
      </c>
      <c r="BJ1424" s="1" t="s">
        <v>2375</v>
      </c>
      <c r="BK1424" s="1" t="s">
        <v>2196</v>
      </c>
      <c r="BL1424" s="1" t="s">
        <v>2376</v>
      </c>
      <c r="BM1424" s="1" t="s">
        <v>126</v>
      </c>
      <c r="BN1424" s="1" t="s">
        <v>2767</v>
      </c>
      <c r="BO1424" s="1">
        <v>75</v>
      </c>
      <c r="BP1424" s="1">
        <v>75</v>
      </c>
      <c r="BQ1424" s="1" t="s">
        <v>1485</v>
      </c>
      <c r="BR1424" s="1" t="s">
        <v>1486</v>
      </c>
      <c r="BS1424" s="1" t="s">
        <v>84</v>
      </c>
      <c r="BU1424" s="1">
        <v>75</v>
      </c>
      <c r="BV1424" s="1">
        <v>75</v>
      </c>
      <c r="BW1424" s="1">
        <v>75</v>
      </c>
      <c r="BX1424" s="1">
        <v>75</v>
      </c>
    </row>
    <row r="1425" spans="4:76" hidden="1" x14ac:dyDescent="0.25">
      <c r="D1425" s="4"/>
      <c r="E1425" s="5" t="str">
        <f>BJ1425</f>
        <v>DPP-2017-FEB</v>
      </c>
      <c r="F1425" s="5" t="str">
        <f>BK1425</f>
        <v>Central</v>
      </c>
      <c r="H1425" s="5" t="str">
        <f>BB1425</f>
        <v>Done</v>
      </c>
      <c r="I1425" s="6" t="str">
        <f>BS1425</f>
        <v>Under Construction</v>
      </c>
      <c r="J1425" s="1" t="s">
        <v>5599</v>
      </c>
      <c r="P1425" s="1" t="str">
        <f>BM1425</f>
        <v>NRIS Only</v>
      </c>
      <c r="R1425" s="1">
        <f>BP1425</f>
        <v>57.1</v>
      </c>
      <c r="T1425" s="1" t="str">
        <f>BQ1425</f>
        <v>Gas</v>
      </c>
      <c r="U1425" s="1" t="str">
        <f>BH1425</f>
        <v>Ford County</v>
      </c>
      <c r="V1425" s="1" t="str">
        <f>BI1425</f>
        <v>IL</v>
      </c>
      <c r="AB1425" s="1"/>
      <c r="AC1425" s="1"/>
      <c r="AJ1425" s="5"/>
      <c r="AK1425" s="5"/>
      <c r="AL1425" s="5"/>
      <c r="AM1425" s="5"/>
      <c r="AN1425" s="5"/>
      <c r="AO1425" s="5"/>
      <c r="AP1425" s="5"/>
      <c r="AQ1425" s="5"/>
      <c r="AR1425" s="5"/>
      <c r="AS1425" s="5"/>
      <c r="AT1425" s="5"/>
      <c r="AU1425" s="5"/>
      <c r="BB1425" s="1" t="s">
        <v>58</v>
      </c>
      <c r="BC1425" s="2">
        <v>42684</v>
      </c>
      <c r="BE1425" s="2">
        <v>43515</v>
      </c>
      <c r="BF1425" s="2">
        <v>42887</v>
      </c>
      <c r="BG1425" s="1" t="s">
        <v>122</v>
      </c>
      <c r="BH1425" s="1" t="s">
        <v>736</v>
      </c>
      <c r="BI1425" s="1" t="s">
        <v>124</v>
      </c>
      <c r="BJ1425" s="1" t="s">
        <v>3220</v>
      </c>
      <c r="BK1425" s="1" t="s">
        <v>2435</v>
      </c>
      <c r="BL1425" s="1" t="s">
        <v>726</v>
      </c>
      <c r="BM1425" s="1" t="s">
        <v>1466</v>
      </c>
      <c r="BN1425" s="1" t="s">
        <v>4794</v>
      </c>
      <c r="BO1425" s="1">
        <v>57.1</v>
      </c>
      <c r="BP1425" s="1">
        <v>57.1</v>
      </c>
      <c r="BQ1425" s="1" t="s">
        <v>64</v>
      </c>
      <c r="BR1425" s="1" t="s">
        <v>172</v>
      </c>
      <c r="BS1425" s="1" t="s">
        <v>71</v>
      </c>
      <c r="BT1425" s="2">
        <v>42979</v>
      </c>
      <c r="BU1425" s="1">
        <v>11.5</v>
      </c>
      <c r="BV1425" s="1">
        <v>11.5</v>
      </c>
      <c r="BW1425" s="1">
        <v>11.5</v>
      </c>
      <c r="BX1425" s="1">
        <v>11.5</v>
      </c>
    </row>
    <row r="1426" spans="4:76" hidden="1" x14ac:dyDescent="0.25">
      <c r="D1426" s="4"/>
      <c r="E1426" s="5" t="str">
        <f>BJ1426</f>
        <v>DPP-2018-APR</v>
      </c>
      <c r="F1426" s="5" t="str">
        <f>BK1426</f>
        <v>South</v>
      </c>
      <c r="H1426" s="5" t="str">
        <f>BB1426</f>
        <v>Withdrawn</v>
      </c>
      <c r="I1426" s="6" t="str">
        <f>BS1426</f>
        <v>Not Started</v>
      </c>
      <c r="J1426" s="1" t="s">
        <v>4967</v>
      </c>
      <c r="P1426" s="1" t="str">
        <f>BM1426</f>
        <v>NRIS</v>
      </c>
      <c r="R1426" s="1">
        <f>BP1426</f>
        <v>80</v>
      </c>
      <c r="T1426" s="1" t="str">
        <f>BQ1426</f>
        <v>Solar</v>
      </c>
      <c r="U1426" s="1" t="str">
        <f>BH1426</f>
        <v>Jefferson County</v>
      </c>
      <c r="V1426" s="1" t="str">
        <f>BI1426</f>
        <v>TX</v>
      </c>
      <c r="AB1426" s="1"/>
      <c r="AC1426" s="1"/>
      <c r="AJ1426" s="5"/>
      <c r="AK1426" s="5"/>
      <c r="AL1426" s="5"/>
      <c r="AM1426" s="5"/>
      <c r="AN1426" s="5"/>
      <c r="AO1426" s="5"/>
      <c r="AP1426" s="5"/>
      <c r="AQ1426" s="5"/>
      <c r="AR1426" s="32"/>
      <c r="AS1426" s="32"/>
      <c r="AT1426" s="28">
        <f>AR1426/($R1426*1000)</f>
        <v>0</v>
      </c>
      <c r="AU1426" s="28">
        <f>AS1426/($R1426*1000)</f>
        <v>0</v>
      </c>
      <c r="BB1426" s="1" t="s">
        <v>73</v>
      </c>
      <c r="BC1426" s="2">
        <v>43171</v>
      </c>
      <c r="BD1426" s="2">
        <v>43705</v>
      </c>
      <c r="BF1426" s="2">
        <v>43983</v>
      </c>
      <c r="BG1426" s="1" t="s">
        <v>2461</v>
      </c>
      <c r="BH1426" s="1" t="s">
        <v>1073</v>
      </c>
      <c r="BI1426" s="1" t="s">
        <v>67</v>
      </c>
      <c r="BJ1426" s="1" t="s">
        <v>2375</v>
      </c>
      <c r="BK1426" s="1" t="s">
        <v>2395</v>
      </c>
      <c r="BL1426" s="1" t="s">
        <v>726</v>
      </c>
      <c r="BM1426" s="1" t="s">
        <v>126</v>
      </c>
      <c r="BN1426" s="1" t="s">
        <v>4968</v>
      </c>
      <c r="BO1426" s="1">
        <v>80</v>
      </c>
      <c r="BP1426" s="1">
        <v>80</v>
      </c>
      <c r="BQ1426" s="1" t="s">
        <v>1485</v>
      </c>
      <c r="BR1426" s="1" t="s">
        <v>1486</v>
      </c>
      <c r="BS1426" s="1" t="s">
        <v>84</v>
      </c>
      <c r="BU1426" s="1">
        <v>0</v>
      </c>
      <c r="BV1426" s="1">
        <v>0</v>
      </c>
      <c r="BW1426" s="1">
        <v>0</v>
      </c>
      <c r="BX1426" s="1">
        <v>0</v>
      </c>
    </row>
    <row r="1427" spans="4:76" hidden="1" x14ac:dyDescent="0.25">
      <c r="D1427" s="4"/>
      <c r="E1427" s="5" t="str">
        <f>BJ1427</f>
        <v>DPP-2018-APR</v>
      </c>
      <c r="F1427" s="5" t="str">
        <f>BK1427</f>
        <v>South</v>
      </c>
      <c r="H1427" s="5" t="str">
        <f>BB1427</f>
        <v>Withdrawn</v>
      </c>
      <c r="I1427" s="6" t="str">
        <f>BS1427</f>
        <v>Not Started</v>
      </c>
      <c r="J1427" s="1" t="s">
        <v>4969</v>
      </c>
      <c r="P1427" s="1" t="str">
        <f>BM1427</f>
        <v>NRIS</v>
      </c>
      <c r="R1427" s="1">
        <f>BP1427</f>
        <v>120</v>
      </c>
      <c r="T1427" s="1" t="str">
        <f>BQ1427</f>
        <v>Solar</v>
      </c>
      <c r="U1427" s="1" t="str">
        <f>BH1427</f>
        <v>Quitman County,Tunica County</v>
      </c>
      <c r="V1427" s="1" t="str">
        <f>BI1427</f>
        <v>MS</v>
      </c>
      <c r="AB1427" s="1"/>
      <c r="AC1427" s="1"/>
      <c r="AJ1427" s="5"/>
      <c r="AK1427" s="5"/>
      <c r="AL1427" s="5"/>
      <c r="AM1427" s="5"/>
      <c r="AN1427" s="5"/>
      <c r="AO1427" s="5"/>
      <c r="AP1427" s="5"/>
      <c r="AQ1427" s="5"/>
      <c r="AR1427" s="32"/>
      <c r="AS1427" s="32"/>
      <c r="AT1427" s="28">
        <f>AR1427/($R1427*1000)</f>
        <v>0</v>
      </c>
      <c r="AU1427" s="28">
        <f>AS1427/($R1427*1000)</f>
        <v>0</v>
      </c>
      <c r="BB1427" s="1" t="s">
        <v>73</v>
      </c>
      <c r="BC1427" s="2">
        <v>43171</v>
      </c>
      <c r="BD1427" s="2">
        <v>43705</v>
      </c>
      <c r="BF1427" s="2">
        <v>43983</v>
      </c>
      <c r="BG1427" s="1" t="s">
        <v>2949</v>
      </c>
      <c r="BH1427" s="1" t="s">
        <v>4970</v>
      </c>
      <c r="BI1427" s="1" t="s">
        <v>2526</v>
      </c>
      <c r="BJ1427" s="1" t="s">
        <v>2375</v>
      </c>
      <c r="BK1427" s="1" t="s">
        <v>2395</v>
      </c>
      <c r="BL1427" s="1" t="s">
        <v>726</v>
      </c>
      <c r="BM1427" s="1" t="s">
        <v>126</v>
      </c>
      <c r="BN1427" s="1" t="s">
        <v>4971</v>
      </c>
      <c r="BO1427" s="1">
        <v>120</v>
      </c>
      <c r="BP1427" s="1">
        <v>120</v>
      </c>
      <c r="BQ1427" s="1" t="s">
        <v>1485</v>
      </c>
      <c r="BR1427" s="1" t="s">
        <v>1486</v>
      </c>
      <c r="BS1427" s="1" t="s">
        <v>84</v>
      </c>
      <c r="BU1427" s="1">
        <v>0</v>
      </c>
      <c r="BV1427" s="1">
        <v>0</v>
      </c>
      <c r="BW1427" s="1">
        <v>0</v>
      </c>
      <c r="BX1427" s="1">
        <v>0</v>
      </c>
    </row>
    <row r="1428" spans="4:76" x14ac:dyDescent="0.25">
      <c r="D1428" s="4"/>
      <c r="E1428" s="5" t="str">
        <f>BJ1428</f>
        <v>DPP-2018-APR</v>
      </c>
      <c r="F1428" s="5" t="str">
        <f>BK1428</f>
        <v>West</v>
      </c>
      <c r="G1428" s="5" t="str">
        <f>_xlfn.CONCAT(E1428,F1428)</f>
        <v>DPP-2018-APRWest</v>
      </c>
      <c r="H1428" s="5" t="str">
        <f>BB1428</f>
        <v>Active</v>
      </c>
      <c r="I1428" s="6" t="str">
        <f>BS1428</f>
        <v>Not Started</v>
      </c>
      <c r="J1428" s="1" t="s">
        <v>2789</v>
      </c>
      <c r="M1428" s="1" t="s">
        <v>6190</v>
      </c>
      <c r="N1428" s="1" t="s">
        <v>6197</v>
      </c>
      <c r="P1428" s="1" t="str">
        <f>BM1428</f>
        <v>NRIS</v>
      </c>
      <c r="Q1428" s="1" t="s">
        <v>6202</v>
      </c>
      <c r="R1428" s="1">
        <f>BP1428</f>
        <v>80</v>
      </c>
      <c r="T1428" s="1" t="str">
        <f>BQ1428</f>
        <v>Solar</v>
      </c>
      <c r="U1428" s="1" t="str">
        <f>BH1428</f>
        <v>Rock County</v>
      </c>
      <c r="V1428" s="1" t="str">
        <f>BI1428</f>
        <v>MN</v>
      </c>
      <c r="Z1428" s="1">
        <v>1</v>
      </c>
      <c r="AA1428" s="1">
        <f>IF(H1428="Withdrawn",0,1)</f>
        <v>1</v>
      </c>
      <c r="AB1428" s="36">
        <v>800000</v>
      </c>
      <c r="AC1428" s="36">
        <v>3874879</v>
      </c>
      <c r="AJ1428" s="5"/>
      <c r="AK1428" s="32">
        <v>0</v>
      </c>
      <c r="AL1428" s="32">
        <f>SUM(AB1428:AK1428)</f>
        <v>4674879</v>
      </c>
      <c r="AM1428" s="32">
        <v>0</v>
      </c>
      <c r="AN1428" s="32">
        <v>756133</v>
      </c>
      <c r="AO1428" s="32">
        <v>0</v>
      </c>
      <c r="AP1428" s="32">
        <f>14851+6908747</f>
        <v>6923598</v>
      </c>
      <c r="AQ1428" s="32">
        <v>0</v>
      </c>
      <c r="AR1428" s="32">
        <f>AM1428+AP1428</f>
        <v>6923598</v>
      </c>
      <c r="AS1428" s="32">
        <f>AR1428+AN1428+AO1428+AQ1428</f>
        <v>7679731</v>
      </c>
      <c r="AT1428" s="28">
        <f>AR1428/($R1428*1000)</f>
        <v>86.544974999999994</v>
      </c>
      <c r="AU1428" s="28">
        <f>AS1428/($R1428*1000)</f>
        <v>95.996637500000006</v>
      </c>
      <c r="AV1428" s="16">
        <f>IF(P1428 = "NRIS",AS1428,AR1428)</f>
        <v>7679731</v>
      </c>
      <c r="BB1428" s="1" t="s">
        <v>2374</v>
      </c>
      <c r="BC1428" s="2">
        <v>43171</v>
      </c>
      <c r="BF1428" s="2">
        <v>44409</v>
      </c>
      <c r="BG1428" s="1" t="s">
        <v>87</v>
      </c>
      <c r="BH1428" s="1" t="s">
        <v>158</v>
      </c>
      <c r="BI1428" s="1" t="s">
        <v>93</v>
      </c>
      <c r="BJ1428" s="1" t="s">
        <v>2375</v>
      </c>
      <c r="BK1428" s="1" t="s">
        <v>725</v>
      </c>
      <c r="BL1428" s="1" t="s">
        <v>2376</v>
      </c>
      <c r="BM1428" s="1" t="s">
        <v>126</v>
      </c>
      <c r="BN1428" s="1" t="s">
        <v>2790</v>
      </c>
      <c r="BO1428" s="1">
        <v>80</v>
      </c>
      <c r="BP1428" s="1">
        <v>80</v>
      </c>
      <c r="BQ1428" s="1" t="s">
        <v>1485</v>
      </c>
      <c r="BR1428" s="1" t="s">
        <v>1486</v>
      </c>
      <c r="BS1428" s="1" t="s">
        <v>84</v>
      </c>
      <c r="BU1428" s="1">
        <v>80</v>
      </c>
      <c r="BV1428" s="1">
        <v>80</v>
      </c>
      <c r="BW1428" s="1">
        <v>80</v>
      </c>
      <c r="BX1428" s="1">
        <v>0</v>
      </c>
    </row>
    <row r="1429" spans="4:76" hidden="1" x14ac:dyDescent="0.25">
      <c r="D1429" s="4"/>
      <c r="E1429" s="5" t="str">
        <f>BJ1429</f>
        <v>DPP-2018-APR</v>
      </c>
      <c r="F1429" s="5" t="str">
        <f>BK1429</f>
        <v>South</v>
      </c>
      <c r="H1429" s="5" t="str">
        <f>BB1429</f>
        <v>Withdrawn</v>
      </c>
      <c r="I1429" s="6" t="str">
        <f>BS1429</f>
        <v>Not Started</v>
      </c>
      <c r="J1429" s="1" t="s">
        <v>4972</v>
      </c>
      <c r="P1429" s="1" t="str">
        <f>BM1429</f>
        <v>NRIS</v>
      </c>
      <c r="R1429" s="1">
        <f>BP1429</f>
        <v>150</v>
      </c>
      <c r="T1429" s="1" t="str">
        <f>BQ1429</f>
        <v>Solar</v>
      </c>
      <c r="U1429" s="1" t="str">
        <f>BH1429</f>
        <v>Jefferson Davis Parish</v>
      </c>
      <c r="V1429" s="1" t="str">
        <f>BI1429</f>
        <v>LA</v>
      </c>
      <c r="AB1429" s="1"/>
      <c r="AC1429" s="1"/>
      <c r="AJ1429" s="5"/>
      <c r="AK1429" s="5"/>
      <c r="AL1429" s="5"/>
      <c r="AM1429" s="5"/>
      <c r="AN1429" s="5"/>
      <c r="AO1429" s="5"/>
      <c r="AP1429" s="5"/>
      <c r="AQ1429" s="5"/>
      <c r="AR1429" s="32"/>
      <c r="AS1429" s="32"/>
      <c r="AT1429" s="28">
        <f>AR1429/($R1429*1000)</f>
        <v>0</v>
      </c>
      <c r="AU1429" s="28">
        <f>AS1429/($R1429*1000)</f>
        <v>0</v>
      </c>
      <c r="BB1429" s="1" t="s">
        <v>73</v>
      </c>
      <c r="BC1429" s="2">
        <v>43171</v>
      </c>
      <c r="BD1429" s="2">
        <v>43705</v>
      </c>
      <c r="BF1429" s="2">
        <v>43983</v>
      </c>
      <c r="BG1429" s="1" t="s">
        <v>2574</v>
      </c>
      <c r="BH1429" s="1" t="s">
        <v>2980</v>
      </c>
      <c r="BI1429" s="1" t="s">
        <v>61</v>
      </c>
      <c r="BJ1429" s="1" t="s">
        <v>2375</v>
      </c>
      <c r="BK1429" s="1" t="s">
        <v>2395</v>
      </c>
      <c r="BL1429" s="1" t="s">
        <v>726</v>
      </c>
      <c r="BM1429" s="1" t="s">
        <v>126</v>
      </c>
      <c r="BN1429" s="1" t="s">
        <v>4973</v>
      </c>
      <c r="BO1429" s="1">
        <v>150</v>
      </c>
      <c r="BP1429" s="1">
        <v>150</v>
      </c>
      <c r="BQ1429" s="1" t="s">
        <v>1485</v>
      </c>
      <c r="BR1429" s="1" t="s">
        <v>1486</v>
      </c>
      <c r="BS1429" s="1" t="s">
        <v>84</v>
      </c>
      <c r="BU1429" s="1">
        <v>0</v>
      </c>
      <c r="BV1429" s="1">
        <v>0</v>
      </c>
      <c r="BW1429" s="1">
        <v>0</v>
      </c>
      <c r="BX1429" s="1">
        <v>0</v>
      </c>
    </row>
    <row r="1430" spans="4:76" hidden="1" x14ac:dyDescent="0.25">
      <c r="D1430" s="4"/>
      <c r="E1430" s="5" t="str">
        <f>BJ1430</f>
        <v>DPP-2018-APR</v>
      </c>
      <c r="F1430" s="5" t="str">
        <f>BK1430</f>
        <v>South</v>
      </c>
      <c r="H1430" s="5" t="str">
        <f>BB1430</f>
        <v>Withdrawn</v>
      </c>
      <c r="I1430" s="6" t="str">
        <f>BS1430</f>
        <v>Not Started</v>
      </c>
      <c r="J1430" s="1" t="s">
        <v>4974</v>
      </c>
      <c r="P1430" s="1" t="str">
        <f>BM1430</f>
        <v>NRIS</v>
      </c>
      <c r="R1430" s="1">
        <f>BP1430</f>
        <v>50</v>
      </c>
      <c r="T1430" s="1" t="str">
        <f>BQ1430</f>
        <v>Solar</v>
      </c>
      <c r="U1430" s="1" t="str">
        <f>BH1430</f>
        <v>Acadia Parish</v>
      </c>
      <c r="V1430" s="1" t="str">
        <f>BI1430</f>
        <v>LA</v>
      </c>
      <c r="AB1430" s="1"/>
      <c r="AC1430" s="1"/>
      <c r="AJ1430" s="5"/>
      <c r="AK1430" s="5"/>
      <c r="AL1430" s="5"/>
      <c r="AM1430" s="5"/>
      <c r="AN1430" s="5"/>
      <c r="AO1430" s="5"/>
      <c r="AP1430" s="5"/>
      <c r="AQ1430" s="5"/>
      <c r="AR1430" s="32"/>
      <c r="AS1430" s="32"/>
      <c r="AT1430" s="28">
        <f>AR1430/($R1430*1000)</f>
        <v>0</v>
      </c>
      <c r="AU1430" s="28">
        <f>AS1430/($R1430*1000)</f>
        <v>0</v>
      </c>
      <c r="BB1430" s="1" t="s">
        <v>73</v>
      </c>
      <c r="BC1430" s="2">
        <v>43171</v>
      </c>
      <c r="BD1430" s="2">
        <v>43705</v>
      </c>
      <c r="BF1430" s="2">
        <v>43983</v>
      </c>
      <c r="BG1430" s="1" t="s">
        <v>2574</v>
      </c>
      <c r="BH1430" s="1" t="s">
        <v>3069</v>
      </c>
      <c r="BI1430" s="1" t="s">
        <v>61</v>
      </c>
      <c r="BJ1430" s="1" t="s">
        <v>2375</v>
      </c>
      <c r="BK1430" s="1" t="s">
        <v>2395</v>
      </c>
      <c r="BL1430" s="1" t="s">
        <v>726</v>
      </c>
      <c r="BM1430" s="1" t="s">
        <v>126</v>
      </c>
      <c r="BN1430" s="1" t="s">
        <v>4975</v>
      </c>
      <c r="BO1430" s="1">
        <v>50</v>
      </c>
      <c r="BP1430" s="1">
        <v>50</v>
      </c>
      <c r="BQ1430" s="1" t="s">
        <v>1485</v>
      </c>
      <c r="BR1430" s="1" t="s">
        <v>1486</v>
      </c>
      <c r="BS1430" s="1" t="s">
        <v>84</v>
      </c>
      <c r="BU1430" s="1">
        <v>0</v>
      </c>
      <c r="BV1430" s="1">
        <v>0</v>
      </c>
      <c r="BW1430" s="1">
        <v>0</v>
      </c>
      <c r="BX1430" s="1">
        <v>0</v>
      </c>
    </row>
    <row r="1431" spans="4:76" hidden="1" x14ac:dyDescent="0.25">
      <c r="D1431" s="4"/>
      <c r="E1431" s="5" t="str">
        <f>BJ1431</f>
        <v>DPP-2018-APR</v>
      </c>
      <c r="F1431" s="5" t="str">
        <f>BK1431</f>
        <v>South</v>
      </c>
      <c r="H1431" s="5" t="str">
        <f>BB1431</f>
        <v>Withdrawn</v>
      </c>
      <c r="I1431" s="6" t="str">
        <f>BS1431</f>
        <v>Not Started</v>
      </c>
      <c r="J1431" s="1" t="s">
        <v>4733</v>
      </c>
      <c r="P1431" s="1" t="str">
        <f>BM1431</f>
        <v>NRIS</v>
      </c>
      <c r="R1431" s="1">
        <f>BP1431</f>
        <v>50</v>
      </c>
      <c r="T1431" s="1" t="str">
        <f>BQ1431</f>
        <v>Solar</v>
      </c>
      <c r="U1431" s="1" t="str">
        <f>BH1431</f>
        <v>St. Francis County</v>
      </c>
      <c r="V1431" s="1" t="str">
        <f>BI1431</f>
        <v>AR</v>
      </c>
      <c r="AB1431" s="1"/>
      <c r="AC1431" s="1"/>
      <c r="AJ1431" s="5"/>
      <c r="AK1431" s="5"/>
      <c r="AL1431" s="5"/>
      <c r="AM1431" s="5"/>
      <c r="AN1431" s="5"/>
      <c r="AO1431" s="5"/>
      <c r="AP1431" s="5"/>
      <c r="AQ1431" s="5"/>
      <c r="AR1431" s="32"/>
      <c r="AS1431" s="32"/>
      <c r="AT1431" s="28">
        <f>AR1431/($R1431*1000)</f>
        <v>0</v>
      </c>
      <c r="AU1431" s="28">
        <f>AS1431/($R1431*1000)</f>
        <v>0</v>
      </c>
      <c r="BB1431" s="1" t="s">
        <v>73</v>
      </c>
      <c r="BC1431" s="2">
        <v>43171</v>
      </c>
      <c r="BD1431" s="2">
        <v>43479</v>
      </c>
      <c r="BF1431" s="2">
        <v>43983</v>
      </c>
      <c r="BG1431" s="1" t="s">
        <v>2392</v>
      </c>
      <c r="BH1431" s="1" t="s">
        <v>2539</v>
      </c>
      <c r="BI1431" s="1" t="s">
        <v>2394</v>
      </c>
      <c r="BJ1431" s="1" t="s">
        <v>2375</v>
      </c>
      <c r="BK1431" s="1" t="s">
        <v>2395</v>
      </c>
      <c r="BL1431" s="1" t="s">
        <v>726</v>
      </c>
      <c r="BM1431" s="1" t="s">
        <v>126</v>
      </c>
      <c r="BN1431" s="1" t="s">
        <v>4734</v>
      </c>
      <c r="BO1431" s="1">
        <v>50</v>
      </c>
      <c r="BP1431" s="1">
        <v>50</v>
      </c>
      <c r="BQ1431" s="1" t="s">
        <v>1485</v>
      </c>
      <c r="BR1431" s="1" t="s">
        <v>1486</v>
      </c>
      <c r="BS1431" s="1" t="s">
        <v>84</v>
      </c>
      <c r="BU1431" s="1">
        <v>0</v>
      </c>
      <c r="BV1431" s="1">
        <v>0</v>
      </c>
      <c r="BW1431" s="1">
        <v>0</v>
      </c>
      <c r="BX1431" s="1">
        <v>0</v>
      </c>
    </row>
    <row r="1432" spans="4:76" hidden="1" x14ac:dyDescent="0.25">
      <c r="D1432" s="4"/>
      <c r="E1432" s="5" t="str">
        <f>BJ1432</f>
        <v>DPP-2010-AUG</v>
      </c>
      <c r="F1432" s="5" t="str">
        <f>BK1432</f>
        <v>MI</v>
      </c>
      <c r="H1432" s="5" t="str">
        <f>BB1432</f>
        <v>Done</v>
      </c>
      <c r="I1432" s="6" t="str">
        <f>BS1432</f>
        <v>In Service</v>
      </c>
      <c r="J1432" s="1" t="s">
        <v>3167</v>
      </c>
      <c r="P1432" s="1" t="str">
        <f>BM1432</f>
        <v>NRIS</v>
      </c>
      <c r="R1432" s="1">
        <f>BP1432</f>
        <v>125</v>
      </c>
      <c r="T1432" s="1" t="str">
        <f>BQ1432</f>
        <v>Wind</v>
      </c>
      <c r="U1432" s="1" t="str">
        <f>BH1432</f>
        <v>Gratiot County</v>
      </c>
      <c r="V1432" s="1" t="str">
        <f>BI1432</f>
        <v>MI</v>
      </c>
      <c r="AB1432" s="1"/>
      <c r="AC1432" s="1"/>
      <c r="AJ1432" s="5"/>
      <c r="AK1432" s="5"/>
      <c r="AL1432" s="5"/>
      <c r="AM1432" s="5"/>
      <c r="AN1432" s="5"/>
      <c r="AO1432" s="5"/>
      <c r="AP1432" s="5"/>
      <c r="AQ1432" s="5"/>
      <c r="AR1432" s="5"/>
      <c r="AS1432" s="5"/>
      <c r="AT1432" s="5"/>
      <c r="AU1432" s="5"/>
      <c r="BB1432" s="1" t="s">
        <v>58</v>
      </c>
      <c r="BC1432" s="2">
        <v>40311</v>
      </c>
      <c r="BE1432" s="2">
        <v>40899</v>
      </c>
      <c r="BF1432" s="2">
        <v>41244</v>
      </c>
      <c r="BG1432" s="1" t="s">
        <v>139</v>
      </c>
      <c r="BH1432" s="1" t="s">
        <v>1264</v>
      </c>
      <c r="BI1432" s="1" t="s">
        <v>130</v>
      </c>
      <c r="BJ1432" s="1" t="s">
        <v>1550</v>
      </c>
      <c r="BK1432" s="1" t="s">
        <v>130</v>
      </c>
      <c r="BL1432" s="1" t="s">
        <v>77</v>
      </c>
      <c r="BM1432" s="1" t="s">
        <v>126</v>
      </c>
      <c r="BN1432" s="1" t="s">
        <v>2108</v>
      </c>
      <c r="BO1432" s="1">
        <v>125</v>
      </c>
      <c r="BP1432" s="1">
        <v>125</v>
      </c>
      <c r="BQ1432" s="1" t="s">
        <v>97</v>
      </c>
      <c r="BR1432" s="1" t="s">
        <v>98</v>
      </c>
      <c r="BS1432" s="1" t="s">
        <v>65</v>
      </c>
      <c r="BT1432" s="2">
        <v>39173</v>
      </c>
      <c r="BU1432" s="1">
        <v>0</v>
      </c>
      <c r="BV1432" s="1">
        <v>0</v>
      </c>
      <c r="BW1432" s="1">
        <v>0</v>
      </c>
      <c r="BX1432" s="1">
        <v>0</v>
      </c>
    </row>
    <row r="1433" spans="4:76" hidden="1" x14ac:dyDescent="0.25">
      <c r="D1433" s="4"/>
      <c r="E1433" s="5" t="str">
        <f>BJ1433</f>
        <v>DPP-2018-APR</v>
      </c>
      <c r="F1433" s="5" t="str">
        <f>BK1433</f>
        <v>South</v>
      </c>
      <c r="H1433" s="5" t="str">
        <f>BB1433</f>
        <v>Withdrawn</v>
      </c>
      <c r="I1433" s="6" t="str">
        <f>BS1433</f>
        <v>Not Started</v>
      </c>
      <c r="J1433" s="1" t="s">
        <v>4978</v>
      </c>
      <c r="P1433" s="1" t="str">
        <f>BM1433</f>
        <v>NRIS</v>
      </c>
      <c r="R1433" s="1">
        <f>BP1433</f>
        <v>80</v>
      </c>
      <c r="T1433" s="1" t="str">
        <f>BQ1433</f>
        <v>Solar</v>
      </c>
      <c r="U1433" s="1" t="str">
        <f>BH1433</f>
        <v>Liberty County</v>
      </c>
      <c r="V1433" s="1" t="str">
        <f>BI1433</f>
        <v>TX</v>
      </c>
      <c r="AB1433" s="1"/>
      <c r="AC1433" s="1"/>
      <c r="AJ1433" s="5"/>
      <c r="AK1433" s="5"/>
      <c r="AL1433" s="5"/>
      <c r="AM1433" s="5"/>
      <c r="AN1433" s="5"/>
      <c r="AO1433" s="5"/>
      <c r="AP1433" s="5"/>
      <c r="AQ1433" s="5"/>
      <c r="AR1433" s="32"/>
      <c r="AS1433" s="32"/>
      <c r="AT1433" s="28">
        <f>AR1433/($R1433*1000)</f>
        <v>0</v>
      </c>
      <c r="AU1433" s="28">
        <f>AS1433/($R1433*1000)</f>
        <v>0</v>
      </c>
      <c r="BB1433" s="1" t="s">
        <v>73</v>
      </c>
      <c r="BC1433" s="2">
        <v>43171</v>
      </c>
      <c r="BD1433" s="2">
        <v>43705</v>
      </c>
      <c r="BF1433" s="2">
        <v>43983</v>
      </c>
      <c r="BG1433" s="1" t="s">
        <v>2461</v>
      </c>
      <c r="BH1433" s="1" t="s">
        <v>4648</v>
      </c>
      <c r="BI1433" s="1" t="s">
        <v>67</v>
      </c>
      <c r="BJ1433" s="1" t="s">
        <v>2375</v>
      </c>
      <c r="BK1433" s="1" t="s">
        <v>2395</v>
      </c>
      <c r="BL1433" s="1" t="s">
        <v>726</v>
      </c>
      <c r="BM1433" s="1" t="s">
        <v>126</v>
      </c>
      <c r="BN1433" s="1" t="s">
        <v>4979</v>
      </c>
      <c r="BO1433" s="1">
        <v>80</v>
      </c>
      <c r="BP1433" s="1">
        <v>80</v>
      </c>
      <c r="BQ1433" s="1" t="s">
        <v>1485</v>
      </c>
      <c r="BR1433" s="1" t="s">
        <v>1486</v>
      </c>
      <c r="BS1433" s="1" t="s">
        <v>84</v>
      </c>
      <c r="BU1433" s="1">
        <v>0</v>
      </c>
      <c r="BV1433" s="1">
        <v>0</v>
      </c>
      <c r="BW1433" s="1">
        <v>0</v>
      </c>
      <c r="BX1433" s="1">
        <v>0</v>
      </c>
    </row>
    <row r="1434" spans="4:76" x14ac:dyDescent="0.25">
      <c r="D1434" s="4"/>
      <c r="E1434" s="5" t="str">
        <f>BJ1434</f>
        <v>DPP-2018-APR</v>
      </c>
      <c r="F1434" s="5" t="str">
        <f>BK1434</f>
        <v>West</v>
      </c>
      <c r="G1434" s="5" t="str">
        <f>_xlfn.CONCAT(E1434,F1434)</f>
        <v>DPP-2018-APRWest</v>
      </c>
      <c r="H1434" s="5" t="str">
        <f>BB1434</f>
        <v>Active</v>
      </c>
      <c r="I1434" s="6" t="str">
        <f>BS1434</f>
        <v>Not Started</v>
      </c>
      <c r="J1434" s="1" t="s">
        <v>2797</v>
      </c>
      <c r="P1434" s="1" t="str">
        <f>BM1434</f>
        <v>NRIS</v>
      </c>
      <c r="Q1434" s="1" t="s">
        <v>6202</v>
      </c>
      <c r="R1434" s="1">
        <f>BP1434</f>
        <v>50</v>
      </c>
      <c r="T1434" s="1" t="str">
        <f>BQ1434</f>
        <v>Solar</v>
      </c>
      <c r="U1434" s="1" t="str">
        <f>BH1434</f>
        <v>McCook County</v>
      </c>
      <c r="V1434" s="1" t="str">
        <f>BI1434</f>
        <v>SD</v>
      </c>
      <c r="Z1434" s="1">
        <v>1</v>
      </c>
      <c r="AA1434" s="1">
        <f>IF(H1434="Withdrawn",0,1)</f>
        <v>1</v>
      </c>
      <c r="AB1434" s="36">
        <v>200000</v>
      </c>
      <c r="AC1434" s="36">
        <v>293034</v>
      </c>
      <c r="AJ1434" s="5"/>
      <c r="AK1434" s="32">
        <v>606276</v>
      </c>
      <c r="AL1434" s="32">
        <f>SUM(AB1434:AK1434)</f>
        <v>1099310</v>
      </c>
      <c r="AM1434" s="32">
        <v>0</v>
      </c>
      <c r="AN1434" s="32">
        <v>1965718</v>
      </c>
      <c r="AO1434" s="32">
        <v>0</v>
      </c>
      <c r="AP1434" s="32">
        <f>11551+5485000</f>
        <v>5496551</v>
      </c>
      <c r="AQ1434" s="32">
        <v>0</v>
      </c>
      <c r="AR1434" s="32">
        <f>AM1434+AP1434</f>
        <v>5496551</v>
      </c>
      <c r="AS1434" s="32">
        <f>AR1434+AN1434+AO1434+AQ1434</f>
        <v>7462269</v>
      </c>
      <c r="AT1434" s="28">
        <f>AR1434/($R1434*1000)</f>
        <v>109.93102</v>
      </c>
      <c r="AU1434" s="28">
        <f>AS1434/($R1434*1000)</f>
        <v>149.24538000000001</v>
      </c>
      <c r="AV1434" s="16">
        <f>IF(P1434 = "NRIS",AS1434,AR1434)</f>
        <v>7462269</v>
      </c>
      <c r="BB1434" s="1" t="s">
        <v>2374</v>
      </c>
      <c r="BC1434" s="2">
        <v>43171</v>
      </c>
      <c r="BF1434" s="2">
        <v>44439</v>
      </c>
      <c r="BG1434" s="1" t="s">
        <v>91</v>
      </c>
      <c r="BH1434" s="1" t="s">
        <v>2798</v>
      </c>
      <c r="BI1434" s="1" t="s">
        <v>205</v>
      </c>
      <c r="BJ1434" s="1" t="s">
        <v>2375</v>
      </c>
      <c r="BK1434" s="1" t="s">
        <v>725</v>
      </c>
      <c r="BL1434" s="1" t="s">
        <v>2376</v>
      </c>
      <c r="BM1434" s="1" t="s">
        <v>126</v>
      </c>
      <c r="BN1434" s="1" t="s">
        <v>2799</v>
      </c>
      <c r="BO1434" s="1">
        <v>50</v>
      </c>
      <c r="BP1434" s="1">
        <v>50</v>
      </c>
      <c r="BQ1434" s="1" t="s">
        <v>1485</v>
      </c>
      <c r="BR1434" s="1" t="s">
        <v>1486</v>
      </c>
      <c r="BS1434" s="1" t="s">
        <v>84</v>
      </c>
      <c r="BU1434" s="1">
        <v>50</v>
      </c>
      <c r="BV1434" s="1">
        <v>50</v>
      </c>
      <c r="BW1434" s="1">
        <v>50</v>
      </c>
      <c r="BX1434" s="1">
        <v>0</v>
      </c>
    </row>
    <row r="1435" spans="4:76" hidden="1" x14ac:dyDescent="0.25">
      <c r="D1435" s="4"/>
      <c r="E1435" s="5" t="str">
        <f>BJ1435</f>
        <v>DPP-2018-APR</v>
      </c>
      <c r="F1435" s="5" t="str">
        <f>BK1435</f>
        <v>West</v>
      </c>
      <c r="H1435" s="5" t="str">
        <f>BB1435</f>
        <v>Withdrawn</v>
      </c>
      <c r="I1435" s="6" t="str">
        <f>BS1435</f>
        <v>Not Started</v>
      </c>
      <c r="J1435" s="1" t="s">
        <v>5320</v>
      </c>
      <c r="P1435" s="1" t="str">
        <f>BM1435</f>
        <v>NRIS</v>
      </c>
      <c r="R1435" s="1">
        <f>BP1435</f>
        <v>200</v>
      </c>
      <c r="T1435" s="1" t="str">
        <f>BQ1435</f>
        <v>Solar</v>
      </c>
      <c r="U1435" s="1" t="str">
        <f>BH1435</f>
        <v>Cass County</v>
      </c>
      <c r="V1435" s="1" t="str">
        <f>BI1435</f>
        <v>ND</v>
      </c>
      <c r="AB1435" s="1"/>
      <c r="AC1435" s="1"/>
      <c r="AJ1435" s="5"/>
      <c r="AK1435" s="5"/>
      <c r="AL1435" s="5"/>
      <c r="AM1435" s="5"/>
      <c r="AN1435" s="5"/>
      <c r="AO1435" s="5"/>
      <c r="AP1435" s="5"/>
      <c r="AQ1435" s="5"/>
      <c r="AR1435" s="32"/>
      <c r="AS1435" s="32"/>
      <c r="AT1435" s="28">
        <f>AR1435/($R1435*1000)</f>
        <v>0</v>
      </c>
      <c r="AU1435" s="28">
        <f>AS1435/($R1435*1000)</f>
        <v>0</v>
      </c>
      <c r="BB1435" s="1" t="s">
        <v>73</v>
      </c>
      <c r="BC1435" s="2">
        <v>43171</v>
      </c>
      <c r="BD1435" s="2">
        <v>43915</v>
      </c>
      <c r="BF1435" s="2">
        <v>44409</v>
      </c>
      <c r="BG1435" s="1" t="s">
        <v>91</v>
      </c>
      <c r="BH1435" s="1" t="s">
        <v>226</v>
      </c>
      <c r="BI1435" s="1" t="s">
        <v>194</v>
      </c>
      <c r="BJ1435" s="1" t="s">
        <v>2375</v>
      </c>
      <c r="BK1435" s="1" t="s">
        <v>725</v>
      </c>
      <c r="BL1435" s="1" t="s">
        <v>2376</v>
      </c>
      <c r="BM1435" s="1" t="s">
        <v>126</v>
      </c>
      <c r="BN1435" s="1" t="s">
        <v>5321</v>
      </c>
      <c r="BO1435" s="1">
        <v>200</v>
      </c>
      <c r="BP1435" s="1">
        <v>200</v>
      </c>
      <c r="BQ1435" s="1" t="s">
        <v>1485</v>
      </c>
      <c r="BR1435" s="1" t="s">
        <v>1486</v>
      </c>
      <c r="BS1435" s="1" t="s">
        <v>84</v>
      </c>
      <c r="BU1435" s="1">
        <v>0</v>
      </c>
      <c r="BV1435" s="1">
        <v>0</v>
      </c>
      <c r="BW1435" s="1">
        <v>0</v>
      </c>
      <c r="BX1435" s="1">
        <v>0</v>
      </c>
    </row>
    <row r="1436" spans="4:76" x14ac:dyDescent="0.25">
      <c r="D1436" s="4"/>
      <c r="E1436" s="5" t="str">
        <f>BJ1436</f>
        <v>DPP-2018-APR</v>
      </c>
      <c r="F1436" s="5" t="str">
        <f>BK1436</f>
        <v>East (ATC)</v>
      </c>
      <c r="G1436" s="5" t="str">
        <f>_xlfn.CONCAT(E1436,F1436)</f>
        <v>DPP-2018-APREast (ATC)</v>
      </c>
      <c r="H1436" s="5" t="str">
        <f>BB1436</f>
        <v>Active</v>
      </c>
      <c r="I1436" s="6" t="str">
        <f>BS1436</f>
        <v>Not Started</v>
      </c>
      <c r="J1436" s="1" t="s">
        <v>2806</v>
      </c>
      <c r="P1436" s="1" t="str">
        <f>BM1436</f>
        <v>NRIS</v>
      </c>
      <c r="Q1436" s="1" t="s">
        <v>6202</v>
      </c>
      <c r="R1436" s="1">
        <f>BP1436</f>
        <v>100</v>
      </c>
      <c r="T1436" s="1" t="str">
        <f>BQ1436</f>
        <v>Solar</v>
      </c>
      <c r="U1436" s="1" t="str">
        <f>BH1436</f>
        <v>Dodge County</v>
      </c>
      <c r="V1436" s="1" t="str">
        <f>BI1436</f>
        <v>WI</v>
      </c>
      <c r="Z1436" s="1">
        <v>1</v>
      </c>
      <c r="AA1436" s="1">
        <f>IF(H1436="Withdrawn",0,1)</f>
        <v>1</v>
      </c>
      <c r="AB1436" s="36">
        <v>400000</v>
      </c>
      <c r="AC1436" s="36">
        <v>0</v>
      </c>
      <c r="AJ1436" s="5"/>
      <c r="AK1436" s="32">
        <v>965375</v>
      </c>
      <c r="AL1436" s="32">
        <f>SUM(AB1436:AK1436)</f>
        <v>1365375</v>
      </c>
      <c r="AM1436" s="32"/>
      <c r="AN1436" s="32"/>
      <c r="AO1436" s="32">
        <v>670000</v>
      </c>
      <c r="AP1436" s="32">
        <v>1521698</v>
      </c>
      <c r="AQ1436" s="32">
        <v>5097259</v>
      </c>
      <c r="AR1436" s="32">
        <f>AM1436+AP1436</f>
        <v>1521698</v>
      </c>
      <c r="AS1436" s="32">
        <f>AR1436+AN1436+AO1436+AQ1436</f>
        <v>7288957</v>
      </c>
      <c r="AT1436" s="28">
        <f>AR1436/($R1436*1000)</f>
        <v>15.21698</v>
      </c>
      <c r="AU1436" s="28">
        <f>AS1436/($R1436*1000)</f>
        <v>72.889570000000006</v>
      </c>
      <c r="AV1436" s="16">
        <f>IF(P1436 = "NRIS",AS1436,AR1436)</f>
        <v>7288957</v>
      </c>
      <c r="BB1436" s="1" t="s">
        <v>2374</v>
      </c>
      <c r="BC1436" s="2">
        <v>43171</v>
      </c>
      <c r="BF1436" s="2">
        <v>44409</v>
      </c>
      <c r="BG1436" s="1" t="s">
        <v>74</v>
      </c>
      <c r="BH1436" s="1" t="s">
        <v>297</v>
      </c>
      <c r="BI1436" s="1" t="s">
        <v>76</v>
      </c>
      <c r="BJ1436" s="1" t="s">
        <v>2375</v>
      </c>
      <c r="BK1436" s="1" t="s">
        <v>2196</v>
      </c>
      <c r="BL1436" s="1" t="s">
        <v>2376</v>
      </c>
      <c r="BM1436" s="1" t="s">
        <v>126</v>
      </c>
      <c r="BN1436" s="1" t="s">
        <v>2807</v>
      </c>
      <c r="BO1436" s="1">
        <v>100</v>
      </c>
      <c r="BP1436" s="1">
        <v>100</v>
      </c>
      <c r="BQ1436" s="1" t="s">
        <v>1485</v>
      </c>
      <c r="BR1436" s="1" t="s">
        <v>1486</v>
      </c>
      <c r="BS1436" s="1" t="s">
        <v>84</v>
      </c>
      <c r="BU1436" s="1">
        <v>100</v>
      </c>
      <c r="BV1436" s="1">
        <v>100</v>
      </c>
      <c r="BW1436" s="1">
        <v>100</v>
      </c>
      <c r="BX1436" s="1">
        <v>100</v>
      </c>
    </row>
    <row r="1437" spans="4:76" hidden="1" x14ac:dyDescent="0.25">
      <c r="D1437" s="4"/>
      <c r="E1437" s="5" t="str">
        <f>BJ1437</f>
        <v>DPP-2018-APR</v>
      </c>
      <c r="F1437" s="5" t="str">
        <f>BK1437</f>
        <v>East (ITC)</v>
      </c>
      <c r="H1437" s="5" t="str">
        <f>BB1437</f>
        <v>Active</v>
      </c>
      <c r="I1437" s="6" t="str">
        <f>BS1437</f>
        <v>Not Started</v>
      </c>
      <c r="J1437" s="1" t="s">
        <v>2808</v>
      </c>
      <c r="P1437" s="1" t="str">
        <f>BM1437</f>
        <v>NRIS</v>
      </c>
      <c r="R1437" s="1">
        <f>BP1437</f>
        <v>50</v>
      </c>
      <c r="T1437" s="1" t="str">
        <f>BQ1437</f>
        <v>Solar</v>
      </c>
      <c r="U1437" s="1" t="str">
        <f>BH1437</f>
        <v>Genesee County</v>
      </c>
      <c r="V1437" s="1" t="str">
        <f>BI1437</f>
        <v>MI</v>
      </c>
      <c r="AB1437" s="1"/>
      <c r="AC1437" s="1"/>
      <c r="AJ1437" s="5"/>
      <c r="AK1437" s="5"/>
      <c r="AL1437" s="5"/>
      <c r="AM1437" s="5"/>
      <c r="AN1437" s="5"/>
      <c r="AO1437" s="5"/>
      <c r="AP1437" s="5"/>
      <c r="AQ1437" s="5"/>
      <c r="AR1437" s="32"/>
      <c r="AS1437" s="32"/>
      <c r="AT1437" s="28">
        <f>AR1437/($R1437*1000)</f>
        <v>0</v>
      </c>
      <c r="AU1437" s="28">
        <f>AS1437/($R1437*1000)</f>
        <v>0</v>
      </c>
      <c r="BB1437" s="1" t="s">
        <v>2374</v>
      </c>
      <c r="BC1437" s="2">
        <v>43171</v>
      </c>
      <c r="BF1437" s="2">
        <v>44378</v>
      </c>
      <c r="BG1437" s="1" t="s">
        <v>139</v>
      </c>
      <c r="BH1437" s="1" t="s">
        <v>2440</v>
      </c>
      <c r="BI1437" s="1" t="s">
        <v>130</v>
      </c>
      <c r="BJ1437" s="1" t="s">
        <v>2375</v>
      </c>
      <c r="BK1437" s="1" t="s">
        <v>1808</v>
      </c>
      <c r="BL1437" s="1" t="s">
        <v>2376</v>
      </c>
      <c r="BM1437" s="1" t="s">
        <v>126</v>
      </c>
      <c r="BN1437" s="1" t="s">
        <v>2809</v>
      </c>
      <c r="BO1437" s="1">
        <v>50</v>
      </c>
      <c r="BP1437" s="1">
        <v>50</v>
      </c>
      <c r="BQ1437" s="1" t="s">
        <v>1485</v>
      </c>
      <c r="BR1437" s="1" t="s">
        <v>1486</v>
      </c>
      <c r="BS1437" s="1" t="s">
        <v>84</v>
      </c>
      <c r="BT1437" s="2">
        <v>45139</v>
      </c>
      <c r="BU1437" s="1">
        <v>50</v>
      </c>
      <c r="BV1437" s="1">
        <v>50</v>
      </c>
      <c r="BW1437" s="1">
        <v>50</v>
      </c>
      <c r="BX1437" s="1">
        <v>50</v>
      </c>
    </row>
    <row r="1438" spans="4:76" hidden="1" x14ac:dyDescent="0.25">
      <c r="D1438" s="4"/>
      <c r="E1438" s="5" t="str">
        <f>BJ1438</f>
        <v>DPP-2018-APR</v>
      </c>
      <c r="F1438" s="5" t="str">
        <f>BK1438</f>
        <v>East (ITC)</v>
      </c>
      <c r="H1438" s="5" t="str">
        <f>BB1438</f>
        <v>Withdrawn</v>
      </c>
      <c r="I1438" s="6" t="str">
        <f>BS1438</f>
        <v>Not Started</v>
      </c>
      <c r="J1438" s="1" t="s">
        <v>5419</v>
      </c>
      <c r="P1438" s="1" t="str">
        <f>BM1438</f>
        <v>NRIS</v>
      </c>
      <c r="R1438" s="1">
        <f>BP1438</f>
        <v>80</v>
      </c>
      <c r="T1438" s="1" t="str">
        <f>BQ1438</f>
        <v>Solar</v>
      </c>
      <c r="U1438" s="1" t="str">
        <f>BH1438</f>
        <v>Lenawee County</v>
      </c>
      <c r="V1438" s="1" t="str">
        <f>BI1438</f>
        <v>MI</v>
      </c>
      <c r="AB1438" s="1"/>
      <c r="AC1438" s="1"/>
      <c r="AJ1438" s="5"/>
      <c r="AK1438" s="5"/>
      <c r="AL1438" s="5"/>
      <c r="AM1438" s="5"/>
      <c r="AN1438" s="5"/>
      <c r="AO1438" s="5"/>
      <c r="AP1438" s="5"/>
      <c r="AQ1438" s="5"/>
      <c r="AR1438" s="32"/>
      <c r="AS1438" s="32"/>
      <c r="AT1438" s="28">
        <f>AR1438/($R1438*1000)</f>
        <v>0</v>
      </c>
      <c r="AU1438" s="28">
        <f>AS1438/($R1438*1000)</f>
        <v>0</v>
      </c>
      <c r="BB1438" s="1" t="s">
        <v>73</v>
      </c>
      <c r="BC1438" s="2">
        <v>43171</v>
      </c>
      <c r="BD1438" s="2">
        <v>44012</v>
      </c>
      <c r="BF1438" s="2">
        <v>43800</v>
      </c>
      <c r="BG1438" s="1" t="s">
        <v>3883</v>
      </c>
      <c r="BH1438" s="1" t="s">
        <v>1879</v>
      </c>
      <c r="BI1438" s="1" t="s">
        <v>130</v>
      </c>
      <c r="BJ1438" s="1" t="s">
        <v>2375</v>
      </c>
      <c r="BK1438" s="1" t="s">
        <v>1808</v>
      </c>
      <c r="BL1438" s="1" t="s">
        <v>2376</v>
      </c>
      <c r="BM1438" s="1" t="s">
        <v>126</v>
      </c>
      <c r="BN1438" s="1" t="s">
        <v>5420</v>
      </c>
      <c r="BO1438" s="1">
        <v>80</v>
      </c>
      <c r="BP1438" s="1">
        <v>80</v>
      </c>
      <c r="BQ1438" s="1" t="s">
        <v>1485</v>
      </c>
      <c r="BR1438" s="1" t="s">
        <v>1486</v>
      </c>
      <c r="BS1438" s="1" t="s">
        <v>84</v>
      </c>
      <c r="BU1438" s="1">
        <v>80</v>
      </c>
      <c r="BV1438" s="1">
        <v>80</v>
      </c>
      <c r="BW1438" s="1">
        <v>0</v>
      </c>
      <c r="BX1438" s="1">
        <v>0</v>
      </c>
    </row>
    <row r="1439" spans="4:76" x14ac:dyDescent="0.25">
      <c r="D1439" s="4"/>
      <c r="E1439" s="5" t="str">
        <f>BJ1439</f>
        <v>DPP-2018-APR</v>
      </c>
      <c r="F1439" s="5" t="str">
        <f>BK1439</f>
        <v>West</v>
      </c>
      <c r="G1439" s="5" t="str">
        <f>_xlfn.CONCAT(E1439,F1439)</f>
        <v>DPP-2018-APRWest</v>
      </c>
      <c r="H1439" s="5" t="str">
        <f>BB1439</f>
        <v>Active</v>
      </c>
      <c r="I1439" s="6" t="str">
        <f>BS1439</f>
        <v>Not Started</v>
      </c>
      <c r="J1439" s="1" t="s">
        <v>2812</v>
      </c>
      <c r="P1439" s="1" t="str">
        <f>BM1439</f>
        <v>NRIS</v>
      </c>
      <c r="Q1439" s="1" t="s">
        <v>6202</v>
      </c>
      <c r="R1439" s="1">
        <f>BP1439</f>
        <v>165</v>
      </c>
      <c r="T1439" s="1" t="str">
        <f>BQ1439</f>
        <v>Solar</v>
      </c>
      <c r="U1439" s="1" t="str">
        <f>BH1439</f>
        <v>Worth County</v>
      </c>
      <c r="V1439" s="1" t="str">
        <f>BI1439</f>
        <v>IA</v>
      </c>
      <c r="Z1439" s="1">
        <v>1</v>
      </c>
      <c r="AA1439" s="1">
        <f>IF(H1439="Withdrawn",0,1)</f>
        <v>1</v>
      </c>
      <c r="AB1439" s="36">
        <v>1200000</v>
      </c>
      <c r="AC1439" s="36">
        <v>996501</v>
      </c>
      <c r="AJ1439" s="5"/>
      <c r="AK1439" s="32">
        <v>297316</v>
      </c>
      <c r="AL1439" s="32">
        <f>SUM(AB1439:AK1439)</f>
        <v>2493817</v>
      </c>
      <c r="AM1439" s="32">
        <v>0</v>
      </c>
      <c r="AN1439" s="32">
        <v>8521061</v>
      </c>
      <c r="AO1439" s="32">
        <f>9959</f>
        <v>9959</v>
      </c>
      <c r="AP1439" s="32">
        <f>6671617+5797466</f>
        <v>12469083</v>
      </c>
      <c r="AQ1439" s="32">
        <v>0</v>
      </c>
      <c r="AR1439" s="32">
        <f>AM1439+AP1439</f>
        <v>12469083</v>
      </c>
      <c r="AS1439" s="32">
        <f>AR1439+AN1439+AO1439+AQ1439</f>
        <v>21000103</v>
      </c>
      <c r="AT1439" s="28">
        <f>AR1439/($R1439*1000)</f>
        <v>75.5702</v>
      </c>
      <c r="AU1439" s="28">
        <f>AS1439/($R1439*1000)</f>
        <v>127.27335151515152</v>
      </c>
      <c r="AV1439" s="16">
        <f>IF(P1439 = "NRIS",AS1439,AR1439)</f>
        <v>21000103</v>
      </c>
      <c r="BB1439" s="1" t="s">
        <v>2374</v>
      </c>
      <c r="BC1439" s="2">
        <v>43171</v>
      </c>
      <c r="BF1439" s="2">
        <v>44500</v>
      </c>
      <c r="BG1439" s="1" t="s">
        <v>87</v>
      </c>
      <c r="BH1439" s="1" t="s">
        <v>181</v>
      </c>
      <c r="BI1439" s="1" t="s">
        <v>89</v>
      </c>
      <c r="BJ1439" s="1" t="s">
        <v>2375</v>
      </c>
      <c r="BK1439" s="1" t="s">
        <v>725</v>
      </c>
      <c r="BL1439" s="1" t="s">
        <v>2376</v>
      </c>
      <c r="BM1439" s="1" t="s">
        <v>126</v>
      </c>
      <c r="BN1439" s="1" t="s">
        <v>2813</v>
      </c>
      <c r="BO1439" s="1">
        <v>165</v>
      </c>
      <c r="BP1439" s="1">
        <v>165</v>
      </c>
      <c r="BQ1439" s="1" t="s">
        <v>1485</v>
      </c>
      <c r="BR1439" s="1" t="s">
        <v>1486</v>
      </c>
      <c r="BS1439" s="1" t="s">
        <v>84</v>
      </c>
      <c r="BU1439" s="1">
        <v>165</v>
      </c>
      <c r="BV1439" s="1">
        <v>165</v>
      </c>
      <c r="BW1439" s="1">
        <v>165</v>
      </c>
      <c r="BX1439" s="1">
        <v>165</v>
      </c>
    </row>
    <row r="1440" spans="4:76" x14ac:dyDescent="0.25">
      <c r="D1440" s="4"/>
      <c r="E1440" s="5" t="str">
        <f>BJ1440</f>
        <v>DPP-2018-APR</v>
      </c>
      <c r="F1440" s="5" t="str">
        <f>BK1440</f>
        <v>West</v>
      </c>
      <c r="G1440" s="5" t="str">
        <f>_xlfn.CONCAT(E1440,F1440)</f>
        <v>DPP-2018-APRWest</v>
      </c>
      <c r="H1440" s="5" t="str">
        <f>BB1440</f>
        <v>Active</v>
      </c>
      <c r="I1440" s="6" t="str">
        <f>BS1440</f>
        <v>Not Started</v>
      </c>
      <c r="J1440" s="1" t="s">
        <v>2814</v>
      </c>
      <c r="P1440" s="1" t="str">
        <f>BM1440</f>
        <v>NRIS</v>
      </c>
      <c r="Q1440" s="1" t="s">
        <v>6202</v>
      </c>
      <c r="R1440" s="1">
        <f>BP1440</f>
        <v>165</v>
      </c>
      <c r="T1440" s="1" t="str">
        <f>BQ1440</f>
        <v>Wind</v>
      </c>
      <c r="U1440" s="1" t="str">
        <f>BH1440</f>
        <v>Worth County</v>
      </c>
      <c r="V1440" s="1" t="str">
        <f>BI1440</f>
        <v>IA</v>
      </c>
      <c r="Z1440" s="1">
        <v>1</v>
      </c>
      <c r="AA1440" s="1">
        <f>IF(H1440="Withdrawn",0,1)</f>
        <v>1</v>
      </c>
      <c r="AB1440" s="36">
        <v>1200000</v>
      </c>
      <c r="AC1440" s="36">
        <v>1390809</v>
      </c>
      <c r="AJ1440" s="5"/>
      <c r="AK1440" s="32">
        <v>1237992</v>
      </c>
      <c r="AL1440" s="32">
        <f>SUM(AB1440:AK1440)</f>
        <v>3828801</v>
      </c>
      <c r="AM1440" s="32">
        <v>0</v>
      </c>
      <c r="AN1440" s="32">
        <v>8521061</v>
      </c>
      <c r="AO1440" s="32">
        <v>19918</v>
      </c>
      <c r="AP1440" s="32">
        <f>13346535+5797466</f>
        <v>19144001</v>
      </c>
      <c r="AQ1440" s="32">
        <v>0</v>
      </c>
      <c r="AR1440" s="32">
        <f>AM1440+AP1440</f>
        <v>19144001</v>
      </c>
      <c r="AS1440" s="32">
        <f>AR1440+AN1440+AO1440+AQ1440</f>
        <v>27684980</v>
      </c>
      <c r="AT1440" s="28">
        <f>AR1440/($R1440*1000)</f>
        <v>116.02424848484848</v>
      </c>
      <c r="AU1440" s="28">
        <f>AS1440/($R1440*1000)</f>
        <v>167.78775757575758</v>
      </c>
      <c r="AV1440" s="16">
        <f>IF(P1440 = "NRIS",AS1440,AR1440)</f>
        <v>27684980</v>
      </c>
      <c r="BB1440" s="1" t="s">
        <v>2374</v>
      </c>
      <c r="BC1440" s="2">
        <v>43171</v>
      </c>
      <c r="BF1440" s="2">
        <v>44500</v>
      </c>
      <c r="BG1440" s="1" t="s">
        <v>87</v>
      </c>
      <c r="BH1440" s="1" t="s">
        <v>181</v>
      </c>
      <c r="BI1440" s="1" t="s">
        <v>89</v>
      </c>
      <c r="BJ1440" s="1" t="s">
        <v>2375</v>
      </c>
      <c r="BK1440" s="1" t="s">
        <v>725</v>
      </c>
      <c r="BL1440" s="1" t="s">
        <v>2376</v>
      </c>
      <c r="BM1440" s="1" t="s">
        <v>126</v>
      </c>
      <c r="BN1440" s="1" t="s">
        <v>2815</v>
      </c>
      <c r="BO1440" s="1">
        <v>165</v>
      </c>
      <c r="BP1440" s="1">
        <v>165</v>
      </c>
      <c r="BQ1440" s="1" t="s">
        <v>97</v>
      </c>
      <c r="BR1440" s="1" t="s">
        <v>98</v>
      </c>
      <c r="BS1440" s="1" t="s">
        <v>84</v>
      </c>
      <c r="BU1440" s="1">
        <v>165</v>
      </c>
      <c r="BV1440" s="1">
        <v>165</v>
      </c>
      <c r="BW1440" s="1">
        <v>165</v>
      </c>
      <c r="BX1440" s="1">
        <v>0</v>
      </c>
    </row>
    <row r="1441" spans="4:76" hidden="1" x14ac:dyDescent="0.25">
      <c r="D1441" s="4"/>
      <c r="E1441" s="5" t="str">
        <f>BJ1441</f>
        <v>DPP-2018-APR</v>
      </c>
      <c r="F1441" s="5" t="str">
        <f>BK1441</f>
        <v>West</v>
      </c>
      <c r="H1441" s="5" t="str">
        <f>BB1441</f>
        <v>Withdrawn</v>
      </c>
      <c r="I1441" s="6" t="str">
        <f>BS1441</f>
        <v>Not Started</v>
      </c>
      <c r="J1441" s="1" t="s">
        <v>4950</v>
      </c>
      <c r="P1441" s="1" t="str">
        <f>BM1441</f>
        <v>NRIS</v>
      </c>
      <c r="R1441" s="1">
        <f>BP1441</f>
        <v>145</v>
      </c>
      <c r="T1441" s="1" t="str">
        <f>BQ1441</f>
        <v>Wind</v>
      </c>
      <c r="U1441" s="1" t="str">
        <f>BH1441</f>
        <v>Cerro Gordo County,Worth County</v>
      </c>
      <c r="V1441" s="1" t="str">
        <f>BI1441</f>
        <v>IA</v>
      </c>
      <c r="AB1441" s="1"/>
      <c r="AC1441" s="1"/>
      <c r="AJ1441" s="5"/>
      <c r="AK1441" s="5"/>
      <c r="AL1441" s="5"/>
      <c r="AM1441" s="5"/>
      <c r="AN1441" s="5"/>
      <c r="AO1441" s="5"/>
      <c r="AP1441" s="5"/>
      <c r="AQ1441" s="5"/>
      <c r="AR1441" s="32"/>
      <c r="AS1441" s="32"/>
      <c r="AT1441" s="28">
        <f>AR1441/($R1441*1000)</f>
        <v>0</v>
      </c>
      <c r="AU1441" s="28">
        <f>AS1441/($R1441*1000)</f>
        <v>0</v>
      </c>
      <c r="BB1441" s="1" t="s">
        <v>73</v>
      </c>
      <c r="BC1441" s="2">
        <v>43171</v>
      </c>
      <c r="BD1441" s="2">
        <v>43692</v>
      </c>
      <c r="BF1441" s="2">
        <v>44500</v>
      </c>
      <c r="BG1441" s="1" t="s">
        <v>87</v>
      </c>
      <c r="BH1441" s="1" t="s">
        <v>4951</v>
      </c>
      <c r="BI1441" s="1" t="s">
        <v>89</v>
      </c>
      <c r="BJ1441" s="1" t="s">
        <v>2375</v>
      </c>
      <c r="BK1441" s="1" t="s">
        <v>725</v>
      </c>
      <c r="BL1441" s="1" t="s">
        <v>2376</v>
      </c>
      <c r="BM1441" s="1" t="s">
        <v>126</v>
      </c>
      <c r="BN1441" s="1" t="s">
        <v>1154</v>
      </c>
      <c r="BO1441" s="1">
        <v>145</v>
      </c>
      <c r="BP1441" s="1">
        <v>145</v>
      </c>
      <c r="BQ1441" s="1" t="s">
        <v>97</v>
      </c>
      <c r="BR1441" s="1" t="s">
        <v>98</v>
      </c>
      <c r="BS1441" s="1" t="s">
        <v>84</v>
      </c>
      <c r="BU1441" s="1">
        <v>0</v>
      </c>
      <c r="BV1441" s="1">
        <v>0</v>
      </c>
      <c r="BW1441" s="1">
        <v>0</v>
      </c>
      <c r="BX1441" s="1">
        <v>0</v>
      </c>
    </row>
    <row r="1442" spans="4:76" hidden="1" x14ac:dyDescent="0.25">
      <c r="D1442" s="4"/>
      <c r="E1442" s="5" t="str">
        <f>BJ1442</f>
        <v>DPP-2018-APR</v>
      </c>
      <c r="F1442" s="5" t="str">
        <f>BK1442</f>
        <v>West</v>
      </c>
      <c r="H1442" s="5" t="str">
        <f>BB1442</f>
        <v>Withdrawn</v>
      </c>
      <c r="I1442" s="6" t="str">
        <f>BS1442</f>
        <v>Not Started</v>
      </c>
      <c r="J1442" s="1" t="s">
        <v>5322</v>
      </c>
      <c r="P1442" s="1" t="str">
        <f>BM1442</f>
        <v>NRIS</v>
      </c>
      <c r="R1442" s="1">
        <f>BP1442</f>
        <v>300</v>
      </c>
      <c r="T1442" s="1" t="str">
        <f>BQ1442</f>
        <v>Wind</v>
      </c>
      <c r="U1442" s="1" t="str">
        <f>BH1442</f>
        <v>Schuyler County</v>
      </c>
      <c r="V1442" s="1" t="str">
        <f>BI1442</f>
        <v>MO</v>
      </c>
      <c r="AB1442" s="1"/>
      <c r="AC1442" s="1"/>
      <c r="AJ1442" s="5"/>
      <c r="AK1442" s="5"/>
      <c r="AL1442" s="5"/>
      <c r="AM1442" s="5"/>
      <c r="AN1442" s="5"/>
      <c r="AO1442" s="5"/>
      <c r="AP1442" s="5"/>
      <c r="AQ1442" s="5"/>
      <c r="AR1442" s="32"/>
      <c r="AS1442" s="32"/>
      <c r="AT1442" s="28">
        <f>AR1442/($R1442*1000)</f>
        <v>0</v>
      </c>
      <c r="AU1442" s="28">
        <f>AS1442/($R1442*1000)</f>
        <v>0</v>
      </c>
      <c r="BB1442" s="1" t="s">
        <v>73</v>
      </c>
      <c r="BC1442" s="2">
        <v>43171</v>
      </c>
      <c r="BD1442" s="2">
        <v>43915</v>
      </c>
      <c r="BF1442" s="2">
        <v>44104</v>
      </c>
      <c r="BG1442" s="1" t="s">
        <v>2444</v>
      </c>
      <c r="BH1442" s="1" t="s">
        <v>593</v>
      </c>
      <c r="BI1442" s="1" t="s">
        <v>488</v>
      </c>
      <c r="BJ1442" s="1" t="s">
        <v>2375</v>
      </c>
      <c r="BK1442" s="1" t="s">
        <v>725</v>
      </c>
      <c r="BL1442" s="1" t="s">
        <v>2376</v>
      </c>
      <c r="BM1442" s="1" t="s">
        <v>126</v>
      </c>
      <c r="BN1442" s="1" t="s">
        <v>5323</v>
      </c>
      <c r="BO1442" s="1">
        <v>300</v>
      </c>
      <c r="BP1442" s="1">
        <v>300</v>
      </c>
      <c r="BQ1442" s="1" t="s">
        <v>97</v>
      </c>
      <c r="BR1442" s="1" t="s">
        <v>98</v>
      </c>
      <c r="BS1442" s="1" t="s">
        <v>84</v>
      </c>
      <c r="BU1442" s="1">
        <v>0</v>
      </c>
      <c r="BV1442" s="1">
        <v>0</v>
      </c>
      <c r="BW1442" s="1">
        <v>0</v>
      </c>
      <c r="BX1442" s="1">
        <v>0</v>
      </c>
    </row>
    <row r="1443" spans="4:76" hidden="1" x14ac:dyDescent="0.25">
      <c r="D1443" s="4"/>
      <c r="E1443" s="5">
        <f>BJ1443</f>
        <v>0</v>
      </c>
      <c r="F1443" s="5">
        <f>BK1443</f>
        <v>0</v>
      </c>
      <c r="H1443" s="5" t="str">
        <f>BB1443</f>
        <v>Withdrawn</v>
      </c>
      <c r="I1443" s="6" t="str">
        <f>BS1443</f>
        <v>Withdrawn</v>
      </c>
      <c r="J1443" s="1" t="s">
        <v>3188</v>
      </c>
      <c r="P1443" s="1" t="str">
        <f>BM1443</f>
        <v>NRIS</v>
      </c>
      <c r="R1443" s="1">
        <f>BP1443</f>
        <v>175</v>
      </c>
      <c r="T1443" s="1" t="str">
        <f>BQ1443</f>
        <v>Wind</v>
      </c>
      <c r="U1443" s="1" t="str">
        <f>BH1443</f>
        <v>Logan County</v>
      </c>
      <c r="V1443" s="1" t="str">
        <f>BI1443</f>
        <v>IL</v>
      </c>
      <c r="AB1443" s="1"/>
      <c r="AC1443" s="1"/>
      <c r="AJ1443" s="5"/>
      <c r="AK1443" s="5"/>
      <c r="AL1443" s="5"/>
      <c r="AM1443" s="5"/>
      <c r="AN1443" s="5"/>
      <c r="AO1443" s="5"/>
      <c r="AP1443" s="5"/>
      <c r="AQ1443" s="5"/>
      <c r="AR1443" s="5"/>
      <c r="AS1443" s="5"/>
      <c r="AT1443" s="5"/>
      <c r="AU1443" s="5"/>
      <c r="BB1443" s="1" t="s">
        <v>73</v>
      </c>
      <c r="BC1443" s="2">
        <v>39884</v>
      </c>
      <c r="BD1443" s="2">
        <v>42760</v>
      </c>
      <c r="BE1443" s="2">
        <v>41131</v>
      </c>
      <c r="BF1443" s="2">
        <v>42004</v>
      </c>
      <c r="BG1443" s="1" t="s">
        <v>122</v>
      </c>
      <c r="BH1443" s="1" t="s">
        <v>840</v>
      </c>
      <c r="BI1443" s="1" t="s">
        <v>124</v>
      </c>
      <c r="BL1443" s="1" t="s">
        <v>77</v>
      </c>
      <c r="BM1443" s="1" t="s">
        <v>126</v>
      </c>
      <c r="BN1443" s="1" t="s">
        <v>2641</v>
      </c>
      <c r="BO1443" s="1">
        <v>175</v>
      </c>
      <c r="BP1443" s="1">
        <v>175</v>
      </c>
      <c r="BQ1443" s="1" t="s">
        <v>97</v>
      </c>
      <c r="BR1443" s="1" t="s">
        <v>98</v>
      </c>
      <c r="BS1443" s="1" t="s">
        <v>73</v>
      </c>
      <c r="BT1443" s="2">
        <v>40512</v>
      </c>
      <c r="BU1443" s="1">
        <v>0</v>
      </c>
      <c r="BV1443" s="1">
        <v>0</v>
      </c>
      <c r="BW1443" s="1">
        <v>0</v>
      </c>
      <c r="BX1443" s="1">
        <v>0</v>
      </c>
    </row>
    <row r="1444" spans="4:76" hidden="1" x14ac:dyDescent="0.25">
      <c r="D1444" s="4"/>
      <c r="E1444" s="5" t="str">
        <f>BJ1444</f>
        <v>DPP-2018-APR</v>
      </c>
      <c r="F1444" s="5" t="str">
        <f>BK1444</f>
        <v>East (ITC)</v>
      </c>
      <c r="H1444" s="5" t="str">
        <f>BB1444</f>
        <v>Active</v>
      </c>
      <c r="I1444" s="6" t="str">
        <f>BS1444</f>
        <v>Not Started</v>
      </c>
      <c r="J1444" s="1" t="s">
        <v>2821</v>
      </c>
      <c r="P1444" s="1" t="str">
        <f>BM1444</f>
        <v>NRIS</v>
      </c>
      <c r="R1444" s="1">
        <f>BP1444</f>
        <v>65</v>
      </c>
      <c r="T1444" s="1" t="str">
        <f>BQ1444</f>
        <v>Solar</v>
      </c>
      <c r="U1444" s="1" t="str">
        <f>BH1444</f>
        <v>Eaton County</v>
      </c>
      <c r="V1444" s="1" t="str">
        <f>BI1444</f>
        <v>MI</v>
      </c>
      <c r="AB1444" s="1"/>
      <c r="AC1444" s="1"/>
      <c r="AJ1444" s="5"/>
      <c r="AK1444" s="5"/>
      <c r="AL1444" s="5"/>
      <c r="AM1444" s="5"/>
      <c r="AN1444" s="5"/>
      <c r="AO1444" s="5"/>
      <c r="AP1444" s="5"/>
      <c r="AQ1444" s="5"/>
      <c r="AR1444" s="32"/>
      <c r="AS1444" s="32"/>
      <c r="AT1444" s="28">
        <f>AR1444/($R1444*1000)</f>
        <v>0</v>
      </c>
      <c r="AU1444" s="28">
        <f>AS1444/($R1444*1000)</f>
        <v>0</v>
      </c>
      <c r="BB1444" s="1" t="s">
        <v>2374</v>
      </c>
      <c r="BC1444" s="2">
        <v>43171</v>
      </c>
      <c r="BF1444" s="2">
        <v>44013</v>
      </c>
      <c r="BG1444" s="1" t="s">
        <v>139</v>
      </c>
      <c r="BH1444" s="1" t="s">
        <v>2317</v>
      </c>
      <c r="BI1444" s="1" t="s">
        <v>130</v>
      </c>
      <c r="BJ1444" s="1" t="s">
        <v>2375</v>
      </c>
      <c r="BK1444" s="1" t="s">
        <v>1808</v>
      </c>
      <c r="BL1444" s="1" t="s">
        <v>2376</v>
      </c>
      <c r="BM1444" s="1" t="s">
        <v>126</v>
      </c>
      <c r="BN1444" s="1" t="s">
        <v>2822</v>
      </c>
      <c r="BO1444" s="1">
        <v>65</v>
      </c>
      <c r="BP1444" s="1">
        <v>65</v>
      </c>
      <c r="BQ1444" s="1" t="s">
        <v>1485</v>
      </c>
      <c r="BR1444" s="1" t="s">
        <v>1486</v>
      </c>
      <c r="BS1444" s="1" t="s">
        <v>84</v>
      </c>
      <c r="BT1444" s="2">
        <v>45139</v>
      </c>
      <c r="BU1444" s="1">
        <v>65</v>
      </c>
      <c r="BV1444" s="1">
        <v>65</v>
      </c>
      <c r="BW1444" s="1">
        <v>65</v>
      </c>
      <c r="BX1444" s="1">
        <v>65</v>
      </c>
    </row>
    <row r="1445" spans="4:76" hidden="1" x14ac:dyDescent="0.25">
      <c r="D1445" s="4"/>
      <c r="E1445" s="5" t="str">
        <f>BJ1445</f>
        <v>DPP-2018-APR</v>
      </c>
      <c r="F1445" s="5" t="str">
        <f>BK1445</f>
        <v>West</v>
      </c>
      <c r="H1445" s="5" t="str">
        <f>BB1445</f>
        <v>Withdrawn</v>
      </c>
      <c r="I1445" s="6" t="str">
        <f>BS1445</f>
        <v>Not Started</v>
      </c>
      <c r="J1445" s="1" t="s">
        <v>5324</v>
      </c>
      <c r="P1445" s="1" t="str">
        <f>BM1445</f>
        <v>NRIS</v>
      </c>
      <c r="R1445" s="1">
        <f>BP1445</f>
        <v>300</v>
      </c>
      <c r="T1445" s="1" t="str">
        <f>BQ1445</f>
        <v>Solar</v>
      </c>
      <c r="U1445" s="1" t="str">
        <f>BH1445</f>
        <v>Chisago County</v>
      </c>
      <c r="V1445" s="1" t="str">
        <f>BI1445</f>
        <v>MN</v>
      </c>
      <c r="AB1445" s="1"/>
      <c r="AC1445" s="1"/>
      <c r="AJ1445" s="5"/>
      <c r="AK1445" s="5"/>
      <c r="AL1445" s="5"/>
      <c r="AM1445" s="5"/>
      <c r="AN1445" s="5"/>
      <c r="AO1445" s="5"/>
      <c r="AP1445" s="5"/>
      <c r="AQ1445" s="5"/>
      <c r="AR1445" s="32"/>
      <c r="AS1445" s="32"/>
      <c r="AT1445" s="28">
        <f>AR1445/($R1445*1000)</f>
        <v>0</v>
      </c>
      <c r="AU1445" s="28">
        <f>AS1445/($R1445*1000)</f>
        <v>0</v>
      </c>
      <c r="BB1445" s="1" t="s">
        <v>73</v>
      </c>
      <c r="BC1445" s="2">
        <v>43171</v>
      </c>
      <c r="BD1445" s="2">
        <v>43915</v>
      </c>
      <c r="BF1445" s="2">
        <v>44500</v>
      </c>
      <c r="BG1445" s="1" t="s">
        <v>91</v>
      </c>
      <c r="BH1445" s="1" t="s">
        <v>142</v>
      </c>
      <c r="BI1445" s="1" t="s">
        <v>93</v>
      </c>
      <c r="BJ1445" s="1" t="s">
        <v>2375</v>
      </c>
      <c r="BK1445" s="1" t="s">
        <v>725</v>
      </c>
      <c r="BL1445" s="1" t="s">
        <v>2376</v>
      </c>
      <c r="BM1445" s="1" t="s">
        <v>126</v>
      </c>
      <c r="BN1445" s="1" t="s">
        <v>5325</v>
      </c>
      <c r="BO1445" s="1">
        <v>300</v>
      </c>
      <c r="BP1445" s="1">
        <v>300</v>
      </c>
      <c r="BQ1445" s="1" t="s">
        <v>1485</v>
      </c>
      <c r="BR1445" s="1" t="s">
        <v>1486</v>
      </c>
      <c r="BS1445" s="1" t="s">
        <v>84</v>
      </c>
      <c r="BU1445" s="1">
        <v>0</v>
      </c>
      <c r="BV1445" s="1">
        <v>0</v>
      </c>
      <c r="BW1445" s="1">
        <v>0</v>
      </c>
      <c r="BX1445" s="1">
        <v>0</v>
      </c>
    </row>
    <row r="1446" spans="4:76" hidden="1" x14ac:dyDescent="0.25">
      <c r="D1446" s="4"/>
      <c r="E1446" s="5" t="str">
        <f>BJ1446</f>
        <v>DPP-2018-APR</v>
      </c>
      <c r="F1446" s="5" t="str">
        <f>BK1446</f>
        <v>Central</v>
      </c>
      <c r="H1446" s="5" t="str">
        <f>BB1446</f>
        <v>Withdrawn</v>
      </c>
      <c r="I1446" s="6" t="str">
        <f>BS1446</f>
        <v>Not Started</v>
      </c>
      <c r="J1446" s="1" t="s">
        <v>5223</v>
      </c>
      <c r="P1446" s="1" t="str">
        <f>BM1446</f>
        <v>NRIS</v>
      </c>
      <c r="Q1446" s="1" t="s">
        <v>6202</v>
      </c>
      <c r="R1446" s="1">
        <f>BP1446</f>
        <v>100.23</v>
      </c>
      <c r="T1446" s="1" t="str">
        <f>BQ1446</f>
        <v>Solar</v>
      </c>
      <c r="U1446" s="1" t="str">
        <f>BH1446</f>
        <v>Scott County</v>
      </c>
      <c r="V1446" s="1" t="str">
        <f>BI1446</f>
        <v>MO</v>
      </c>
      <c r="Z1446" s="1">
        <v>0</v>
      </c>
      <c r="AA1446" s="1">
        <f>IF(H1446="Withdrawn",0,1)</f>
        <v>0</v>
      </c>
      <c r="AB1446" s="1"/>
      <c r="AC1446" s="1"/>
      <c r="AJ1446" s="5"/>
      <c r="AK1446" s="5"/>
      <c r="AL1446" s="5"/>
      <c r="AM1446" s="5"/>
      <c r="AN1446" s="5"/>
      <c r="AO1446" s="5"/>
      <c r="AP1446" s="5"/>
      <c r="AQ1446" s="5"/>
      <c r="AR1446" s="32"/>
      <c r="AS1446" s="32"/>
      <c r="AT1446" s="28">
        <f>AR1446/($R1446*1000)</f>
        <v>0</v>
      </c>
      <c r="AU1446" s="28">
        <f>AS1446/($R1446*1000)</f>
        <v>0</v>
      </c>
      <c r="BB1446" s="1" t="s">
        <v>73</v>
      </c>
      <c r="BC1446" s="2">
        <v>43171</v>
      </c>
      <c r="BD1446" s="2">
        <v>43837</v>
      </c>
      <c r="BF1446" s="2">
        <v>44470</v>
      </c>
      <c r="BG1446" s="1" t="s">
        <v>486</v>
      </c>
      <c r="BH1446" s="1" t="s">
        <v>265</v>
      </c>
      <c r="BI1446" s="1" t="s">
        <v>488</v>
      </c>
      <c r="BJ1446" s="1" t="s">
        <v>2375</v>
      </c>
      <c r="BK1446" s="1" t="s">
        <v>2435</v>
      </c>
      <c r="BL1446" s="1" t="s">
        <v>2376</v>
      </c>
      <c r="BM1446" s="1" t="s">
        <v>126</v>
      </c>
      <c r="BN1446" s="1" t="s">
        <v>2602</v>
      </c>
      <c r="BO1446" s="1">
        <v>100.23</v>
      </c>
      <c r="BP1446" s="1">
        <v>100.23</v>
      </c>
      <c r="BQ1446" s="1" t="s">
        <v>1485</v>
      </c>
      <c r="BR1446" s="1" t="s">
        <v>1486</v>
      </c>
      <c r="BS1446" s="1" t="s">
        <v>84</v>
      </c>
      <c r="BU1446" s="1">
        <v>0</v>
      </c>
      <c r="BV1446" s="1">
        <v>0</v>
      </c>
      <c r="BW1446" s="1">
        <v>0</v>
      </c>
      <c r="BX1446" s="1">
        <v>0</v>
      </c>
    </row>
    <row r="1447" spans="4:76" x14ac:dyDescent="0.25">
      <c r="D1447" s="4"/>
      <c r="E1447" s="5" t="str">
        <f>BJ1447</f>
        <v>DPP-2018-APR</v>
      </c>
      <c r="F1447" s="5" t="str">
        <f>BK1447</f>
        <v>Central</v>
      </c>
      <c r="G1447" s="5" t="str">
        <f>_xlfn.CONCAT(E1447,F1447)</f>
        <v>DPP-2018-APRCentral</v>
      </c>
      <c r="H1447" s="5" t="str">
        <f>BB1447</f>
        <v>Active</v>
      </c>
      <c r="I1447" s="6" t="str">
        <f>BS1447</f>
        <v>Not Started</v>
      </c>
      <c r="J1447" s="1" t="s">
        <v>2828</v>
      </c>
      <c r="P1447" s="1" t="str">
        <f>BM1447</f>
        <v>NRIS</v>
      </c>
      <c r="Q1447" s="1" t="s">
        <v>6202</v>
      </c>
      <c r="R1447" s="1">
        <f>BP1447</f>
        <v>75</v>
      </c>
      <c r="T1447" s="1" t="str">
        <f>BQ1447</f>
        <v>Solar</v>
      </c>
      <c r="U1447" s="1" t="str">
        <f>BH1447</f>
        <v>Clark County</v>
      </c>
      <c r="V1447" s="1" t="str">
        <f>BI1447</f>
        <v>IL</v>
      </c>
      <c r="Z1447" s="1">
        <v>1</v>
      </c>
      <c r="AA1447" s="1">
        <f>IF(H1447="Withdrawn",0,1)</f>
        <v>1</v>
      </c>
      <c r="AB1447" s="36">
        <v>300000</v>
      </c>
      <c r="AC1447" s="36">
        <v>880000</v>
      </c>
      <c r="AJ1447" s="5"/>
      <c r="AK1447" s="32">
        <v>1827200</v>
      </c>
      <c r="AL1447" s="32">
        <f>SUM(AB1447:AK1447)</f>
        <v>3007200</v>
      </c>
      <c r="AM1447" s="32"/>
      <c r="AN1447" s="32"/>
      <c r="AO1447" s="32">
        <v>0</v>
      </c>
      <c r="AP1447" s="32">
        <v>15006000</v>
      </c>
      <c r="AQ1447" s="32">
        <v>0</v>
      </c>
      <c r="AR1447" s="32">
        <f>AM1447+AP1447</f>
        <v>15006000</v>
      </c>
      <c r="AS1447" s="32">
        <f>AR1447+AN1447+AO1447+AQ1447</f>
        <v>15006000</v>
      </c>
      <c r="AT1447" s="28">
        <f>AR1447/($R1447*1000)</f>
        <v>200.08</v>
      </c>
      <c r="AU1447" s="28">
        <f>AS1447/($R1447*1000)</f>
        <v>200.08</v>
      </c>
      <c r="AV1447" s="16">
        <f>IF(P1447 = "NRIS",AS1447,AR1447)</f>
        <v>15006000</v>
      </c>
      <c r="BB1447" s="1" t="s">
        <v>2374</v>
      </c>
      <c r="BC1447" s="2">
        <v>43171</v>
      </c>
      <c r="BF1447" s="2">
        <v>44057</v>
      </c>
      <c r="BG1447" s="1" t="s">
        <v>122</v>
      </c>
      <c r="BH1447" s="1" t="s">
        <v>2829</v>
      </c>
      <c r="BI1447" s="1" t="s">
        <v>124</v>
      </c>
      <c r="BJ1447" s="1" t="s">
        <v>2375</v>
      </c>
      <c r="BK1447" s="1" t="s">
        <v>2435</v>
      </c>
      <c r="BL1447" s="1" t="s">
        <v>2376</v>
      </c>
      <c r="BM1447" s="1" t="s">
        <v>126</v>
      </c>
      <c r="BN1447" s="1" t="s">
        <v>2830</v>
      </c>
      <c r="BO1447" s="1">
        <v>75</v>
      </c>
      <c r="BP1447" s="1">
        <v>75</v>
      </c>
      <c r="BQ1447" s="1" t="s">
        <v>1485</v>
      </c>
      <c r="BR1447" s="1" t="s">
        <v>1486</v>
      </c>
      <c r="BS1447" s="1" t="s">
        <v>84</v>
      </c>
      <c r="BU1447" s="1">
        <v>75</v>
      </c>
      <c r="BV1447" s="1">
        <v>75</v>
      </c>
      <c r="BW1447" s="1">
        <v>75</v>
      </c>
      <c r="BX1447" s="1">
        <v>75</v>
      </c>
    </row>
    <row r="1448" spans="4:76" x14ac:dyDescent="0.25">
      <c r="D1448" s="4"/>
      <c r="E1448" s="5" t="str">
        <f>BJ1448</f>
        <v>DPP-2018-APR</v>
      </c>
      <c r="F1448" s="5" t="str">
        <f>BK1448</f>
        <v>West</v>
      </c>
      <c r="G1448" s="5" t="str">
        <f>_xlfn.CONCAT(E1448,F1448)</f>
        <v>DPP-2018-APRWest</v>
      </c>
      <c r="H1448" s="5" t="str">
        <f>BB1448</f>
        <v>Active</v>
      </c>
      <c r="I1448" s="6" t="str">
        <f>BS1448</f>
        <v>Not Started</v>
      </c>
      <c r="J1448" s="1" t="s">
        <v>2831</v>
      </c>
      <c r="P1448" s="1" t="str">
        <f>BM1448</f>
        <v>NRIS</v>
      </c>
      <c r="Q1448" s="1" t="s">
        <v>6202</v>
      </c>
      <c r="R1448" s="1">
        <f>BP1448</f>
        <v>200</v>
      </c>
      <c r="T1448" s="1" t="str">
        <f>BQ1448</f>
        <v>Wind</v>
      </c>
      <c r="U1448" s="1" t="str">
        <f>BH1448</f>
        <v>Chickasaw County</v>
      </c>
      <c r="V1448" s="1" t="str">
        <f>BI1448</f>
        <v>IA</v>
      </c>
      <c r="Z1448" s="1">
        <v>1</v>
      </c>
      <c r="AA1448" s="1">
        <f>IF(H1448="Withdrawn",0,1)</f>
        <v>1</v>
      </c>
      <c r="AB1448" s="36">
        <v>800000</v>
      </c>
      <c r="AC1448" s="36">
        <v>629023</v>
      </c>
      <c r="AJ1448" s="5"/>
      <c r="AK1448" s="32">
        <v>2117254</v>
      </c>
      <c r="AL1448" s="32">
        <f>SUM(AB1448:AK1448)</f>
        <v>3546277</v>
      </c>
      <c r="AM1448" s="32">
        <v>0</v>
      </c>
      <c r="AN1448" s="32">
        <v>76301</v>
      </c>
      <c r="AO1448" s="32">
        <f>32823+4920000</f>
        <v>4952823</v>
      </c>
      <c r="AP1448" s="32">
        <f>1211662+3866389+12653333</f>
        <v>17731384</v>
      </c>
      <c r="AQ1448" s="32">
        <v>0</v>
      </c>
      <c r="AR1448" s="32">
        <f>AM1448+AP1448</f>
        <v>17731384</v>
      </c>
      <c r="AS1448" s="32">
        <f>AR1448+AN1448+AO1448+AQ1448</f>
        <v>22760508</v>
      </c>
      <c r="AT1448" s="28">
        <f>AR1448/($R1448*1000)</f>
        <v>88.65692</v>
      </c>
      <c r="AU1448" s="28">
        <f>AS1448/($R1448*1000)</f>
        <v>113.80253999999999</v>
      </c>
      <c r="AV1448" s="16">
        <f>IF(P1448 = "NRIS",AS1448,AR1448)</f>
        <v>22760508</v>
      </c>
      <c r="BB1448" s="1" t="s">
        <v>2374</v>
      </c>
      <c r="BC1448" s="2">
        <v>43171</v>
      </c>
      <c r="BF1448" s="2">
        <v>44500</v>
      </c>
      <c r="BG1448" s="1" t="s">
        <v>87</v>
      </c>
      <c r="BH1448" s="1" t="s">
        <v>2832</v>
      </c>
      <c r="BI1448" s="1" t="s">
        <v>89</v>
      </c>
      <c r="BJ1448" s="1" t="s">
        <v>2375</v>
      </c>
      <c r="BK1448" s="1" t="s">
        <v>725</v>
      </c>
      <c r="BL1448" s="1" t="s">
        <v>2376</v>
      </c>
      <c r="BM1448" s="1" t="s">
        <v>126</v>
      </c>
      <c r="BN1448" s="1" t="s">
        <v>2833</v>
      </c>
      <c r="BO1448" s="1">
        <v>200</v>
      </c>
      <c r="BP1448" s="1">
        <v>200</v>
      </c>
      <c r="BQ1448" s="1" t="s">
        <v>97</v>
      </c>
      <c r="BR1448" s="1" t="s">
        <v>98</v>
      </c>
      <c r="BS1448" s="1" t="s">
        <v>84</v>
      </c>
      <c r="BU1448" s="1">
        <v>200</v>
      </c>
      <c r="BV1448" s="1">
        <v>200</v>
      </c>
      <c r="BW1448" s="1">
        <v>200</v>
      </c>
      <c r="BX1448" s="1">
        <v>0</v>
      </c>
    </row>
    <row r="1449" spans="4:76" x14ac:dyDescent="0.25">
      <c r="D1449" s="4"/>
      <c r="E1449" s="5" t="str">
        <f>BJ1449</f>
        <v>DPP-2018-APR</v>
      </c>
      <c r="F1449" s="5" t="str">
        <f>BK1449</f>
        <v>Central</v>
      </c>
      <c r="G1449" s="5" t="str">
        <f>_xlfn.CONCAT(E1449,F1449)</f>
        <v>DPP-2018-APRCentral</v>
      </c>
      <c r="H1449" s="5" t="str">
        <f>BB1449</f>
        <v>Active</v>
      </c>
      <c r="I1449" s="6" t="str">
        <f>BS1449</f>
        <v>Not Started</v>
      </c>
      <c r="J1449" s="1" t="s">
        <v>2834</v>
      </c>
      <c r="P1449" s="1" t="str">
        <f>BM1449</f>
        <v>NRIS</v>
      </c>
      <c r="Q1449" s="1" t="s">
        <v>6202</v>
      </c>
      <c r="R1449" s="1">
        <f>BP1449</f>
        <v>250</v>
      </c>
      <c r="T1449" s="1" t="str">
        <f>BQ1449</f>
        <v>Solar</v>
      </c>
      <c r="U1449" s="1" t="str">
        <f>BH1449</f>
        <v>Adair County</v>
      </c>
      <c r="V1449" s="1" t="str">
        <f>BI1449</f>
        <v>MO</v>
      </c>
      <c r="Z1449" s="1">
        <v>1</v>
      </c>
      <c r="AA1449" s="1">
        <f>IF(H1449="Withdrawn",0,1)</f>
        <v>1</v>
      </c>
      <c r="AB1449" s="36">
        <v>0</v>
      </c>
      <c r="AC1449" s="36">
        <v>390083</v>
      </c>
      <c r="AJ1449" s="5"/>
      <c r="AK1449" s="32">
        <v>615313</v>
      </c>
      <c r="AL1449" s="32">
        <f>SUM(AB1449:AK1449)</f>
        <v>1005396</v>
      </c>
      <c r="AM1449" s="32"/>
      <c r="AN1449" s="32"/>
      <c r="AO1449" s="32">
        <v>2098000</v>
      </c>
      <c r="AP1449" s="32">
        <v>1367000</v>
      </c>
      <c r="AQ1449" s="32">
        <v>0</v>
      </c>
      <c r="AR1449" s="32">
        <f>AM1449+AP1449</f>
        <v>1367000</v>
      </c>
      <c r="AS1449" s="32">
        <f>AR1449+AN1449+AO1449+AQ1449</f>
        <v>3465000</v>
      </c>
      <c r="AT1449" s="28">
        <f>AR1449/($R1449*1000)</f>
        <v>5.468</v>
      </c>
      <c r="AU1449" s="28">
        <f>AS1449/($R1449*1000)</f>
        <v>13.86</v>
      </c>
      <c r="AV1449" s="16">
        <f>IF(P1449 = "NRIS",AS1449,AR1449)</f>
        <v>3465000</v>
      </c>
      <c r="BB1449" s="1" t="s">
        <v>2374</v>
      </c>
      <c r="BC1449" s="2">
        <v>43171</v>
      </c>
      <c r="BF1449" s="2">
        <v>44515</v>
      </c>
      <c r="BG1449" s="1" t="s">
        <v>2444</v>
      </c>
      <c r="BH1449" s="1" t="s">
        <v>967</v>
      </c>
      <c r="BI1449" s="1" t="s">
        <v>488</v>
      </c>
      <c r="BJ1449" s="1" t="s">
        <v>2375</v>
      </c>
      <c r="BK1449" s="1" t="s">
        <v>2435</v>
      </c>
      <c r="BL1449" s="1" t="s">
        <v>2376</v>
      </c>
      <c r="BM1449" s="1" t="s">
        <v>126</v>
      </c>
      <c r="BN1449" s="1" t="s">
        <v>2835</v>
      </c>
      <c r="BO1449" s="1">
        <v>250</v>
      </c>
      <c r="BP1449" s="1">
        <v>250</v>
      </c>
      <c r="BQ1449" s="1" t="s">
        <v>1485</v>
      </c>
      <c r="BR1449" s="1" t="s">
        <v>1486</v>
      </c>
      <c r="BS1449" s="1" t="s">
        <v>84</v>
      </c>
      <c r="BU1449" s="1">
        <v>250</v>
      </c>
      <c r="BV1449" s="1">
        <v>250</v>
      </c>
      <c r="BW1449" s="1">
        <v>250</v>
      </c>
      <c r="BX1449" s="1">
        <v>250</v>
      </c>
    </row>
    <row r="1450" spans="4:76" hidden="1" x14ac:dyDescent="0.25">
      <c r="D1450" s="4"/>
      <c r="E1450" s="5" t="str">
        <f>BJ1450</f>
        <v>DPP-2018-APR</v>
      </c>
      <c r="F1450" s="5" t="str">
        <f>BK1450</f>
        <v>South</v>
      </c>
      <c r="H1450" s="5" t="str">
        <f>BB1450</f>
        <v>Done</v>
      </c>
      <c r="I1450" s="6" t="str">
        <f>BS1450</f>
        <v>Under Construction</v>
      </c>
      <c r="J1450" s="1" t="s">
        <v>2838</v>
      </c>
      <c r="P1450" s="1" t="str">
        <f>BM1450</f>
        <v>NRIS</v>
      </c>
      <c r="R1450" s="1">
        <f>BP1450</f>
        <v>50</v>
      </c>
      <c r="T1450" s="1" t="str">
        <f>BQ1450</f>
        <v>Solar</v>
      </c>
      <c r="U1450" s="1" t="str">
        <f>BH1450</f>
        <v>Washington Parish</v>
      </c>
      <c r="V1450" s="1" t="str">
        <f>BI1450</f>
        <v>LA</v>
      </c>
      <c r="AB1450" s="1"/>
      <c r="AC1450" s="1"/>
      <c r="AJ1450" s="5"/>
      <c r="AK1450" s="5"/>
      <c r="AL1450" s="5"/>
      <c r="AM1450" s="5"/>
      <c r="AN1450" s="5"/>
      <c r="AO1450" s="5"/>
      <c r="AP1450" s="5"/>
      <c r="AQ1450" s="5"/>
      <c r="AR1450" s="32"/>
      <c r="AS1450" s="32"/>
      <c r="AT1450" s="28">
        <f>AR1450/($R1450*1000)</f>
        <v>0</v>
      </c>
      <c r="AU1450" s="28">
        <f>AS1450/($R1450*1000)</f>
        <v>0</v>
      </c>
      <c r="BB1450" s="1" t="s">
        <v>58</v>
      </c>
      <c r="BC1450" s="2">
        <v>43171</v>
      </c>
      <c r="BE1450" s="2">
        <v>44113</v>
      </c>
      <c r="BF1450" s="2">
        <v>43983</v>
      </c>
      <c r="BG1450" s="1" t="s">
        <v>2574</v>
      </c>
      <c r="BH1450" s="1" t="s">
        <v>2839</v>
      </c>
      <c r="BI1450" s="1" t="s">
        <v>61</v>
      </c>
      <c r="BJ1450" s="1" t="s">
        <v>2375</v>
      </c>
      <c r="BK1450" s="1" t="s">
        <v>2395</v>
      </c>
      <c r="BL1450" s="1" t="s">
        <v>726</v>
      </c>
      <c r="BM1450" s="1" t="s">
        <v>126</v>
      </c>
      <c r="BN1450" s="1" t="s">
        <v>2840</v>
      </c>
      <c r="BO1450" s="1">
        <v>50</v>
      </c>
      <c r="BP1450" s="1">
        <v>50</v>
      </c>
      <c r="BQ1450" s="1" t="s">
        <v>1485</v>
      </c>
      <c r="BR1450" s="1" t="s">
        <v>1486</v>
      </c>
      <c r="BS1450" s="1" t="s">
        <v>71</v>
      </c>
      <c r="BT1450" s="2">
        <v>44295</v>
      </c>
      <c r="BU1450" s="1">
        <v>50</v>
      </c>
      <c r="BV1450" s="1">
        <v>50</v>
      </c>
      <c r="BW1450" s="1">
        <v>50</v>
      </c>
      <c r="BX1450" s="1">
        <v>50</v>
      </c>
    </row>
    <row r="1451" spans="4:76" hidden="1" x14ac:dyDescent="0.25">
      <c r="D1451" s="4"/>
      <c r="E1451" s="5" t="str">
        <f>BJ1451</f>
        <v>DPP-2018-APR</v>
      </c>
      <c r="F1451" s="5" t="str">
        <f>BK1451</f>
        <v>West</v>
      </c>
      <c r="H1451" s="5" t="str">
        <f>BB1451</f>
        <v>Withdrawn</v>
      </c>
      <c r="I1451" s="6" t="str">
        <f>BS1451</f>
        <v>Not Started</v>
      </c>
      <c r="J1451" s="1" t="s">
        <v>4886</v>
      </c>
      <c r="P1451" s="1" t="str">
        <f>BM1451</f>
        <v>NRIS</v>
      </c>
      <c r="R1451" s="1">
        <f>BP1451</f>
        <v>200</v>
      </c>
      <c r="T1451" s="1" t="str">
        <f>BQ1451</f>
        <v>Wind</v>
      </c>
      <c r="U1451" s="1" t="str">
        <f>BH1451</f>
        <v>Putnam County</v>
      </c>
      <c r="V1451" s="1" t="str">
        <f>BI1451</f>
        <v>MO</v>
      </c>
      <c r="AB1451" s="1"/>
      <c r="AC1451" s="1"/>
      <c r="AJ1451" s="5"/>
      <c r="AK1451" s="5"/>
      <c r="AL1451" s="5"/>
      <c r="AM1451" s="5"/>
      <c r="AN1451" s="5"/>
      <c r="AO1451" s="5"/>
      <c r="AP1451" s="5"/>
      <c r="AQ1451" s="5"/>
      <c r="AR1451" s="32"/>
      <c r="AS1451" s="32"/>
      <c r="AT1451" s="28">
        <f>AR1451/($R1451*1000)</f>
        <v>0</v>
      </c>
      <c r="AU1451" s="28">
        <f>AS1451/($R1451*1000)</f>
        <v>0</v>
      </c>
      <c r="BB1451" s="1" t="s">
        <v>73</v>
      </c>
      <c r="BC1451" s="2">
        <v>43171</v>
      </c>
      <c r="BD1451" s="2">
        <v>43579</v>
      </c>
      <c r="BF1451" s="2">
        <v>44104</v>
      </c>
      <c r="BG1451" s="1" t="s">
        <v>486</v>
      </c>
      <c r="BH1451" s="1" t="s">
        <v>224</v>
      </c>
      <c r="BI1451" s="1" t="s">
        <v>488</v>
      </c>
      <c r="BJ1451" s="1" t="s">
        <v>2375</v>
      </c>
      <c r="BK1451" s="1" t="s">
        <v>725</v>
      </c>
      <c r="BL1451" s="1" t="s">
        <v>2376</v>
      </c>
      <c r="BM1451" s="1" t="s">
        <v>126</v>
      </c>
      <c r="BN1451" s="1" t="s">
        <v>4887</v>
      </c>
      <c r="BO1451" s="1">
        <v>200</v>
      </c>
      <c r="BP1451" s="1">
        <v>200</v>
      </c>
      <c r="BQ1451" s="1" t="s">
        <v>97</v>
      </c>
      <c r="BR1451" s="1" t="s">
        <v>98</v>
      </c>
      <c r="BS1451" s="1" t="s">
        <v>84</v>
      </c>
      <c r="BU1451" s="1">
        <v>0</v>
      </c>
      <c r="BV1451" s="1">
        <v>0</v>
      </c>
      <c r="BW1451" s="1">
        <v>0</v>
      </c>
      <c r="BX1451" s="1">
        <v>0</v>
      </c>
    </row>
    <row r="1452" spans="4:76" hidden="1" x14ac:dyDescent="0.25">
      <c r="D1452" s="4"/>
      <c r="E1452" s="5" t="str">
        <f>BJ1452</f>
        <v>DPP-2018-APR</v>
      </c>
      <c r="F1452" s="5" t="str">
        <f>BK1452</f>
        <v>South</v>
      </c>
      <c r="H1452" s="5" t="str">
        <f>BB1452</f>
        <v>Withdrawn</v>
      </c>
      <c r="I1452" s="6" t="str">
        <f>BS1452</f>
        <v>Not Started</v>
      </c>
      <c r="J1452" s="1" t="s">
        <v>4980</v>
      </c>
      <c r="P1452" s="1" t="str">
        <f>BM1452</f>
        <v>NRIS</v>
      </c>
      <c r="R1452" s="1">
        <f>BP1452</f>
        <v>100</v>
      </c>
      <c r="T1452" s="1" t="str">
        <f>BQ1452</f>
        <v>Solar</v>
      </c>
      <c r="U1452" s="1" t="str">
        <f>BH1452</f>
        <v>San Jacinto County</v>
      </c>
      <c r="V1452" s="1" t="str">
        <f>BI1452</f>
        <v>TX</v>
      </c>
      <c r="AB1452" s="1"/>
      <c r="AC1452" s="1"/>
      <c r="AJ1452" s="5"/>
      <c r="AK1452" s="5"/>
      <c r="AL1452" s="5"/>
      <c r="AM1452" s="5"/>
      <c r="AN1452" s="5"/>
      <c r="AO1452" s="5"/>
      <c r="AP1452" s="5"/>
      <c r="AQ1452" s="5"/>
      <c r="AR1452" s="32"/>
      <c r="AS1452" s="32"/>
      <c r="AT1452" s="28">
        <f>AR1452/($R1452*1000)</f>
        <v>0</v>
      </c>
      <c r="AU1452" s="28">
        <f>AS1452/($R1452*1000)</f>
        <v>0</v>
      </c>
      <c r="BB1452" s="1" t="s">
        <v>73</v>
      </c>
      <c r="BC1452" s="2">
        <v>43171</v>
      </c>
      <c r="BD1452" s="2">
        <v>43705</v>
      </c>
      <c r="BF1452" s="2">
        <v>43983</v>
      </c>
      <c r="BG1452" s="1" t="s">
        <v>2461</v>
      </c>
      <c r="BH1452" s="1" t="s">
        <v>2987</v>
      </c>
      <c r="BI1452" s="1" t="s">
        <v>67</v>
      </c>
      <c r="BJ1452" s="1" t="s">
        <v>2375</v>
      </c>
      <c r="BK1452" s="1" t="s">
        <v>2395</v>
      </c>
      <c r="BL1452" s="1" t="s">
        <v>726</v>
      </c>
      <c r="BM1452" s="1" t="s">
        <v>126</v>
      </c>
      <c r="BN1452" s="1" t="s">
        <v>4981</v>
      </c>
      <c r="BO1452" s="1">
        <v>100</v>
      </c>
      <c r="BP1452" s="1">
        <v>100</v>
      </c>
      <c r="BQ1452" s="1" t="s">
        <v>1485</v>
      </c>
      <c r="BR1452" s="1" t="s">
        <v>1486</v>
      </c>
      <c r="BS1452" s="1" t="s">
        <v>84</v>
      </c>
      <c r="BU1452" s="1">
        <v>0</v>
      </c>
      <c r="BV1452" s="1">
        <v>0</v>
      </c>
      <c r="BW1452" s="1">
        <v>0</v>
      </c>
      <c r="BX1452" s="1">
        <v>0</v>
      </c>
    </row>
    <row r="1453" spans="4:76" x14ac:dyDescent="0.25">
      <c r="D1453" s="4"/>
      <c r="E1453" s="5" t="str">
        <f>BJ1453</f>
        <v>DPP-2018-APR</v>
      </c>
      <c r="F1453" s="5" t="str">
        <f>BK1453</f>
        <v>East (ATC)</v>
      </c>
      <c r="G1453" s="5" t="str">
        <f>_xlfn.CONCAT(E1453,F1453)</f>
        <v>DPP-2018-APREast (ATC)</v>
      </c>
      <c r="H1453" s="5" t="str">
        <f>BB1453</f>
        <v>Active</v>
      </c>
      <c r="I1453" s="6" t="str">
        <f>BS1453</f>
        <v>Not Started</v>
      </c>
      <c r="J1453" s="1" t="s">
        <v>2836</v>
      </c>
      <c r="P1453" s="1" t="str">
        <f>BM1453</f>
        <v>ERIS</v>
      </c>
      <c r="Q1453" s="1" t="s">
        <v>6208</v>
      </c>
      <c r="R1453" s="1">
        <f>BP1453</f>
        <v>1.35</v>
      </c>
      <c r="T1453" s="1" t="str">
        <f>BQ1453</f>
        <v>Solar</v>
      </c>
      <c r="U1453" s="1" t="str">
        <f>BH1453</f>
        <v>Delta County</v>
      </c>
      <c r="V1453" s="1" t="str">
        <f>BI1453</f>
        <v>MI</v>
      </c>
      <c r="Z1453" s="1">
        <v>1</v>
      </c>
      <c r="AA1453" s="1">
        <f>IF(H1453="Withdrawn",0,1)</f>
        <v>1</v>
      </c>
      <c r="AB1453" s="36">
        <v>5400</v>
      </c>
      <c r="AJ1453" s="5"/>
      <c r="AK1453" s="32">
        <v>0</v>
      </c>
      <c r="AL1453" s="32">
        <f>SUM(AB1453:AK1453)</f>
        <v>5400</v>
      </c>
      <c r="AM1453" s="32"/>
      <c r="AN1453" s="32"/>
      <c r="AO1453" s="32"/>
      <c r="AP1453" s="32"/>
      <c r="AQ1453" s="32"/>
      <c r="AR1453" s="32">
        <f>AM1453+AP1453</f>
        <v>0</v>
      </c>
      <c r="AS1453" s="32">
        <f>AR1453+AN1453+AO1453+AQ1453</f>
        <v>0</v>
      </c>
      <c r="AT1453" s="28">
        <f>AR1453/($R1453*1000)</f>
        <v>0</v>
      </c>
      <c r="AU1453" s="28">
        <f>AS1453/($R1453*1000)</f>
        <v>0</v>
      </c>
      <c r="AV1453" s="16">
        <f>IF(P1453 = "NRIS",AS1453,AR1453)</f>
        <v>0</v>
      </c>
      <c r="BB1453" s="1" t="s">
        <v>2374</v>
      </c>
      <c r="BC1453" s="2">
        <v>43171</v>
      </c>
      <c r="BF1453" s="2">
        <v>43496</v>
      </c>
      <c r="BG1453" s="1" t="s">
        <v>74</v>
      </c>
      <c r="BH1453" s="1" t="s">
        <v>808</v>
      </c>
      <c r="BI1453" s="1" t="s">
        <v>130</v>
      </c>
      <c r="BJ1453" s="1" t="s">
        <v>2375</v>
      </c>
      <c r="BK1453" s="1" t="s">
        <v>2196</v>
      </c>
      <c r="BL1453" s="1" t="s">
        <v>2376</v>
      </c>
      <c r="BM1453" s="1" t="s">
        <v>62</v>
      </c>
      <c r="BN1453" s="1" t="s">
        <v>2837</v>
      </c>
      <c r="BO1453" s="1">
        <v>1.35</v>
      </c>
      <c r="BP1453" s="1">
        <v>1.35</v>
      </c>
      <c r="BQ1453" s="1" t="s">
        <v>1485</v>
      </c>
      <c r="BR1453" s="1" t="s">
        <v>1486</v>
      </c>
      <c r="BS1453" s="1" t="s">
        <v>84</v>
      </c>
      <c r="BU1453" s="1">
        <v>1.35</v>
      </c>
      <c r="BV1453" s="1">
        <v>0</v>
      </c>
      <c r="BW1453" s="1">
        <v>1.35</v>
      </c>
      <c r="BX1453" s="1">
        <v>0</v>
      </c>
    </row>
    <row r="1454" spans="4:76" x14ac:dyDescent="0.25">
      <c r="D1454" s="4"/>
      <c r="E1454" s="5" t="str">
        <f>BJ1454</f>
        <v>DPP-2018-APR</v>
      </c>
      <c r="F1454" s="5" t="str">
        <f>BK1454</f>
        <v>West</v>
      </c>
      <c r="G1454" s="5" t="str">
        <f>_xlfn.CONCAT(E1454,F1454)</f>
        <v>DPP-2018-APRWest</v>
      </c>
      <c r="H1454" s="5" t="str">
        <f>BB1454</f>
        <v>Withdrawn</v>
      </c>
      <c r="I1454" s="6" t="str">
        <f>BS1454</f>
        <v>Not Started</v>
      </c>
      <c r="J1454" s="1" t="s">
        <v>5898</v>
      </c>
      <c r="P1454" s="1" t="str">
        <f>BM1454</f>
        <v>NRIS</v>
      </c>
      <c r="Q1454" s="1" t="s">
        <v>6202</v>
      </c>
      <c r="R1454" s="1">
        <f>BP1454</f>
        <v>151.80000000000001</v>
      </c>
      <c r="T1454" s="1" t="str">
        <f>BQ1454</f>
        <v>Wind</v>
      </c>
      <c r="U1454" s="1" t="str">
        <f>BH1454</f>
        <v>Mercer County</v>
      </c>
      <c r="V1454" s="1" t="str">
        <f>BI1454</f>
        <v>ND</v>
      </c>
      <c r="Z1454" s="1">
        <v>1</v>
      </c>
      <c r="AA1454" s="1">
        <f>IF(H1454="Withdrawn",0,1)</f>
        <v>0</v>
      </c>
      <c r="AB1454" s="36">
        <v>607200</v>
      </c>
      <c r="AC1454" s="36">
        <v>1627631</v>
      </c>
      <c r="AJ1454" s="5"/>
      <c r="AK1454" s="32">
        <v>6289193</v>
      </c>
      <c r="AL1454" s="32">
        <f>SUM(AB1454:AK1454)</f>
        <v>8524024</v>
      </c>
      <c r="AM1454" s="32">
        <v>318142</v>
      </c>
      <c r="AN1454" s="32">
        <v>97955</v>
      </c>
      <c r="AO1454" s="32">
        <f>5776437</f>
        <v>5776437</v>
      </c>
      <c r="AP1454" s="32">
        <f>843076+2500000+1177041</f>
        <v>4520117</v>
      </c>
      <c r="AQ1454" s="32">
        <v>38100000</v>
      </c>
      <c r="AR1454" s="32">
        <f>AM1454+AP1454</f>
        <v>4838259</v>
      </c>
      <c r="AS1454" s="32">
        <f>AR1454+AN1454+AO1454+AQ1454</f>
        <v>48812651</v>
      </c>
      <c r="AT1454" s="28">
        <f>AR1454/($R1454*1000)</f>
        <v>31.872588932806323</v>
      </c>
      <c r="AU1454" s="28">
        <f>AS1454/($R1454*1000)</f>
        <v>321.55896574440055</v>
      </c>
      <c r="AV1454" s="16">
        <f>IF(P1454 = "NRIS",AS1454,AR1454)</f>
        <v>48812651</v>
      </c>
      <c r="BB1454" s="1" t="s">
        <v>73</v>
      </c>
      <c r="BC1454" s="2">
        <v>43171</v>
      </c>
      <c r="BD1454" s="2">
        <v>44264</v>
      </c>
      <c r="BF1454" s="2">
        <v>44682</v>
      </c>
      <c r="BG1454" s="1" t="s">
        <v>153</v>
      </c>
      <c r="BH1454" s="1" t="s">
        <v>113</v>
      </c>
      <c r="BI1454" s="1" t="s">
        <v>194</v>
      </c>
      <c r="BJ1454" s="1" t="s">
        <v>2375</v>
      </c>
      <c r="BK1454" s="1" t="s">
        <v>725</v>
      </c>
      <c r="BL1454" s="1" t="s">
        <v>2376</v>
      </c>
      <c r="BM1454" s="1" t="s">
        <v>126</v>
      </c>
      <c r="BN1454" s="1" t="s">
        <v>5899</v>
      </c>
      <c r="BO1454" s="1">
        <v>151.80000000000001</v>
      </c>
      <c r="BP1454" s="1">
        <v>151.80000000000001</v>
      </c>
      <c r="BQ1454" s="1" t="s">
        <v>97</v>
      </c>
      <c r="BR1454" s="1" t="s">
        <v>98</v>
      </c>
      <c r="BS1454" s="1" t="s">
        <v>84</v>
      </c>
      <c r="BU1454" s="1">
        <v>151.80000000000001</v>
      </c>
      <c r="BV1454" s="1">
        <v>151.80000000000001</v>
      </c>
      <c r="BW1454" s="1">
        <v>0</v>
      </c>
      <c r="BX1454" s="1">
        <v>0</v>
      </c>
    </row>
    <row r="1455" spans="4:76" x14ac:dyDescent="0.25">
      <c r="D1455" s="4"/>
      <c r="E1455" s="5" t="str">
        <f>BJ1455</f>
        <v>DPP-2018-APR</v>
      </c>
      <c r="F1455" s="5" t="str">
        <f>BK1455</f>
        <v>East (ATC)</v>
      </c>
      <c r="G1455" s="5" t="str">
        <f>_xlfn.CONCAT(E1455,F1455)</f>
        <v>DPP-2018-APREast (ATC)</v>
      </c>
      <c r="H1455" s="5" t="str">
        <f>BB1455</f>
        <v>Active</v>
      </c>
      <c r="I1455" s="6" t="str">
        <f>BS1455</f>
        <v>Not Started</v>
      </c>
      <c r="J1455" s="1" t="s">
        <v>2847</v>
      </c>
      <c r="P1455" s="1" t="str">
        <f>BM1455</f>
        <v>NRIS</v>
      </c>
      <c r="Q1455" s="1" t="s">
        <v>6202</v>
      </c>
      <c r="R1455" s="1">
        <f>BP1455</f>
        <v>50</v>
      </c>
      <c r="T1455" s="1" t="str">
        <f>BQ1455</f>
        <v>Solar</v>
      </c>
      <c r="U1455" s="1" t="str">
        <f>BH1455</f>
        <v>Rock County</v>
      </c>
      <c r="V1455" s="1" t="str">
        <f>BI1455</f>
        <v>WI</v>
      </c>
      <c r="Z1455" s="1">
        <v>1</v>
      </c>
      <c r="AA1455" s="1">
        <f>IF(H1455="Withdrawn",0,1)</f>
        <v>1</v>
      </c>
      <c r="AB1455" s="36">
        <v>200000</v>
      </c>
      <c r="AC1455" s="36">
        <v>135899</v>
      </c>
      <c r="AJ1455" s="5"/>
      <c r="AK1455" s="32">
        <v>921327</v>
      </c>
      <c r="AL1455" s="32">
        <f>SUM(AB1455:AK1455)</f>
        <v>1257226</v>
      </c>
      <c r="AM1455" s="32"/>
      <c r="AN1455" s="32"/>
      <c r="AO1455" s="32">
        <v>760211</v>
      </c>
      <c r="AP1455" s="32">
        <v>1362993</v>
      </c>
      <c r="AQ1455" s="32">
        <v>4703137</v>
      </c>
      <c r="AR1455" s="32">
        <f>AM1455+AP1455</f>
        <v>1362993</v>
      </c>
      <c r="AS1455" s="32">
        <f>AR1455+AN1455+AO1455+AQ1455</f>
        <v>6826341</v>
      </c>
      <c r="AT1455" s="28">
        <f>AR1455/($R1455*1000)</f>
        <v>27.25986</v>
      </c>
      <c r="AU1455" s="28">
        <f>AS1455/($R1455*1000)</f>
        <v>136.52681999999999</v>
      </c>
      <c r="AV1455" s="16">
        <f>IF(P1455 = "NRIS",AS1455,AR1455)</f>
        <v>6826341</v>
      </c>
      <c r="BB1455" s="1" t="s">
        <v>2374</v>
      </c>
      <c r="BC1455" s="2">
        <v>43171</v>
      </c>
      <c r="BF1455" s="2">
        <v>44439</v>
      </c>
      <c r="BG1455" s="1" t="s">
        <v>74</v>
      </c>
      <c r="BH1455" s="1" t="s">
        <v>158</v>
      </c>
      <c r="BI1455" s="1" t="s">
        <v>76</v>
      </c>
      <c r="BJ1455" s="1" t="s">
        <v>2375</v>
      </c>
      <c r="BK1455" s="1" t="s">
        <v>2196</v>
      </c>
      <c r="BL1455" s="1" t="s">
        <v>2376</v>
      </c>
      <c r="BM1455" s="1" t="s">
        <v>126</v>
      </c>
      <c r="BN1455" s="1" t="s">
        <v>2848</v>
      </c>
      <c r="BO1455" s="1">
        <v>50</v>
      </c>
      <c r="BP1455" s="1">
        <v>50</v>
      </c>
      <c r="BQ1455" s="1" t="s">
        <v>1485</v>
      </c>
      <c r="BR1455" s="1" t="s">
        <v>1486</v>
      </c>
      <c r="BS1455" s="1" t="s">
        <v>84</v>
      </c>
      <c r="BU1455" s="1">
        <v>50</v>
      </c>
      <c r="BV1455" s="1">
        <v>50</v>
      </c>
      <c r="BW1455" s="1">
        <v>50</v>
      </c>
      <c r="BX1455" s="1">
        <v>50</v>
      </c>
    </row>
    <row r="1456" spans="4:76" hidden="1" x14ac:dyDescent="0.25">
      <c r="D1456" s="4"/>
      <c r="E1456" s="5" t="str">
        <f>BJ1456</f>
        <v>DPP-2019-Cycle</v>
      </c>
      <c r="F1456" s="5" t="str">
        <f>BK1456</f>
        <v>West</v>
      </c>
      <c r="H1456" s="5" t="str">
        <f>BB1456</f>
        <v>Active</v>
      </c>
      <c r="I1456" s="6" t="str">
        <f>BS1456</f>
        <v>Not Started</v>
      </c>
      <c r="J1456" s="1" t="s">
        <v>2855</v>
      </c>
      <c r="P1456" s="1" t="str">
        <f>BM1456</f>
        <v>NRIS</v>
      </c>
      <c r="R1456" s="1">
        <f>BP1456</f>
        <v>200</v>
      </c>
      <c r="T1456" s="1" t="str">
        <f>BQ1456</f>
        <v>Solar</v>
      </c>
      <c r="U1456" s="1" t="str">
        <f>BH1456</f>
        <v>Clinton County</v>
      </c>
      <c r="V1456" s="1" t="str">
        <f>BI1456</f>
        <v>IA</v>
      </c>
      <c r="AB1456" s="1"/>
      <c r="AC1456" s="1"/>
      <c r="AJ1456" s="5"/>
      <c r="AK1456" s="5"/>
      <c r="AL1456" s="5"/>
      <c r="AM1456" s="5"/>
      <c r="AN1456" s="5"/>
      <c r="AO1456" s="5"/>
      <c r="AP1456" s="5"/>
      <c r="AQ1456" s="5"/>
      <c r="AR1456" s="32"/>
      <c r="AS1456" s="32"/>
      <c r="AT1456" s="28">
        <f>AR1456/($R1456*1000)</f>
        <v>0</v>
      </c>
      <c r="AU1456" s="28">
        <f>AS1456/($R1456*1000)</f>
        <v>0</v>
      </c>
      <c r="BB1456" s="1" t="s">
        <v>2374</v>
      </c>
      <c r="BC1456" s="2">
        <v>43487</v>
      </c>
      <c r="BF1456" s="2">
        <v>45200</v>
      </c>
      <c r="BG1456" s="1" t="s">
        <v>87</v>
      </c>
      <c r="BH1456" s="1" t="s">
        <v>88</v>
      </c>
      <c r="BI1456" s="1" t="s">
        <v>89</v>
      </c>
      <c r="BJ1456" s="1" t="s">
        <v>2856</v>
      </c>
      <c r="BK1456" s="1" t="s">
        <v>725</v>
      </c>
      <c r="BL1456" s="1" t="s">
        <v>2857</v>
      </c>
      <c r="BM1456" s="1" t="s">
        <v>126</v>
      </c>
      <c r="BN1456" s="1" t="s">
        <v>2858</v>
      </c>
      <c r="BO1456" s="1">
        <v>200</v>
      </c>
      <c r="BP1456" s="1">
        <v>200</v>
      </c>
      <c r="BQ1456" s="1" t="s">
        <v>1485</v>
      </c>
      <c r="BR1456" s="1" t="s">
        <v>1486</v>
      </c>
      <c r="BS1456" s="1" t="s">
        <v>84</v>
      </c>
      <c r="BU1456" s="1">
        <v>0</v>
      </c>
      <c r="BV1456" s="1">
        <v>0</v>
      </c>
      <c r="BW1456" s="1">
        <v>0</v>
      </c>
      <c r="BX1456" s="1">
        <v>0</v>
      </c>
    </row>
    <row r="1457" spans="4:76" hidden="1" x14ac:dyDescent="0.25">
      <c r="D1457" s="4"/>
      <c r="E1457" s="5" t="str">
        <f>BJ1457</f>
        <v>DPP-2019-Cycle</v>
      </c>
      <c r="F1457" s="5" t="str">
        <f>BK1457</f>
        <v>Central</v>
      </c>
      <c r="H1457" s="5" t="str">
        <f>BB1457</f>
        <v>Active</v>
      </c>
      <c r="I1457" s="6" t="str">
        <f>BS1457</f>
        <v>Not Started</v>
      </c>
      <c r="J1457" s="1" t="s">
        <v>2859</v>
      </c>
      <c r="P1457" s="1" t="str">
        <f>BM1457</f>
        <v>NRIS</v>
      </c>
      <c r="R1457" s="1">
        <f>BP1457</f>
        <v>64</v>
      </c>
      <c r="T1457" s="1" t="str">
        <f>BQ1457</f>
        <v>Solar</v>
      </c>
      <c r="U1457" s="1" t="str">
        <f>BH1457</f>
        <v>Boone County</v>
      </c>
      <c r="V1457" s="1" t="str">
        <f>BI1457</f>
        <v>MO</v>
      </c>
      <c r="AB1457" s="1"/>
      <c r="AC1457" s="1"/>
      <c r="AJ1457" s="5"/>
      <c r="AK1457" s="5"/>
      <c r="AL1457" s="5"/>
      <c r="AM1457" s="5"/>
      <c r="AN1457" s="5"/>
      <c r="AO1457" s="5"/>
      <c r="AP1457" s="5"/>
      <c r="AQ1457" s="5"/>
      <c r="AR1457" s="32"/>
      <c r="AS1457" s="32"/>
      <c r="AT1457" s="28">
        <f>AR1457/($R1457*1000)</f>
        <v>0</v>
      </c>
      <c r="AU1457" s="28">
        <f>AS1457/($R1457*1000)</f>
        <v>0</v>
      </c>
      <c r="BB1457" s="1" t="s">
        <v>2374</v>
      </c>
      <c r="BC1457" s="2">
        <v>43500</v>
      </c>
      <c r="BF1457" s="2">
        <v>44773</v>
      </c>
      <c r="BG1457" s="1" t="s">
        <v>2860</v>
      </c>
      <c r="BH1457" s="1" t="s">
        <v>1070</v>
      </c>
      <c r="BI1457" s="1" t="s">
        <v>488</v>
      </c>
      <c r="BJ1457" s="1" t="s">
        <v>2856</v>
      </c>
      <c r="BK1457" s="1" t="s">
        <v>2435</v>
      </c>
      <c r="BL1457" s="1" t="s">
        <v>2857</v>
      </c>
      <c r="BM1457" s="1" t="s">
        <v>126</v>
      </c>
      <c r="BN1457" s="1" t="s">
        <v>2861</v>
      </c>
      <c r="BO1457" s="1">
        <v>64</v>
      </c>
      <c r="BP1457" s="1">
        <v>64</v>
      </c>
      <c r="BQ1457" s="1" t="s">
        <v>1485</v>
      </c>
      <c r="BR1457" s="1" t="s">
        <v>1486</v>
      </c>
      <c r="BS1457" s="1" t="s">
        <v>84</v>
      </c>
      <c r="BU1457" s="1">
        <v>0</v>
      </c>
      <c r="BV1457" s="1">
        <v>0</v>
      </c>
      <c r="BW1457" s="1">
        <v>0</v>
      </c>
      <c r="BX1457" s="1">
        <v>0</v>
      </c>
    </row>
    <row r="1458" spans="4:76" hidden="1" x14ac:dyDescent="0.25">
      <c r="D1458" s="4"/>
      <c r="E1458" s="5" t="str">
        <f>BJ1458</f>
        <v>SPA-2015-MAY</v>
      </c>
      <c r="F1458" s="5">
        <f>BK1458</f>
        <v>0</v>
      </c>
      <c r="H1458" s="5" t="str">
        <f>BB1458</f>
        <v>Withdrawn</v>
      </c>
      <c r="I1458" s="6" t="str">
        <f>BS1458</f>
        <v>Not Started</v>
      </c>
      <c r="J1458" s="1" t="s">
        <v>3217</v>
      </c>
      <c r="P1458" s="1" t="str">
        <f>BM1458</f>
        <v>NRIS</v>
      </c>
      <c r="R1458" s="1">
        <f>BP1458</f>
        <v>2</v>
      </c>
      <c r="T1458" s="1" t="str">
        <f>BQ1458</f>
        <v>High Voltage DC</v>
      </c>
      <c r="U1458" s="1" t="str">
        <f>BH1458</f>
        <v>Gratiot County</v>
      </c>
      <c r="V1458" s="1" t="str">
        <f>BI1458</f>
        <v>MI</v>
      </c>
      <c r="AB1458" s="1"/>
      <c r="AC1458" s="1"/>
      <c r="AJ1458" s="5"/>
      <c r="AK1458" s="5"/>
      <c r="AL1458" s="5"/>
      <c r="AM1458" s="5"/>
      <c r="AN1458" s="5"/>
      <c r="AO1458" s="5"/>
      <c r="AP1458" s="5"/>
      <c r="AQ1458" s="5"/>
      <c r="AR1458" s="5"/>
      <c r="AS1458" s="5"/>
      <c r="AT1458" s="5"/>
      <c r="AU1458" s="5"/>
      <c r="BB1458" s="1" t="s">
        <v>73</v>
      </c>
      <c r="BC1458" s="2">
        <v>42137</v>
      </c>
      <c r="BD1458" s="2">
        <v>42767</v>
      </c>
      <c r="BF1458" s="2">
        <v>42339</v>
      </c>
      <c r="BG1458" s="1" t="s">
        <v>139</v>
      </c>
      <c r="BH1458" s="1" t="s">
        <v>1264</v>
      </c>
      <c r="BI1458" s="1" t="s">
        <v>130</v>
      </c>
      <c r="BJ1458" s="1" t="s">
        <v>3101</v>
      </c>
      <c r="BL1458" s="1" t="s">
        <v>143</v>
      </c>
      <c r="BM1458" s="1" t="s">
        <v>126</v>
      </c>
      <c r="BN1458" s="1" t="s">
        <v>3218</v>
      </c>
      <c r="BO1458" s="1">
        <v>2</v>
      </c>
      <c r="BP1458" s="1">
        <v>2</v>
      </c>
      <c r="BQ1458" s="1" t="s">
        <v>2911</v>
      </c>
      <c r="BR1458" s="1" t="s">
        <v>2499</v>
      </c>
      <c r="BS1458" s="1" t="s">
        <v>84</v>
      </c>
      <c r="BT1458" s="2">
        <v>42905</v>
      </c>
      <c r="BU1458" s="1">
        <v>0</v>
      </c>
      <c r="BV1458" s="1">
        <v>0</v>
      </c>
      <c r="BW1458" s="1">
        <v>0</v>
      </c>
      <c r="BX1458" s="1">
        <v>0</v>
      </c>
    </row>
    <row r="1459" spans="4:76" hidden="1" x14ac:dyDescent="0.25">
      <c r="D1459" s="4"/>
      <c r="E1459" s="5" t="str">
        <f>BJ1459</f>
        <v>DPP-2019-Cycle</v>
      </c>
      <c r="F1459" s="5" t="str">
        <f>BK1459</f>
        <v>East (ITC)</v>
      </c>
      <c r="H1459" s="5" t="str">
        <f>BB1459</f>
        <v>Active</v>
      </c>
      <c r="I1459" s="6" t="str">
        <f>BS1459</f>
        <v>Not Started</v>
      </c>
      <c r="J1459" s="1" t="s">
        <v>2862</v>
      </c>
      <c r="P1459" s="1" t="str">
        <f>BM1459</f>
        <v>NRIS</v>
      </c>
      <c r="R1459" s="1">
        <f>BP1459</f>
        <v>35</v>
      </c>
      <c r="T1459" s="1" t="str">
        <f>BQ1459</f>
        <v>Solar</v>
      </c>
      <c r="U1459" s="1" t="str">
        <f>BH1459</f>
        <v>Eaton County</v>
      </c>
      <c r="V1459" s="1" t="str">
        <f>BI1459</f>
        <v>MI</v>
      </c>
      <c r="AB1459" s="1"/>
      <c r="AC1459" s="1"/>
      <c r="AJ1459" s="5"/>
      <c r="AK1459" s="5"/>
      <c r="AL1459" s="5"/>
      <c r="AM1459" s="5"/>
      <c r="AN1459" s="5"/>
      <c r="AO1459" s="5"/>
      <c r="AP1459" s="5"/>
      <c r="AQ1459" s="5"/>
      <c r="AR1459" s="32"/>
      <c r="AS1459" s="32"/>
      <c r="AT1459" s="28">
        <f>AR1459/($R1459*1000)</f>
        <v>0</v>
      </c>
      <c r="AU1459" s="28">
        <f>AS1459/($R1459*1000)</f>
        <v>0</v>
      </c>
      <c r="BB1459" s="1" t="s">
        <v>2374</v>
      </c>
      <c r="BC1459" s="2">
        <v>43549</v>
      </c>
      <c r="BF1459" s="2">
        <v>44378</v>
      </c>
      <c r="BG1459" s="1" t="s">
        <v>139</v>
      </c>
      <c r="BH1459" s="1" t="s">
        <v>2317</v>
      </c>
      <c r="BI1459" s="1" t="s">
        <v>130</v>
      </c>
      <c r="BJ1459" s="1" t="s">
        <v>2856</v>
      </c>
      <c r="BK1459" s="1" t="s">
        <v>1808</v>
      </c>
      <c r="BL1459" s="1" t="s">
        <v>2863</v>
      </c>
      <c r="BM1459" s="1" t="s">
        <v>126</v>
      </c>
      <c r="BN1459" s="1" t="s">
        <v>2864</v>
      </c>
      <c r="BO1459" s="1">
        <v>35</v>
      </c>
      <c r="BP1459" s="1">
        <v>35</v>
      </c>
      <c r="BQ1459" s="1" t="s">
        <v>1485</v>
      </c>
      <c r="BR1459" s="1" t="s">
        <v>1486</v>
      </c>
      <c r="BS1459" s="1" t="s">
        <v>84</v>
      </c>
      <c r="BU1459" s="1">
        <v>35</v>
      </c>
      <c r="BV1459" s="1">
        <v>35</v>
      </c>
      <c r="BW1459" s="1">
        <v>0</v>
      </c>
      <c r="BX1459" s="1">
        <v>0</v>
      </c>
    </row>
    <row r="1460" spans="4:76" hidden="1" x14ac:dyDescent="0.25">
      <c r="D1460" s="4"/>
      <c r="E1460" s="5" t="str">
        <f>BJ1460</f>
        <v>DPP-2019-Cycle</v>
      </c>
      <c r="F1460" s="5" t="str">
        <f>BK1460</f>
        <v>East (ITC)</v>
      </c>
      <c r="H1460" s="5" t="str">
        <f>BB1460</f>
        <v>Active</v>
      </c>
      <c r="I1460" s="6" t="str">
        <f>BS1460</f>
        <v>Not Started</v>
      </c>
      <c r="J1460" s="1" t="s">
        <v>2867</v>
      </c>
      <c r="P1460" s="1" t="str">
        <f>BM1460</f>
        <v>NRIS</v>
      </c>
      <c r="R1460" s="1">
        <f>BP1460</f>
        <v>225.2</v>
      </c>
      <c r="T1460" s="1" t="str">
        <f>BQ1460</f>
        <v>Wind</v>
      </c>
      <c r="U1460" s="1" t="str">
        <f>BH1460</f>
        <v>Midland County,Saginaw County</v>
      </c>
      <c r="V1460" s="1" t="str">
        <f>BI1460</f>
        <v>MI</v>
      </c>
      <c r="AB1460" s="1"/>
      <c r="AC1460" s="1"/>
      <c r="AJ1460" s="5"/>
      <c r="AK1460" s="5"/>
      <c r="AL1460" s="5"/>
      <c r="AM1460" s="5"/>
      <c r="AN1460" s="5"/>
      <c r="AO1460" s="5"/>
      <c r="AP1460" s="5"/>
      <c r="AQ1460" s="5"/>
      <c r="AR1460" s="32"/>
      <c r="AS1460" s="32"/>
      <c r="AT1460" s="28">
        <f>AR1460/($R1460*1000)</f>
        <v>0</v>
      </c>
      <c r="AU1460" s="28">
        <f>AS1460/($R1460*1000)</f>
        <v>0</v>
      </c>
      <c r="BB1460" s="1" t="s">
        <v>2374</v>
      </c>
      <c r="BC1460" s="2">
        <v>43579</v>
      </c>
      <c r="BF1460" s="2">
        <v>44470</v>
      </c>
      <c r="BG1460" s="1" t="s">
        <v>139</v>
      </c>
      <c r="BH1460" s="1" t="s">
        <v>2868</v>
      </c>
      <c r="BI1460" s="1" t="s">
        <v>130</v>
      </c>
      <c r="BJ1460" s="1" t="s">
        <v>2856</v>
      </c>
      <c r="BK1460" s="1" t="s">
        <v>1808</v>
      </c>
      <c r="BL1460" s="1" t="s">
        <v>2863</v>
      </c>
      <c r="BM1460" s="1" t="s">
        <v>126</v>
      </c>
      <c r="BN1460" s="1" t="s">
        <v>2869</v>
      </c>
      <c r="BO1460" s="1">
        <v>225.2</v>
      </c>
      <c r="BP1460" s="1">
        <v>225.2</v>
      </c>
      <c r="BQ1460" s="1" t="s">
        <v>97</v>
      </c>
      <c r="BR1460" s="1" t="s">
        <v>98</v>
      </c>
      <c r="BS1460" s="1" t="s">
        <v>84</v>
      </c>
      <c r="BT1460" s="2">
        <v>44501</v>
      </c>
      <c r="BU1460" s="1">
        <v>225.2</v>
      </c>
      <c r="BV1460" s="1">
        <v>225.2</v>
      </c>
      <c r="BW1460" s="1">
        <v>0</v>
      </c>
      <c r="BX1460" s="1">
        <v>0</v>
      </c>
    </row>
    <row r="1461" spans="4:76" hidden="1" x14ac:dyDescent="0.25">
      <c r="D1461" s="4"/>
      <c r="E1461" s="5" t="str">
        <f>BJ1461</f>
        <v>FES-2015-JUN</v>
      </c>
      <c r="F1461" s="5">
        <f>BK1461</f>
        <v>0</v>
      </c>
      <c r="H1461" s="5" t="str">
        <f>BB1461</f>
        <v>Withdrawn</v>
      </c>
      <c r="I1461" s="6" t="str">
        <f>BS1461</f>
        <v>Not Started</v>
      </c>
      <c r="J1461" s="1" t="s">
        <v>3224</v>
      </c>
      <c r="P1461" s="1" t="str">
        <f>BM1461</f>
        <v>NRIS</v>
      </c>
      <c r="R1461" s="1">
        <f>BP1461</f>
        <v>500</v>
      </c>
      <c r="T1461" s="1" t="str">
        <f>BQ1461</f>
        <v>Gas</v>
      </c>
      <c r="U1461" s="1" t="str">
        <f>BH1461</f>
        <v>Oakland County</v>
      </c>
      <c r="V1461" s="1" t="str">
        <f>BI1461</f>
        <v>MI</v>
      </c>
      <c r="AB1461" s="1"/>
      <c r="AC1461" s="1"/>
      <c r="AJ1461" s="5"/>
      <c r="AK1461" s="5"/>
      <c r="AL1461" s="5"/>
      <c r="AM1461" s="5"/>
      <c r="AN1461" s="5"/>
      <c r="AO1461" s="5"/>
      <c r="AP1461" s="5"/>
      <c r="AQ1461" s="5"/>
      <c r="AR1461" s="5"/>
      <c r="AS1461" s="5"/>
      <c r="AT1461" s="5"/>
      <c r="AU1461" s="5"/>
      <c r="BB1461" s="1" t="s">
        <v>73</v>
      </c>
      <c r="BC1461" s="2">
        <v>42139</v>
      </c>
      <c r="BD1461" s="2">
        <v>42787</v>
      </c>
      <c r="BF1461" s="2">
        <v>43101</v>
      </c>
      <c r="BG1461" s="1" t="s">
        <v>128</v>
      </c>
      <c r="BH1461" s="1" t="s">
        <v>1227</v>
      </c>
      <c r="BI1461" s="1" t="s">
        <v>130</v>
      </c>
      <c r="BJ1461" s="1" t="s">
        <v>2854</v>
      </c>
      <c r="BL1461" s="1" t="s">
        <v>536</v>
      </c>
      <c r="BM1461" s="1" t="s">
        <v>126</v>
      </c>
      <c r="BN1461" s="1" t="s">
        <v>78</v>
      </c>
      <c r="BO1461" s="1">
        <v>450</v>
      </c>
      <c r="BP1461" s="1">
        <v>500</v>
      </c>
      <c r="BQ1461" s="1" t="s">
        <v>64</v>
      </c>
      <c r="BR1461" s="1" t="s">
        <v>94</v>
      </c>
      <c r="BS1461" s="1" t="s">
        <v>84</v>
      </c>
      <c r="BU1461" s="1">
        <v>0</v>
      </c>
      <c r="BV1461" s="1">
        <v>0</v>
      </c>
      <c r="BW1461" s="1">
        <v>0</v>
      </c>
      <c r="BX1461" s="1">
        <v>0</v>
      </c>
    </row>
    <row r="1462" spans="4:76" hidden="1" x14ac:dyDescent="0.25">
      <c r="D1462" s="4"/>
      <c r="E1462" s="5" t="str">
        <f>BJ1462</f>
        <v>DPP-2019-Cycle</v>
      </c>
      <c r="F1462" s="5" t="str">
        <f>BK1462</f>
        <v>East (ITC)</v>
      </c>
      <c r="H1462" s="5" t="str">
        <f>BB1462</f>
        <v>Withdrawn</v>
      </c>
      <c r="I1462" s="6" t="str">
        <f>BS1462</f>
        <v>Not Started</v>
      </c>
      <c r="J1462" s="1" t="s">
        <v>5182</v>
      </c>
      <c r="P1462" s="1" t="str">
        <f>BM1462</f>
        <v>NRIS</v>
      </c>
      <c r="R1462" s="1">
        <f>BP1462</f>
        <v>150.4</v>
      </c>
      <c r="T1462" s="1" t="str">
        <f>BQ1462</f>
        <v>Wind</v>
      </c>
      <c r="U1462" s="1" t="str">
        <f>BH1462</f>
        <v>Branch County</v>
      </c>
      <c r="V1462" s="1" t="str">
        <f>BI1462</f>
        <v>MI</v>
      </c>
      <c r="AB1462" s="1"/>
      <c r="AC1462" s="1"/>
      <c r="AJ1462" s="5"/>
      <c r="AK1462" s="5"/>
      <c r="AL1462" s="5"/>
      <c r="AM1462" s="5"/>
      <c r="AN1462" s="5"/>
      <c r="AO1462" s="5"/>
      <c r="AP1462" s="5"/>
      <c r="AQ1462" s="5"/>
      <c r="AR1462" s="32"/>
      <c r="AS1462" s="32"/>
      <c r="AT1462" s="28">
        <f>AR1462/($R1462*1000)</f>
        <v>0</v>
      </c>
      <c r="AU1462" s="28">
        <f>AS1462/($R1462*1000)</f>
        <v>0</v>
      </c>
      <c r="BB1462" s="1" t="s">
        <v>73</v>
      </c>
      <c r="BC1462" s="2">
        <v>43579</v>
      </c>
      <c r="BD1462" s="2">
        <v>43833</v>
      </c>
      <c r="BF1462" s="2">
        <v>44470</v>
      </c>
      <c r="BG1462" s="1" t="s">
        <v>139</v>
      </c>
      <c r="BH1462" s="1" t="s">
        <v>2903</v>
      </c>
      <c r="BI1462" s="1" t="s">
        <v>130</v>
      </c>
      <c r="BJ1462" s="1" t="s">
        <v>2856</v>
      </c>
      <c r="BK1462" s="1" t="s">
        <v>1808</v>
      </c>
      <c r="BL1462" s="1" t="s">
        <v>2863</v>
      </c>
      <c r="BM1462" s="1" t="s">
        <v>126</v>
      </c>
      <c r="BN1462" s="1" t="s">
        <v>5183</v>
      </c>
      <c r="BO1462" s="1">
        <v>150.4</v>
      </c>
      <c r="BP1462" s="1">
        <v>150.4</v>
      </c>
      <c r="BQ1462" s="1" t="s">
        <v>97</v>
      </c>
      <c r="BR1462" s="1" t="s">
        <v>98</v>
      </c>
      <c r="BS1462" s="1" t="s">
        <v>84</v>
      </c>
      <c r="BU1462" s="1">
        <v>0</v>
      </c>
      <c r="BV1462" s="1">
        <v>0</v>
      </c>
      <c r="BW1462" s="1">
        <v>0</v>
      </c>
      <c r="BX1462" s="1">
        <v>0</v>
      </c>
    </row>
    <row r="1463" spans="4:76" hidden="1" x14ac:dyDescent="0.25">
      <c r="D1463" s="4"/>
      <c r="E1463" s="5" t="str">
        <f>BJ1463</f>
        <v>DPP-2019-Cycle</v>
      </c>
      <c r="F1463" s="5" t="str">
        <f>BK1463</f>
        <v>East (ITC)</v>
      </c>
      <c r="H1463" s="5" t="str">
        <f>BB1463</f>
        <v>Active</v>
      </c>
      <c r="I1463" s="6" t="str">
        <f>BS1463</f>
        <v>Not Started</v>
      </c>
      <c r="J1463" s="1" t="s">
        <v>2873</v>
      </c>
      <c r="P1463" s="1" t="str">
        <f>BM1463</f>
        <v>NRIS</v>
      </c>
      <c r="R1463" s="1">
        <f>BP1463</f>
        <v>200</v>
      </c>
      <c r="T1463" s="1" t="str">
        <f>BQ1463</f>
        <v>Solar</v>
      </c>
      <c r="U1463" s="1" t="str">
        <f>BH1463</f>
        <v>Sanilac County</v>
      </c>
      <c r="V1463" s="1" t="str">
        <f>BI1463</f>
        <v>MI</v>
      </c>
      <c r="AB1463" s="1"/>
      <c r="AC1463" s="1"/>
      <c r="AJ1463" s="5"/>
      <c r="AK1463" s="5"/>
      <c r="AL1463" s="5"/>
      <c r="AM1463" s="5"/>
      <c r="AN1463" s="5"/>
      <c r="AO1463" s="5"/>
      <c r="AP1463" s="5"/>
      <c r="AQ1463" s="5"/>
      <c r="AR1463" s="32"/>
      <c r="AS1463" s="32"/>
      <c r="AT1463" s="28">
        <f>AR1463/($R1463*1000)</f>
        <v>0</v>
      </c>
      <c r="AU1463" s="28">
        <f>AS1463/($R1463*1000)</f>
        <v>0</v>
      </c>
      <c r="BB1463" s="1" t="s">
        <v>2374</v>
      </c>
      <c r="BC1463" s="2">
        <v>43580</v>
      </c>
      <c r="BF1463" s="2">
        <v>44802</v>
      </c>
      <c r="BG1463" s="1" t="s">
        <v>128</v>
      </c>
      <c r="BH1463" s="1" t="s">
        <v>681</v>
      </c>
      <c r="BI1463" s="1" t="s">
        <v>130</v>
      </c>
      <c r="BJ1463" s="1" t="s">
        <v>2856</v>
      </c>
      <c r="BK1463" s="1" t="s">
        <v>1808</v>
      </c>
      <c r="BL1463" s="1" t="s">
        <v>2863</v>
      </c>
      <c r="BM1463" s="1" t="s">
        <v>126</v>
      </c>
      <c r="BN1463" s="1" t="s">
        <v>2874</v>
      </c>
      <c r="BO1463" s="1">
        <v>200</v>
      </c>
      <c r="BP1463" s="1">
        <v>200</v>
      </c>
      <c r="BQ1463" s="1" t="s">
        <v>1485</v>
      </c>
      <c r="BR1463" s="1" t="s">
        <v>1486</v>
      </c>
      <c r="BS1463" s="1" t="s">
        <v>84</v>
      </c>
      <c r="BU1463" s="1">
        <v>200</v>
      </c>
      <c r="BV1463" s="1">
        <v>200</v>
      </c>
      <c r="BW1463" s="1">
        <v>0</v>
      </c>
      <c r="BX1463" s="1">
        <v>0</v>
      </c>
    </row>
    <row r="1464" spans="4:76" hidden="1" x14ac:dyDescent="0.25">
      <c r="D1464" s="4"/>
      <c r="E1464" s="5" t="str">
        <f>BJ1464</f>
        <v>DPP-2019-Cycle</v>
      </c>
      <c r="F1464" s="5" t="str">
        <f>BK1464</f>
        <v>Central</v>
      </c>
      <c r="H1464" s="5" t="str">
        <f>BB1464</f>
        <v>Active</v>
      </c>
      <c r="I1464" s="6" t="str">
        <f>BS1464</f>
        <v>Not Started</v>
      </c>
      <c r="J1464" s="1" t="s">
        <v>2875</v>
      </c>
      <c r="P1464" s="1" t="str">
        <f>BM1464</f>
        <v>NRIS</v>
      </c>
      <c r="R1464" s="1">
        <f>BP1464</f>
        <v>75</v>
      </c>
      <c r="T1464" s="1" t="str">
        <f>BQ1464</f>
        <v>Battery Storage</v>
      </c>
      <c r="U1464" s="1" t="str">
        <f>BH1464</f>
        <v>LaSalle County</v>
      </c>
      <c r="V1464" s="1" t="str">
        <f>BI1464</f>
        <v>IL</v>
      </c>
      <c r="AB1464" s="1"/>
      <c r="AC1464" s="1"/>
      <c r="AJ1464" s="5"/>
      <c r="AK1464" s="5"/>
      <c r="AL1464" s="5"/>
      <c r="AM1464" s="5"/>
      <c r="AN1464" s="5"/>
      <c r="AO1464" s="5"/>
      <c r="AP1464" s="5"/>
      <c r="AQ1464" s="5"/>
      <c r="AR1464" s="32"/>
      <c r="AS1464" s="32"/>
      <c r="AT1464" s="28">
        <f>AR1464/($R1464*1000)</f>
        <v>0</v>
      </c>
      <c r="AU1464" s="28">
        <f>AS1464/($R1464*1000)</f>
        <v>0</v>
      </c>
      <c r="BB1464" s="1" t="s">
        <v>2374</v>
      </c>
      <c r="BC1464" s="2">
        <v>43580</v>
      </c>
      <c r="BF1464" s="2">
        <v>44362</v>
      </c>
      <c r="BG1464" s="1" t="s">
        <v>122</v>
      </c>
      <c r="BH1464" s="1" t="s">
        <v>2876</v>
      </c>
      <c r="BI1464" s="1" t="s">
        <v>124</v>
      </c>
      <c r="BJ1464" s="1" t="s">
        <v>2856</v>
      </c>
      <c r="BK1464" s="1" t="s">
        <v>2435</v>
      </c>
      <c r="BL1464" s="1" t="s">
        <v>2857</v>
      </c>
      <c r="BM1464" s="1" t="s">
        <v>126</v>
      </c>
      <c r="BN1464" s="1" t="s">
        <v>2877</v>
      </c>
      <c r="BO1464" s="1">
        <v>75</v>
      </c>
      <c r="BP1464" s="1">
        <v>75</v>
      </c>
      <c r="BQ1464" s="1" t="s">
        <v>2498</v>
      </c>
      <c r="BR1464" s="1" t="s">
        <v>2499</v>
      </c>
      <c r="BS1464" s="1" t="s">
        <v>84</v>
      </c>
      <c r="BU1464" s="1">
        <v>0</v>
      </c>
      <c r="BV1464" s="1">
        <v>0</v>
      </c>
      <c r="BW1464" s="1">
        <v>0</v>
      </c>
      <c r="BX1464" s="1">
        <v>0</v>
      </c>
    </row>
    <row r="1465" spans="4:76" hidden="1" x14ac:dyDescent="0.25">
      <c r="D1465" s="4"/>
      <c r="E1465" s="5" t="str">
        <f>BJ1465</f>
        <v>FES-2015-NOV</v>
      </c>
      <c r="F1465" s="5">
        <f>BK1465</f>
        <v>0</v>
      </c>
      <c r="H1465" s="5" t="str">
        <f>BB1465</f>
        <v>Withdrawn</v>
      </c>
      <c r="I1465" s="6" t="str">
        <f>BS1465</f>
        <v>Not Started</v>
      </c>
      <c r="J1465" s="1" t="s">
        <v>3232</v>
      </c>
      <c r="P1465" s="1" t="str">
        <f>BM1465</f>
        <v>NRIS</v>
      </c>
      <c r="R1465" s="1">
        <f>BP1465</f>
        <v>100</v>
      </c>
      <c r="T1465" s="1" t="str">
        <f>BQ1465</f>
        <v>Solar</v>
      </c>
      <c r="U1465" s="1" t="str">
        <f>BH1465</f>
        <v>Pottawattamie County</v>
      </c>
      <c r="V1465" s="1" t="str">
        <f>BI1465</f>
        <v>IA</v>
      </c>
      <c r="AB1465" s="1"/>
      <c r="AC1465" s="1"/>
      <c r="AJ1465" s="5"/>
      <c r="AK1465" s="5"/>
      <c r="AL1465" s="5"/>
      <c r="AM1465" s="5"/>
      <c r="AN1465" s="5"/>
      <c r="AO1465" s="5"/>
      <c r="AP1465" s="5"/>
      <c r="AQ1465" s="5"/>
      <c r="AR1465" s="5"/>
      <c r="AS1465" s="5"/>
      <c r="AT1465" s="5"/>
      <c r="AU1465" s="5"/>
      <c r="BB1465" s="1" t="s">
        <v>73</v>
      </c>
      <c r="BC1465" s="2">
        <v>42324</v>
      </c>
      <c r="BD1465" s="2">
        <v>42787</v>
      </c>
      <c r="BF1465" s="2">
        <v>43008</v>
      </c>
      <c r="BG1465" s="1" t="s">
        <v>251</v>
      </c>
      <c r="BH1465" s="1" t="s">
        <v>2472</v>
      </c>
      <c r="BI1465" s="1" t="s">
        <v>89</v>
      </c>
      <c r="BJ1465" s="1" t="s">
        <v>2785</v>
      </c>
      <c r="BL1465" s="1" t="s">
        <v>536</v>
      </c>
      <c r="BM1465" s="1" t="s">
        <v>126</v>
      </c>
      <c r="BN1465" s="1" t="s">
        <v>78</v>
      </c>
      <c r="BO1465" s="1">
        <v>100</v>
      </c>
      <c r="BP1465" s="1">
        <v>100</v>
      </c>
      <c r="BQ1465" s="1" t="s">
        <v>1485</v>
      </c>
      <c r="BR1465" s="1" t="s">
        <v>1486</v>
      </c>
      <c r="BS1465" s="1" t="s">
        <v>84</v>
      </c>
      <c r="BU1465" s="1">
        <v>0</v>
      </c>
      <c r="BV1465" s="1">
        <v>0</v>
      </c>
      <c r="BW1465" s="1">
        <v>0</v>
      </c>
      <c r="BX1465" s="1">
        <v>0</v>
      </c>
    </row>
    <row r="1466" spans="4:76" hidden="1" x14ac:dyDescent="0.25">
      <c r="D1466" s="4"/>
      <c r="E1466" s="5" t="str">
        <f>BJ1466</f>
        <v>DPP-2019-Cycle</v>
      </c>
      <c r="F1466" s="5" t="str">
        <f>BK1466</f>
        <v>Central</v>
      </c>
      <c r="H1466" s="5" t="str">
        <f>BB1466</f>
        <v>Active</v>
      </c>
      <c r="I1466" s="6" t="str">
        <f>BS1466</f>
        <v>Not Started</v>
      </c>
      <c r="J1466" s="1" t="s">
        <v>2878</v>
      </c>
      <c r="P1466" s="1" t="str">
        <f>BM1466</f>
        <v>NRIS</v>
      </c>
      <c r="R1466" s="1">
        <f>BP1466</f>
        <v>51.8</v>
      </c>
      <c r="T1466" s="1" t="str">
        <f>BQ1466</f>
        <v>Hybrid</v>
      </c>
      <c r="U1466" s="1" t="str">
        <f>BH1466</f>
        <v>Jasper County</v>
      </c>
      <c r="V1466" s="1" t="str">
        <f>BI1466</f>
        <v>IL</v>
      </c>
      <c r="AB1466" s="1"/>
      <c r="AC1466" s="1"/>
      <c r="AJ1466" s="5"/>
      <c r="AK1466" s="5"/>
      <c r="AL1466" s="5"/>
      <c r="AM1466" s="5"/>
      <c r="AN1466" s="5"/>
      <c r="AO1466" s="5"/>
      <c r="AP1466" s="5"/>
      <c r="AQ1466" s="5"/>
      <c r="AR1466" s="32"/>
      <c r="AS1466" s="32"/>
      <c r="AT1466" s="28">
        <f>AR1466/($R1466*1000)</f>
        <v>0</v>
      </c>
      <c r="AU1466" s="28">
        <f>AS1466/($R1466*1000)</f>
        <v>0</v>
      </c>
      <c r="BB1466" s="1" t="s">
        <v>2374</v>
      </c>
      <c r="BC1466" s="2">
        <v>43580</v>
      </c>
      <c r="BF1466" s="2">
        <v>44362</v>
      </c>
      <c r="BG1466" s="1" t="s">
        <v>122</v>
      </c>
      <c r="BH1466" s="1" t="s">
        <v>848</v>
      </c>
      <c r="BI1466" s="1" t="s">
        <v>124</v>
      </c>
      <c r="BJ1466" s="1" t="s">
        <v>2856</v>
      </c>
      <c r="BK1466" s="1" t="s">
        <v>2435</v>
      </c>
      <c r="BL1466" s="1" t="s">
        <v>2857</v>
      </c>
      <c r="BM1466" s="1" t="s">
        <v>126</v>
      </c>
      <c r="BN1466" s="1" t="s">
        <v>2879</v>
      </c>
      <c r="BO1466" s="1">
        <v>51.8</v>
      </c>
      <c r="BP1466" s="1">
        <v>51.8</v>
      </c>
      <c r="BQ1466" s="1" t="s">
        <v>2880</v>
      </c>
      <c r="BR1466" s="1" t="s">
        <v>2881</v>
      </c>
      <c r="BS1466" s="1" t="s">
        <v>84</v>
      </c>
      <c r="BU1466" s="1">
        <v>0</v>
      </c>
      <c r="BV1466" s="1">
        <v>0</v>
      </c>
      <c r="BW1466" s="1">
        <v>0</v>
      </c>
      <c r="BX1466" s="1">
        <v>0</v>
      </c>
    </row>
    <row r="1467" spans="4:76" hidden="1" x14ac:dyDescent="0.25">
      <c r="D1467" s="4"/>
      <c r="E1467" s="5" t="str">
        <f>BJ1467</f>
        <v>FES-2015-NOV</v>
      </c>
      <c r="F1467" s="5">
        <f>BK1467</f>
        <v>0</v>
      </c>
      <c r="H1467" s="5" t="str">
        <f>BB1467</f>
        <v>Withdrawn</v>
      </c>
      <c r="I1467" s="6" t="str">
        <f>BS1467</f>
        <v>Not Started</v>
      </c>
      <c r="J1467" s="1" t="s">
        <v>3235</v>
      </c>
      <c r="P1467" s="1" t="str">
        <f>BM1467</f>
        <v>NRIS</v>
      </c>
      <c r="R1467" s="1">
        <f>BP1467</f>
        <v>999</v>
      </c>
      <c r="T1467" s="1" t="str">
        <f>BQ1467</f>
        <v>Gas</v>
      </c>
      <c r="U1467" s="1" t="str">
        <f>BH1467</f>
        <v>Newton County</v>
      </c>
      <c r="V1467" s="1" t="str">
        <f>BI1467</f>
        <v>TX</v>
      </c>
      <c r="AB1467" s="1"/>
      <c r="AC1467" s="1"/>
      <c r="AJ1467" s="5"/>
      <c r="AK1467" s="5"/>
      <c r="AL1467" s="5"/>
      <c r="AM1467" s="5"/>
      <c r="AN1467" s="5"/>
      <c r="AO1467" s="5"/>
      <c r="AP1467" s="5"/>
      <c r="AQ1467" s="5"/>
      <c r="AR1467" s="5"/>
      <c r="AS1467" s="5"/>
      <c r="AT1467" s="5"/>
      <c r="AU1467" s="5"/>
      <c r="BB1467" s="1" t="s">
        <v>73</v>
      </c>
      <c r="BC1467" s="2">
        <v>42324</v>
      </c>
      <c r="BD1467" s="2">
        <v>42787</v>
      </c>
      <c r="BF1467" s="2">
        <v>43466</v>
      </c>
      <c r="BG1467" s="1" t="s">
        <v>59</v>
      </c>
      <c r="BH1467" s="1" t="s">
        <v>1876</v>
      </c>
      <c r="BI1467" s="1" t="s">
        <v>67</v>
      </c>
      <c r="BJ1467" s="1" t="s">
        <v>2785</v>
      </c>
      <c r="BL1467" s="1" t="s">
        <v>536</v>
      </c>
      <c r="BM1467" s="1" t="s">
        <v>126</v>
      </c>
      <c r="BN1467" s="1" t="s">
        <v>78</v>
      </c>
      <c r="BO1467" s="1">
        <v>999</v>
      </c>
      <c r="BP1467" s="1">
        <v>999</v>
      </c>
      <c r="BQ1467" s="1" t="s">
        <v>64</v>
      </c>
      <c r="BR1467" s="1" t="s">
        <v>94</v>
      </c>
      <c r="BS1467" s="1" t="s">
        <v>84</v>
      </c>
      <c r="BU1467" s="1">
        <v>0</v>
      </c>
      <c r="BV1467" s="1">
        <v>0</v>
      </c>
      <c r="BW1467" s="1">
        <v>0</v>
      </c>
      <c r="BX1467" s="1">
        <v>0</v>
      </c>
    </row>
    <row r="1468" spans="4:76" hidden="1" x14ac:dyDescent="0.25">
      <c r="D1468" s="4"/>
      <c r="E1468" s="5" t="str">
        <f>BJ1468</f>
        <v>DPP-2019-Cycle</v>
      </c>
      <c r="F1468" s="5" t="str">
        <f>BK1468</f>
        <v>Central</v>
      </c>
      <c r="H1468" s="5" t="str">
        <f>BB1468</f>
        <v>Active</v>
      </c>
      <c r="I1468" s="6" t="str">
        <f>BS1468</f>
        <v>Not Started</v>
      </c>
      <c r="J1468" s="1" t="s">
        <v>2882</v>
      </c>
      <c r="P1468" s="1" t="str">
        <f>BM1468</f>
        <v>NRIS</v>
      </c>
      <c r="R1468" s="1">
        <f>BP1468</f>
        <v>20</v>
      </c>
      <c r="T1468" s="1" t="str">
        <f>BQ1468</f>
        <v>Hybrid</v>
      </c>
      <c r="U1468" s="1" t="str">
        <f>BH1468</f>
        <v>Fulton County</v>
      </c>
      <c r="V1468" s="1" t="str">
        <f>BI1468</f>
        <v>IL</v>
      </c>
      <c r="AB1468" s="1"/>
      <c r="AC1468" s="1"/>
      <c r="AJ1468" s="5"/>
      <c r="AK1468" s="5"/>
      <c r="AL1468" s="5"/>
      <c r="AM1468" s="5"/>
      <c r="AN1468" s="5"/>
      <c r="AO1468" s="5"/>
      <c r="AP1468" s="5"/>
      <c r="AQ1468" s="5"/>
      <c r="AR1468" s="32"/>
      <c r="AS1468" s="32"/>
      <c r="AT1468" s="28">
        <f>AR1468/($R1468*1000)</f>
        <v>0</v>
      </c>
      <c r="AU1468" s="28">
        <f>AS1468/($R1468*1000)</f>
        <v>0</v>
      </c>
      <c r="BB1468" s="1" t="s">
        <v>2374</v>
      </c>
      <c r="BC1468" s="2">
        <v>43580</v>
      </c>
      <c r="BF1468" s="2">
        <v>44362</v>
      </c>
      <c r="BG1468" s="1" t="s">
        <v>122</v>
      </c>
      <c r="BH1468" s="1" t="s">
        <v>533</v>
      </c>
      <c r="BI1468" s="1" t="s">
        <v>124</v>
      </c>
      <c r="BJ1468" s="1" t="s">
        <v>2856</v>
      </c>
      <c r="BK1468" s="1" t="s">
        <v>2435</v>
      </c>
      <c r="BL1468" s="1" t="s">
        <v>2857</v>
      </c>
      <c r="BM1468" s="1" t="s">
        <v>126</v>
      </c>
      <c r="BN1468" s="1" t="s">
        <v>2883</v>
      </c>
      <c r="BO1468" s="1">
        <v>20</v>
      </c>
      <c r="BP1468" s="1">
        <v>20</v>
      </c>
      <c r="BQ1468" s="1" t="s">
        <v>2880</v>
      </c>
      <c r="BR1468" s="1" t="s">
        <v>2881</v>
      </c>
      <c r="BS1468" s="1" t="s">
        <v>84</v>
      </c>
      <c r="BU1468" s="1">
        <v>0</v>
      </c>
      <c r="BV1468" s="1">
        <v>0</v>
      </c>
      <c r="BW1468" s="1">
        <v>0</v>
      </c>
      <c r="BX1468" s="1">
        <v>0</v>
      </c>
    </row>
    <row r="1469" spans="4:76" hidden="1" x14ac:dyDescent="0.25">
      <c r="D1469" s="4"/>
      <c r="E1469" s="5" t="str">
        <f>BJ1469</f>
        <v>DPP-2019-Cycle</v>
      </c>
      <c r="F1469" s="5" t="str">
        <f>BK1469</f>
        <v>Central</v>
      </c>
      <c r="H1469" s="5" t="str">
        <f>BB1469</f>
        <v>Active</v>
      </c>
      <c r="I1469" s="6" t="str">
        <f>BS1469</f>
        <v>Not Started</v>
      </c>
      <c r="J1469" s="1" t="s">
        <v>2886</v>
      </c>
      <c r="P1469" s="1" t="str">
        <f>BM1469</f>
        <v>NRIS</v>
      </c>
      <c r="R1469" s="1">
        <f>BP1469</f>
        <v>24.2</v>
      </c>
      <c r="T1469" s="1" t="str">
        <f>BQ1469</f>
        <v>Hybrid</v>
      </c>
      <c r="U1469" s="1" t="str">
        <f>BH1469</f>
        <v>Putnam County</v>
      </c>
      <c r="V1469" s="1" t="str">
        <f>BI1469</f>
        <v>IL</v>
      </c>
      <c r="AB1469" s="1"/>
      <c r="AC1469" s="1"/>
      <c r="AJ1469" s="5"/>
      <c r="AK1469" s="5"/>
      <c r="AL1469" s="5"/>
      <c r="AM1469" s="5"/>
      <c r="AN1469" s="5"/>
      <c r="AO1469" s="5"/>
      <c r="AP1469" s="5"/>
      <c r="AQ1469" s="5"/>
      <c r="AR1469" s="32"/>
      <c r="AS1469" s="32"/>
      <c r="AT1469" s="28">
        <f>AR1469/($R1469*1000)</f>
        <v>0</v>
      </c>
      <c r="AU1469" s="28">
        <f>AS1469/($R1469*1000)</f>
        <v>0</v>
      </c>
      <c r="BB1469" s="1" t="s">
        <v>2374</v>
      </c>
      <c r="BC1469" s="2">
        <v>43580</v>
      </c>
      <c r="BF1469" s="2">
        <v>44362</v>
      </c>
      <c r="BG1469" s="1" t="s">
        <v>122</v>
      </c>
      <c r="BH1469" s="1" t="s">
        <v>224</v>
      </c>
      <c r="BI1469" s="1" t="s">
        <v>124</v>
      </c>
      <c r="BJ1469" s="1" t="s">
        <v>2856</v>
      </c>
      <c r="BK1469" s="1" t="s">
        <v>2435</v>
      </c>
      <c r="BL1469" s="1" t="s">
        <v>2857</v>
      </c>
      <c r="BM1469" s="1" t="s">
        <v>126</v>
      </c>
      <c r="BN1469" s="1" t="s">
        <v>2887</v>
      </c>
      <c r="BO1469" s="1">
        <v>24.2</v>
      </c>
      <c r="BP1469" s="1">
        <v>24.2</v>
      </c>
      <c r="BQ1469" s="1" t="s">
        <v>2880</v>
      </c>
      <c r="BR1469" s="1" t="s">
        <v>2881</v>
      </c>
      <c r="BS1469" s="1" t="s">
        <v>84</v>
      </c>
      <c r="BU1469" s="1">
        <v>0</v>
      </c>
      <c r="BV1469" s="1">
        <v>0</v>
      </c>
      <c r="BW1469" s="1">
        <v>0</v>
      </c>
      <c r="BX1469" s="1">
        <v>0</v>
      </c>
    </row>
    <row r="1470" spans="4:76" hidden="1" x14ac:dyDescent="0.25">
      <c r="D1470" s="4"/>
      <c r="E1470" s="5" t="str">
        <f>BJ1470</f>
        <v>DPP-2019-Cycle</v>
      </c>
      <c r="F1470" s="5" t="str">
        <f>BK1470</f>
        <v>Central</v>
      </c>
      <c r="H1470" s="5" t="str">
        <f>BB1470</f>
        <v>Active</v>
      </c>
      <c r="I1470" s="6" t="str">
        <f>BS1470</f>
        <v>Not Started</v>
      </c>
      <c r="J1470" s="1" t="s">
        <v>2888</v>
      </c>
      <c r="P1470" s="1" t="str">
        <f>BM1470</f>
        <v>NRIS</v>
      </c>
      <c r="R1470" s="1">
        <f>BP1470</f>
        <v>44.2</v>
      </c>
      <c r="T1470" s="1" t="str">
        <f>BQ1470</f>
        <v>Hybrid</v>
      </c>
      <c r="U1470" s="1" t="str">
        <f>BH1470</f>
        <v>Montgomery County</v>
      </c>
      <c r="V1470" s="1" t="str">
        <f>BI1470</f>
        <v>IL</v>
      </c>
      <c r="AB1470" s="1"/>
      <c r="AC1470" s="1"/>
      <c r="AJ1470" s="5"/>
      <c r="AK1470" s="5"/>
      <c r="AL1470" s="5"/>
      <c r="AM1470" s="5"/>
      <c r="AN1470" s="5"/>
      <c r="AO1470" s="5"/>
      <c r="AP1470" s="5"/>
      <c r="AQ1470" s="5"/>
      <c r="AR1470" s="32"/>
      <c r="AS1470" s="32"/>
      <c r="AT1470" s="28">
        <f>AR1470/($R1470*1000)</f>
        <v>0</v>
      </c>
      <c r="AU1470" s="28">
        <f>AS1470/($R1470*1000)</f>
        <v>0</v>
      </c>
      <c r="BB1470" s="1" t="s">
        <v>2374</v>
      </c>
      <c r="BC1470" s="2">
        <v>43580</v>
      </c>
      <c r="BF1470" s="2">
        <v>44362</v>
      </c>
      <c r="BG1470" s="1" t="s">
        <v>122</v>
      </c>
      <c r="BH1470" s="1" t="s">
        <v>763</v>
      </c>
      <c r="BI1470" s="1" t="s">
        <v>124</v>
      </c>
      <c r="BJ1470" s="1" t="s">
        <v>2856</v>
      </c>
      <c r="BK1470" s="1" t="s">
        <v>2435</v>
      </c>
      <c r="BL1470" s="1" t="s">
        <v>2857</v>
      </c>
      <c r="BM1470" s="1" t="s">
        <v>126</v>
      </c>
      <c r="BN1470" s="1" t="s">
        <v>2889</v>
      </c>
      <c r="BO1470" s="1">
        <v>44.2</v>
      </c>
      <c r="BP1470" s="1">
        <v>44.2</v>
      </c>
      <c r="BQ1470" s="1" t="s">
        <v>2880</v>
      </c>
      <c r="BR1470" s="1" t="s">
        <v>2881</v>
      </c>
      <c r="BS1470" s="1" t="s">
        <v>84</v>
      </c>
      <c r="BU1470" s="1">
        <v>0</v>
      </c>
      <c r="BV1470" s="1">
        <v>0</v>
      </c>
      <c r="BW1470" s="1">
        <v>0</v>
      </c>
      <c r="BX1470" s="1">
        <v>0</v>
      </c>
    </row>
    <row r="1471" spans="4:76" hidden="1" x14ac:dyDescent="0.25">
      <c r="D1471" s="4"/>
      <c r="E1471" s="5" t="str">
        <f>BJ1471</f>
        <v>DPP-2019-Cycle</v>
      </c>
      <c r="F1471" s="5" t="str">
        <f>BK1471</f>
        <v>Central</v>
      </c>
      <c r="H1471" s="5" t="str">
        <f>BB1471</f>
        <v>Active</v>
      </c>
      <c r="I1471" s="6" t="str">
        <f>BS1471</f>
        <v>Not Started</v>
      </c>
      <c r="J1471" s="1" t="s">
        <v>2890</v>
      </c>
      <c r="P1471" s="1" t="str">
        <f>BM1471</f>
        <v>NRIS</v>
      </c>
      <c r="R1471" s="1">
        <f>BP1471</f>
        <v>68.400000000000006</v>
      </c>
      <c r="T1471" s="1" t="str">
        <f>BQ1471</f>
        <v>Hybrid</v>
      </c>
      <c r="U1471" s="1" t="str">
        <f>BH1471</f>
        <v>Randolph County</v>
      </c>
      <c r="V1471" s="1" t="str">
        <f>BI1471</f>
        <v>IL</v>
      </c>
      <c r="AB1471" s="1"/>
      <c r="AC1471" s="1"/>
      <c r="AJ1471" s="5"/>
      <c r="AK1471" s="5"/>
      <c r="AL1471" s="5"/>
      <c r="AM1471" s="5"/>
      <c r="AN1471" s="5"/>
      <c r="AO1471" s="5"/>
      <c r="AP1471" s="5"/>
      <c r="AQ1471" s="5"/>
      <c r="AR1471" s="32"/>
      <c r="AS1471" s="32"/>
      <c r="AT1471" s="28">
        <f>AR1471/($R1471*1000)</f>
        <v>0</v>
      </c>
      <c r="AU1471" s="28">
        <f>AS1471/($R1471*1000)</f>
        <v>0</v>
      </c>
      <c r="BB1471" s="1" t="s">
        <v>2374</v>
      </c>
      <c r="BC1471" s="2">
        <v>43580</v>
      </c>
      <c r="BF1471" s="2">
        <v>44362</v>
      </c>
      <c r="BG1471" s="1" t="s">
        <v>122</v>
      </c>
      <c r="BH1471" s="1" t="s">
        <v>493</v>
      </c>
      <c r="BI1471" s="1" t="s">
        <v>124</v>
      </c>
      <c r="BJ1471" s="1" t="s">
        <v>2856</v>
      </c>
      <c r="BK1471" s="1" t="s">
        <v>2435</v>
      </c>
      <c r="BL1471" s="1" t="s">
        <v>2857</v>
      </c>
      <c r="BM1471" s="1" t="s">
        <v>126</v>
      </c>
      <c r="BN1471" s="1" t="s">
        <v>2891</v>
      </c>
      <c r="BO1471" s="1">
        <v>68.400000000000006</v>
      </c>
      <c r="BP1471" s="1">
        <v>68.400000000000006</v>
      </c>
      <c r="BQ1471" s="1" t="s">
        <v>2880</v>
      </c>
      <c r="BR1471" s="1" t="s">
        <v>2881</v>
      </c>
      <c r="BS1471" s="1" t="s">
        <v>84</v>
      </c>
      <c r="BU1471" s="1">
        <v>0</v>
      </c>
      <c r="BV1471" s="1">
        <v>0</v>
      </c>
      <c r="BW1471" s="1">
        <v>0</v>
      </c>
      <c r="BX1471" s="1">
        <v>0</v>
      </c>
    </row>
    <row r="1472" spans="4:76" hidden="1" x14ac:dyDescent="0.25">
      <c r="D1472" s="4"/>
      <c r="E1472" s="5" t="str">
        <f>BJ1472</f>
        <v>DPP-2019-Cycle</v>
      </c>
      <c r="F1472" s="5" t="str">
        <f>BK1472</f>
        <v>East (ITC)</v>
      </c>
      <c r="H1472" s="5" t="str">
        <f>BB1472</f>
        <v>Active</v>
      </c>
      <c r="I1472" s="6" t="str">
        <f>BS1472</f>
        <v>Not Started</v>
      </c>
      <c r="J1472" s="1" t="s">
        <v>2892</v>
      </c>
      <c r="P1472" s="1" t="str">
        <f>BM1472</f>
        <v>NRIS</v>
      </c>
      <c r="R1472" s="1">
        <f>BP1472</f>
        <v>125</v>
      </c>
      <c r="T1472" s="1" t="str">
        <f>BQ1472</f>
        <v>Solar</v>
      </c>
      <c r="U1472" s="1" t="str">
        <f>BH1472</f>
        <v>Genesee County</v>
      </c>
      <c r="V1472" s="1" t="str">
        <f>BI1472</f>
        <v>MI</v>
      </c>
      <c r="AB1472" s="1"/>
      <c r="AC1472" s="1"/>
      <c r="AJ1472" s="5"/>
      <c r="AK1472" s="5"/>
      <c r="AL1472" s="5"/>
      <c r="AM1472" s="5"/>
      <c r="AN1472" s="5"/>
      <c r="AO1472" s="5"/>
      <c r="AP1472" s="5"/>
      <c r="AQ1472" s="5"/>
      <c r="AR1472" s="32"/>
      <c r="AS1472" s="32"/>
      <c r="AT1472" s="28">
        <f>AR1472/($R1472*1000)</f>
        <v>0</v>
      </c>
      <c r="AU1472" s="28">
        <f>AS1472/($R1472*1000)</f>
        <v>0</v>
      </c>
      <c r="BB1472" s="1" t="s">
        <v>2374</v>
      </c>
      <c r="BC1472" s="2">
        <v>43580</v>
      </c>
      <c r="BF1472" s="2">
        <v>44713</v>
      </c>
      <c r="BG1472" s="1" t="s">
        <v>139</v>
      </c>
      <c r="BH1472" s="1" t="s">
        <v>2440</v>
      </c>
      <c r="BI1472" s="1" t="s">
        <v>130</v>
      </c>
      <c r="BJ1472" s="1" t="s">
        <v>2856</v>
      </c>
      <c r="BK1472" s="1" t="s">
        <v>1808</v>
      </c>
      <c r="BL1472" s="1" t="s">
        <v>2863</v>
      </c>
      <c r="BM1472" s="1" t="s">
        <v>126</v>
      </c>
      <c r="BN1472" s="1" t="s">
        <v>2893</v>
      </c>
      <c r="BO1472" s="1">
        <v>125</v>
      </c>
      <c r="BP1472" s="1">
        <v>125</v>
      </c>
      <c r="BQ1472" s="1" t="s">
        <v>1485</v>
      </c>
      <c r="BR1472" s="1" t="s">
        <v>1486</v>
      </c>
      <c r="BS1472" s="1" t="s">
        <v>84</v>
      </c>
      <c r="BU1472" s="1">
        <v>125</v>
      </c>
      <c r="BV1472" s="1">
        <v>125</v>
      </c>
      <c r="BW1472" s="1">
        <v>0</v>
      </c>
      <c r="BX1472" s="1">
        <v>0</v>
      </c>
    </row>
    <row r="1473" spans="2:76" hidden="1" x14ac:dyDescent="0.25">
      <c r="D1473" s="4"/>
      <c r="E1473" s="5" t="str">
        <f>BJ1473</f>
        <v>DPP-2019-Cycle</v>
      </c>
      <c r="F1473" s="5" t="str">
        <f>BK1473</f>
        <v>Central</v>
      </c>
      <c r="H1473" s="5" t="str">
        <f>BB1473</f>
        <v>Active</v>
      </c>
      <c r="I1473" s="6" t="str">
        <f>BS1473</f>
        <v>Not Started</v>
      </c>
      <c r="J1473" s="1" t="s">
        <v>2894</v>
      </c>
      <c r="P1473" s="1" t="str">
        <f>BM1473</f>
        <v>NRIS</v>
      </c>
      <c r="R1473" s="1">
        <f>BP1473</f>
        <v>199.3</v>
      </c>
      <c r="T1473" s="1" t="str">
        <f>BQ1473</f>
        <v>Solar</v>
      </c>
      <c r="U1473" s="1" t="str">
        <f>BH1473</f>
        <v>Cumberland County</v>
      </c>
      <c r="V1473" s="1" t="str">
        <f>BI1473</f>
        <v>IL</v>
      </c>
      <c r="AB1473" s="1"/>
      <c r="AC1473" s="1"/>
      <c r="AJ1473" s="5"/>
      <c r="AK1473" s="5"/>
      <c r="AL1473" s="5"/>
      <c r="AM1473" s="5"/>
      <c r="AN1473" s="5"/>
      <c r="AO1473" s="5"/>
      <c r="AP1473" s="5"/>
      <c r="AQ1473" s="5"/>
      <c r="AR1473" s="32"/>
      <c r="AS1473" s="32"/>
      <c r="AT1473" s="28">
        <f>AR1473/($R1473*1000)</f>
        <v>0</v>
      </c>
      <c r="AU1473" s="28">
        <f>AS1473/($R1473*1000)</f>
        <v>0</v>
      </c>
      <c r="BB1473" s="1" t="s">
        <v>2374</v>
      </c>
      <c r="BC1473" s="2">
        <v>43581</v>
      </c>
      <c r="BF1473" s="2">
        <v>44713</v>
      </c>
      <c r="BG1473" s="1" t="s">
        <v>122</v>
      </c>
      <c r="BH1473" s="1" t="s">
        <v>2895</v>
      </c>
      <c r="BI1473" s="1" t="s">
        <v>124</v>
      </c>
      <c r="BJ1473" s="1" t="s">
        <v>2856</v>
      </c>
      <c r="BK1473" s="1" t="s">
        <v>2435</v>
      </c>
      <c r="BL1473" s="1" t="s">
        <v>2857</v>
      </c>
      <c r="BM1473" s="1" t="s">
        <v>126</v>
      </c>
      <c r="BN1473" s="1" t="s">
        <v>2896</v>
      </c>
      <c r="BO1473" s="1">
        <v>199.3</v>
      </c>
      <c r="BP1473" s="1">
        <v>199.3</v>
      </c>
      <c r="BQ1473" s="1" t="s">
        <v>1485</v>
      </c>
      <c r="BR1473" s="1" t="s">
        <v>1486</v>
      </c>
      <c r="BS1473" s="1" t="s">
        <v>84</v>
      </c>
      <c r="BU1473" s="1">
        <v>0</v>
      </c>
      <c r="BV1473" s="1">
        <v>0</v>
      </c>
      <c r="BW1473" s="1">
        <v>0</v>
      </c>
      <c r="BX1473" s="1">
        <v>0</v>
      </c>
    </row>
    <row r="1474" spans="2:76" x14ac:dyDescent="0.25">
      <c r="D1474" s="4"/>
      <c r="E1474" s="5" t="str">
        <f>BJ1474</f>
        <v>DPP-2019-Cycle</v>
      </c>
      <c r="F1474" s="5" t="str">
        <f>BK1474</f>
        <v>South</v>
      </c>
      <c r="G1474" s="5" t="str">
        <f>_xlfn.CONCAT(E1474,F1474)</f>
        <v>DPP-2019-CycleSouth</v>
      </c>
      <c r="H1474" s="5" t="str">
        <f>BB1474</f>
        <v>Active</v>
      </c>
      <c r="I1474" s="6" t="str">
        <f>BS1474</f>
        <v>Not Started</v>
      </c>
      <c r="J1474" s="1" t="s">
        <v>2897</v>
      </c>
      <c r="M1474" s="1" t="s">
        <v>6162</v>
      </c>
      <c r="N1474" s="1" t="s">
        <v>6163</v>
      </c>
      <c r="P1474" s="1" t="str">
        <f>BM1474</f>
        <v>NRIS</v>
      </c>
      <c r="Q1474" s="1" t="s">
        <v>6202</v>
      </c>
      <c r="R1474" s="1">
        <f>BP1474</f>
        <v>125</v>
      </c>
      <c r="T1474" s="1" t="str">
        <f>BQ1474</f>
        <v>Solar</v>
      </c>
      <c r="U1474" s="1" t="str">
        <f>BH1474</f>
        <v>Allen Parish,Assumption Parish</v>
      </c>
      <c r="V1474" s="1" t="str">
        <f>BI1474</f>
        <v>LA</v>
      </c>
      <c r="Z1474" s="1">
        <v>1</v>
      </c>
      <c r="AA1474" s="1">
        <v>1</v>
      </c>
      <c r="AB1474" s="36">
        <v>500000</v>
      </c>
      <c r="AC1474" s="36">
        <v>3475319</v>
      </c>
      <c r="AJ1474" s="5"/>
      <c r="AK1474" s="32">
        <v>4786751</v>
      </c>
      <c r="AL1474" s="32">
        <f>SUM(AB1474:AK1474)</f>
        <v>8762070</v>
      </c>
      <c r="AM1474" s="32"/>
      <c r="AN1474" s="32"/>
      <c r="AO1474" s="32">
        <v>0</v>
      </c>
      <c r="AP1474" s="32">
        <v>10094000</v>
      </c>
      <c r="AQ1474" s="32">
        <v>33716350</v>
      </c>
      <c r="AR1474" s="32">
        <f>AP1474</f>
        <v>10094000</v>
      </c>
      <c r="AS1474" s="32">
        <f>AR1474+AQ1474+AO1474</f>
        <v>43810350</v>
      </c>
      <c r="AT1474" s="28">
        <f>AR1474/($R1474*1000)</f>
        <v>80.751999999999995</v>
      </c>
      <c r="AU1474" s="28">
        <f>AS1474/($R1474*1000)</f>
        <v>350.4828</v>
      </c>
      <c r="AV1474" s="16">
        <f>IF(P1474 = "NRIS",AS1474,AR1474)</f>
        <v>43810350</v>
      </c>
      <c r="BB1474" s="1" t="s">
        <v>2374</v>
      </c>
      <c r="BC1474" s="2">
        <v>43581</v>
      </c>
      <c r="BF1474" s="2">
        <v>44500</v>
      </c>
      <c r="BG1474" s="1" t="s">
        <v>2711</v>
      </c>
      <c r="BH1474" s="1" t="s">
        <v>2898</v>
      </c>
      <c r="BI1474" s="1" t="s">
        <v>61</v>
      </c>
      <c r="BJ1474" s="1" t="s">
        <v>2856</v>
      </c>
      <c r="BK1474" s="1" t="s">
        <v>2395</v>
      </c>
      <c r="BL1474" s="1" t="s">
        <v>2863</v>
      </c>
      <c r="BM1474" s="1" t="s">
        <v>126</v>
      </c>
      <c r="BN1474" s="1" t="s">
        <v>2899</v>
      </c>
      <c r="BO1474" s="1">
        <v>125</v>
      </c>
      <c r="BP1474" s="1">
        <v>125</v>
      </c>
      <c r="BQ1474" s="1" t="s">
        <v>1485</v>
      </c>
      <c r="BR1474" s="1" t="s">
        <v>1486</v>
      </c>
      <c r="BS1474" s="1" t="s">
        <v>84</v>
      </c>
      <c r="BU1474" s="1">
        <v>125</v>
      </c>
      <c r="BV1474" s="1">
        <v>125</v>
      </c>
      <c r="BW1474" s="1">
        <v>0</v>
      </c>
      <c r="BX1474" s="1">
        <v>0</v>
      </c>
    </row>
    <row r="1475" spans="2:76" hidden="1" x14ac:dyDescent="0.25">
      <c r="D1475" s="4"/>
      <c r="E1475" s="5" t="str">
        <f>BJ1475</f>
        <v>DPP-2019-Cycle</v>
      </c>
      <c r="F1475" s="5" t="str">
        <f>BK1475</f>
        <v>Central</v>
      </c>
      <c r="H1475" s="5" t="str">
        <f>BB1475</f>
        <v>Active</v>
      </c>
      <c r="I1475" s="6" t="str">
        <f>BS1475</f>
        <v>Not Started</v>
      </c>
      <c r="J1475" s="1" t="s">
        <v>2905</v>
      </c>
      <c r="P1475" s="1" t="str">
        <f>BM1475</f>
        <v>NRIS</v>
      </c>
      <c r="R1475" s="1">
        <f>BP1475</f>
        <v>80</v>
      </c>
      <c r="T1475" s="1" t="str">
        <f>BQ1475</f>
        <v>Solar</v>
      </c>
      <c r="U1475" s="1" t="str">
        <f>BH1475</f>
        <v>Saline County</v>
      </c>
      <c r="V1475" s="1" t="str">
        <f>BI1475</f>
        <v>IL</v>
      </c>
      <c r="AB1475" s="1"/>
      <c r="AC1475" s="1"/>
      <c r="AJ1475" s="5"/>
      <c r="AK1475" s="5"/>
      <c r="AL1475" s="5"/>
      <c r="AM1475" s="5"/>
      <c r="AN1475" s="5"/>
      <c r="AO1475" s="5"/>
      <c r="AP1475" s="5"/>
      <c r="AQ1475" s="5"/>
      <c r="AR1475" s="32"/>
      <c r="AS1475" s="32"/>
      <c r="AT1475" s="28">
        <f>AR1475/($R1475*1000)</f>
        <v>0</v>
      </c>
      <c r="AU1475" s="28">
        <f>AS1475/($R1475*1000)</f>
        <v>0</v>
      </c>
      <c r="BB1475" s="1" t="s">
        <v>2374</v>
      </c>
      <c r="BC1475" s="2">
        <v>43582</v>
      </c>
      <c r="BF1475" s="2">
        <v>45230</v>
      </c>
      <c r="BG1475" s="1" t="s">
        <v>122</v>
      </c>
      <c r="BH1475" s="1" t="s">
        <v>2624</v>
      </c>
      <c r="BI1475" s="1" t="s">
        <v>124</v>
      </c>
      <c r="BJ1475" s="1" t="s">
        <v>2856</v>
      </c>
      <c r="BK1475" s="1" t="s">
        <v>2435</v>
      </c>
      <c r="BL1475" s="1" t="s">
        <v>2857</v>
      </c>
      <c r="BM1475" s="1" t="s">
        <v>126</v>
      </c>
      <c r="BN1475" s="1" t="s">
        <v>2906</v>
      </c>
      <c r="BO1475" s="1">
        <v>80</v>
      </c>
      <c r="BP1475" s="1">
        <v>80</v>
      </c>
      <c r="BQ1475" s="1" t="s">
        <v>1485</v>
      </c>
      <c r="BR1475" s="1" t="s">
        <v>1486</v>
      </c>
      <c r="BS1475" s="1" t="s">
        <v>84</v>
      </c>
      <c r="BU1475" s="1">
        <v>0</v>
      </c>
      <c r="BV1475" s="1">
        <v>0</v>
      </c>
      <c r="BW1475" s="1">
        <v>0</v>
      </c>
      <c r="BX1475" s="1">
        <v>0</v>
      </c>
    </row>
    <row r="1476" spans="2:76" hidden="1" x14ac:dyDescent="0.25">
      <c r="D1476" s="4"/>
      <c r="E1476" s="5" t="str">
        <f>BJ1476</f>
        <v>DPP-2014-AUG</v>
      </c>
      <c r="F1476" s="5" t="str">
        <f>BK1476</f>
        <v>Central</v>
      </c>
      <c r="H1476" s="5" t="str">
        <f>BB1476</f>
        <v>Withdrawn</v>
      </c>
      <c r="I1476" s="6" t="str">
        <f>BS1476</f>
        <v>In Service</v>
      </c>
      <c r="J1476" s="1" t="s">
        <v>3253</v>
      </c>
      <c r="P1476" s="1" t="str">
        <f>BM1476</f>
        <v>External NRIS</v>
      </c>
      <c r="R1476" s="1">
        <f>BP1476</f>
        <v>1373</v>
      </c>
      <c r="T1476" s="1" t="str">
        <f>BQ1476</f>
        <v>Nuclear</v>
      </c>
      <c r="U1476" s="1" t="str">
        <f>BH1476</f>
        <v>Rock Island County</v>
      </c>
      <c r="V1476" s="1" t="str">
        <f>BI1476</f>
        <v>IL</v>
      </c>
      <c r="AB1476" s="1"/>
      <c r="AC1476" s="1"/>
      <c r="AJ1476" s="5"/>
      <c r="AK1476" s="5"/>
      <c r="AL1476" s="5"/>
      <c r="AM1476" s="5"/>
      <c r="AN1476" s="5"/>
      <c r="AO1476" s="5"/>
      <c r="AP1476" s="5"/>
      <c r="AQ1476" s="5"/>
      <c r="AR1476" s="5"/>
      <c r="AS1476" s="5"/>
      <c r="AT1476" s="5"/>
      <c r="AU1476" s="5"/>
      <c r="BB1476" s="1" t="s">
        <v>73</v>
      </c>
      <c r="BC1476" s="2">
        <v>41814</v>
      </c>
      <c r="BD1476" s="2">
        <v>42788</v>
      </c>
      <c r="BE1476" s="2">
        <v>42426</v>
      </c>
      <c r="BF1476" s="2">
        <v>42887</v>
      </c>
      <c r="BG1476" s="1" t="s">
        <v>3254</v>
      </c>
      <c r="BH1476" s="1" t="s">
        <v>3255</v>
      </c>
      <c r="BI1476" s="1" t="s">
        <v>124</v>
      </c>
      <c r="BJ1476" s="1" t="s">
        <v>2584</v>
      </c>
      <c r="BK1476" s="1" t="s">
        <v>2435</v>
      </c>
      <c r="BL1476" s="1" t="s">
        <v>134</v>
      </c>
      <c r="BM1476" s="1" t="s">
        <v>2993</v>
      </c>
      <c r="BN1476" s="1" t="s">
        <v>3256</v>
      </c>
      <c r="BO1476" s="1">
        <v>1364.3</v>
      </c>
      <c r="BP1476" s="1">
        <v>1373</v>
      </c>
      <c r="BQ1476" s="1" t="s">
        <v>387</v>
      </c>
      <c r="BS1476" s="1" t="s">
        <v>65</v>
      </c>
      <c r="BT1476" s="2">
        <v>43525</v>
      </c>
      <c r="BU1476" s="1">
        <v>0</v>
      </c>
      <c r="BV1476" s="1">
        <v>0</v>
      </c>
      <c r="BW1476" s="1">
        <v>0</v>
      </c>
      <c r="BX1476" s="1">
        <v>0</v>
      </c>
    </row>
    <row r="1477" spans="2:76" hidden="1" x14ac:dyDescent="0.25">
      <c r="D1477" s="4"/>
      <c r="E1477" s="5" t="str">
        <f>BJ1477</f>
        <v>DPP-2017-FEB</v>
      </c>
      <c r="F1477" s="5" t="str">
        <f>BK1477</f>
        <v>East (ATC)</v>
      </c>
      <c r="H1477" s="5" t="str">
        <f>BB1477</f>
        <v>Done</v>
      </c>
      <c r="I1477" s="6" t="str">
        <f>BS1477</f>
        <v>In Service</v>
      </c>
      <c r="J1477" s="1" t="s">
        <v>5656</v>
      </c>
      <c r="P1477" s="1" t="str">
        <f>BM1477</f>
        <v>NRIS</v>
      </c>
      <c r="R1477" s="1">
        <f>BP1477</f>
        <v>30</v>
      </c>
      <c r="T1477" s="1" t="str">
        <f>BQ1477</f>
        <v>Gas</v>
      </c>
      <c r="U1477" s="1" t="str">
        <f>BH1477</f>
        <v>Rock County</v>
      </c>
      <c r="V1477" s="1" t="str">
        <f>BI1477</f>
        <v>WI</v>
      </c>
      <c r="AB1477" s="1"/>
      <c r="AC1477" s="1"/>
      <c r="AJ1477" s="5"/>
      <c r="AK1477" s="5"/>
      <c r="AL1477" s="5"/>
      <c r="AM1477" s="5"/>
      <c r="AN1477" s="5"/>
      <c r="AO1477" s="5"/>
      <c r="AP1477" s="5"/>
      <c r="AQ1477" s="5"/>
      <c r="AR1477" s="5"/>
      <c r="AS1477" s="5"/>
      <c r="AT1477" s="5"/>
      <c r="AU1477" s="5"/>
      <c r="BB1477" s="1" t="s">
        <v>58</v>
      </c>
      <c r="BC1477" s="2">
        <v>42688</v>
      </c>
      <c r="BE1477" s="2">
        <v>43551</v>
      </c>
      <c r="BF1477" s="2">
        <v>43563</v>
      </c>
      <c r="BG1477" s="1" t="s">
        <v>74</v>
      </c>
      <c r="BH1477" s="1" t="s">
        <v>158</v>
      </c>
      <c r="BI1477" s="1" t="s">
        <v>76</v>
      </c>
      <c r="BJ1477" s="1" t="s">
        <v>3220</v>
      </c>
      <c r="BK1477" s="1" t="s">
        <v>2196</v>
      </c>
      <c r="BL1477" s="1" t="s">
        <v>726</v>
      </c>
      <c r="BM1477" s="1" t="s">
        <v>126</v>
      </c>
      <c r="BN1477" s="1" t="s">
        <v>5657</v>
      </c>
      <c r="BO1477" s="1">
        <v>30</v>
      </c>
      <c r="BP1477" s="1">
        <v>30</v>
      </c>
      <c r="BQ1477" s="1" t="s">
        <v>64</v>
      </c>
      <c r="BR1477" s="1" t="s">
        <v>172</v>
      </c>
      <c r="BS1477" s="1" t="s">
        <v>65</v>
      </c>
      <c r="BU1477" s="1">
        <v>30</v>
      </c>
      <c r="BV1477" s="1">
        <v>30</v>
      </c>
      <c r="BW1477" s="1">
        <v>30</v>
      </c>
      <c r="BX1477" s="1">
        <v>30</v>
      </c>
    </row>
    <row r="1478" spans="2:76" hidden="1" x14ac:dyDescent="0.25">
      <c r="B1478" s="1" t="s">
        <v>6183</v>
      </c>
      <c r="C1478" s="1" t="s">
        <v>6182</v>
      </c>
      <c r="D1478" s="4"/>
      <c r="E1478" s="5" t="str">
        <f>BJ1478</f>
        <v>DPP-2019-Cycle</v>
      </c>
      <c r="F1478" s="5" t="str">
        <f>BK1478</f>
        <v>Central</v>
      </c>
      <c r="H1478" s="5" t="str">
        <f>BB1478</f>
        <v>Active</v>
      </c>
      <c r="I1478" s="6" t="str">
        <f>BS1478</f>
        <v>Not Started</v>
      </c>
      <c r="J1478" s="1" t="s">
        <v>2907</v>
      </c>
      <c r="P1478" s="1" t="str">
        <f>BM1478</f>
        <v>NRIS</v>
      </c>
      <c r="R1478" s="1">
        <f>BP1478</f>
        <v>80</v>
      </c>
      <c r="T1478" s="1" t="str">
        <f>BQ1478</f>
        <v>Solar</v>
      </c>
      <c r="U1478" s="1" t="str">
        <f>BH1478</f>
        <v>Saline County</v>
      </c>
      <c r="V1478" s="1" t="str">
        <f>BI1478</f>
        <v>IL</v>
      </c>
      <c r="AB1478" s="1"/>
      <c r="AC1478" s="1"/>
      <c r="AJ1478" s="5"/>
      <c r="AK1478" s="5"/>
      <c r="AL1478" s="5"/>
      <c r="AM1478" s="5"/>
      <c r="AN1478" s="5"/>
      <c r="AO1478" s="5"/>
      <c r="AP1478" s="5"/>
      <c r="AQ1478" s="5"/>
      <c r="AR1478" s="32"/>
      <c r="AS1478" s="32"/>
      <c r="AT1478" s="28">
        <f>AR1478/($R1478*1000)</f>
        <v>0</v>
      </c>
      <c r="AU1478" s="28">
        <f>AS1478/($R1478*1000)</f>
        <v>0</v>
      </c>
      <c r="BB1478" s="1" t="s">
        <v>2374</v>
      </c>
      <c r="BC1478" s="2">
        <v>43582</v>
      </c>
      <c r="BF1478" s="2">
        <v>45230</v>
      </c>
      <c r="BG1478" s="1" t="s">
        <v>122</v>
      </c>
      <c r="BH1478" s="1" t="s">
        <v>2624</v>
      </c>
      <c r="BI1478" s="1" t="s">
        <v>124</v>
      </c>
      <c r="BJ1478" s="1" t="s">
        <v>2856</v>
      </c>
      <c r="BK1478" s="1" t="s">
        <v>2435</v>
      </c>
      <c r="BL1478" s="1" t="s">
        <v>2857</v>
      </c>
      <c r="BM1478" s="1" t="s">
        <v>126</v>
      </c>
      <c r="BN1478" s="1" t="s">
        <v>2908</v>
      </c>
      <c r="BO1478" s="1">
        <v>80</v>
      </c>
      <c r="BP1478" s="1">
        <v>80</v>
      </c>
      <c r="BQ1478" s="1" t="s">
        <v>1485</v>
      </c>
      <c r="BR1478" s="1" t="s">
        <v>1486</v>
      </c>
      <c r="BS1478" s="1" t="s">
        <v>84</v>
      </c>
      <c r="BU1478" s="1">
        <v>0</v>
      </c>
      <c r="BV1478" s="1">
        <v>0</v>
      </c>
      <c r="BW1478" s="1">
        <v>0</v>
      </c>
      <c r="BX1478" s="1">
        <v>0</v>
      </c>
    </row>
    <row r="1479" spans="2:76" hidden="1" x14ac:dyDescent="0.25">
      <c r="D1479" s="4"/>
      <c r="E1479" s="5" t="str">
        <f>BJ1479</f>
        <v>SPA-2012-AUG</v>
      </c>
      <c r="F1479" s="5">
        <f>BK1479</f>
        <v>0</v>
      </c>
      <c r="H1479" s="5" t="str">
        <f>BB1479</f>
        <v>Withdrawn</v>
      </c>
      <c r="I1479" s="6" t="str">
        <f>BS1479</f>
        <v>Not Started</v>
      </c>
      <c r="J1479" s="1" t="s">
        <v>3261</v>
      </c>
      <c r="P1479" s="1" t="str">
        <f>BM1479</f>
        <v>ERIS</v>
      </c>
      <c r="R1479" s="1">
        <f>BP1479</f>
        <v>4.9400000000000004</v>
      </c>
      <c r="T1479" s="1" t="str">
        <f>BQ1479</f>
        <v>Wind</v>
      </c>
      <c r="U1479" s="1" t="str">
        <f>BH1479</f>
        <v>Watonwan County</v>
      </c>
      <c r="V1479" s="1" t="str">
        <f>BI1479</f>
        <v>MN</v>
      </c>
      <c r="AB1479" s="1"/>
      <c r="AC1479" s="1"/>
      <c r="AJ1479" s="5"/>
      <c r="AK1479" s="5"/>
      <c r="AL1479" s="5"/>
      <c r="AM1479" s="5"/>
      <c r="AN1479" s="5"/>
      <c r="AO1479" s="5"/>
      <c r="AP1479" s="5"/>
      <c r="AQ1479" s="5"/>
      <c r="AR1479" s="5"/>
      <c r="AS1479" s="5"/>
      <c r="AT1479" s="5"/>
      <c r="AU1479" s="5"/>
      <c r="BB1479" s="1" t="s">
        <v>73</v>
      </c>
      <c r="BC1479" s="2">
        <v>39883</v>
      </c>
      <c r="BD1479" s="2">
        <v>42794</v>
      </c>
      <c r="BF1479" s="2">
        <v>40512</v>
      </c>
      <c r="BG1479" s="1" t="s">
        <v>91</v>
      </c>
      <c r="BH1479" s="1" t="s">
        <v>452</v>
      </c>
      <c r="BI1479" s="1" t="s">
        <v>93</v>
      </c>
      <c r="BJ1479" s="1" t="s">
        <v>2730</v>
      </c>
      <c r="BL1479" s="1" t="s">
        <v>143</v>
      </c>
      <c r="BM1479" s="1" t="s">
        <v>62</v>
      </c>
      <c r="BN1479" s="1" t="s">
        <v>3262</v>
      </c>
      <c r="BO1479" s="1">
        <v>4.9400000000000004</v>
      </c>
      <c r="BP1479" s="1">
        <v>4.9400000000000004</v>
      </c>
      <c r="BQ1479" s="1" t="s">
        <v>97</v>
      </c>
      <c r="BR1479" s="1" t="s">
        <v>98</v>
      </c>
      <c r="BS1479" s="1" t="s">
        <v>84</v>
      </c>
      <c r="BU1479" s="1">
        <v>0</v>
      </c>
      <c r="BV1479" s="1">
        <v>0</v>
      </c>
      <c r="BW1479" s="1">
        <v>0</v>
      </c>
      <c r="BX1479" s="1">
        <v>0</v>
      </c>
    </row>
    <row r="1480" spans="2:76" hidden="1" x14ac:dyDescent="0.25">
      <c r="D1480" s="4"/>
      <c r="E1480" s="5" t="str">
        <f>BJ1480</f>
        <v>DPP-2019-Cycle</v>
      </c>
      <c r="F1480" s="5" t="str">
        <f>BK1480</f>
        <v>East (ITC)</v>
      </c>
      <c r="H1480" s="5" t="str">
        <f>BB1480</f>
        <v>Active</v>
      </c>
      <c r="I1480" s="6" t="str">
        <f>BS1480</f>
        <v>Not Started</v>
      </c>
      <c r="J1480" s="1" t="s">
        <v>2912</v>
      </c>
      <c r="P1480" s="1" t="str">
        <f>BM1480</f>
        <v>NRIS</v>
      </c>
      <c r="R1480" s="1">
        <f>BP1480</f>
        <v>50</v>
      </c>
      <c r="T1480" s="1" t="str">
        <f>BQ1480</f>
        <v>Solar</v>
      </c>
      <c r="U1480" s="1" t="str">
        <f>BH1480</f>
        <v>Iosco County</v>
      </c>
      <c r="V1480" s="1" t="str">
        <f>BI1480</f>
        <v>MI</v>
      </c>
      <c r="AB1480" s="1"/>
      <c r="AC1480" s="1"/>
      <c r="AJ1480" s="5"/>
      <c r="AK1480" s="5"/>
      <c r="AL1480" s="5"/>
      <c r="AM1480" s="5"/>
      <c r="AN1480" s="5"/>
      <c r="AO1480" s="5"/>
      <c r="AP1480" s="5"/>
      <c r="AQ1480" s="5"/>
      <c r="AR1480" s="32"/>
      <c r="AS1480" s="32"/>
      <c r="AT1480" s="28">
        <f>AR1480/($R1480*1000)</f>
        <v>0</v>
      </c>
      <c r="AU1480" s="28">
        <f>AS1480/($R1480*1000)</f>
        <v>0</v>
      </c>
      <c r="BB1480" s="1" t="s">
        <v>2374</v>
      </c>
      <c r="BC1480" s="2">
        <v>43582</v>
      </c>
      <c r="BF1480" s="2">
        <v>45230</v>
      </c>
      <c r="BG1480" s="1" t="s">
        <v>139</v>
      </c>
      <c r="BH1480" s="1" t="s">
        <v>2913</v>
      </c>
      <c r="BI1480" s="1" t="s">
        <v>130</v>
      </c>
      <c r="BJ1480" s="1" t="s">
        <v>2856</v>
      </c>
      <c r="BK1480" s="1" t="s">
        <v>1808</v>
      </c>
      <c r="BL1480" s="1" t="s">
        <v>2863</v>
      </c>
      <c r="BM1480" s="1" t="s">
        <v>126</v>
      </c>
      <c r="BN1480" s="1" t="s">
        <v>2914</v>
      </c>
      <c r="BO1480" s="1">
        <v>50</v>
      </c>
      <c r="BP1480" s="1">
        <v>50</v>
      </c>
      <c r="BQ1480" s="1" t="s">
        <v>1485</v>
      </c>
      <c r="BR1480" s="1" t="s">
        <v>1486</v>
      </c>
      <c r="BS1480" s="1" t="s">
        <v>84</v>
      </c>
      <c r="BU1480" s="1">
        <v>50</v>
      </c>
      <c r="BV1480" s="1">
        <v>50</v>
      </c>
      <c r="BW1480" s="1">
        <v>0</v>
      </c>
      <c r="BX1480" s="1">
        <v>0</v>
      </c>
    </row>
    <row r="1481" spans="2:76" hidden="1" x14ac:dyDescent="0.25">
      <c r="D1481" s="4"/>
      <c r="E1481" s="5" t="str">
        <f>BJ1481</f>
        <v>SPA-2012-NOV</v>
      </c>
      <c r="F1481" s="5">
        <f>BK1481</f>
        <v>0</v>
      </c>
      <c r="H1481" s="5" t="str">
        <f>BB1481</f>
        <v>Withdrawn</v>
      </c>
      <c r="I1481" s="6" t="str">
        <f>BS1481</f>
        <v>Not Started</v>
      </c>
      <c r="J1481" s="1" t="s">
        <v>3264</v>
      </c>
      <c r="P1481" s="1" t="str">
        <f>BM1481</f>
        <v>ERIS</v>
      </c>
      <c r="R1481" s="1">
        <f>BP1481</f>
        <v>4.9400000000000004</v>
      </c>
      <c r="T1481" s="1" t="str">
        <f>BQ1481</f>
        <v>Wind</v>
      </c>
      <c r="U1481" s="1" t="str">
        <f>BH1481</f>
        <v>Cottonwood County</v>
      </c>
      <c r="V1481" s="1" t="str">
        <f>BI1481</f>
        <v>MN</v>
      </c>
      <c r="AB1481" s="1"/>
      <c r="AC1481" s="1"/>
      <c r="AJ1481" s="5"/>
      <c r="AK1481" s="5"/>
      <c r="AL1481" s="5"/>
      <c r="AM1481" s="5"/>
      <c r="AN1481" s="5"/>
      <c r="AO1481" s="5"/>
      <c r="AP1481" s="5"/>
      <c r="AQ1481" s="5"/>
      <c r="AR1481" s="5"/>
      <c r="AS1481" s="5"/>
      <c r="AT1481" s="5"/>
      <c r="AU1481" s="5"/>
      <c r="BB1481" s="1" t="s">
        <v>73</v>
      </c>
      <c r="BC1481" s="2">
        <v>40021</v>
      </c>
      <c r="BD1481" s="2">
        <v>42794</v>
      </c>
      <c r="BF1481" s="2">
        <v>40787</v>
      </c>
      <c r="BG1481" s="1" t="s">
        <v>87</v>
      </c>
      <c r="BH1481" s="1" t="s">
        <v>632</v>
      </c>
      <c r="BI1481" s="1" t="s">
        <v>93</v>
      </c>
      <c r="BJ1481" s="1" t="s">
        <v>3265</v>
      </c>
      <c r="BL1481" s="1" t="s">
        <v>143</v>
      </c>
      <c r="BM1481" s="1" t="s">
        <v>62</v>
      </c>
      <c r="BN1481" s="1" t="s">
        <v>3266</v>
      </c>
      <c r="BO1481" s="1">
        <v>4.9400000000000004</v>
      </c>
      <c r="BP1481" s="1">
        <v>4.9400000000000004</v>
      </c>
      <c r="BQ1481" s="1" t="s">
        <v>97</v>
      </c>
      <c r="BR1481" s="1" t="s">
        <v>98</v>
      </c>
      <c r="BS1481" s="1" t="s">
        <v>84</v>
      </c>
      <c r="BU1481" s="1">
        <v>0</v>
      </c>
      <c r="BV1481" s="1">
        <v>0</v>
      </c>
      <c r="BW1481" s="1">
        <v>0</v>
      </c>
      <c r="BX1481" s="1">
        <v>0</v>
      </c>
    </row>
    <row r="1482" spans="2:76" hidden="1" x14ac:dyDescent="0.25">
      <c r="D1482" s="4"/>
      <c r="E1482" s="5" t="str">
        <f>BJ1482</f>
        <v>DPP-2019-Cycle</v>
      </c>
      <c r="F1482" s="5" t="str">
        <f>BK1482</f>
        <v>East (ITC)</v>
      </c>
      <c r="H1482" s="5" t="str">
        <f>BB1482</f>
        <v>Withdrawn</v>
      </c>
      <c r="I1482" s="6" t="str">
        <f>BS1482</f>
        <v>Not Started</v>
      </c>
      <c r="J1482" s="1" t="s">
        <v>5808</v>
      </c>
      <c r="P1482" s="1" t="str">
        <f>BM1482</f>
        <v>NRIS</v>
      </c>
      <c r="R1482" s="1">
        <f>BP1482</f>
        <v>50</v>
      </c>
      <c r="T1482" s="1" t="str">
        <f>BQ1482</f>
        <v>Solar</v>
      </c>
      <c r="U1482" s="1" t="str">
        <f>BH1482</f>
        <v>Isabella County</v>
      </c>
      <c r="V1482" s="1" t="str">
        <f>BI1482</f>
        <v>MI</v>
      </c>
      <c r="AB1482" s="1"/>
      <c r="AC1482" s="1"/>
      <c r="AJ1482" s="5"/>
      <c r="AK1482" s="5"/>
      <c r="AL1482" s="5"/>
      <c r="AM1482" s="5"/>
      <c r="AN1482" s="5"/>
      <c r="AO1482" s="5"/>
      <c r="AP1482" s="5"/>
      <c r="AQ1482" s="5"/>
      <c r="AR1482" s="32"/>
      <c r="AS1482" s="32"/>
      <c r="AT1482" s="28">
        <f>AR1482/($R1482*1000)</f>
        <v>0</v>
      </c>
      <c r="AU1482" s="28">
        <f>AS1482/($R1482*1000)</f>
        <v>0</v>
      </c>
      <c r="BB1482" s="1" t="s">
        <v>73</v>
      </c>
      <c r="BC1482" s="2">
        <v>43582</v>
      </c>
      <c r="BD1482" s="2">
        <v>44238</v>
      </c>
      <c r="BF1482" s="2">
        <v>45230</v>
      </c>
      <c r="BG1482" s="1" t="s">
        <v>3883</v>
      </c>
      <c r="BH1482" s="1" t="s">
        <v>5565</v>
      </c>
      <c r="BI1482" s="1" t="s">
        <v>130</v>
      </c>
      <c r="BJ1482" s="1" t="s">
        <v>2856</v>
      </c>
      <c r="BK1482" s="1" t="s">
        <v>1808</v>
      </c>
      <c r="BL1482" s="1" t="s">
        <v>2863</v>
      </c>
      <c r="BM1482" s="1" t="s">
        <v>126</v>
      </c>
      <c r="BN1482" s="1" t="s">
        <v>5809</v>
      </c>
      <c r="BO1482" s="1">
        <v>50</v>
      </c>
      <c r="BP1482" s="1">
        <v>50</v>
      </c>
      <c r="BQ1482" s="1" t="s">
        <v>1485</v>
      </c>
      <c r="BR1482" s="1" t="s">
        <v>1486</v>
      </c>
      <c r="BS1482" s="1" t="s">
        <v>84</v>
      </c>
      <c r="BU1482" s="1">
        <v>0</v>
      </c>
      <c r="BV1482" s="1">
        <v>0</v>
      </c>
      <c r="BW1482" s="1">
        <v>0</v>
      </c>
      <c r="BX1482" s="1">
        <v>0</v>
      </c>
    </row>
    <row r="1483" spans="2:76" hidden="1" x14ac:dyDescent="0.25">
      <c r="D1483" s="4"/>
      <c r="E1483" s="5" t="str">
        <f>BJ1483</f>
        <v>FES-2015-NOV</v>
      </c>
      <c r="F1483" s="5">
        <f>BK1483</f>
        <v>0</v>
      </c>
      <c r="H1483" s="5" t="str">
        <f>BB1483</f>
        <v>Withdrawn</v>
      </c>
      <c r="I1483" s="6" t="str">
        <f>BS1483</f>
        <v>Not Started</v>
      </c>
      <c r="J1483" s="1" t="s">
        <v>3269</v>
      </c>
      <c r="P1483" s="1" t="str">
        <f>BM1483</f>
        <v>NRIS</v>
      </c>
      <c r="R1483" s="1">
        <f>BP1483</f>
        <v>484</v>
      </c>
      <c r="T1483" s="1" t="str">
        <f>BQ1483</f>
        <v>Gas</v>
      </c>
      <c r="U1483" s="1" t="str">
        <f>BH1483</f>
        <v>Cass County</v>
      </c>
      <c r="V1483" s="1" t="str">
        <f>BI1483</f>
        <v>ND</v>
      </c>
      <c r="AB1483" s="1"/>
      <c r="AC1483" s="1"/>
      <c r="AJ1483" s="5"/>
      <c r="AK1483" s="5"/>
      <c r="AL1483" s="5"/>
      <c r="AM1483" s="5"/>
      <c r="AN1483" s="5"/>
      <c r="AO1483" s="5"/>
      <c r="AP1483" s="5"/>
      <c r="AQ1483" s="5"/>
      <c r="AR1483" s="5"/>
      <c r="AS1483" s="5"/>
      <c r="AT1483" s="5"/>
      <c r="AU1483" s="5"/>
      <c r="BB1483" s="1" t="s">
        <v>73</v>
      </c>
      <c r="BC1483" s="2">
        <v>42320</v>
      </c>
      <c r="BD1483" s="2">
        <v>42795</v>
      </c>
      <c r="BF1483" s="2">
        <v>44682</v>
      </c>
      <c r="BG1483" s="1" t="s">
        <v>91</v>
      </c>
      <c r="BH1483" s="1" t="s">
        <v>226</v>
      </c>
      <c r="BI1483" s="1" t="s">
        <v>194</v>
      </c>
      <c r="BJ1483" s="1" t="s">
        <v>2785</v>
      </c>
      <c r="BL1483" s="1" t="s">
        <v>536</v>
      </c>
      <c r="BM1483" s="1" t="s">
        <v>126</v>
      </c>
      <c r="BN1483" s="1" t="s">
        <v>3270</v>
      </c>
      <c r="BO1483" s="1">
        <v>484</v>
      </c>
      <c r="BP1483" s="1">
        <v>484</v>
      </c>
      <c r="BQ1483" s="1" t="s">
        <v>64</v>
      </c>
      <c r="BR1483" s="1" t="s">
        <v>172</v>
      </c>
      <c r="BS1483" s="1" t="s">
        <v>84</v>
      </c>
      <c r="BU1483" s="1">
        <v>0</v>
      </c>
      <c r="BV1483" s="1">
        <v>0</v>
      </c>
      <c r="BW1483" s="1">
        <v>0</v>
      </c>
      <c r="BX1483" s="1">
        <v>0</v>
      </c>
    </row>
    <row r="1484" spans="2:76" hidden="1" x14ac:dyDescent="0.25">
      <c r="D1484" s="4" t="s">
        <v>6155</v>
      </c>
      <c r="E1484" s="5">
        <f>BJ1484</f>
        <v>0</v>
      </c>
      <c r="F1484" s="5">
        <f>BK1484</f>
        <v>0</v>
      </c>
      <c r="H1484" s="5" t="str">
        <f>BB1484</f>
        <v>Done</v>
      </c>
      <c r="I1484" s="6" t="str">
        <f>BS1484</f>
        <v>In Service</v>
      </c>
      <c r="J1484" s="1" t="s">
        <v>5713</v>
      </c>
      <c r="P1484" s="1" t="str">
        <f>BM1484</f>
        <v>NRIS</v>
      </c>
      <c r="R1484" s="1">
        <f>BP1484</f>
        <v>0</v>
      </c>
      <c r="T1484" s="1" t="str">
        <f>BQ1484</f>
        <v>Gas</v>
      </c>
      <c r="U1484" s="1" t="str">
        <f>BH1484</f>
        <v>Manistee County</v>
      </c>
      <c r="V1484" s="1" t="str">
        <f>BI1484</f>
        <v>MI</v>
      </c>
      <c r="AB1484" s="1"/>
      <c r="AC1484" s="1"/>
      <c r="AJ1484" s="5"/>
      <c r="AK1484" s="5"/>
      <c r="AL1484" s="5"/>
      <c r="AM1484" s="5"/>
      <c r="AN1484" s="5"/>
      <c r="AO1484" s="5"/>
      <c r="AP1484" s="5"/>
      <c r="AQ1484" s="5"/>
      <c r="AR1484" s="5"/>
      <c r="AS1484" s="5"/>
      <c r="AT1484" s="5"/>
      <c r="AU1484" s="5"/>
      <c r="BB1484" s="1" t="s">
        <v>58</v>
      </c>
      <c r="BC1484" s="2">
        <v>42726</v>
      </c>
      <c r="BE1484" s="2">
        <v>42738</v>
      </c>
      <c r="BF1484" s="2">
        <v>43252</v>
      </c>
      <c r="BG1484" s="1" t="s">
        <v>3780</v>
      </c>
      <c r="BH1484" s="1" t="s">
        <v>461</v>
      </c>
      <c r="BI1484" s="1" t="s">
        <v>130</v>
      </c>
      <c r="BL1484" s="1" t="s">
        <v>134</v>
      </c>
      <c r="BM1484" s="1" t="s">
        <v>126</v>
      </c>
      <c r="BN1484" s="1" t="s">
        <v>5714</v>
      </c>
      <c r="BO1484" s="1">
        <v>0</v>
      </c>
      <c r="BP1484" s="1">
        <v>0</v>
      </c>
      <c r="BQ1484" s="1" t="s">
        <v>64</v>
      </c>
      <c r="BR1484" s="1" t="s">
        <v>172</v>
      </c>
      <c r="BS1484" s="1" t="s">
        <v>65</v>
      </c>
      <c r="BT1484" s="2">
        <v>43723</v>
      </c>
      <c r="BU1484" s="1">
        <v>0</v>
      </c>
      <c r="BV1484" s="1">
        <v>0</v>
      </c>
      <c r="BW1484" s="1">
        <v>0</v>
      </c>
      <c r="BX1484" s="1">
        <v>0</v>
      </c>
    </row>
    <row r="1485" spans="2:76" hidden="1" x14ac:dyDescent="0.25">
      <c r="D1485" s="4"/>
      <c r="E1485" s="5" t="str">
        <f>BJ1485</f>
        <v>DPP-2019-Cycle</v>
      </c>
      <c r="F1485" s="5" t="str">
        <f>BK1485</f>
        <v>West</v>
      </c>
      <c r="H1485" s="5" t="str">
        <f>BB1485</f>
        <v>Active</v>
      </c>
      <c r="I1485" s="6" t="str">
        <f>BS1485</f>
        <v>Not Started</v>
      </c>
      <c r="J1485" s="1" t="s">
        <v>2917</v>
      </c>
      <c r="P1485" s="1" t="str">
        <f>BM1485</f>
        <v>NRIS</v>
      </c>
      <c r="R1485" s="1">
        <f>BP1485</f>
        <v>60</v>
      </c>
      <c r="T1485" s="1" t="str">
        <f>BQ1485</f>
        <v>Solar</v>
      </c>
      <c r="U1485" s="1" t="str">
        <f>BH1485</f>
        <v>Murray County</v>
      </c>
      <c r="V1485" s="1" t="str">
        <f>BI1485</f>
        <v>MN</v>
      </c>
      <c r="AB1485" s="1"/>
      <c r="AC1485" s="1"/>
      <c r="AJ1485" s="5"/>
      <c r="AK1485" s="5"/>
      <c r="AL1485" s="5"/>
      <c r="AM1485" s="5"/>
      <c r="AN1485" s="5"/>
      <c r="AO1485" s="5"/>
      <c r="AP1485" s="5"/>
      <c r="AQ1485" s="5"/>
      <c r="AR1485" s="32"/>
      <c r="AS1485" s="32"/>
      <c r="AT1485" s="28">
        <f>AR1485/($R1485*1000)</f>
        <v>0</v>
      </c>
      <c r="AU1485" s="28">
        <f>AS1485/($R1485*1000)</f>
        <v>0</v>
      </c>
      <c r="BB1485" s="1" t="s">
        <v>2374</v>
      </c>
      <c r="BC1485" s="2">
        <v>43582</v>
      </c>
      <c r="BF1485" s="2">
        <v>45230</v>
      </c>
      <c r="BG1485" s="1" t="s">
        <v>91</v>
      </c>
      <c r="BH1485" s="1" t="s">
        <v>162</v>
      </c>
      <c r="BI1485" s="1" t="s">
        <v>93</v>
      </c>
      <c r="BJ1485" s="1" t="s">
        <v>2856</v>
      </c>
      <c r="BK1485" s="1" t="s">
        <v>725</v>
      </c>
      <c r="BL1485" s="1" t="s">
        <v>2857</v>
      </c>
      <c r="BM1485" s="1" t="s">
        <v>126</v>
      </c>
      <c r="BN1485" s="1" t="s">
        <v>2918</v>
      </c>
      <c r="BO1485" s="1">
        <v>60</v>
      </c>
      <c r="BP1485" s="1">
        <v>60</v>
      </c>
      <c r="BQ1485" s="1" t="s">
        <v>1485</v>
      </c>
      <c r="BR1485" s="1" t="s">
        <v>1486</v>
      </c>
      <c r="BS1485" s="1" t="s">
        <v>84</v>
      </c>
      <c r="BU1485" s="1">
        <v>0</v>
      </c>
      <c r="BV1485" s="1">
        <v>0</v>
      </c>
      <c r="BW1485" s="1">
        <v>0</v>
      </c>
      <c r="BX1485" s="1">
        <v>0</v>
      </c>
    </row>
    <row r="1486" spans="2:76" hidden="1" x14ac:dyDescent="0.25">
      <c r="D1486" s="4"/>
      <c r="E1486" s="5" t="str">
        <f>BJ1486</f>
        <v>DPP-2019-Cycle</v>
      </c>
      <c r="F1486" s="5" t="str">
        <f>BK1486</f>
        <v>East (ATC)</v>
      </c>
      <c r="H1486" s="5" t="str">
        <f>BB1486</f>
        <v>Active</v>
      </c>
      <c r="I1486" s="6" t="str">
        <f>BS1486</f>
        <v>Not Started</v>
      </c>
      <c r="J1486" s="1" t="s">
        <v>2923</v>
      </c>
      <c r="P1486" s="1" t="str">
        <f>BM1486</f>
        <v>NRIS</v>
      </c>
      <c r="R1486" s="1">
        <f>BP1486</f>
        <v>300</v>
      </c>
      <c r="T1486" s="1" t="str">
        <f>BQ1486</f>
        <v>Solar</v>
      </c>
      <c r="U1486" s="1" t="str">
        <f>BH1486</f>
        <v>Dane County</v>
      </c>
      <c r="V1486" s="1" t="str">
        <f>BI1486</f>
        <v>WI</v>
      </c>
      <c r="AB1486" s="1"/>
      <c r="AC1486" s="1"/>
      <c r="AJ1486" s="5"/>
      <c r="AK1486" s="5"/>
      <c r="AL1486" s="5"/>
      <c r="AM1486" s="5"/>
      <c r="AN1486" s="5"/>
      <c r="AO1486" s="5"/>
      <c r="AP1486" s="5"/>
      <c r="AQ1486" s="5"/>
      <c r="AR1486" s="32"/>
      <c r="AS1486" s="32"/>
      <c r="AT1486" s="28">
        <f>AR1486/($R1486*1000)</f>
        <v>0</v>
      </c>
      <c r="AU1486" s="28">
        <f>AS1486/($R1486*1000)</f>
        <v>0</v>
      </c>
      <c r="BB1486" s="1" t="s">
        <v>2374</v>
      </c>
      <c r="BC1486" s="2">
        <v>43582</v>
      </c>
      <c r="BF1486" s="2">
        <v>44864</v>
      </c>
      <c r="BG1486" s="1" t="s">
        <v>74</v>
      </c>
      <c r="BH1486" s="1" t="s">
        <v>276</v>
      </c>
      <c r="BI1486" s="1" t="s">
        <v>76</v>
      </c>
      <c r="BJ1486" s="1" t="s">
        <v>2856</v>
      </c>
      <c r="BK1486" s="1" t="s">
        <v>2196</v>
      </c>
      <c r="BL1486" s="1" t="s">
        <v>2863</v>
      </c>
      <c r="BM1486" s="1" t="s">
        <v>126</v>
      </c>
      <c r="BN1486" s="1" t="s">
        <v>2924</v>
      </c>
      <c r="BO1486" s="1">
        <v>300</v>
      </c>
      <c r="BP1486" s="1">
        <v>300</v>
      </c>
      <c r="BQ1486" s="1" t="s">
        <v>1485</v>
      </c>
      <c r="BR1486" s="1" t="s">
        <v>1486</v>
      </c>
      <c r="BS1486" s="1" t="s">
        <v>84</v>
      </c>
      <c r="BU1486" s="1">
        <v>300</v>
      </c>
      <c r="BV1486" s="1">
        <v>300</v>
      </c>
      <c r="BW1486" s="1">
        <v>0</v>
      </c>
      <c r="BX1486" s="1">
        <v>0</v>
      </c>
    </row>
    <row r="1487" spans="2:76" hidden="1" x14ac:dyDescent="0.25">
      <c r="D1487" s="4"/>
      <c r="E1487" s="5" t="str">
        <f>BJ1487</f>
        <v>DPP-2016-FEB</v>
      </c>
      <c r="F1487" s="5" t="str">
        <f>BK1487</f>
        <v>South</v>
      </c>
      <c r="H1487" s="5" t="str">
        <f>BB1487</f>
        <v>Withdrawn</v>
      </c>
      <c r="I1487" s="6" t="str">
        <f>BS1487</f>
        <v>Not Started</v>
      </c>
      <c r="J1487" s="1" t="s">
        <v>3279</v>
      </c>
      <c r="P1487" s="1" t="str">
        <f>BM1487</f>
        <v>NRIS</v>
      </c>
      <c r="R1487" s="1">
        <f>BP1487</f>
        <v>49.5</v>
      </c>
      <c r="T1487" s="1" t="str">
        <f>BQ1487</f>
        <v>Solar</v>
      </c>
      <c r="U1487" s="1" t="str">
        <f>BH1487</f>
        <v>Calcasieu,Calcasieu Parish,Jefferson Davis Parish</v>
      </c>
      <c r="V1487" s="1" t="str">
        <f>BI1487</f>
        <v>LA</v>
      </c>
      <c r="AB1487" s="1"/>
      <c r="AC1487" s="1"/>
      <c r="AJ1487" s="5"/>
      <c r="AK1487" s="5"/>
      <c r="AL1487" s="5"/>
      <c r="AM1487" s="5"/>
      <c r="AN1487" s="5"/>
      <c r="AO1487" s="5"/>
      <c r="AP1487" s="5"/>
      <c r="AQ1487" s="5"/>
      <c r="AR1487" s="5"/>
      <c r="AS1487" s="5"/>
      <c r="AT1487" s="5"/>
      <c r="AU1487" s="5"/>
      <c r="BB1487" s="1" t="s">
        <v>73</v>
      </c>
      <c r="BC1487" s="2">
        <v>42324</v>
      </c>
      <c r="BD1487" s="2">
        <v>42795</v>
      </c>
      <c r="BF1487" s="2">
        <v>43040</v>
      </c>
      <c r="BG1487" s="1" t="s">
        <v>59</v>
      </c>
      <c r="BH1487" s="1" t="s">
        <v>3280</v>
      </c>
      <c r="BI1487" s="1" t="s">
        <v>61</v>
      </c>
      <c r="BJ1487" s="1" t="s">
        <v>724</v>
      </c>
      <c r="BK1487" s="1" t="s">
        <v>2395</v>
      </c>
      <c r="BL1487" s="1" t="s">
        <v>726</v>
      </c>
      <c r="BM1487" s="1" t="s">
        <v>126</v>
      </c>
      <c r="BN1487" s="1" t="s">
        <v>3281</v>
      </c>
      <c r="BO1487" s="1">
        <v>49.5</v>
      </c>
      <c r="BP1487" s="1">
        <v>49.5</v>
      </c>
      <c r="BQ1487" s="1" t="s">
        <v>1485</v>
      </c>
      <c r="BR1487" s="1" t="s">
        <v>1486</v>
      </c>
      <c r="BS1487" s="1" t="s">
        <v>84</v>
      </c>
      <c r="BU1487" s="1">
        <v>0</v>
      </c>
      <c r="BV1487" s="1">
        <v>0</v>
      </c>
      <c r="BW1487" s="1">
        <v>0</v>
      </c>
      <c r="BX1487" s="1">
        <v>0</v>
      </c>
    </row>
    <row r="1488" spans="2:76" x14ac:dyDescent="0.25">
      <c r="D1488" s="4"/>
      <c r="E1488" s="5" t="str">
        <f>BJ1488</f>
        <v>DPP-2019-Cycle</v>
      </c>
      <c r="F1488" s="5" t="str">
        <f>BK1488</f>
        <v>South</v>
      </c>
      <c r="G1488" s="5" t="str">
        <f>_xlfn.CONCAT(E1488,F1488)</f>
        <v>DPP-2019-CycleSouth</v>
      </c>
      <c r="H1488" s="5" t="str">
        <f>BB1488</f>
        <v>Active</v>
      </c>
      <c r="I1488" s="6" t="str">
        <f>BS1488</f>
        <v>Not Started</v>
      </c>
      <c r="J1488" s="1" t="s">
        <v>2925</v>
      </c>
      <c r="P1488" s="1" t="str">
        <f>BM1488</f>
        <v>NRIS</v>
      </c>
      <c r="Q1488" s="1" t="s">
        <v>6202</v>
      </c>
      <c r="R1488" s="1">
        <f>BP1488</f>
        <v>200</v>
      </c>
      <c r="T1488" s="1" t="str">
        <f>BQ1488</f>
        <v>Solar</v>
      </c>
      <c r="U1488" s="1" t="str">
        <f>BH1488</f>
        <v>Arkansas County</v>
      </c>
      <c r="V1488" s="1" t="str">
        <f>BI1488</f>
        <v>AR</v>
      </c>
      <c r="Z1488" s="1">
        <v>1</v>
      </c>
      <c r="AA1488" s="1">
        <v>1</v>
      </c>
      <c r="AB1488" s="36">
        <v>800000</v>
      </c>
      <c r="AC1488" s="36">
        <v>4252878</v>
      </c>
      <c r="AJ1488" s="5"/>
      <c r="AK1488" s="32">
        <v>0</v>
      </c>
      <c r="AL1488" s="32">
        <f>SUM(AB1488:AK1488)</f>
        <v>5052878</v>
      </c>
      <c r="AM1488" s="32"/>
      <c r="AN1488" s="32"/>
      <c r="AO1488" s="32">
        <v>902000</v>
      </c>
      <c r="AP1488" s="32">
        <v>13149000</v>
      </c>
      <c r="AQ1488" s="32">
        <v>317794</v>
      </c>
      <c r="AR1488" s="32">
        <f>AP1488</f>
        <v>13149000</v>
      </c>
      <c r="AS1488" s="32">
        <f>AR1488+AQ1488+AO1488</f>
        <v>14368794</v>
      </c>
      <c r="AT1488" s="28">
        <f>AR1488/($R1488*1000)</f>
        <v>65.745000000000005</v>
      </c>
      <c r="AU1488" s="28">
        <f>AS1488/($R1488*1000)</f>
        <v>71.843969999999999</v>
      </c>
      <c r="AV1488" s="16">
        <f>IF(P1488 = "NRIS",AS1488,AR1488)</f>
        <v>14368794</v>
      </c>
      <c r="BB1488" s="1" t="s">
        <v>2374</v>
      </c>
      <c r="BC1488" s="2">
        <v>43582</v>
      </c>
      <c r="BF1488" s="2">
        <v>44864</v>
      </c>
      <c r="BG1488" s="1" t="s">
        <v>2392</v>
      </c>
      <c r="BH1488" s="1" t="s">
        <v>2578</v>
      </c>
      <c r="BI1488" s="1" t="s">
        <v>2394</v>
      </c>
      <c r="BJ1488" s="1" t="s">
        <v>2856</v>
      </c>
      <c r="BK1488" s="1" t="s">
        <v>2395</v>
      </c>
      <c r="BL1488" s="1" t="s">
        <v>2863</v>
      </c>
      <c r="BM1488" s="1" t="s">
        <v>126</v>
      </c>
      <c r="BN1488" s="1" t="s">
        <v>2926</v>
      </c>
      <c r="BO1488" s="1">
        <v>200</v>
      </c>
      <c r="BP1488" s="1">
        <v>200</v>
      </c>
      <c r="BQ1488" s="1" t="s">
        <v>1485</v>
      </c>
      <c r="BR1488" s="1" t="s">
        <v>1486</v>
      </c>
      <c r="BS1488" s="1" t="s">
        <v>84</v>
      </c>
      <c r="BU1488" s="1">
        <v>155</v>
      </c>
      <c r="BV1488" s="1">
        <v>155</v>
      </c>
      <c r="BW1488" s="1">
        <v>0</v>
      </c>
      <c r="BX1488" s="1">
        <v>0</v>
      </c>
    </row>
    <row r="1489" spans="4:76" hidden="1" x14ac:dyDescent="0.25">
      <c r="D1489" s="4"/>
      <c r="E1489" s="5" t="str">
        <f>BJ1489</f>
        <v>DPP-2019-Cycle</v>
      </c>
      <c r="F1489" s="5" t="str">
        <f>BK1489</f>
        <v>Central</v>
      </c>
      <c r="H1489" s="5" t="str">
        <f>BB1489</f>
        <v>Active</v>
      </c>
      <c r="I1489" s="6" t="str">
        <f>BS1489</f>
        <v>Not Started</v>
      </c>
      <c r="J1489" s="1" t="s">
        <v>2927</v>
      </c>
      <c r="P1489" s="1" t="str">
        <f>BM1489</f>
        <v>NRIS</v>
      </c>
      <c r="R1489" s="1">
        <f>BP1489</f>
        <v>250</v>
      </c>
      <c r="T1489" s="1" t="str">
        <f>BQ1489</f>
        <v>Solar</v>
      </c>
      <c r="U1489" s="1" t="str">
        <f>BH1489</f>
        <v>Washington County</v>
      </c>
      <c r="V1489" s="1" t="str">
        <f>BI1489</f>
        <v>IL</v>
      </c>
      <c r="AB1489" s="1"/>
      <c r="AC1489" s="1"/>
      <c r="AJ1489" s="5"/>
      <c r="AK1489" s="5"/>
      <c r="AL1489" s="5"/>
      <c r="AM1489" s="5"/>
      <c r="AN1489" s="5"/>
      <c r="AO1489" s="5"/>
      <c r="AP1489" s="5"/>
      <c r="AQ1489" s="5"/>
      <c r="AR1489" s="32"/>
      <c r="AS1489" s="32"/>
      <c r="AT1489" s="28">
        <f>AR1489/($R1489*1000)</f>
        <v>0</v>
      </c>
      <c r="AU1489" s="28">
        <f>AS1489/($R1489*1000)</f>
        <v>0</v>
      </c>
      <c r="BB1489" s="1" t="s">
        <v>2374</v>
      </c>
      <c r="BC1489" s="2">
        <v>43582</v>
      </c>
      <c r="BF1489" s="2">
        <v>45229</v>
      </c>
      <c r="BG1489" s="1" t="s">
        <v>122</v>
      </c>
      <c r="BH1489" s="1" t="s">
        <v>395</v>
      </c>
      <c r="BI1489" s="1" t="s">
        <v>124</v>
      </c>
      <c r="BJ1489" s="1" t="s">
        <v>2856</v>
      </c>
      <c r="BK1489" s="1" t="s">
        <v>2435</v>
      </c>
      <c r="BL1489" s="1" t="s">
        <v>2857</v>
      </c>
      <c r="BM1489" s="1" t="s">
        <v>126</v>
      </c>
      <c r="BN1489" s="1" t="s">
        <v>2928</v>
      </c>
      <c r="BO1489" s="1">
        <v>250</v>
      </c>
      <c r="BP1489" s="1">
        <v>250</v>
      </c>
      <c r="BQ1489" s="1" t="s">
        <v>1485</v>
      </c>
      <c r="BR1489" s="1" t="s">
        <v>1486</v>
      </c>
      <c r="BS1489" s="1" t="s">
        <v>84</v>
      </c>
      <c r="BU1489" s="1">
        <v>0</v>
      </c>
      <c r="BV1489" s="1">
        <v>0</v>
      </c>
      <c r="BW1489" s="1">
        <v>0</v>
      </c>
      <c r="BX1489" s="1">
        <v>0</v>
      </c>
    </row>
    <row r="1490" spans="4:76" hidden="1" x14ac:dyDescent="0.25">
      <c r="D1490" s="4"/>
      <c r="E1490" s="5">
        <f>BJ1490</f>
        <v>0</v>
      </c>
      <c r="F1490" s="5">
        <f>BK1490</f>
        <v>0</v>
      </c>
      <c r="H1490" s="5" t="str">
        <f>BB1490</f>
        <v>Done</v>
      </c>
      <c r="I1490" s="6" t="str">
        <f>BS1490</f>
        <v>In Service</v>
      </c>
      <c r="J1490" s="1" t="s">
        <v>5722</v>
      </c>
      <c r="P1490" s="1" t="str">
        <f>BM1490</f>
        <v>NRIS</v>
      </c>
      <c r="R1490" s="1">
        <f>BP1490</f>
        <v>0</v>
      </c>
      <c r="T1490" s="1" t="str">
        <f>BQ1490</f>
        <v>Gas</v>
      </c>
      <c r="U1490" s="1" t="str">
        <f>BH1490</f>
        <v>Washington Parish</v>
      </c>
      <c r="V1490" s="1" t="str">
        <f>BI1490</f>
        <v>LA</v>
      </c>
      <c r="AB1490" s="1"/>
      <c r="AC1490" s="1"/>
      <c r="AJ1490" s="5"/>
      <c r="AK1490" s="5"/>
      <c r="AL1490" s="5"/>
      <c r="AM1490" s="5"/>
      <c r="AN1490" s="5"/>
      <c r="AO1490" s="5"/>
      <c r="AP1490" s="5"/>
      <c r="AQ1490" s="5"/>
      <c r="AR1490" s="5"/>
      <c r="AS1490" s="5"/>
      <c r="AT1490" s="5"/>
      <c r="AU1490" s="5"/>
      <c r="BB1490" s="1" t="s">
        <v>58</v>
      </c>
      <c r="BC1490" s="2">
        <v>42870</v>
      </c>
      <c r="BE1490" s="2">
        <v>42878</v>
      </c>
      <c r="BF1490" s="2">
        <v>43876</v>
      </c>
      <c r="BG1490" s="1" t="s">
        <v>59</v>
      </c>
      <c r="BH1490" s="1" t="s">
        <v>2839</v>
      </c>
      <c r="BI1490" s="1" t="s">
        <v>61</v>
      </c>
      <c r="BL1490" s="1" t="s">
        <v>5242</v>
      </c>
      <c r="BM1490" s="1" t="s">
        <v>126</v>
      </c>
      <c r="BN1490" s="1" t="s">
        <v>5723</v>
      </c>
      <c r="BO1490" s="1">
        <v>0</v>
      </c>
      <c r="BP1490" s="1">
        <v>0</v>
      </c>
      <c r="BQ1490" s="1" t="s">
        <v>64</v>
      </c>
      <c r="BR1490" s="1" t="s">
        <v>172</v>
      </c>
      <c r="BS1490" s="1" t="s">
        <v>65</v>
      </c>
      <c r="BT1490" s="2">
        <v>44276</v>
      </c>
      <c r="BU1490" s="1">
        <v>0</v>
      </c>
      <c r="BV1490" s="1">
        <v>0</v>
      </c>
      <c r="BW1490" s="1">
        <v>0</v>
      </c>
      <c r="BX1490" s="1">
        <v>0</v>
      </c>
    </row>
    <row r="1491" spans="4:76" x14ac:dyDescent="0.25">
      <c r="D1491" s="4"/>
      <c r="E1491" s="5" t="str">
        <f>BJ1491</f>
        <v>DPP-2019-Cycle</v>
      </c>
      <c r="F1491" s="5" t="str">
        <f>BK1491</f>
        <v>South</v>
      </c>
      <c r="G1491" s="5" t="str">
        <f>_xlfn.CONCAT(E1491,F1491)</f>
        <v>DPP-2019-CycleSouth</v>
      </c>
      <c r="H1491" s="5" t="str">
        <f>BB1491</f>
        <v>Active</v>
      </c>
      <c r="I1491" s="6" t="str">
        <f>BS1491</f>
        <v>Not Started</v>
      </c>
      <c r="J1491" s="1" t="s">
        <v>2929</v>
      </c>
      <c r="P1491" s="1" t="str">
        <f>BM1491</f>
        <v>NRIS</v>
      </c>
      <c r="Q1491" s="1" t="s">
        <v>6202</v>
      </c>
      <c r="R1491" s="1">
        <f>BP1491</f>
        <v>200</v>
      </c>
      <c r="T1491" s="1" t="str">
        <f>BQ1491</f>
        <v>Solar</v>
      </c>
      <c r="U1491" s="1" t="str">
        <f>BH1491</f>
        <v>St. Landry Parish</v>
      </c>
      <c r="V1491" s="1" t="str">
        <f>BI1491</f>
        <v>LA</v>
      </c>
      <c r="Z1491" s="1">
        <v>1</v>
      </c>
      <c r="AA1491" s="1">
        <v>1</v>
      </c>
      <c r="AB1491" s="36">
        <v>800000</v>
      </c>
      <c r="AC1491" s="36">
        <v>6670422</v>
      </c>
      <c r="AJ1491" s="5"/>
      <c r="AK1491" s="32">
        <v>3295653</v>
      </c>
      <c r="AL1491" s="32">
        <f>SUM(AB1491:AK1491)</f>
        <v>10766075</v>
      </c>
      <c r="AM1491" s="32"/>
      <c r="AN1491" s="32"/>
      <c r="AO1491" s="32">
        <v>0</v>
      </c>
      <c r="AP1491" s="32">
        <v>8978660</v>
      </c>
      <c r="AQ1491" s="32">
        <v>59851714</v>
      </c>
      <c r="AR1491" s="32">
        <f>AP1491</f>
        <v>8978660</v>
      </c>
      <c r="AS1491" s="32">
        <f>AR1491+AQ1491+AO1491</f>
        <v>68830374</v>
      </c>
      <c r="AT1491" s="28">
        <f>AR1491/($R1491*1000)</f>
        <v>44.893300000000004</v>
      </c>
      <c r="AU1491" s="28">
        <f>AS1491/($R1491*1000)</f>
        <v>344.15186999999997</v>
      </c>
      <c r="AV1491" s="16">
        <f>IF(P1491 = "NRIS",AS1491,AR1491)</f>
        <v>68830374</v>
      </c>
      <c r="BB1491" s="1" t="s">
        <v>2374</v>
      </c>
      <c r="BC1491" s="2">
        <v>43582</v>
      </c>
      <c r="BF1491" s="2">
        <v>44864</v>
      </c>
      <c r="BG1491" s="1" t="s">
        <v>2711</v>
      </c>
      <c r="BH1491" s="1" t="s">
        <v>2930</v>
      </c>
      <c r="BI1491" s="1" t="s">
        <v>61</v>
      </c>
      <c r="BJ1491" s="1" t="s">
        <v>2856</v>
      </c>
      <c r="BK1491" s="1" t="s">
        <v>2395</v>
      </c>
      <c r="BL1491" s="1" t="s">
        <v>2863</v>
      </c>
      <c r="BM1491" s="1" t="s">
        <v>126</v>
      </c>
      <c r="BN1491" s="1" t="s">
        <v>2931</v>
      </c>
      <c r="BO1491" s="1">
        <v>200</v>
      </c>
      <c r="BP1491" s="1">
        <v>200</v>
      </c>
      <c r="BQ1491" s="1" t="s">
        <v>1485</v>
      </c>
      <c r="BR1491" s="1" t="s">
        <v>1486</v>
      </c>
      <c r="BS1491" s="1" t="s">
        <v>84</v>
      </c>
      <c r="BU1491" s="1">
        <v>200</v>
      </c>
      <c r="BV1491" s="1">
        <v>200</v>
      </c>
      <c r="BW1491" s="1">
        <v>0</v>
      </c>
      <c r="BX1491" s="1">
        <v>0</v>
      </c>
    </row>
    <row r="1492" spans="4:76" hidden="1" x14ac:dyDescent="0.25">
      <c r="D1492" s="4"/>
      <c r="E1492" s="5" t="str">
        <f>BJ1492</f>
        <v>DPP-2019-Cycle</v>
      </c>
      <c r="F1492" s="5" t="str">
        <f>BK1492</f>
        <v>West</v>
      </c>
      <c r="H1492" s="5" t="str">
        <f>BB1492</f>
        <v>Active</v>
      </c>
      <c r="I1492" s="6" t="str">
        <f>BS1492</f>
        <v>Not Started</v>
      </c>
      <c r="J1492" s="1" t="s">
        <v>2932</v>
      </c>
      <c r="P1492" s="1" t="str">
        <f>BM1492</f>
        <v>NRIS</v>
      </c>
      <c r="R1492" s="1">
        <f>BP1492</f>
        <v>200</v>
      </c>
      <c r="T1492" s="1" t="str">
        <f>BQ1492</f>
        <v>Solar</v>
      </c>
      <c r="U1492" s="1" t="str">
        <f>BH1492</f>
        <v>Muscatine County</v>
      </c>
      <c r="V1492" s="1" t="str">
        <f>BI1492</f>
        <v>IA</v>
      </c>
      <c r="AB1492" s="1"/>
      <c r="AC1492" s="1"/>
      <c r="AJ1492" s="5"/>
      <c r="AK1492" s="5"/>
      <c r="AL1492" s="5"/>
      <c r="AM1492" s="5"/>
      <c r="AN1492" s="5"/>
      <c r="AO1492" s="5"/>
      <c r="AP1492" s="5"/>
      <c r="AQ1492" s="5"/>
      <c r="AR1492" s="32"/>
      <c r="AS1492" s="32"/>
      <c r="AT1492" s="28">
        <f>AR1492/($R1492*1000)</f>
        <v>0</v>
      </c>
      <c r="AU1492" s="28">
        <f>AS1492/($R1492*1000)</f>
        <v>0</v>
      </c>
      <c r="BB1492" s="1" t="s">
        <v>2374</v>
      </c>
      <c r="BC1492" s="2">
        <v>43582</v>
      </c>
      <c r="BF1492" s="2">
        <v>45229</v>
      </c>
      <c r="BG1492" s="1" t="s">
        <v>251</v>
      </c>
      <c r="BH1492" s="1" t="s">
        <v>713</v>
      </c>
      <c r="BI1492" s="1" t="s">
        <v>89</v>
      </c>
      <c r="BJ1492" s="1" t="s">
        <v>2856</v>
      </c>
      <c r="BK1492" s="1" t="s">
        <v>725</v>
      </c>
      <c r="BL1492" s="1" t="s">
        <v>2857</v>
      </c>
      <c r="BM1492" s="1" t="s">
        <v>126</v>
      </c>
      <c r="BN1492" s="1" t="s">
        <v>2933</v>
      </c>
      <c r="BO1492" s="1">
        <v>200</v>
      </c>
      <c r="BP1492" s="1">
        <v>200</v>
      </c>
      <c r="BQ1492" s="1" t="s">
        <v>1485</v>
      </c>
      <c r="BR1492" s="1" t="s">
        <v>1486</v>
      </c>
      <c r="BS1492" s="1" t="s">
        <v>84</v>
      </c>
      <c r="BU1492" s="1">
        <v>0</v>
      </c>
      <c r="BV1492" s="1">
        <v>0</v>
      </c>
      <c r="BW1492" s="1">
        <v>0</v>
      </c>
      <c r="BX1492" s="1">
        <v>0</v>
      </c>
    </row>
    <row r="1493" spans="4:76" x14ac:dyDescent="0.25">
      <c r="D1493" s="4"/>
      <c r="E1493" s="5" t="str">
        <f>BJ1493</f>
        <v>DPP-2019-Cycle</v>
      </c>
      <c r="F1493" s="5" t="str">
        <f>BK1493</f>
        <v>South</v>
      </c>
      <c r="G1493" s="5" t="str">
        <f>_xlfn.CONCAT(E1493,F1493)</f>
        <v>DPP-2019-CycleSouth</v>
      </c>
      <c r="H1493" s="5" t="str">
        <f>BB1493</f>
        <v>Active</v>
      </c>
      <c r="I1493" s="6" t="str">
        <f>BS1493</f>
        <v>Not Started</v>
      </c>
      <c r="J1493" s="1" t="s">
        <v>2934</v>
      </c>
      <c r="P1493" s="1" t="str">
        <f>BM1493</f>
        <v>NRIS</v>
      </c>
      <c r="Q1493" s="1" t="s">
        <v>6202</v>
      </c>
      <c r="R1493" s="1">
        <f>BP1493</f>
        <v>100</v>
      </c>
      <c r="T1493" s="1" t="str">
        <f>BQ1493</f>
        <v>Solar</v>
      </c>
      <c r="U1493" s="1" t="str">
        <f>BH1493</f>
        <v>Tangipahoa Parish</v>
      </c>
      <c r="V1493" s="1" t="str">
        <f>BI1493</f>
        <v>LA</v>
      </c>
      <c r="Z1493" s="1">
        <v>1</v>
      </c>
      <c r="AA1493" s="1">
        <v>1</v>
      </c>
      <c r="AB1493" s="36">
        <v>400000</v>
      </c>
      <c r="AC1493" s="36">
        <v>350977</v>
      </c>
      <c r="AJ1493" s="5"/>
      <c r="AK1493" s="32">
        <v>438223</v>
      </c>
      <c r="AL1493" s="32">
        <f>SUM(AB1493:AK1493)</f>
        <v>1189200</v>
      </c>
      <c r="AM1493" s="32"/>
      <c r="AN1493" s="32"/>
      <c r="AO1493" s="32">
        <v>0</v>
      </c>
      <c r="AP1493" s="32">
        <v>5946000</v>
      </c>
      <c r="AQ1493" s="32">
        <v>0</v>
      </c>
      <c r="AR1493" s="32">
        <f>AP1493</f>
        <v>5946000</v>
      </c>
      <c r="AS1493" s="32">
        <f>AR1493+AQ1493+AO1493</f>
        <v>5946000</v>
      </c>
      <c r="AT1493" s="28">
        <f>AR1493/($R1493*1000)</f>
        <v>59.46</v>
      </c>
      <c r="AU1493" s="28">
        <f>AS1493/($R1493*1000)</f>
        <v>59.46</v>
      </c>
      <c r="AV1493" s="16">
        <f>IF(P1493 = "NRIS",AS1493,AR1493)</f>
        <v>5946000</v>
      </c>
      <c r="BB1493" s="1" t="s">
        <v>2374</v>
      </c>
      <c r="BC1493" s="2">
        <v>43582</v>
      </c>
      <c r="BF1493" s="2">
        <v>44864</v>
      </c>
      <c r="BG1493" s="1" t="s">
        <v>2574</v>
      </c>
      <c r="BH1493" s="1" t="s">
        <v>2935</v>
      </c>
      <c r="BI1493" s="1" t="s">
        <v>61</v>
      </c>
      <c r="BJ1493" s="1" t="s">
        <v>2856</v>
      </c>
      <c r="BK1493" s="1" t="s">
        <v>2395</v>
      </c>
      <c r="BL1493" s="1" t="s">
        <v>2863</v>
      </c>
      <c r="BM1493" s="1" t="s">
        <v>126</v>
      </c>
      <c r="BN1493" s="1" t="s">
        <v>2936</v>
      </c>
      <c r="BO1493" s="1">
        <v>100</v>
      </c>
      <c r="BP1493" s="1">
        <v>100</v>
      </c>
      <c r="BQ1493" s="1" t="s">
        <v>1485</v>
      </c>
      <c r="BR1493" s="1" t="s">
        <v>1486</v>
      </c>
      <c r="BS1493" s="1" t="s">
        <v>84</v>
      </c>
      <c r="BU1493" s="1">
        <v>100</v>
      </c>
      <c r="BV1493" s="1">
        <v>100</v>
      </c>
      <c r="BW1493" s="1">
        <v>0</v>
      </c>
      <c r="BX1493" s="1">
        <v>0</v>
      </c>
    </row>
    <row r="1494" spans="4:76" hidden="1" x14ac:dyDescent="0.25">
      <c r="D1494" s="4"/>
      <c r="E1494" s="5" t="str">
        <f>BJ1494</f>
        <v>DPP-2019-Cycle</v>
      </c>
      <c r="F1494" s="5" t="str">
        <f>BK1494</f>
        <v>South</v>
      </c>
      <c r="H1494" s="5" t="str">
        <f>BB1494</f>
        <v>Withdrawn</v>
      </c>
      <c r="I1494" s="6" t="str">
        <f>BS1494</f>
        <v>Not Started</v>
      </c>
      <c r="J1494" s="1" t="s">
        <v>5435</v>
      </c>
      <c r="P1494" s="1" t="str">
        <f>BM1494</f>
        <v>NRIS</v>
      </c>
      <c r="Q1494" s="1" t="s">
        <v>6202</v>
      </c>
      <c r="R1494" s="1">
        <f>BP1494</f>
        <v>200</v>
      </c>
      <c r="T1494" s="1" t="str">
        <f>BQ1494</f>
        <v>Solar</v>
      </c>
      <c r="U1494" s="1" t="str">
        <f>BH1494</f>
        <v>Rapides Parish</v>
      </c>
      <c r="V1494" s="1" t="str">
        <f>BI1494</f>
        <v>LA</v>
      </c>
      <c r="Z1494" s="1">
        <v>0</v>
      </c>
      <c r="AB1494" s="1"/>
      <c r="AC1494" s="1"/>
      <c r="AJ1494" s="5"/>
      <c r="AK1494" s="5"/>
      <c r="AL1494" s="5"/>
      <c r="AM1494" s="5"/>
      <c r="AN1494" s="5"/>
      <c r="AO1494" s="5"/>
      <c r="AP1494" s="5"/>
      <c r="AQ1494" s="5"/>
      <c r="AR1494" s="32"/>
      <c r="AS1494" s="32"/>
      <c r="AT1494" s="28">
        <f>AR1494/($R1494*1000)</f>
        <v>0</v>
      </c>
      <c r="AU1494" s="28">
        <f>AS1494/($R1494*1000)</f>
        <v>0</v>
      </c>
      <c r="BB1494" s="1" t="s">
        <v>73</v>
      </c>
      <c r="BC1494" s="2">
        <v>43582</v>
      </c>
      <c r="BD1494" s="2">
        <v>44047</v>
      </c>
      <c r="BF1494" s="2">
        <v>44864</v>
      </c>
      <c r="BG1494" s="1" t="s">
        <v>2711</v>
      </c>
      <c r="BH1494" s="1" t="s">
        <v>3606</v>
      </c>
      <c r="BI1494" s="1" t="s">
        <v>61</v>
      </c>
      <c r="BJ1494" s="1" t="s">
        <v>2856</v>
      </c>
      <c r="BK1494" s="1" t="s">
        <v>2395</v>
      </c>
      <c r="BL1494" s="1" t="s">
        <v>2863</v>
      </c>
      <c r="BM1494" s="1" t="s">
        <v>126</v>
      </c>
      <c r="BN1494" s="1" t="s">
        <v>5436</v>
      </c>
      <c r="BO1494" s="1">
        <v>200</v>
      </c>
      <c r="BP1494" s="1">
        <v>200</v>
      </c>
      <c r="BQ1494" s="1" t="s">
        <v>1485</v>
      </c>
      <c r="BR1494" s="1" t="s">
        <v>1486</v>
      </c>
      <c r="BS1494" s="1" t="s">
        <v>84</v>
      </c>
      <c r="BU1494" s="1">
        <v>0</v>
      </c>
      <c r="BV1494" s="1">
        <v>0</v>
      </c>
      <c r="BW1494" s="1">
        <v>0</v>
      </c>
      <c r="BX1494" s="1">
        <v>0</v>
      </c>
    </row>
    <row r="1495" spans="4:76" hidden="1" x14ac:dyDescent="0.25">
      <c r="D1495" s="4"/>
      <c r="E1495" s="5" t="str">
        <f>BJ1495</f>
        <v>DPP-2019-Cycle</v>
      </c>
      <c r="F1495" s="5" t="str">
        <f>BK1495</f>
        <v>West</v>
      </c>
      <c r="H1495" s="5" t="str">
        <f>BB1495</f>
        <v>Active</v>
      </c>
      <c r="I1495" s="6" t="str">
        <f>BS1495</f>
        <v>Not Started</v>
      </c>
      <c r="J1495" s="1" t="s">
        <v>2942</v>
      </c>
      <c r="P1495" s="1" t="str">
        <f>BM1495</f>
        <v>NRIS</v>
      </c>
      <c r="R1495" s="1">
        <f>BP1495</f>
        <v>150</v>
      </c>
      <c r="T1495" s="1" t="str">
        <f>BQ1495</f>
        <v>Solar</v>
      </c>
      <c r="U1495" s="1" t="str">
        <f>BH1495</f>
        <v>Wadena County</v>
      </c>
      <c r="V1495" s="1" t="str">
        <f>BI1495</f>
        <v>MN</v>
      </c>
      <c r="AB1495" s="1"/>
      <c r="AC1495" s="1"/>
      <c r="AJ1495" s="5"/>
      <c r="AK1495" s="5"/>
      <c r="AL1495" s="5"/>
      <c r="AM1495" s="5"/>
      <c r="AN1495" s="5"/>
      <c r="AO1495" s="5"/>
      <c r="AP1495" s="5"/>
      <c r="AQ1495" s="5"/>
      <c r="AR1495" s="32"/>
      <c r="AS1495" s="32"/>
      <c r="AT1495" s="28">
        <f>AR1495/($R1495*1000)</f>
        <v>0</v>
      </c>
      <c r="AU1495" s="28">
        <f>AS1495/($R1495*1000)</f>
        <v>0</v>
      </c>
      <c r="BB1495" s="1" t="s">
        <v>2374</v>
      </c>
      <c r="BC1495" s="2">
        <v>43582</v>
      </c>
      <c r="BF1495" s="2">
        <v>45229</v>
      </c>
      <c r="BG1495" s="1" t="s">
        <v>153</v>
      </c>
      <c r="BH1495" s="1" t="s">
        <v>2943</v>
      </c>
      <c r="BI1495" s="1" t="s">
        <v>93</v>
      </c>
      <c r="BJ1495" s="1" t="s">
        <v>2856</v>
      </c>
      <c r="BK1495" s="1" t="s">
        <v>725</v>
      </c>
      <c r="BL1495" s="1" t="s">
        <v>2857</v>
      </c>
      <c r="BM1495" s="1" t="s">
        <v>126</v>
      </c>
      <c r="BN1495" s="1" t="s">
        <v>2944</v>
      </c>
      <c r="BO1495" s="1">
        <v>150</v>
      </c>
      <c r="BP1495" s="1">
        <v>150</v>
      </c>
      <c r="BQ1495" s="1" t="s">
        <v>1485</v>
      </c>
      <c r="BR1495" s="1" t="s">
        <v>1486</v>
      </c>
      <c r="BS1495" s="1" t="s">
        <v>84</v>
      </c>
      <c r="BU1495" s="1">
        <v>0</v>
      </c>
      <c r="BV1495" s="1">
        <v>0</v>
      </c>
      <c r="BW1495" s="1">
        <v>0</v>
      </c>
      <c r="BX1495" s="1">
        <v>0</v>
      </c>
    </row>
    <row r="1496" spans="4:76" hidden="1" x14ac:dyDescent="0.25">
      <c r="D1496" s="4"/>
      <c r="E1496" s="5" t="str">
        <f>BJ1496</f>
        <v>DPP-2019-Cycle</v>
      </c>
      <c r="F1496" s="5" t="str">
        <f>BK1496</f>
        <v>Central</v>
      </c>
      <c r="H1496" s="5" t="str">
        <f>BB1496</f>
        <v>Active</v>
      </c>
      <c r="I1496" s="6" t="str">
        <f>BS1496</f>
        <v>Not Started</v>
      </c>
      <c r="J1496" s="1" t="s">
        <v>2945</v>
      </c>
      <c r="P1496" s="1" t="str">
        <f>BM1496</f>
        <v>NRIS</v>
      </c>
      <c r="R1496" s="1">
        <f>BP1496</f>
        <v>200</v>
      </c>
      <c r="T1496" s="1" t="str">
        <f>BQ1496</f>
        <v>Solar</v>
      </c>
      <c r="U1496" s="1" t="str">
        <f>BH1496</f>
        <v>Ralls County</v>
      </c>
      <c r="V1496" s="1" t="str">
        <f>BI1496</f>
        <v>MO</v>
      </c>
      <c r="AB1496" s="1"/>
      <c r="AC1496" s="1"/>
      <c r="AJ1496" s="5"/>
      <c r="AK1496" s="5"/>
      <c r="AL1496" s="5"/>
      <c r="AM1496" s="5"/>
      <c r="AN1496" s="5"/>
      <c r="AO1496" s="5"/>
      <c r="AP1496" s="5"/>
      <c r="AQ1496" s="5"/>
      <c r="AR1496" s="32"/>
      <c r="AS1496" s="32"/>
      <c r="AT1496" s="28">
        <f>AR1496/($R1496*1000)</f>
        <v>0</v>
      </c>
      <c r="AU1496" s="28">
        <f>AS1496/($R1496*1000)</f>
        <v>0</v>
      </c>
      <c r="BB1496" s="1" t="s">
        <v>2374</v>
      </c>
      <c r="BC1496" s="2">
        <v>43582</v>
      </c>
      <c r="BF1496" s="2">
        <v>44864</v>
      </c>
      <c r="BG1496" s="1" t="s">
        <v>486</v>
      </c>
      <c r="BH1496" s="1" t="s">
        <v>2946</v>
      </c>
      <c r="BI1496" s="1" t="s">
        <v>488</v>
      </c>
      <c r="BJ1496" s="1" t="s">
        <v>2856</v>
      </c>
      <c r="BK1496" s="1" t="s">
        <v>2435</v>
      </c>
      <c r="BL1496" s="1" t="s">
        <v>2857</v>
      </c>
      <c r="BM1496" s="1" t="s">
        <v>126</v>
      </c>
      <c r="BN1496" s="1" t="s">
        <v>2947</v>
      </c>
      <c r="BO1496" s="1">
        <v>200</v>
      </c>
      <c r="BP1496" s="1">
        <v>200</v>
      </c>
      <c r="BQ1496" s="1" t="s">
        <v>1485</v>
      </c>
      <c r="BR1496" s="1" t="s">
        <v>1486</v>
      </c>
      <c r="BS1496" s="1" t="s">
        <v>84</v>
      </c>
      <c r="BU1496" s="1">
        <v>0</v>
      </c>
      <c r="BV1496" s="1">
        <v>0</v>
      </c>
      <c r="BW1496" s="1">
        <v>0</v>
      </c>
      <c r="BX1496" s="1">
        <v>0</v>
      </c>
    </row>
    <row r="1497" spans="4:76" x14ac:dyDescent="0.25">
      <c r="D1497" s="4"/>
      <c r="E1497" s="5" t="str">
        <f>BJ1497</f>
        <v>DPP-2019-Cycle</v>
      </c>
      <c r="F1497" s="5" t="str">
        <f>BK1497</f>
        <v>South</v>
      </c>
      <c r="G1497" s="5" t="str">
        <f>_xlfn.CONCAT(E1497,F1497)</f>
        <v>DPP-2019-CycleSouth</v>
      </c>
      <c r="H1497" s="5" t="str">
        <f>BB1497</f>
        <v>Active</v>
      </c>
      <c r="I1497" s="6" t="str">
        <f>BS1497</f>
        <v>Not Started</v>
      </c>
      <c r="J1497" s="1" t="s">
        <v>2948</v>
      </c>
      <c r="P1497" s="1" t="str">
        <f>BM1497</f>
        <v>NRIS</v>
      </c>
      <c r="Q1497" s="1" t="s">
        <v>6202</v>
      </c>
      <c r="R1497" s="1">
        <f>BP1497</f>
        <v>150</v>
      </c>
      <c r="T1497" s="1" t="str">
        <f>BQ1497</f>
        <v>Solar</v>
      </c>
      <c r="U1497" s="1" t="str">
        <f>BH1497</f>
        <v>Pike County</v>
      </c>
      <c r="V1497" s="1" t="str">
        <f>BI1497</f>
        <v>MS</v>
      </c>
      <c r="Z1497" s="1">
        <v>1</v>
      </c>
      <c r="AA1497" s="1">
        <v>1</v>
      </c>
      <c r="AB1497" s="36">
        <v>600000</v>
      </c>
      <c r="AC1497" s="36">
        <v>151444</v>
      </c>
      <c r="AJ1497" s="5"/>
      <c r="AK1497" s="32">
        <v>1986156</v>
      </c>
      <c r="AL1497" s="32">
        <f>SUM(AB1497:AK1497)</f>
        <v>2737600</v>
      </c>
      <c r="AM1497" s="32"/>
      <c r="AN1497" s="32"/>
      <c r="AO1497" s="32">
        <v>0</v>
      </c>
      <c r="AP1497" s="32">
        <v>13688000</v>
      </c>
      <c r="AQ1497" s="32">
        <v>0</v>
      </c>
      <c r="AR1497" s="32">
        <f>AP1497</f>
        <v>13688000</v>
      </c>
      <c r="AS1497" s="32">
        <f>AR1497+AQ1497+AO1497</f>
        <v>13688000</v>
      </c>
      <c r="AT1497" s="28">
        <f>AR1497/($R1497*1000)</f>
        <v>91.25333333333333</v>
      </c>
      <c r="AU1497" s="28">
        <f>AS1497/($R1497*1000)</f>
        <v>91.25333333333333</v>
      </c>
      <c r="AV1497" s="16">
        <f>IF(P1497 = "NRIS",AS1497,AR1497)</f>
        <v>13688000</v>
      </c>
      <c r="BB1497" s="1" t="s">
        <v>2374</v>
      </c>
      <c r="BC1497" s="2">
        <v>43582</v>
      </c>
      <c r="BF1497" s="2">
        <v>45229</v>
      </c>
      <c r="BG1497" s="1" t="s">
        <v>2949</v>
      </c>
      <c r="BH1497" s="1" t="s">
        <v>248</v>
      </c>
      <c r="BI1497" s="1" t="s">
        <v>2526</v>
      </c>
      <c r="BJ1497" s="1" t="s">
        <v>2856</v>
      </c>
      <c r="BK1497" s="1" t="s">
        <v>2395</v>
      </c>
      <c r="BL1497" s="1" t="s">
        <v>2863</v>
      </c>
      <c r="BM1497" s="1" t="s">
        <v>126</v>
      </c>
      <c r="BN1497" s="1" t="s">
        <v>2950</v>
      </c>
      <c r="BO1497" s="1">
        <v>150</v>
      </c>
      <c r="BP1497" s="1">
        <v>150</v>
      </c>
      <c r="BQ1497" s="1" t="s">
        <v>1485</v>
      </c>
      <c r="BR1497" s="1" t="s">
        <v>1486</v>
      </c>
      <c r="BS1497" s="1" t="s">
        <v>84</v>
      </c>
      <c r="BU1497" s="1">
        <v>75</v>
      </c>
      <c r="BV1497" s="1">
        <v>75</v>
      </c>
      <c r="BW1497" s="1">
        <v>0</v>
      </c>
      <c r="BX1497" s="1">
        <v>0</v>
      </c>
    </row>
    <row r="1498" spans="4:76" hidden="1" x14ac:dyDescent="0.25">
      <c r="D1498" s="4"/>
      <c r="E1498" s="5" t="str">
        <f>BJ1498</f>
        <v>DPP-2017-AUG</v>
      </c>
      <c r="F1498" s="5" t="str">
        <f>BK1498</f>
        <v>East (ITC)</v>
      </c>
      <c r="H1498" s="5" t="str">
        <f>BB1498</f>
        <v>Withdrawn</v>
      </c>
      <c r="I1498" s="6" t="str">
        <f>BS1498</f>
        <v>Not Started</v>
      </c>
      <c r="J1498" s="1" t="s">
        <v>4266</v>
      </c>
      <c r="P1498" s="1" t="str">
        <f>BM1498</f>
        <v>NRIS</v>
      </c>
      <c r="R1498" s="1">
        <f>BP1498</f>
        <v>1217</v>
      </c>
      <c r="T1498" s="1" t="str">
        <f>BQ1498</f>
        <v>Combined Cycle</v>
      </c>
      <c r="U1498" s="1" t="str">
        <f>BH1498</f>
        <v>Van Buren County</v>
      </c>
      <c r="V1498" s="1" t="str">
        <f>BI1498</f>
        <v>MI</v>
      </c>
      <c r="AB1498" s="1"/>
      <c r="AC1498" s="1"/>
      <c r="AJ1498" s="5"/>
      <c r="AK1498" s="5"/>
      <c r="AL1498" s="5"/>
      <c r="AM1498" s="5"/>
      <c r="AN1498" s="5"/>
      <c r="AO1498" s="5"/>
      <c r="AP1498" s="5"/>
      <c r="AQ1498" s="5"/>
      <c r="AR1498" s="5"/>
      <c r="AS1498" s="5"/>
      <c r="AT1498" s="5"/>
      <c r="AU1498" s="5"/>
      <c r="BB1498" s="1" t="s">
        <v>73</v>
      </c>
      <c r="BC1498" s="2">
        <v>42902</v>
      </c>
      <c r="BD1498" s="2">
        <v>43034</v>
      </c>
      <c r="BF1498" s="2">
        <v>42902</v>
      </c>
      <c r="BG1498" s="1" t="s">
        <v>139</v>
      </c>
      <c r="BH1498" s="1" t="s">
        <v>586</v>
      </c>
      <c r="BI1498" s="1" t="s">
        <v>130</v>
      </c>
      <c r="BJ1498" s="1" t="s">
        <v>3692</v>
      </c>
      <c r="BK1498" s="1" t="s">
        <v>1808</v>
      </c>
      <c r="BL1498" s="1" t="s">
        <v>726</v>
      </c>
      <c r="BM1498" s="1" t="s">
        <v>126</v>
      </c>
      <c r="BN1498" s="1" t="s">
        <v>4267</v>
      </c>
      <c r="BO1498" s="1">
        <v>1108</v>
      </c>
      <c r="BP1498" s="1">
        <v>1217</v>
      </c>
      <c r="BQ1498" s="1" t="s">
        <v>94</v>
      </c>
      <c r="BR1498" s="1" t="s">
        <v>94</v>
      </c>
      <c r="BS1498" s="1" t="s">
        <v>84</v>
      </c>
      <c r="BU1498" s="1">
        <v>0</v>
      </c>
      <c r="BV1498" s="1">
        <v>0</v>
      </c>
      <c r="BW1498" s="1">
        <v>0</v>
      </c>
      <c r="BX1498" s="1">
        <v>0</v>
      </c>
    </row>
    <row r="1499" spans="4:76" hidden="1" x14ac:dyDescent="0.25">
      <c r="D1499" s="4"/>
      <c r="E1499" s="5" t="str">
        <f>BJ1499</f>
        <v>DPP-2015-AUG</v>
      </c>
      <c r="F1499" s="5" t="str">
        <f>BK1499</f>
        <v>South</v>
      </c>
      <c r="H1499" s="5" t="str">
        <f>BB1499</f>
        <v>Withdrawn</v>
      </c>
      <c r="I1499" s="6" t="str">
        <f>BS1499</f>
        <v>Not Started</v>
      </c>
      <c r="J1499" s="1" t="s">
        <v>3306</v>
      </c>
      <c r="P1499" s="1" t="str">
        <f>BM1499</f>
        <v>NRIS</v>
      </c>
      <c r="R1499" s="1">
        <f>BP1499</f>
        <v>100</v>
      </c>
      <c r="T1499" s="1" t="str">
        <f>BQ1499</f>
        <v>Wind</v>
      </c>
      <c r="U1499" s="1" t="str">
        <f>BH1499</f>
        <v>Jefferson County</v>
      </c>
      <c r="V1499" s="1" t="str">
        <f>BI1499</f>
        <v>TX</v>
      </c>
      <c r="AB1499" s="1"/>
      <c r="AC1499" s="1"/>
      <c r="AJ1499" s="5"/>
      <c r="AK1499" s="5"/>
      <c r="AL1499" s="5"/>
      <c r="AM1499" s="5"/>
      <c r="AN1499" s="5"/>
      <c r="AO1499" s="5"/>
      <c r="AP1499" s="5"/>
      <c r="AQ1499" s="5"/>
      <c r="AR1499" s="5"/>
      <c r="AS1499" s="5"/>
      <c r="AT1499" s="5"/>
      <c r="AU1499" s="5"/>
      <c r="BB1499" s="1" t="s">
        <v>73</v>
      </c>
      <c r="BC1499" s="2">
        <v>41960</v>
      </c>
      <c r="BD1499" s="2">
        <v>42803</v>
      </c>
      <c r="BF1499" s="2">
        <v>43251</v>
      </c>
      <c r="BG1499" s="1" t="s">
        <v>59</v>
      </c>
      <c r="BH1499" s="1" t="s">
        <v>1073</v>
      </c>
      <c r="BI1499" s="1" t="s">
        <v>67</v>
      </c>
      <c r="BJ1499" s="1" t="s">
        <v>1807</v>
      </c>
      <c r="BK1499" s="1" t="s">
        <v>2395</v>
      </c>
      <c r="BL1499" s="1" t="s">
        <v>134</v>
      </c>
      <c r="BM1499" s="1" t="s">
        <v>126</v>
      </c>
      <c r="BN1499" s="1" t="s">
        <v>3307</v>
      </c>
      <c r="BO1499" s="1">
        <v>100</v>
      </c>
      <c r="BP1499" s="1">
        <v>100</v>
      </c>
      <c r="BQ1499" s="1" t="s">
        <v>97</v>
      </c>
      <c r="BR1499" s="1" t="s">
        <v>98</v>
      </c>
      <c r="BS1499" s="1" t="s">
        <v>84</v>
      </c>
      <c r="BT1499" s="2">
        <v>42643</v>
      </c>
      <c r="BU1499" s="1">
        <v>0</v>
      </c>
      <c r="BV1499" s="1">
        <v>0</v>
      </c>
      <c r="BW1499" s="1">
        <v>0</v>
      </c>
      <c r="BX1499" s="1">
        <v>0</v>
      </c>
    </row>
    <row r="1500" spans="4:76" hidden="1" x14ac:dyDescent="0.25">
      <c r="D1500" s="4"/>
      <c r="E1500" s="5" t="str">
        <f>BJ1500</f>
        <v>DPP-2019-Cycle</v>
      </c>
      <c r="F1500" s="5" t="str">
        <f>BK1500</f>
        <v>East (ITC)</v>
      </c>
      <c r="H1500" s="5" t="str">
        <f>BB1500</f>
        <v>Active</v>
      </c>
      <c r="I1500" s="6" t="str">
        <f>BS1500</f>
        <v>Not Started</v>
      </c>
      <c r="J1500" s="1" t="s">
        <v>2951</v>
      </c>
      <c r="P1500" s="1" t="str">
        <f>BM1500</f>
        <v>NRIS</v>
      </c>
      <c r="R1500" s="1">
        <f>BP1500</f>
        <v>170</v>
      </c>
      <c r="T1500" s="1" t="str">
        <f>BQ1500</f>
        <v>Solar</v>
      </c>
      <c r="U1500" s="1" t="str">
        <f>BH1500</f>
        <v>Washtenaw County</v>
      </c>
      <c r="V1500" s="1" t="str">
        <f>BI1500</f>
        <v>MI</v>
      </c>
      <c r="AB1500" s="1"/>
      <c r="AC1500" s="1"/>
      <c r="AJ1500" s="5"/>
      <c r="AK1500" s="5"/>
      <c r="AL1500" s="5"/>
      <c r="AM1500" s="5"/>
      <c r="AN1500" s="5"/>
      <c r="AO1500" s="5"/>
      <c r="AP1500" s="5"/>
      <c r="AQ1500" s="5"/>
      <c r="AR1500" s="32"/>
      <c r="AS1500" s="32"/>
      <c r="AT1500" s="28">
        <f>AR1500/($R1500*1000)</f>
        <v>0</v>
      </c>
      <c r="AU1500" s="28">
        <f>AS1500/($R1500*1000)</f>
        <v>0</v>
      </c>
      <c r="BB1500" s="1" t="s">
        <v>2374</v>
      </c>
      <c r="BC1500" s="2">
        <v>43582</v>
      </c>
      <c r="BF1500" s="2">
        <v>44864</v>
      </c>
      <c r="BG1500" s="1" t="s">
        <v>128</v>
      </c>
      <c r="BH1500" s="1" t="s">
        <v>271</v>
      </c>
      <c r="BI1500" s="1" t="s">
        <v>130</v>
      </c>
      <c r="BJ1500" s="1" t="s">
        <v>2856</v>
      </c>
      <c r="BK1500" s="1" t="s">
        <v>1808</v>
      </c>
      <c r="BL1500" s="1" t="s">
        <v>2863</v>
      </c>
      <c r="BM1500" s="1" t="s">
        <v>126</v>
      </c>
      <c r="BN1500" s="1" t="s">
        <v>2952</v>
      </c>
      <c r="BO1500" s="1">
        <v>170</v>
      </c>
      <c r="BP1500" s="1">
        <v>170</v>
      </c>
      <c r="BQ1500" s="1" t="s">
        <v>1485</v>
      </c>
      <c r="BR1500" s="1" t="s">
        <v>1486</v>
      </c>
      <c r="BS1500" s="1" t="s">
        <v>84</v>
      </c>
      <c r="BU1500" s="1">
        <v>170</v>
      </c>
      <c r="BV1500" s="1">
        <v>170</v>
      </c>
      <c r="BW1500" s="1">
        <v>0</v>
      </c>
      <c r="BX1500" s="1">
        <v>0</v>
      </c>
    </row>
    <row r="1501" spans="4:76" hidden="1" x14ac:dyDescent="0.25">
      <c r="D1501" s="4"/>
      <c r="E1501" s="5" t="str">
        <f>BJ1501</f>
        <v>DPP-2019-Cycle</v>
      </c>
      <c r="F1501" s="5" t="str">
        <f>BK1501</f>
        <v>Central</v>
      </c>
      <c r="H1501" s="5" t="str">
        <f>BB1501</f>
        <v>Active</v>
      </c>
      <c r="I1501" s="6" t="str">
        <f>BS1501</f>
        <v>Not Started</v>
      </c>
      <c r="J1501" s="1" t="s">
        <v>2953</v>
      </c>
      <c r="P1501" s="1" t="str">
        <f>BM1501</f>
        <v>NRIS</v>
      </c>
      <c r="R1501" s="1">
        <f>BP1501</f>
        <v>160</v>
      </c>
      <c r="T1501" s="1" t="str">
        <f>BQ1501</f>
        <v>Solar</v>
      </c>
      <c r="U1501" s="1" t="str">
        <f>BH1501</f>
        <v>Washington County</v>
      </c>
      <c r="V1501" s="1" t="str">
        <f>BI1501</f>
        <v>IL</v>
      </c>
      <c r="AB1501" s="1"/>
      <c r="AC1501" s="1"/>
      <c r="AJ1501" s="5"/>
      <c r="AK1501" s="5"/>
      <c r="AL1501" s="5"/>
      <c r="AM1501" s="5"/>
      <c r="AN1501" s="5"/>
      <c r="AO1501" s="5"/>
      <c r="AP1501" s="5"/>
      <c r="AQ1501" s="5"/>
      <c r="AR1501" s="32"/>
      <c r="AS1501" s="32"/>
      <c r="AT1501" s="28">
        <f>AR1501/($R1501*1000)</f>
        <v>0</v>
      </c>
      <c r="AU1501" s="28">
        <f>AS1501/($R1501*1000)</f>
        <v>0</v>
      </c>
      <c r="BB1501" s="1" t="s">
        <v>2374</v>
      </c>
      <c r="BC1501" s="2">
        <v>43582</v>
      </c>
      <c r="BF1501" s="2">
        <v>45198</v>
      </c>
      <c r="BG1501" s="1" t="s">
        <v>122</v>
      </c>
      <c r="BH1501" s="1" t="s">
        <v>395</v>
      </c>
      <c r="BI1501" s="1" t="s">
        <v>124</v>
      </c>
      <c r="BJ1501" s="1" t="s">
        <v>2856</v>
      </c>
      <c r="BK1501" s="1" t="s">
        <v>2435</v>
      </c>
      <c r="BL1501" s="1" t="s">
        <v>2857</v>
      </c>
      <c r="BM1501" s="1" t="s">
        <v>126</v>
      </c>
      <c r="BN1501" s="1" t="s">
        <v>2954</v>
      </c>
      <c r="BO1501" s="1">
        <v>160</v>
      </c>
      <c r="BP1501" s="1">
        <v>160</v>
      </c>
      <c r="BQ1501" s="1" t="s">
        <v>1485</v>
      </c>
      <c r="BR1501" s="1" t="s">
        <v>1486</v>
      </c>
      <c r="BS1501" s="1" t="s">
        <v>84</v>
      </c>
      <c r="BU1501" s="1">
        <v>0</v>
      </c>
      <c r="BV1501" s="1">
        <v>0</v>
      </c>
      <c r="BW1501" s="1">
        <v>0</v>
      </c>
      <c r="BX1501" s="1">
        <v>0</v>
      </c>
    </row>
    <row r="1502" spans="4:76" hidden="1" x14ac:dyDescent="0.25">
      <c r="D1502" s="4"/>
      <c r="E1502" s="5" t="str">
        <f>BJ1502</f>
        <v>DPP-2019-Cycle</v>
      </c>
      <c r="F1502" s="5" t="str">
        <f>BK1502</f>
        <v>East (ITC)</v>
      </c>
      <c r="H1502" s="5" t="str">
        <f>BB1502</f>
        <v>Active</v>
      </c>
      <c r="I1502" s="6" t="str">
        <f>BS1502</f>
        <v>Not Started</v>
      </c>
      <c r="J1502" s="1" t="s">
        <v>2955</v>
      </c>
      <c r="P1502" s="1" t="str">
        <f>BM1502</f>
        <v>NRIS</v>
      </c>
      <c r="R1502" s="1">
        <f>BP1502</f>
        <v>200</v>
      </c>
      <c r="T1502" s="1" t="str">
        <f>BQ1502</f>
        <v>Solar</v>
      </c>
      <c r="U1502" s="1" t="str">
        <f>BH1502</f>
        <v>Lenawee County</v>
      </c>
      <c r="V1502" s="1" t="str">
        <f>BI1502</f>
        <v>MI</v>
      </c>
      <c r="AB1502" s="1"/>
      <c r="AC1502" s="1"/>
      <c r="AJ1502" s="5"/>
      <c r="AK1502" s="5"/>
      <c r="AL1502" s="5"/>
      <c r="AM1502" s="5"/>
      <c r="AN1502" s="5"/>
      <c r="AO1502" s="5"/>
      <c r="AP1502" s="5"/>
      <c r="AQ1502" s="5"/>
      <c r="AR1502" s="32"/>
      <c r="AS1502" s="32"/>
      <c r="AT1502" s="28">
        <f>AR1502/($R1502*1000)</f>
        <v>0</v>
      </c>
      <c r="AU1502" s="28">
        <f>AS1502/($R1502*1000)</f>
        <v>0</v>
      </c>
      <c r="BB1502" s="1" t="s">
        <v>2374</v>
      </c>
      <c r="BC1502" s="2">
        <v>43582</v>
      </c>
      <c r="BF1502" s="2">
        <v>45198</v>
      </c>
      <c r="BG1502" s="1" t="s">
        <v>139</v>
      </c>
      <c r="BH1502" s="1" t="s">
        <v>1879</v>
      </c>
      <c r="BI1502" s="1" t="s">
        <v>130</v>
      </c>
      <c r="BJ1502" s="1" t="s">
        <v>2856</v>
      </c>
      <c r="BK1502" s="1" t="s">
        <v>1808</v>
      </c>
      <c r="BL1502" s="1" t="s">
        <v>2863</v>
      </c>
      <c r="BM1502" s="1" t="s">
        <v>126</v>
      </c>
      <c r="BN1502" s="1" t="s">
        <v>2956</v>
      </c>
      <c r="BO1502" s="1">
        <v>200</v>
      </c>
      <c r="BP1502" s="1">
        <v>200</v>
      </c>
      <c r="BQ1502" s="1" t="s">
        <v>1485</v>
      </c>
      <c r="BR1502" s="1" t="s">
        <v>1486</v>
      </c>
      <c r="BS1502" s="1" t="s">
        <v>84</v>
      </c>
      <c r="BU1502" s="1">
        <v>200</v>
      </c>
      <c r="BV1502" s="1">
        <v>200</v>
      </c>
      <c r="BW1502" s="1">
        <v>0</v>
      </c>
      <c r="BX1502" s="1">
        <v>0</v>
      </c>
    </row>
    <row r="1503" spans="4:76" hidden="1" x14ac:dyDescent="0.25">
      <c r="D1503" s="4"/>
      <c r="E1503" s="5" t="str">
        <f>BJ1503</f>
        <v>DPP-2019-Cycle</v>
      </c>
      <c r="F1503" s="5" t="str">
        <f>BK1503</f>
        <v>Central</v>
      </c>
      <c r="H1503" s="5" t="str">
        <f>BB1503</f>
        <v>Active</v>
      </c>
      <c r="I1503" s="6" t="str">
        <f>BS1503</f>
        <v>Not Started</v>
      </c>
      <c r="J1503" s="1" t="s">
        <v>2957</v>
      </c>
      <c r="P1503" s="1" t="str">
        <f>BM1503</f>
        <v>NRIS</v>
      </c>
      <c r="R1503" s="1">
        <f>BP1503</f>
        <v>125</v>
      </c>
      <c r="T1503" s="1" t="str">
        <f>BQ1503</f>
        <v>Solar</v>
      </c>
      <c r="U1503" s="1" t="str">
        <f>BH1503</f>
        <v>Spencer County</v>
      </c>
      <c r="V1503" s="1" t="str">
        <f>BI1503</f>
        <v>IN</v>
      </c>
      <c r="AB1503" s="1"/>
      <c r="AC1503" s="1"/>
      <c r="AJ1503" s="5"/>
      <c r="AK1503" s="5"/>
      <c r="AL1503" s="5"/>
      <c r="AM1503" s="5"/>
      <c r="AN1503" s="5"/>
      <c r="AO1503" s="5"/>
      <c r="AP1503" s="5"/>
      <c r="AQ1503" s="5"/>
      <c r="AR1503" s="32"/>
      <c r="AS1503" s="32"/>
      <c r="AT1503" s="28">
        <f>AR1503/($R1503*1000)</f>
        <v>0</v>
      </c>
      <c r="AU1503" s="28">
        <f>AS1503/($R1503*1000)</f>
        <v>0</v>
      </c>
      <c r="BB1503" s="1" t="s">
        <v>2374</v>
      </c>
      <c r="BC1503" s="2">
        <v>43582</v>
      </c>
      <c r="BF1503" s="2">
        <v>45198</v>
      </c>
      <c r="BG1503" s="1" t="s">
        <v>197</v>
      </c>
      <c r="BH1503" s="1" t="s">
        <v>2958</v>
      </c>
      <c r="BI1503" s="1" t="s">
        <v>103</v>
      </c>
      <c r="BJ1503" s="1" t="s">
        <v>2856</v>
      </c>
      <c r="BK1503" s="1" t="s">
        <v>2435</v>
      </c>
      <c r="BL1503" s="1" t="s">
        <v>2857</v>
      </c>
      <c r="BM1503" s="1" t="s">
        <v>126</v>
      </c>
      <c r="BN1503" s="1" t="s">
        <v>2959</v>
      </c>
      <c r="BO1503" s="1">
        <v>125</v>
      </c>
      <c r="BP1503" s="1">
        <v>125</v>
      </c>
      <c r="BQ1503" s="1" t="s">
        <v>1485</v>
      </c>
      <c r="BR1503" s="1" t="s">
        <v>1486</v>
      </c>
      <c r="BS1503" s="1" t="s">
        <v>84</v>
      </c>
      <c r="BU1503" s="1">
        <v>0</v>
      </c>
      <c r="BV1503" s="1">
        <v>0</v>
      </c>
      <c r="BW1503" s="1">
        <v>0</v>
      </c>
      <c r="BX1503" s="1">
        <v>0</v>
      </c>
    </row>
    <row r="1504" spans="4:76" hidden="1" x14ac:dyDescent="0.25">
      <c r="D1504" s="4"/>
      <c r="E1504" s="5" t="str">
        <f>BJ1504</f>
        <v>DPP-2019-Cycle</v>
      </c>
      <c r="F1504" s="5" t="str">
        <f>BK1504</f>
        <v>West</v>
      </c>
      <c r="H1504" s="5" t="str">
        <f>BB1504</f>
        <v>Withdrawn</v>
      </c>
      <c r="I1504" s="6" t="str">
        <f>BS1504</f>
        <v>Not Started</v>
      </c>
      <c r="J1504" s="1" t="s">
        <v>5118</v>
      </c>
      <c r="P1504" s="1" t="str">
        <f>BM1504</f>
        <v>NRIS</v>
      </c>
      <c r="R1504" s="1">
        <f>BP1504</f>
        <v>100</v>
      </c>
      <c r="T1504" s="1" t="str">
        <f>BQ1504</f>
        <v>Solar</v>
      </c>
      <c r="U1504" s="1" t="str">
        <f>BH1504</f>
        <v>Faribault County</v>
      </c>
      <c r="V1504" s="1" t="str">
        <f>BI1504</f>
        <v>MN</v>
      </c>
      <c r="AB1504" s="1"/>
      <c r="AC1504" s="1"/>
      <c r="AJ1504" s="5"/>
      <c r="AK1504" s="5"/>
      <c r="AL1504" s="5"/>
      <c r="AM1504" s="5"/>
      <c r="AN1504" s="5"/>
      <c r="AO1504" s="5"/>
      <c r="AP1504" s="5"/>
      <c r="AQ1504" s="5"/>
      <c r="AR1504" s="32"/>
      <c r="AS1504" s="32"/>
      <c r="AT1504" s="28">
        <f>AR1504/($R1504*1000)</f>
        <v>0</v>
      </c>
      <c r="AU1504" s="28">
        <f>AS1504/($R1504*1000)</f>
        <v>0</v>
      </c>
      <c r="BB1504" s="1" t="s">
        <v>73</v>
      </c>
      <c r="BC1504" s="2">
        <v>43582</v>
      </c>
      <c r="BD1504" s="2">
        <v>43774</v>
      </c>
      <c r="BF1504" s="2">
        <v>45198</v>
      </c>
      <c r="BG1504" s="1" t="s">
        <v>87</v>
      </c>
      <c r="BH1504" s="1" t="s">
        <v>718</v>
      </c>
      <c r="BI1504" s="1" t="s">
        <v>93</v>
      </c>
      <c r="BJ1504" s="1" t="s">
        <v>2856</v>
      </c>
      <c r="BK1504" s="1" t="s">
        <v>725</v>
      </c>
      <c r="BL1504" s="1" t="s">
        <v>2857</v>
      </c>
      <c r="BM1504" s="1" t="s">
        <v>126</v>
      </c>
      <c r="BN1504" s="1" t="s">
        <v>5119</v>
      </c>
      <c r="BO1504" s="1">
        <v>100</v>
      </c>
      <c r="BP1504" s="1">
        <v>100</v>
      </c>
      <c r="BQ1504" s="1" t="s">
        <v>1485</v>
      </c>
      <c r="BR1504" s="1" t="s">
        <v>1486</v>
      </c>
      <c r="BS1504" s="1" t="s">
        <v>84</v>
      </c>
      <c r="BU1504" s="1">
        <v>0</v>
      </c>
      <c r="BV1504" s="1">
        <v>0</v>
      </c>
      <c r="BW1504" s="1">
        <v>0</v>
      </c>
      <c r="BX1504" s="1">
        <v>0</v>
      </c>
    </row>
    <row r="1505" spans="4:76" hidden="1" x14ac:dyDescent="0.25">
      <c r="D1505" s="4"/>
      <c r="E1505" s="5" t="str">
        <f>BJ1505</f>
        <v>DPP-2019-Cycle</v>
      </c>
      <c r="F1505" s="5" t="str">
        <f>BK1505</f>
        <v>West</v>
      </c>
      <c r="H1505" s="5" t="str">
        <f>BB1505</f>
        <v>Active</v>
      </c>
      <c r="I1505" s="6" t="str">
        <f>BS1505</f>
        <v>Not Started</v>
      </c>
      <c r="J1505" s="1" t="s">
        <v>2966</v>
      </c>
      <c r="P1505" s="1" t="str">
        <f>BM1505</f>
        <v>NRIS</v>
      </c>
      <c r="R1505" s="1">
        <f>BP1505</f>
        <v>40</v>
      </c>
      <c r="T1505" s="1" t="str">
        <f>BQ1505</f>
        <v>Battery Storage</v>
      </c>
      <c r="U1505" s="1" t="str">
        <f>BH1505</f>
        <v>Wadena County</v>
      </c>
      <c r="V1505" s="1" t="str">
        <f>BI1505</f>
        <v>MN</v>
      </c>
      <c r="AB1505" s="1"/>
      <c r="AC1505" s="1"/>
      <c r="AJ1505" s="5"/>
      <c r="AK1505" s="5"/>
      <c r="AL1505" s="5"/>
      <c r="AM1505" s="5"/>
      <c r="AN1505" s="5"/>
      <c r="AO1505" s="5"/>
      <c r="AP1505" s="5"/>
      <c r="AQ1505" s="5"/>
      <c r="AR1505" s="32"/>
      <c r="AS1505" s="32"/>
      <c r="AT1505" s="28">
        <f>AR1505/($R1505*1000)</f>
        <v>0</v>
      </c>
      <c r="AU1505" s="28">
        <f>AS1505/($R1505*1000)</f>
        <v>0</v>
      </c>
      <c r="BB1505" s="1" t="s">
        <v>2374</v>
      </c>
      <c r="BC1505" s="2">
        <v>43582</v>
      </c>
      <c r="BF1505" s="2">
        <v>45229</v>
      </c>
      <c r="BG1505" s="1" t="s">
        <v>153</v>
      </c>
      <c r="BH1505" s="1" t="s">
        <v>2943</v>
      </c>
      <c r="BI1505" s="1" t="s">
        <v>93</v>
      </c>
      <c r="BJ1505" s="1" t="s">
        <v>2856</v>
      </c>
      <c r="BK1505" s="1" t="s">
        <v>725</v>
      </c>
      <c r="BL1505" s="1" t="s">
        <v>2857</v>
      </c>
      <c r="BM1505" s="1" t="s">
        <v>126</v>
      </c>
      <c r="BN1505" s="1" t="s">
        <v>2944</v>
      </c>
      <c r="BO1505" s="1">
        <v>40</v>
      </c>
      <c r="BP1505" s="1">
        <v>40</v>
      </c>
      <c r="BQ1505" s="1" t="s">
        <v>2498</v>
      </c>
      <c r="BR1505" s="1" t="s">
        <v>2499</v>
      </c>
      <c r="BS1505" s="1" t="s">
        <v>84</v>
      </c>
      <c r="BU1505" s="1">
        <v>0</v>
      </c>
      <c r="BV1505" s="1">
        <v>0</v>
      </c>
      <c r="BW1505" s="1">
        <v>0</v>
      </c>
      <c r="BX1505" s="1">
        <v>0</v>
      </c>
    </row>
    <row r="1506" spans="4:76" hidden="1" x14ac:dyDescent="0.25">
      <c r="D1506" s="4"/>
      <c r="E1506" s="5" t="str">
        <f>BJ1506</f>
        <v>DPP-2017-AUG</v>
      </c>
      <c r="F1506" s="5" t="str">
        <f>BK1506</f>
        <v>Central</v>
      </c>
      <c r="H1506" s="5" t="str">
        <f>BB1506</f>
        <v>Withdrawn</v>
      </c>
      <c r="I1506" s="6" t="str">
        <f>BS1506</f>
        <v>Not Started</v>
      </c>
      <c r="J1506" s="1" t="s">
        <v>4408</v>
      </c>
      <c r="P1506" s="1" t="str">
        <f>BM1506</f>
        <v>NRIS</v>
      </c>
      <c r="R1506" s="1">
        <f>BP1506</f>
        <v>1244</v>
      </c>
      <c r="T1506" s="1" t="str">
        <f>BQ1506</f>
        <v>Combined Cycle</v>
      </c>
      <c r="U1506" s="1" t="str">
        <f>BH1506</f>
        <v>Vermillion County</v>
      </c>
      <c r="V1506" s="1" t="str">
        <f>BI1506</f>
        <v>IN</v>
      </c>
      <c r="AB1506" s="1"/>
      <c r="AC1506" s="1"/>
      <c r="AJ1506" s="5"/>
      <c r="AK1506" s="5"/>
      <c r="AL1506" s="5"/>
      <c r="AM1506" s="5"/>
      <c r="AN1506" s="5"/>
      <c r="AO1506" s="5"/>
      <c r="AP1506" s="5"/>
      <c r="AQ1506" s="5"/>
      <c r="AR1506" s="5"/>
      <c r="AS1506" s="5"/>
      <c r="AT1506" s="5"/>
      <c r="AU1506" s="5"/>
      <c r="BB1506" s="1" t="s">
        <v>73</v>
      </c>
      <c r="BC1506" s="2">
        <v>42902</v>
      </c>
      <c r="BD1506" s="2">
        <v>43242</v>
      </c>
      <c r="BF1506" s="2">
        <v>44075</v>
      </c>
      <c r="BG1506" s="1" t="s">
        <v>101</v>
      </c>
      <c r="BH1506" s="1" t="s">
        <v>2369</v>
      </c>
      <c r="BI1506" s="1" t="s">
        <v>103</v>
      </c>
      <c r="BJ1506" s="1" t="s">
        <v>3692</v>
      </c>
      <c r="BK1506" s="1" t="s">
        <v>2435</v>
      </c>
      <c r="BL1506" s="1" t="s">
        <v>726</v>
      </c>
      <c r="BM1506" s="1" t="s">
        <v>126</v>
      </c>
      <c r="BN1506" s="1" t="s">
        <v>4409</v>
      </c>
      <c r="BO1506" s="1">
        <v>1244</v>
      </c>
      <c r="BP1506" s="1">
        <v>1244</v>
      </c>
      <c r="BQ1506" s="1" t="s">
        <v>94</v>
      </c>
      <c r="BR1506" s="1" t="s">
        <v>94</v>
      </c>
      <c r="BS1506" s="1" t="s">
        <v>84</v>
      </c>
      <c r="BU1506" s="1">
        <v>0</v>
      </c>
      <c r="BV1506" s="1">
        <v>0</v>
      </c>
      <c r="BW1506" s="1">
        <v>0</v>
      </c>
      <c r="BX1506" s="1">
        <v>0</v>
      </c>
    </row>
    <row r="1507" spans="4:76" hidden="1" x14ac:dyDescent="0.25">
      <c r="D1507" s="4"/>
      <c r="E1507" s="5" t="str">
        <f>BJ1507</f>
        <v>DPP-2019-Cycle</v>
      </c>
      <c r="F1507" s="5" t="str">
        <f>BK1507</f>
        <v>Central</v>
      </c>
      <c r="H1507" s="5" t="str">
        <f>BB1507</f>
        <v>Active</v>
      </c>
      <c r="I1507" s="6" t="str">
        <f>BS1507</f>
        <v>Not Started</v>
      </c>
      <c r="J1507" s="1" t="s">
        <v>2967</v>
      </c>
      <c r="P1507" s="1" t="str">
        <f>BM1507</f>
        <v>NRIS</v>
      </c>
      <c r="R1507" s="1">
        <f>BP1507</f>
        <v>125</v>
      </c>
      <c r="T1507" s="1" t="str">
        <f>BQ1507</f>
        <v>Solar</v>
      </c>
      <c r="U1507" s="1" t="str">
        <f>BH1507</f>
        <v>Lyon County</v>
      </c>
      <c r="V1507" s="1" t="str">
        <f>BI1507</f>
        <v>KY</v>
      </c>
      <c r="AB1507" s="1"/>
      <c r="AC1507" s="1"/>
      <c r="AJ1507" s="5"/>
      <c r="AK1507" s="5"/>
      <c r="AL1507" s="5"/>
      <c r="AM1507" s="5"/>
      <c r="AN1507" s="5"/>
      <c r="AO1507" s="5"/>
      <c r="AP1507" s="5"/>
      <c r="AQ1507" s="5"/>
      <c r="AR1507" s="32"/>
      <c r="AS1507" s="32"/>
      <c r="AT1507" s="28">
        <f>AR1507/($R1507*1000)</f>
        <v>0</v>
      </c>
      <c r="AU1507" s="28">
        <f>AS1507/($R1507*1000)</f>
        <v>0</v>
      </c>
      <c r="BB1507" s="1" t="s">
        <v>2374</v>
      </c>
      <c r="BC1507" s="2">
        <v>43583</v>
      </c>
      <c r="BF1507" s="2">
        <v>44805</v>
      </c>
      <c r="BG1507" s="1" t="s">
        <v>1657</v>
      </c>
      <c r="BH1507" s="1" t="s">
        <v>409</v>
      </c>
      <c r="BI1507" s="1" t="s">
        <v>82</v>
      </c>
      <c r="BJ1507" s="1" t="s">
        <v>2856</v>
      </c>
      <c r="BK1507" s="1" t="s">
        <v>2435</v>
      </c>
      <c r="BL1507" s="1" t="s">
        <v>2857</v>
      </c>
      <c r="BM1507" s="1" t="s">
        <v>126</v>
      </c>
      <c r="BN1507" s="1" t="s">
        <v>2968</v>
      </c>
      <c r="BO1507" s="1">
        <v>125</v>
      </c>
      <c r="BP1507" s="1">
        <v>125</v>
      </c>
      <c r="BQ1507" s="1" t="s">
        <v>1485</v>
      </c>
      <c r="BR1507" s="1" t="s">
        <v>1486</v>
      </c>
      <c r="BS1507" s="1" t="s">
        <v>84</v>
      </c>
      <c r="BU1507" s="1">
        <v>0</v>
      </c>
      <c r="BV1507" s="1">
        <v>0</v>
      </c>
      <c r="BW1507" s="1">
        <v>0</v>
      </c>
      <c r="BX1507" s="1">
        <v>0</v>
      </c>
    </row>
    <row r="1508" spans="4:76" hidden="1" x14ac:dyDescent="0.25">
      <c r="D1508" s="4"/>
      <c r="E1508" s="5" t="str">
        <f>BJ1508</f>
        <v>DPP-2019-Cycle</v>
      </c>
      <c r="F1508" s="5" t="str">
        <f>BK1508</f>
        <v>Central</v>
      </c>
      <c r="H1508" s="5" t="str">
        <f>BB1508</f>
        <v>Active</v>
      </c>
      <c r="I1508" s="6" t="str">
        <f>BS1508</f>
        <v>Not Started</v>
      </c>
      <c r="J1508" s="1" t="s">
        <v>2969</v>
      </c>
      <c r="P1508" s="1" t="str">
        <f>BM1508</f>
        <v>NRIS</v>
      </c>
      <c r="R1508" s="1">
        <f>BP1508</f>
        <v>99</v>
      </c>
      <c r="T1508" s="1" t="str">
        <f>BQ1508</f>
        <v>Solar</v>
      </c>
      <c r="U1508" s="1" t="str">
        <f>BH1508</f>
        <v>Coles County</v>
      </c>
      <c r="V1508" s="1" t="str">
        <f>BI1508</f>
        <v>IL</v>
      </c>
      <c r="AB1508" s="1"/>
      <c r="AC1508" s="1"/>
      <c r="AJ1508" s="5"/>
      <c r="AK1508" s="5"/>
      <c r="AL1508" s="5"/>
      <c r="AM1508" s="5"/>
      <c r="AN1508" s="5"/>
      <c r="AO1508" s="5"/>
      <c r="AP1508" s="5"/>
      <c r="AQ1508" s="5"/>
      <c r="AR1508" s="32"/>
      <c r="AS1508" s="32"/>
      <c r="AT1508" s="28">
        <f>AR1508/($R1508*1000)</f>
        <v>0</v>
      </c>
      <c r="AU1508" s="28">
        <f>AS1508/($R1508*1000)</f>
        <v>0</v>
      </c>
      <c r="BB1508" s="1" t="s">
        <v>2374</v>
      </c>
      <c r="BC1508" s="2">
        <v>43584</v>
      </c>
      <c r="BF1508" s="2">
        <v>44743</v>
      </c>
      <c r="BG1508" s="1" t="s">
        <v>122</v>
      </c>
      <c r="BH1508" s="1" t="s">
        <v>1412</v>
      </c>
      <c r="BI1508" s="1" t="s">
        <v>124</v>
      </c>
      <c r="BJ1508" s="1" t="s">
        <v>2856</v>
      </c>
      <c r="BK1508" s="1" t="s">
        <v>2435</v>
      </c>
      <c r="BL1508" s="1" t="s">
        <v>2857</v>
      </c>
      <c r="BM1508" s="1" t="s">
        <v>126</v>
      </c>
      <c r="BN1508" s="1" t="s">
        <v>2970</v>
      </c>
      <c r="BO1508" s="1">
        <v>99</v>
      </c>
      <c r="BP1508" s="1">
        <v>99</v>
      </c>
      <c r="BQ1508" s="1" t="s">
        <v>1485</v>
      </c>
      <c r="BR1508" s="1" t="s">
        <v>1486</v>
      </c>
      <c r="BS1508" s="1" t="s">
        <v>84</v>
      </c>
      <c r="BU1508" s="1">
        <v>0</v>
      </c>
      <c r="BV1508" s="1">
        <v>0</v>
      </c>
      <c r="BW1508" s="1">
        <v>0</v>
      </c>
      <c r="BX1508" s="1">
        <v>0</v>
      </c>
    </row>
    <row r="1509" spans="4:76" hidden="1" x14ac:dyDescent="0.25">
      <c r="D1509" s="4"/>
      <c r="E1509" s="5" t="str">
        <f>BJ1509</f>
        <v>DPP-2019-Cycle</v>
      </c>
      <c r="F1509" s="5" t="str">
        <f>BK1509</f>
        <v>Central</v>
      </c>
      <c r="H1509" s="5" t="str">
        <f>BB1509</f>
        <v>Active</v>
      </c>
      <c r="I1509" s="6" t="str">
        <f>BS1509</f>
        <v>Not Started</v>
      </c>
      <c r="J1509" s="1" t="s">
        <v>2971</v>
      </c>
      <c r="P1509" s="1" t="str">
        <f>BM1509</f>
        <v>NRIS</v>
      </c>
      <c r="R1509" s="1">
        <f>BP1509</f>
        <v>32.5</v>
      </c>
      <c r="T1509" s="1" t="str">
        <f>BQ1509</f>
        <v>Battery Storage</v>
      </c>
      <c r="U1509" s="1" t="str">
        <f>BH1509</f>
        <v>Pike County</v>
      </c>
      <c r="V1509" s="1" t="str">
        <f>BI1509</f>
        <v>IN</v>
      </c>
      <c r="AB1509" s="1"/>
      <c r="AC1509" s="1"/>
      <c r="AJ1509" s="5"/>
      <c r="AK1509" s="5"/>
      <c r="AL1509" s="5"/>
      <c r="AM1509" s="5"/>
      <c r="AN1509" s="5"/>
      <c r="AO1509" s="5"/>
      <c r="AP1509" s="5"/>
      <c r="AQ1509" s="5"/>
      <c r="AR1509" s="32"/>
      <c r="AS1509" s="32"/>
      <c r="AT1509" s="28">
        <f>AR1509/($R1509*1000)</f>
        <v>0</v>
      </c>
      <c r="AU1509" s="28">
        <f>AS1509/($R1509*1000)</f>
        <v>0</v>
      </c>
      <c r="BB1509" s="1" t="s">
        <v>2374</v>
      </c>
      <c r="BC1509" s="2">
        <v>43584</v>
      </c>
      <c r="BF1509" s="2">
        <v>45229</v>
      </c>
      <c r="BG1509" s="1" t="s">
        <v>197</v>
      </c>
      <c r="BH1509" s="1" t="s">
        <v>248</v>
      </c>
      <c r="BI1509" s="1" t="s">
        <v>103</v>
      </c>
      <c r="BJ1509" s="1" t="s">
        <v>2856</v>
      </c>
      <c r="BK1509" s="1" t="s">
        <v>2435</v>
      </c>
      <c r="BL1509" s="1" t="s">
        <v>2857</v>
      </c>
      <c r="BM1509" s="1" t="s">
        <v>126</v>
      </c>
      <c r="BN1509" s="1" t="s">
        <v>2972</v>
      </c>
      <c r="BO1509" s="1">
        <v>32.5</v>
      </c>
      <c r="BP1509" s="1">
        <v>32.5</v>
      </c>
      <c r="BQ1509" s="1" t="s">
        <v>2498</v>
      </c>
      <c r="BR1509" s="1" t="s">
        <v>2499</v>
      </c>
      <c r="BS1509" s="1" t="s">
        <v>84</v>
      </c>
      <c r="BU1509" s="1">
        <v>0</v>
      </c>
      <c r="BV1509" s="1">
        <v>0</v>
      </c>
      <c r="BW1509" s="1">
        <v>0</v>
      </c>
      <c r="BX1509" s="1">
        <v>0</v>
      </c>
    </row>
    <row r="1510" spans="4:76" hidden="1" x14ac:dyDescent="0.25">
      <c r="D1510" s="4"/>
      <c r="E1510" s="5" t="str">
        <f>BJ1510</f>
        <v>DPP-2017-AUG</v>
      </c>
      <c r="F1510" s="5" t="str">
        <f>BK1510</f>
        <v>West</v>
      </c>
      <c r="H1510" s="5" t="str">
        <f>BB1510</f>
        <v>Withdrawn</v>
      </c>
      <c r="I1510" s="6" t="str">
        <f>BS1510</f>
        <v>Not Started</v>
      </c>
      <c r="J1510" s="1" t="s">
        <v>4478</v>
      </c>
      <c r="P1510" s="1" t="str">
        <f>BM1510</f>
        <v>NRIS</v>
      </c>
      <c r="R1510" s="1">
        <f>BP1510</f>
        <v>145.5</v>
      </c>
      <c r="T1510" s="1" t="str">
        <f>BQ1510</f>
        <v>Gas</v>
      </c>
      <c r="U1510" s="1" t="str">
        <f>BH1510</f>
        <v>Audubon County</v>
      </c>
      <c r="V1510" s="1" t="str">
        <f>BI1510</f>
        <v>IA</v>
      </c>
      <c r="AB1510" s="1"/>
      <c r="AC1510" s="1"/>
      <c r="AJ1510" s="5"/>
      <c r="AK1510" s="5"/>
      <c r="AL1510" s="5"/>
      <c r="AM1510" s="5"/>
      <c r="AN1510" s="5"/>
      <c r="AO1510" s="5"/>
      <c r="AP1510" s="5"/>
      <c r="AQ1510" s="5"/>
      <c r="AR1510" s="5"/>
      <c r="AS1510" s="5"/>
      <c r="AT1510" s="5"/>
      <c r="AU1510" s="5"/>
      <c r="BB1510" s="1" t="s">
        <v>73</v>
      </c>
      <c r="BC1510" s="2">
        <v>42902</v>
      </c>
      <c r="BD1510" s="2">
        <v>43343</v>
      </c>
      <c r="BF1510" s="2">
        <v>45017</v>
      </c>
      <c r="BG1510" s="1" t="s">
        <v>251</v>
      </c>
      <c r="BH1510" s="1" t="s">
        <v>2199</v>
      </c>
      <c r="BI1510" s="1" t="s">
        <v>89</v>
      </c>
      <c r="BJ1510" s="1" t="s">
        <v>3692</v>
      </c>
      <c r="BK1510" s="1" t="s">
        <v>725</v>
      </c>
      <c r="BL1510" s="1" t="s">
        <v>2376</v>
      </c>
      <c r="BM1510" s="1" t="s">
        <v>126</v>
      </c>
      <c r="BN1510" s="1" t="s">
        <v>4479</v>
      </c>
      <c r="BO1510" s="1">
        <v>139.6</v>
      </c>
      <c r="BP1510" s="1">
        <v>145.5</v>
      </c>
      <c r="BQ1510" s="1" t="s">
        <v>64</v>
      </c>
      <c r="BR1510" s="1" t="s">
        <v>172</v>
      </c>
      <c r="BS1510" s="1" t="s">
        <v>84</v>
      </c>
      <c r="BU1510" s="1">
        <v>0</v>
      </c>
      <c r="BV1510" s="1">
        <v>0</v>
      </c>
      <c r="BW1510" s="1">
        <v>0</v>
      </c>
      <c r="BX1510" s="1">
        <v>0</v>
      </c>
    </row>
    <row r="1511" spans="4:76" hidden="1" x14ac:dyDescent="0.25">
      <c r="D1511" s="4"/>
      <c r="E1511" s="5" t="str">
        <f>BJ1511</f>
        <v>DPP-2019-Cycle</v>
      </c>
      <c r="F1511" s="5" t="str">
        <f>BK1511</f>
        <v>Central</v>
      </c>
      <c r="H1511" s="5" t="str">
        <f>BB1511</f>
        <v>Active</v>
      </c>
      <c r="I1511" s="6" t="str">
        <f>BS1511</f>
        <v>Not Started</v>
      </c>
      <c r="J1511" s="1" t="s">
        <v>2973</v>
      </c>
      <c r="P1511" s="1" t="str">
        <f>BM1511</f>
        <v>NRIS</v>
      </c>
      <c r="R1511" s="1">
        <f>BP1511</f>
        <v>100</v>
      </c>
      <c r="T1511" s="1" t="str">
        <f>BQ1511</f>
        <v>Solar</v>
      </c>
      <c r="U1511" s="1" t="str">
        <f>BH1511</f>
        <v>Knox County</v>
      </c>
      <c r="V1511" s="1" t="str">
        <f>BI1511</f>
        <v>IN</v>
      </c>
      <c r="AB1511" s="1"/>
      <c r="AC1511" s="1"/>
      <c r="AJ1511" s="5"/>
      <c r="AK1511" s="5"/>
      <c r="AL1511" s="5"/>
      <c r="AM1511" s="5"/>
      <c r="AN1511" s="5"/>
      <c r="AO1511" s="5"/>
      <c r="AP1511" s="5"/>
      <c r="AQ1511" s="5"/>
      <c r="AR1511" s="32"/>
      <c r="AS1511" s="32"/>
      <c r="AT1511" s="28">
        <f>AR1511/($R1511*1000)</f>
        <v>0</v>
      </c>
      <c r="AU1511" s="28">
        <f>AS1511/($R1511*1000)</f>
        <v>0</v>
      </c>
      <c r="BB1511" s="1" t="s">
        <v>2374</v>
      </c>
      <c r="BC1511" s="2">
        <v>43584</v>
      </c>
      <c r="BF1511" s="2">
        <v>45230</v>
      </c>
      <c r="BG1511" s="1" t="s">
        <v>2850</v>
      </c>
      <c r="BH1511" s="1" t="s">
        <v>869</v>
      </c>
      <c r="BI1511" s="1" t="s">
        <v>103</v>
      </c>
      <c r="BJ1511" s="1" t="s">
        <v>2856</v>
      </c>
      <c r="BK1511" s="1" t="s">
        <v>2435</v>
      </c>
      <c r="BL1511" s="1" t="s">
        <v>2857</v>
      </c>
      <c r="BM1511" s="1" t="s">
        <v>126</v>
      </c>
      <c r="BN1511" s="1" t="s">
        <v>2974</v>
      </c>
      <c r="BO1511" s="1">
        <v>100</v>
      </c>
      <c r="BP1511" s="1">
        <v>100</v>
      </c>
      <c r="BQ1511" s="1" t="s">
        <v>1485</v>
      </c>
      <c r="BR1511" s="1" t="s">
        <v>1486</v>
      </c>
      <c r="BS1511" s="1" t="s">
        <v>84</v>
      </c>
      <c r="BU1511" s="1">
        <v>0</v>
      </c>
      <c r="BV1511" s="1">
        <v>0</v>
      </c>
      <c r="BW1511" s="1">
        <v>0</v>
      </c>
      <c r="BX1511" s="1">
        <v>0</v>
      </c>
    </row>
    <row r="1512" spans="4:76" hidden="1" x14ac:dyDescent="0.25">
      <c r="D1512" s="4"/>
      <c r="E1512" s="5" t="str">
        <f>BJ1512</f>
        <v>DPP-2019-Cycle</v>
      </c>
      <c r="F1512" s="5" t="str">
        <f>BK1512</f>
        <v>Central</v>
      </c>
      <c r="H1512" s="5" t="str">
        <f>BB1512</f>
        <v>Active</v>
      </c>
      <c r="I1512" s="6" t="str">
        <f>BS1512</f>
        <v>Not Started</v>
      </c>
      <c r="J1512" s="1" t="s">
        <v>2975</v>
      </c>
      <c r="P1512" s="1" t="str">
        <f>BM1512</f>
        <v>NRIS</v>
      </c>
      <c r="R1512" s="1">
        <f>BP1512</f>
        <v>50</v>
      </c>
      <c r="T1512" s="1" t="str">
        <f>BQ1512</f>
        <v>Solar</v>
      </c>
      <c r="U1512" s="1" t="str">
        <f>BH1512</f>
        <v>Knox County</v>
      </c>
      <c r="V1512" s="1" t="str">
        <f>BI1512</f>
        <v>IN</v>
      </c>
      <c r="AB1512" s="1"/>
      <c r="AC1512" s="1"/>
      <c r="AJ1512" s="5"/>
      <c r="AK1512" s="5"/>
      <c r="AL1512" s="5"/>
      <c r="AM1512" s="5"/>
      <c r="AN1512" s="5"/>
      <c r="AO1512" s="5"/>
      <c r="AP1512" s="5"/>
      <c r="AQ1512" s="5"/>
      <c r="AR1512" s="32"/>
      <c r="AS1512" s="32"/>
      <c r="AT1512" s="28">
        <f>AR1512/($R1512*1000)</f>
        <v>0</v>
      </c>
      <c r="AU1512" s="28">
        <f>AS1512/($R1512*1000)</f>
        <v>0</v>
      </c>
      <c r="BB1512" s="1" t="s">
        <v>2374</v>
      </c>
      <c r="BC1512" s="2">
        <v>43584</v>
      </c>
      <c r="BF1512" s="2">
        <v>45230</v>
      </c>
      <c r="BG1512" s="1" t="s">
        <v>2850</v>
      </c>
      <c r="BH1512" s="1" t="s">
        <v>869</v>
      </c>
      <c r="BI1512" s="1" t="s">
        <v>103</v>
      </c>
      <c r="BJ1512" s="1" t="s">
        <v>2856</v>
      </c>
      <c r="BK1512" s="1" t="s">
        <v>2435</v>
      </c>
      <c r="BL1512" s="1" t="s">
        <v>2857</v>
      </c>
      <c r="BM1512" s="1" t="s">
        <v>126</v>
      </c>
      <c r="BN1512" s="1" t="s">
        <v>2974</v>
      </c>
      <c r="BO1512" s="1">
        <v>50</v>
      </c>
      <c r="BP1512" s="1">
        <v>50</v>
      </c>
      <c r="BQ1512" s="1" t="s">
        <v>1485</v>
      </c>
      <c r="BR1512" s="1" t="s">
        <v>1486</v>
      </c>
      <c r="BS1512" s="1" t="s">
        <v>84</v>
      </c>
      <c r="BU1512" s="1">
        <v>0</v>
      </c>
      <c r="BV1512" s="1">
        <v>0</v>
      </c>
      <c r="BW1512" s="1">
        <v>0</v>
      </c>
      <c r="BX1512" s="1">
        <v>0</v>
      </c>
    </row>
    <row r="1513" spans="4:76" hidden="1" x14ac:dyDescent="0.25">
      <c r="D1513" s="4"/>
      <c r="E1513" s="5" t="str">
        <f>BJ1513</f>
        <v>DPP-2019-Cycle</v>
      </c>
      <c r="F1513" s="5" t="str">
        <f>BK1513</f>
        <v>South</v>
      </c>
      <c r="H1513" s="5" t="str">
        <f>BB1513</f>
        <v>Withdrawn</v>
      </c>
      <c r="I1513" s="6" t="str">
        <f>BS1513</f>
        <v>Not Started</v>
      </c>
      <c r="J1513" s="1" t="s">
        <v>5437</v>
      </c>
      <c r="P1513" s="1" t="str">
        <f>BM1513</f>
        <v>NRIS</v>
      </c>
      <c r="R1513" s="1">
        <f>BP1513</f>
        <v>50</v>
      </c>
      <c r="T1513" s="1" t="str">
        <f>BQ1513</f>
        <v>Battery Storage</v>
      </c>
      <c r="U1513" s="1" t="str">
        <f>BH1513</f>
        <v>St. Landry Parish</v>
      </c>
      <c r="V1513" s="1" t="str">
        <f>BI1513</f>
        <v>LA</v>
      </c>
      <c r="AB1513" s="1"/>
      <c r="AC1513" s="1"/>
      <c r="AJ1513" s="5"/>
      <c r="AK1513" s="5"/>
      <c r="AL1513" s="5"/>
      <c r="AM1513" s="5"/>
      <c r="AN1513" s="5"/>
      <c r="AO1513" s="5"/>
      <c r="AP1513" s="5"/>
      <c r="AQ1513" s="5"/>
      <c r="AR1513" s="32"/>
      <c r="AS1513" s="32"/>
      <c r="AT1513" s="28">
        <f>AR1513/($R1513*1000)</f>
        <v>0</v>
      </c>
      <c r="AU1513" s="28">
        <f>AS1513/($R1513*1000)</f>
        <v>0</v>
      </c>
      <c r="BB1513" s="1" t="s">
        <v>73</v>
      </c>
      <c r="BC1513" s="2">
        <v>43584</v>
      </c>
      <c r="BD1513" s="2">
        <v>44047</v>
      </c>
      <c r="BF1513" s="2">
        <v>44864</v>
      </c>
      <c r="BG1513" s="1" t="s">
        <v>2711</v>
      </c>
      <c r="BH1513" s="1" t="s">
        <v>2930</v>
      </c>
      <c r="BI1513" s="1" t="s">
        <v>61</v>
      </c>
      <c r="BJ1513" s="1" t="s">
        <v>2856</v>
      </c>
      <c r="BK1513" s="1" t="s">
        <v>2395</v>
      </c>
      <c r="BL1513" s="1" t="s">
        <v>2863</v>
      </c>
      <c r="BM1513" s="1" t="s">
        <v>126</v>
      </c>
      <c r="BN1513" s="1" t="s">
        <v>5438</v>
      </c>
      <c r="BO1513" s="1">
        <v>50</v>
      </c>
      <c r="BP1513" s="1">
        <v>50</v>
      </c>
      <c r="BQ1513" s="1" t="s">
        <v>2498</v>
      </c>
      <c r="BR1513" s="1" t="s">
        <v>2499</v>
      </c>
      <c r="BS1513" s="1" t="s">
        <v>84</v>
      </c>
      <c r="BU1513" s="1">
        <v>0</v>
      </c>
      <c r="BV1513" s="1">
        <v>0</v>
      </c>
      <c r="BW1513" s="1">
        <v>0</v>
      </c>
      <c r="BX1513" s="1">
        <v>0</v>
      </c>
    </row>
    <row r="1514" spans="4:76" hidden="1" x14ac:dyDescent="0.25">
      <c r="D1514" s="4"/>
      <c r="E1514" s="5" t="str">
        <f>BJ1514</f>
        <v>DPP-2017-AUG</v>
      </c>
      <c r="F1514" s="5" t="str">
        <f>BK1514</f>
        <v>West</v>
      </c>
      <c r="H1514" s="5" t="str">
        <f>BB1514</f>
        <v>Withdrawn</v>
      </c>
      <c r="I1514" s="6" t="str">
        <f>BS1514</f>
        <v>Not Started</v>
      </c>
      <c r="J1514" s="1" t="s">
        <v>4602</v>
      </c>
      <c r="P1514" s="1" t="str">
        <f>BM1514</f>
        <v>NRIS</v>
      </c>
      <c r="R1514" s="1">
        <f>BP1514</f>
        <v>220</v>
      </c>
      <c r="T1514" s="1" t="str">
        <f>BQ1514</f>
        <v>Gas</v>
      </c>
      <c r="U1514" s="1" t="str">
        <f>BH1514</f>
        <v>Dakota County</v>
      </c>
      <c r="V1514" s="1" t="str">
        <f>BI1514</f>
        <v>MN</v>
      </c>
      <c r="AB1514" s="1"/>
      <c r="AC1514" s="1"/>
      <c r="AJ1514" s="5"/>
      <c r="AK1514" s="5"/>
      <c r="AL1514" s="5"/>
      <c r="AM1514" s="5"/>
      <c r="AN1514" s="5"/>
      <c r="AO1514" s="5"/>
      <c r="AP1514" s="5"/>
      <c r="AQ1514" s="5"/>
      <c r="AR1514" s="5"/>
      <c r="AS1514" s="5"/>
      <c r="AT1514" s="5"/>
      <c r="AU1514" s="5"/>
      <c r="BB1514" s="1" t="s">
        <v>73</v>
      </c>
      <c r="BC1514" s="2">
        <v>42902</v>
      </c>
      <c r="BD1514" s="2">
        <v>43452</v>
      </c>
      <c r="BF1514" s="2">
        <v>44197</v>
      </c>
      <c r="BG1514" s="1" t="s">
        <v>91</v>
      </c>
      <c r="BH1514" s="1" t="s">
        <v>120</v>
      </c>
      <c r="BI1514" s="1" t="s">
        <v>93</v>
      </c>
      <c r="BJ1514" s="1" t="s">
        <v>3692</v>
      </c>
      <c r="BK1514" s="1" t="s">
        <v>725</v>
      </c>
      <c r="BL1514" s="1" t="s">
        <v>2376</v>
      </c>
      <c r="BM1514" s="1" t="s">
        <v>126</v>
      </c>
      <c r="BN1514" s="1" t="s">
        <v>4603</v>
      </c>
      <c r="BO1514" s="1">
        <v>220</v>
      </c>
      <c r="BP1514" s="1">
        <v>220</v>
      </c>
      <c r="BQ1514" s="1" t="s">
        <v>64</v>
      </c>
      <c r="BR1514" s="1" t="s">
        <v>172</v>
      </c>
      <c r="BS1514" s="1" t="s">
        <v>84</v>
      </c>
      <c r="BU1514" s="1">
        <v>0</v>
      </c>
      <c r="BV1514" s="1">
        <v>0</v>
      </c>
      <c r="BW1514" s="1">
        <v>0</v>
      </c>
      <c r="BX1514" s="1">
        <v>0</v>
      </c>
    </row>
    <row r="1515" spans="4:76" hidden="1" x14ac:dyDescent="0.25">
      <c r="D1515" s="4"/>
      <c r="E1515" s="5" t="str">
        <f>BJ1515</f>
        <v>DPP-2019-Cycle</v>
      </c>
      <c r="F1515" s="5" t="str">
        <f>BK1515</f>
        <v>East (ITC)</v>
      </c>
      <c r="H1515" s="5" t="str">
        <f>BB1515</f>
        <v>Withdrawn</v>
      </c>
      <c r="I1515" s="6" t="str">
        <f>BS1515</f>
        <v>Not Started</v>
      </c>
      <c r="J1515" s="1" t="s">
        <v>5188</v>
      </c>
      <c r="P1515" s="1" t="str">
        <f>BM1515</f>
        <v>NRIS</v>
      </c>
      <c r="R1515" s="1">
        <f>BP1515</f>
        <v>175</v>
      </c>
      <c r="T1515" s="1" t="str">
        <f>BQ1515</f>
        <v>Solar</v>
      </c>
      <c r="U1515" s="1" t="str">
        <f>BH1515</f>
        <v>Washtenaw County</v>
      </c>
      <c r="V1515" s="1" t="str">
        <f>BI1515</f>
        <v>MI</v>
      </c>
      <c r="AB1515" s="1"/>
      <c r="AC1515" s="1"/>
      <c r="AJ1515" s="5"/>
      <c r="AK1515" s="5"/>
      <c r="AL1515" s="5"/>
      <c r="AM1515" s="5"/>
      <c r="AN1515" s="5"/>
      <c r="AO1515" s="5"/>
      <c r="AP1515" s="5"/>
      <c r="AQ1515" s="5"/>
      <c r="AR1515" s="32"/>
      <c r="AS1515" s="32"/>
      <c r="AT1515" s="28">
        <f>AR1515/($R1515*1000)</f>
        <v>0</v>
      </c>
      <c r="AU1515" s="28">
        <f>AS1515/($R1515*1000)</f>
        <v>0</v>
      </c>
      <c r="BB1515" s="1" t="s">
        <v>73</v>
      </c>
      <c r="BC1515" s="2">
        <v>43584</v>
      </c>
      <c r="BD1515" s="2">
        <v>43833</v>
      </c>
      <c r="BF1515" s="2">
        <v>44805</v>
      </c>
      <c r="BG1515" s="1" t="s">
        <v>128</v>
      </c>
      <c r="BH1515" s="1" t="s">
        <v>271</v>
      </c>
      <c r="BI1515" s="1" t="s">
        <v>130</v>
      </c>
      <c r="BJ1515" s="1" t="s">
        <v>2856</v>
      </c>
      <c r="BK1515" s="1" t="s">
        <v>1808</v>
      </c>
      <c r="BL1515" s="1" t="s">
        <v>2863</v>
      </c>
      <c r="BM1515" s="1" t="s">
        <v>126</v>
      </c>
      <c r="BN1515" s="1" t="s">
        <v>5189</v>
      </c>
      <c r="BO1515" s="1">
        <v>175</v>
      </c>
      <c r="BP1515" s="1">
        <v>175</v>
      </c>
      <c r="BQ1515" s="1" t="s">
        <v>1485</v>
      </c>
      <c r="BR1515" s="1" t="s">
        <v>1486</v>
      </c>
      <c r="BS1515" s="1" t="s">
        <v>84</v>
      </c>
      <c r="BU1515" s="1">
        <v>0</v>
      </c>
      <c r="BV1515" s="1">
        <v>0</v>
      </c>
      <c r="BW1515" s="1">
        <v>0</v>
      </c>
      <c r="BX1515" s="1">
        <v>0</v>
      </c>
    </row>
    <row r="1516" spans="4:76" hidden="1" x14ac:dyDescent="0.25">
      <c r="D1516" s="4"/>
      <c r="E1516" s="5" t="str">
        <f>BJ1516</f>
        <v>DPP-2019-Cycle</v>
      </c>
      <c r="F1516" s="5" t="str">
        <f>BK1516</f>
        <v>South</v>
      </c>
      <c r="H1516" s="5" t="str">
        <f>BB1516</f>
        <v>Withdrawn</v>
      </c>
      <c r="I1516" s="6" t="str">
        <f>BS1516</f>
        <v>Not Started</v>
      </c>
      <c r="J1516" s="1" t="s">
        <v>5439</v>
      </c>
      <c r="P1516" s="1" t="str">
        <f>BM1516</f>
        <v>NRIS</v>
      </c>
      <c r="R1516" s="1">
        <f>BP1516</f>
        <v>50</v>
      </c>
      <c r="T1516" s="1" t="str">
        <f>BQ1516</f>
        <v>Battery Storage</v>
      </c>
      <c r="U1516" s="1" t="str">
        <f>BH1516</f>
        <v>Rapides Parish</v>
      </c>
      <c r="V1516" s="1" t="str">
        <f>BI1516</f>
        <v>LA</v>
      </c>
      <c r="AB1516" s="1"/>
      <c r="AC1516" s="1"/>
      <c r="AJ1516" s="5"/>
      <c r="AK1516" s="5"/>
      <c r="AL1516" s="5"/>
      <c r="AM1516" s="5"/>
      <c r="AN1516" s="5"/>
      <c r="AO1516" s="5"/>
      <c r="AP1516" s="5"/>
      <c r="AQ1516" s="5"/>
      <c r="AR1516" s="32"/>
      <c r="AS1516" s="32"/>
      <c r="AT1516" s="28">
        <f>AR1516/($R1516*1000)</f>
        <v>0</v>
      </c>
      <c r="AU1516" s="28">
        <f>AS1516/($R1516*1000)</f>
        <v>0</v>
      </c>
      <c r="BB1516" s="1" t="s">
        <v>73</v>
      </c>
      <c r="BC1516" s="2">
        <v>43584</v>
      </c>
      <c r="BD1516" s="2">
        <v>44047</v>
      </c>
      <c r="BF1516" s="2">
        <v>44864</v>
      </c>
      <c r="BG1516" s="1" t="s">
        <v>2711</v>
      </c>
      <c r="BH1516" s="1" t="s">
        <v>3606</v>
      </c>
      <c r="BI1516" s="1" t="s">
        <v>61</v>
      </c>
      <c r="BJ1516" s="1" t="s">
        <v>2856</v>
      </c>
      <c r="BK1516" s="1" t="s">
        <v>2395</v>
      </c>
      <c r="BL1516" s="1" t="s">
        <v>2863</v>
      </c>
      <c r="BM1516" s="1" t="s">
        <v>126</v>
      </c>
      <c r="BN1516" s="1" t="s">
        <v>5436</v>
      </c>
      <c r="BO1516" s="1">
        <v>50</v>
      </c>
      <c r="BP1516" s="1">
        <v>50</v>
      </c>
      <c r="BQ1516" s="1" t="s">
        <v>2498</v>
      </c>
      <c r="BR1516" s="1" t="s">
        <v>2499</v>
      </c>
      <c r="BS1516" s="1" t="s">
        <v>84</v>
      </c>
      <c r="BU1516" s="1">
        <v>0</v>
      </c>
      <c r="BV1516" s="1">
        <v>0</v>
      </c>
      <c r="BW1516" s="1">
        <v>0</v>
      </c>
      <c r="BX1516" s="1">
        <v>0</v>
      </c>
    </row>
    <row r="1517" spans="4:76" hidden="1" x14ac:dyDescent="0.25">
      <c r="D1517" s="4"/>
      <c r="E1517" s="5" t="str">
        <f>BJ1517</f>
        <v>SPA Parked</v>
      </c>
      <c r="F1517" s="5" t="str">
        <f>BK1517</f>
        <v>West</v>
      </c>
      <c r="H1517" s="5" t="str">
        <f>BB1517</f>
        <v>Withdrawn</v>
      </c>
      <c r="I1517" s="6" t="str">
        <f>BS1517</f>
        <v>Not Started</v>
      </c>
      <c r="J1517" s="1" t="s">
        <v>3341</v>
      </c>
      <c r="P1517" s="1" t="str">
        <f>BM1517</f>
        <v>NRIS</v>
      </c>
      <c r="R1517" s="1">
        <f>BP1517</f>
        <v>50</v>
      </c>
      <c r="T1517" s="1" t="str">
        <f>BQ1517</f>
        <v>Wind</v>
      </c>
      <c r="U1517" s="1" t="str">
        <f>BH1517</f>
        <v>Cass County</v>
      </c>
      <c r="V1517" s="1" t="str">
        <f>BI1517</f>
        <v>ND</v>
      </c>
      <c r="AB1517" s="1"/>
      <c r="AC1517" s="1"/>
      <c r="AJ1517" s="5"/>
      <c r="AK1517" s="5"/>
      <c r="AL1517" s="5"/>
      <c r="AM1517" s="5"/>
      <c r="AN1517" s="5"/>
      <c r="AO1517" s="5"/>
      <c r="AP1517" s="5"/>
      <c r="AQ1517" s="5"/>
      <c r="AR1517" s="5"/>
      <c r="AS1517" s="5"/>
      <c r="AT1517" s="5"/>
      <c r="AU1517" s="5"/>
      <c r="BB1517" s="1" t="s">
        <v>73</v>
      </c>
      <c r="BC1517" s="2">
        <v>40645</v>
      </c>
      <c r="BD1517" s="2">
        <v>42829</v>
      </c>
      <c r="BF1517" s="2">
        <v>39569</v>
      </c>
      <c r="BG1517" s="1" t="s">
        <v>203</v>
      </c>
      <c r="BH1517" s="1" t="s">
        <v>226</v>
      </c>
      <c r="BI1517" s="1" t="s">
        <v>194</v>
      </c>
      <c r="BJ1517" s="1" t="s">
        <v>2594</v>
      </c>
      <c r="BK1517" s="1" t="s">
        <v>725</v>
      </c>
      <c r="BL1517" s="1" t="s">
        <v>143</v>
      </c>
      <c r="BM1517" s="1" t="s">
        <v>126</v>
      </c>
      <c r="BN1517" s="1" t="s">
        <v>3342</v>
      </c>
      <c r="BO1517" s="1">
        <v>50</v>
      </c>
      <c r="BP1517" s="1">
        <v>50</v>
      </c>
      <c r="BQ1517" s="1" t="s">
        <v>97</v>
      </c>
      <c r="BR1517" s="1" t="s">
        <v>98</v>
      </c>
      <c r="BS1517" s="1" t="s">
        <v>84</v>
      </c>
      <c r="BU1517" s="1">
        <v>0</v>
      </c>
      <c r="BV1517" s="1">
        <v>0</v>
      </c>
      <c r="BW1517" s="1">
        <v>0</v>
      </c>
      <c r="BX1517" s="1">
        <v>0</v>
      </c>
    </row>
    <row r="1518" spans="4:76" x14ac:dyDescent="0.25">
      <c r="D1518" s="4"/>
      <c r="E1518" s="5" t="str">
        <f>BJ1518</f>
        <v>DPP-2019-Cycle</v>
      </c>
      <c r="F1518" s="5" t="str">
        <f>BK1518</f>
        <v>South</v>
      </c>
      <c r="G1518" s="5" t="str">
        <f>_xlfn.CONCAT(E1518,F1518)</f>
        <v>DPP-2019-CycleSouth</v>
      </c>
      <c r="H1518" s="5" t="str">
        <f>BB1518</f>
        <v>Active</v>
      </c>
      <c r="I1518" s="6" t="str">
        <f>BS1518</f>
        <v>Not Started</v>
      </c>
      <c r="J1518" s="1" t="s">
        <v>2983</v>
      </c>
      <c r="M1518" s="1" t="s">
        <v>6164</v>
      </c>
      <c r="N1518" s="1" t="s">
        <v>6148</v>
      </c>
      <c r="P1518" s="1" t="str">
        <f>BM1518</f>
        <v>NRIS</v>
      </c>
      <c r="Q1518" s="1" t="s">
        <v>6202</v>
      </c>
      <c r="R1518" s="1">
        <f>BP1518</f>
        <v>100</v>
      </c>
      <c r="T1518" s="1" t="str">
        <f>BQ1518</f>
        <v>Solar</v>
      </c>
      <c r="U1518" s="1" t="str">
        <f>BH1518</f>
        <v>Ouachita Parish</v>
      </c>
      <c r="V1518" s="1" t="str">
        <f>BI1518</f>
        <v>LA</v>
      </c>
      <c r="Z1518" s="1">
        <v>1</v>
      </c>
      <c r="AA1518" s="1">
        <v>1</v>
      </c>
      <c r="AB1518" s="36">
        <v>400000</v>
      </c>
      <c r="AC1518" s="36">
        <v>4016325</v>
      </c>
      <c r="AJ1518" s="5"/>
      <c r="AK1518" s="32">
        <v>0</v>
      </c>
      <c r="AL1518" s="32">
        <f>SUM(AB1518:AK1518)</f>
        <v>4416325</v>
      </c>
      <c r="AM1518" s="32"/>
      <c r="AN1518" s="32"/>
      <c r="AO1518" s="32">
        <v>0</v>
      </c>
      <c r="AP1518" s="32">
        <v>3802000</v>
      </c>
      <c r="AQ1518" s="32">
        <v>2582309</v>
      </c>
      <c r="AR1518" s="32">
        <f>AP1518</f>
        <v>3802000</v>
      </c>
      <c r="AS1518" s="32">
        <f>AR1518+AQ1518+AO1518</f>
        <v>6384309</v>
      </c>
      <c r="AT1518" s="28">
        <f>AR1518/($R1518*1000)</f>
        <v>38.020000000000003</v>
      </c>
      <c r="AU1518" s="28">
        <f>AS1518/($R1518*1000)</f>
        <v>63.843089999999997</v>
      </c>
      <c r="AV1518" s="16">
        <f>IF(P1518 = "NRIS",AS1518,AR1518)</f>
        <v>6384309</v>
      </c>
      <c r="BB1518" s="1" t="s">
        <v>2374</v>
      </c>
      <c r="BC1518" s="2">
        <v>43584</v>
      </c>
      <c r="BF1518" s="2">
        <v>45017</v>
      </c>
      <c r="BG1518" s="1" t="s">
        <v>2574</v>
      </c>
      <c r="BH1518" s="1" t="s">
        <v>2984</v>
      </c>
      <c r="BI1518" s="1" t="s">
        <v>61</v>
      </c>
      <c r="BJ1518" s="1" t="s">
        <v>2856</v>
      </c>
      <c r="BK1518" s="1" t="s">
        <v>2395</v>
      </c>
      <c r="BL1518" s="1" t="s">
        <v>2863</v>
      </c>
      <c r="BM1518" s="1" t="s">
        <v>126</v>
      </c>
      <c r="BN1518" s="1" t="s">
        <v>2985</v>
      </c>
      <c r="BO1518" s="1">
        <v>100</v>
      </c>
      <c r="BP1518" s="1">
        <v>100</v>
      </c>
      <c r="BQ1518" s="1" t="s">
        <v>1485</v>
      </c>
      <c r="BR1518" s="1" t="s">
        <v>1486</v>
      </c>
      <c r="BS1518" s="1" t="s">
        <v>84</v>
      </c>
      <c r="BU1518" s="1">
        <v>100</v>
      </c>
      <c r="BV1518" s="1">
        <v>70</v>
      </c>
      <c r="BW1518" s="1">
        <v>0</v>
      </c>
      <c r="BX1518" s="1">
        <v>0</v>
      </c>
    </row>
    <row r="1519" spans="4:76" hidden="1" x14ac:dyDescent="0.25">
      <c r="D1519" s="4"/>
      <c r="E1519" s="5" t="str">
        <f>BJ1519</f>
        <v>DPP-2019-Cycle</v>
      </c>
      <c r="F1519" s="5" t="str">
        <f>BK1519</f>
        <v>Central</v>
      </c>
      <c r="H1519" s="5" t="str">
        <f>BB1519</f>
        <v>Withdrawn</v>
      </c>
      <c r="I1519" s="6" t="str">
        <f>BS1519</f>
        <v>Not Started</v>
      </c>
      <c r="J1519" s="1" t="s">
        <v>5114</v>
      </c>
      <c r="P1519" s="1" t="str">
        <f>BM1519</f>
        <v>NRIS</v>
      </c>
      <c r="R1519" s="1">
        <f>BP1519</f>
        <v>135</v>
      </c>
      <c r="T1519" s="1" t="str">
        <f>BQ1519</f>
        <v>Solar</v>
      </c>
      <c r="U1519" s="1" t="str">
        <f>BH1519</f>
        <v>Audrain County</v>
      </c>
      <c r="V1519" s="1" t="str">
        <f>BI1519</f>
        <v>MO</v>
      </c>
      <c r="AB1519" s="1"/>
      <c r="AC1519" s="1"/>
      <c r="AJ1519" s="5"/>
      <c r="AK1519" s="5"/>
      <c r="AL1519" s="5"/>
      <c r="AM1519" s="5"/>
      <c r="AN1519" s="5"/>
      <c r="AO1519" s="5"/>
      <c r="AP1519" s="5"/>
      <c r="AQ1519" s="5"/>
      <c r="AR1519" s="32"/>
      <c r="AS1519" s="32"/>
      <c r="AT1519" s="28">
        <f>AR1519/($R1519*1000)</f>
        <v>0</v>
      </c>
      <c r="AU1519" s="28">
        <f>AS1519/($R1519*1000)</f>
        <v>0</v>
      </c>
      <c r="BB1519" s="1" t="s">
        <v>73</v>
      </c>
      <c r="BC1519" s="2">
        <v>43584</v>
      </c>
      <c r="BD1519" s="2">
        <v>43770</v>
      </c>
      <c r="BF1519" s="2">
        <v>44805</v>
      </c>
      <c r="BG1519" s="1" t="s">
        <v>486</v>
      </c>
      <c r="BH1519" s="1" t="s">
        <v>1377</v>
      </c>
      <c r="BI1519" s="1" t="s">
        <v>488</v>
      </c>
      <c r="BJ1519" s="1" t="s">
        <v>2856</v>
      </c>
      <c r="BK1519" s="1" t="s">
        <v>2435</v>
      </c>
      <c r="BL1519" s="1" t="s">
        <v>2857</v>
      </c>
      <c r="BM1519" s="1" t="s">
        <v>126</v>
      </c>
      <c r="BN1519" s="1" t="s">
        <v>5115</v>
      </c>
      <c r="BO1519" s="1">
        <v>135</v>
      </c>
      <c r="BP1519" s="1">
        <v>135</v>
      </c>
      <c r="BQ1519" s="1" t="s">
        <v>1485</v>
      </c>
      <c r="BR1519" s="1" t="s">
        <v>1486</v>
      </c>
      <c r="BS1519" s="1" t="s">
        <v>84</v>
      </c>
      <c r="BU1519" s="1">
        <v>0</v>
      </c>
      <c r="BV1519" s="1">
        <v>0</v>
      </c>
      <c r="BW1519" s="1">
        <v>0</v>
      </c>
      <c r="BX1519" s="1">
        <v>0</v>
      </c>
    </row>
    <row r="1520" spans="4:76" hidden="1" x14ac:dyDescent="0.25">
      <c r="D1520" s="4"/>
      <c r="E1520" s="5" t="str">
        <f>BJ1520</f>
        <v>DPP-2019-Cycle</v>
      </c>
      <c r="F1520" s="5" t="str">
        <f>BK1520</f>
        <v>Central</v>
      </c>
      <c r="H1520" s="5" t="str">
        <f>BB1520</f>
        <v>Active</v>
      </c>
      <c r="I1520" s="6" t="str">
        <f>BS1520</f>
        <v>Not Started</v>
      </c>
      <c r="J1520" s="1" t="s">
        <v>2990</v>
      </c>
      <c r="P1520" s="1" t="str">
        <f>BM1520</f>
        <v>NRIS</v>
      </c>
      <c r="R1520" s="1">
        <f>BP1520</f>
        <v>200</v>
      </c>
      <c r="T1520" s="1" t="str">
        <f>BQ1520</f>
        <v>Solar</v>
      </c>
      <c r="U1520" s="1" t="str">
        <f>BH1520</f>
        <v>Jefferson County</v>
      </c>
      <c r="V1520" s="1" t="str">
        <f>BI1520</f>
        <v>IL</v>
      </c>
      <c r="AB1520" s="1"/>
      <c r="AC1520" s="1"/>
      <c r="AJ1520" s="5"/>
      <c r="AK1520" s="5"/>
      <c r="AL1520" s="5"/>
      <c r="AM1520" s="5"/>
      <c r="AN1520" s="5"/>
      <c r="AO1520" s="5"/>
      <c r="AP1520" s="5"/>
      <c r="AQ1520" s="5"/>
      <c r="AR1520" s="32"/>
      <c r="AS1520" s="32"/>
      <c r="AT1520" s="28">
        <f>AR1520/($R1520*1000)</f>
        <v>0</v>
      </c>
      <c r="AU1520" s="28">
        <f>AS1520/($R1520*1000)</f>
        <v>0</v>
      </c>
      <c r="BB1520" s="1" t="s">
        <v>2374</v>
      </c>
      <c r="BC1520" s="2">
        <v>43584</v>
      </c>
      <c r="BF1520" s="2">
        <v>44805</v>
      </c>
      <c r="BG1520" s="1" t="s">
        <v>122</v>
      </c>
      <c r="BH1520" s="1" t="s">
        <v>1073</v>
      </c>
      <c r="BI1520" s="1" t="s">
        <v>124</v>
      </c>
      <c r="BJ1520" s="1" t="s">
        <v>2856</v>
      </c>
      <c r="BK1520" s="1" t="s">
        <v>2435</v>
      </c>
      <c r="BL1520" s="1" t="s">
        <v>2857</v>
      </c>
      <c r="BM1520" s="1" t="s">
        <v>126</v>
      </c>
      <c r="BN1520" s="1" t="s">
        <v>2991</v>
      </c>
      <c r="BO1520" s="1">
        <v>200</v>
      </c>
      <c r="BP1520" s="1">
        <v>200</v>
      </c>
      <c r="BQ1520" s="1" t="s">
        <v>1485</v>
      </c>
      <c r="BR1520" s="1" t="s">
        <v>1486</v>
      </c>
      <c r="BS1520" s="1" t="s">
        <v>84</v>
      </c>
      <c r="BU1520" s="1">
        <v>0</v>
      </c>
      <c r="BV1520" s="1">
        <v>0</v>
      </c>
      <c r="BW1520" s="1">
        <v>0</v>
      </c>
      <c r="BX1520" s="1">
        <v>0</v>
      </c>
    </row>
    <row r="1521" spans="4:76" hidden="1" x14ac:dyDescent="0.25">
      <c r="D1521" s="4"/>
      <c r="E1521" s="5" t="str">
        <f>BJ1521</f>
        <v>DPP-2010-APR</v>
      </c>
      <c r="F1521" s="5" t="str">
        <f>BK1521</f>
        <v>East (UP)</v>
      </c>
      <c r="H1521" s="5" t="str">
        <f>BB1521</f>
        <v>Withdrawn</v>
      </c>
      <c r="I1521" s="6" t="str">
        <f>BS1521</f>
        <v>Withdrawn</v>
      </c>
      <c r="J1521" s="1" t="s">
        <v>3349</v>
      </c>
      <c r="P1521" s="1" t="str">
        <f>BM1521</f>
        <v>NRIS</v>
      </c>
      <c r="R1521" s="1">
        <f>BP1521</f>
        <v>70</v>
      </c>
      <c r="T1521" s="1" t="str">
        <f>BQ1521</f>
        <v>Wind</v>
      </c>
      <c r="U1521" s="1" t="str">
        <f>BH1521</f>
        <v>Delta County</v>
      </c>
      <c r="V1521" s="1" t="str">
        <f>BI1521</f>
        <v>MI</v>
      </c>
      <c r="AB1521" s="1"/>
      <c r="AC1521" s="1"/>
      <c r="AJ1521" s="5"/>
      <c r="AK1521" s="5"/>
      <c r="AL1521" s="5"/>
      <c r="AM1521" s="5"/>
      <c r="AN1521" s="5"/>
      <c r="AO1521" s="5"/>
      <c r="AP1521" s="5"/>
      <c r="AQ1521" s="5"/>
      <c r="AR1521" s="5"/>
      <c r="AS1521" s="5"/>
      <c r="AT1521" s="5"/>
      <c r="AU1521" s="5"/>
      <c r="BB1521" s="1" t="s">
        <v>73</v>
      </c>
      <c r="BC1521" s="2">
        <v>40021</v>
      </c>
      <c r="BD1521" s="2">
        <v>42845</v>
      </c>
      <c r="BE1521" s="2">
        <v>40946</v>
      </c>
      <c r="BF1521" s="2">
        <v>41639</v>
      </c>
      <c r="BG1521" s="1" t="s">
        <v>74</v>
      </c>
      <c r="BH1521" s="1" t="s">
        <v>808</v>
      </c>
      <c r="BI1521" s="1" t="s">
        <v>130</v>
      </c>
      <c r="BJ1521" s="1" t="s">
        <v>1406</v>
      </c>
      <c r="BK1521" s="1" t="s">
        <v>3350</v>
      </c>
      <c r="BL1521" s="1" t="s">
        <v>77</v>
      </c>
      <c r="BM1521" s="1" t="s">
        <v>126</v>
      </c>
      <c r="BN1521" s="1" t="s">
        <v>3351</v>
      </c>
      <c r="BO1521" s="1">
        <v>70</v>
      </c>
      <c r="BP1521" s="1">
        <v>70</v>
      </c>
      <c r="BQ1521" s="1" t="s">
        <v>97</v>
      </c>
      <c r="BR1521" s="1" t="s">
        <v>98</v>
      </c>
      <c r="BS1521" s="1" t="s">
        <v>73</v>
      </c>
      <c r="BT1521" s="2">
        <v>40543</v>
      </c>
      <c r="BU1521" s="1">
        <v>0</v>
      </c>
      <c r="BV1521" s="1">
        <v>0</v>
      </c>
      <c r="BW1521" s="1">
        <v>0</v>
      </c>
      <c r="BX1521" s="1">
        <v>0</v>
      </c>
    </row>
    <row r="1522" spans="4:76" hidden="1" x14ac:dyDescent="0.25">
      <c r="D1522" s="4"/>
      <c r="E1522" s="5" t="str">
        <f>BJ1522</f>
        <v>DPP-2019-Cycle</v>
      </c>
      <c r="F1522" s="5" t="str">
        <f>BK1522</f>
        <v>Central</v>
      </c>
      <c r="H1522" s="5" t="str">
        <f>BB1522</f>
        <v>Active</v>
      </c>
      <c r="I1522" s="6" t="str">
        <f>BS1522</f>
        <v>Not Started</v>
      </c>
      <c r="J1522" s="1" t="s">
        <v>2992</v>
      </c>
      <c r="P1522" s="1" t="str">
        <f>BM1522</f>
        <v>External NRIS</v>
      </c>
      <c r="R1522" s="1">
        <f>BP1522</f>
        <v>25</v>
      </c>
      <c r="T1522" s="1" t="str">
        <f>BQ1522</f>
        <v>Solar</v>
      </c>
      <c r="U1522" s="1" t="str">
        <f>BH1522</f>
        <v>Hancock County</v>
      </c>
      <c r="V1522" s="1" t="str">
        <f>BI1522</f>
        <v>IL</v>
      </c>
      <c r="AB1522" s="1"/>
      <c r="AC1522" s="1"/>
      <c r="AJ1522" s="5"/>
      <c r="AK1522" s="5"/>
      <c r="AL1522" s="5"/>
      <c r="AM1522" s="5"/>
      <c r="AN1522" s="5"/>
      <c r="AO1522" s="5"/>
      <c r="AP1522" s="5"/>
      <c r="AQ1522" s="5"/>
      <c r="AR1522" s="32"/>
      <c r="AS1522" s="32"/>
      <c r="AT1522" s="28">
        <f>AR1522/($R1522*1000)</f>
        <v>0</v>
      </c>
      <c r="AU1522" s="28">
        <f>AS1522/($R1522*1000)</f>
        <v>0</v>
      </c>
      <c r="BB1522" s="1" t="s">
        <v>2374</v>
      </c>
      <c r="BC1522" s="2">
        <v>43584</v>
      </c>
      <c r="BF1522" s="2">
        <v>44696</v>
      </c>
      <c r="BG1522" s="1" t="s">
        <v>122</v>
      </c>
      <c r="BH1522" s="1" t="s">
        <v>148</v>
      </c>
      <c r="BI1522" s="1" t="s">
        <v>124</v>
      </c>
      <c r="BJ1522" s="1" t="s">
        <v>2856</v>
      </c>
      <c r="BK1522" s="1" t="s">
        <v>2435</v>
      </c>
      <c r="BL1522" s="1" t="s">
        <v>2857</v>
      </c>
      <c r="BM1522" s="1" t="s">
        <v>2993</v>
      </c>
      <c r="BN1522" s="1" t="s">
        <v>2994</v>
      </c>
      <c r="BO1522" s="1">
        <v>25</v>
      </c>
      <c r="BP1522" s="1">
        <v>25</v>
      </c>
      <c r="BQ1522" s="1" t="s">
        <v>1485</v>
      </c>
      <c r="BR1522" s="1" t="s">
        <v>1486</v>
      </c>
      <c r="BS1522" s="1" t="s">
        <v>84</v>
      </c>
      <c r="BU1522" s="1">
        <v>0</v>
      </c>
      <c r="BV1522" s="1">
        <v>0</v>
      </c>
      <c r="BW1522" s="1">
        <v>0</v>
      </c>
      <c r="BX1522" s="1">
        <v>0</v>
      </c>
    </row>
    <row r="1523" spans="4:76" hidden="1" x14ac:dyDescent="0.25">
      <c r="D1523" s="4" t="s">
        <v>6180</v>
      </c>
      <c r="E1523" s="5" t="str">
        <f>BJ1523</f>
        <v>DPP-2019-Cycle</v>
      </c>
      <c r="F1523" s="5" t="str">
        <f>BK1523</f>
        <v>Central</v>
      </c>
      <c r="H1523" s="5" t="str">
        <f>BB1523</f>
        <v>Active</v>
      </c>
      <c r="I1523" s="6" t="str">
        <f>BS1523</f>
        <v>Not Started</v>
      </c>
      <c r="J1523" s="1" t="s">
        <v>2995</v>
      </c>
      <c r="P1523" s="1" t="str">
        <f>BM1523</f>
        <v>External NRIS</v>
      </c>
      <c r="R1523" s="1">
        <f>BP1523</f>
        <v>25</v>
      </c>
      <c r="T1523" s="1" t="str">
        <f>BQ1523</f>
        <v>Solar</v>
      </c>
      <c r="U1523" s="1" t="str">
        <f>BH1523</f>
        <v>McDonough County</v>
      </c>
      <c r="V1523" s="1" t="str">
        <f>BI1523</f>
        <v>IL</v>
      </c>
      <c r="AB1523" s="1"/>
      <c r="AC1523" s="1"/>
      <c r="AJ1523" s="5"/>
      <c r="AK1523" s="5"/>
      <c r="AL1523" s="5"/>
      <c r="AM1523" s="5"/>
      <c r="AN1523" s="5"/>
      <c r="AO1523" s="5"/>
      <c r="AP1523" s="5"/>
      <c r="AQ1523" s="5"/>
      <c r="AR1523" s="32"/>
      <c r="AS1523" s="32"/>
      <c r="AT1523" s="28">
        <f>AR1523/($R1523*1000)</f>
        <v>0</v>
      </c>
      <c r="AU1523" s="28">
        <f>AS1523/($R1523*1000)</f>
        <v>0</v>
      </c>
      <c r="BB1523" s="1" t="s">
        <v>2374</v>
      </c>
      <c r="BC1523" s="2">
        <v>43584</v>
      </c>
      <c r="BF1523" s="2">
        <v>44696</v>
      </c>
      <c r="BG1523" s="1" t="s">
        <v>122</v>
      </c>
      <c r="BH1523" s="1" t="s">
        <v>2105</v>
      </c>
      <c r="BI1523" s="1" t="s">
        <v>124</v>
      </c>
      <c r="BJ1523" s="1" t="s">
        <v>2856</v>
      </c>
      <c r="BK1523" s="1" t="s">
        <v>2435</v>
      </c>
      <c r="BL1523" s="1" t="s">
        <v>2857</v>
      </c>
      <c r="BM1523" s="1" t="s">
        <v>2993</v>
      </c>
      <c r="BN1523" s="1" t="s">
        <v>2996</v>
      </c>
      <c r="BO1523" s="1">
        <v>25</v>
      </c>
      <c r="BP1523" s="1">
        <v>25</v>
      </c>
      <c r="BQ1523" s="1" t="s">
        <v>1485</v>
      </c>
      <c r="BR1523" s="1" t="s">
        <v>1486</v>
      </c>
      <c r="BS1523" s="1" t="s">
        <v>84</v>
      </c>
      <c r="BU1523" s="1">
        <v>0</v>
      </c>
      <c r="BV1523" s="1">
        <v>0</v>
      </c>
      <c r="BW1523" s="1">
        <v>0</v>
      </c>
      <c r="BX1523" s="1">
        <v>0</v>
      </c>
    </row>
    <row r="1524" spans="4:76" hidden="1" x14ac:dyDescent="0.25">
      <c r="D1524" s="4"/>
      <c r="E1524" s="5" t="str">
        <f>BJ1524</f>
        <v>DPP-2019-Cycle</v>
      </c>
      <c r="F1524" s="5" t="str">
        <f>BK1524</f>
        <v>East (ATC)</v>
      </c>
      <c r="H1524" s="5" t="str">
        <f>BB1524</f>
        <v>Active</v>
      </c>
      <c r="I1524" s="6" t="str">
        <f>BS1524</f>
        <v>Not Started</v>
      </c>
      <c r="J1524" s="1" t="s">
        <v>2997</v>
      </c>
      <c r="P1524" s="1" t="str">
        <f>BM1524</f>
        <v>NRIS</v>
      </c>
      <c r="R1524" s="1">
        <f>BP1524</f>
        <v>38.4</v>
      </c>
      <c r="T1524" s="1" t="str">
        <f>BQ1524</f>
        <v>Wind</v>
      </c>
      <c r="U1524" s="1" t="str">
        <f>BH1524</f>
        <v>Houghton County</v>
      </c>
      <c r="V1524" s="1" t="str">
        <f>BI1524</f>
        <v>MI</v>
      </c>
      <c r="AB1524" s="1"/>
      <c r="AC1524" s="1"/>
      <c r="AJ1524" s="5"/>
      <c r="AK1524" s="5"/>
      <c r="AL1524" s="5"/>
      <c r="AM1524" s="5"/>
      <c r="AN1524" s="5"/>
      <c r="AO1524" s="5"/>
      <c r="AP1524" s="5"/>
      <c r="AQ1524" s="5"/>
      <c r="AR1524" s="32"/>
      <c r="AS1524" s="32"/>
      <c r="AT1524" s="28">
        <f>AR1524/($R1524*1000)</f>
        <v>0</v>
      </c>
      <c r="AU1524" s="28">
        <f>AS1524/($R1524*1000)</f>
        <v>0</v>
      </c>
      <c r="BB1524" s="1" t="s">
        <v>2374</v>
      </c>
      <c r="BC1524" s="2">
        <v>43584</v>
      </c>
      <c r="BF1524" s="2">
        <v>44454</v>
      </c>
      <c r="BG1524" s="1" t="s">
        <v>74</v>
      </c>
      <c r="BH1524" s="1" t="s">
        <v>905</v>
      </c>
      <c r="BI1524" s="1" t="s">
        <v>130</v>
      </c>
      <c r="BJ1524" s="1" t="s">
        <v>2856</v>
      </c>
      <c r="BK1524" s="1" t="s">
        <v>2196</v>
      </c>
      <c r="BL1524" s="1" t="s">
        <v>2863</v>
      </c>
      <c r="BM1524" s="1" t="s">
        <v>126</v>
      </c>
      <c r="BN1524" s="1" t="s">
        <v>2998</v>
      </c>
      <c r="BO1524" s="1">
        <v>38.4</v>
      </c>
      <c r="BP1524" s="1">
        <v>38.4</v>
      </c>
      <c r="BQ1524" s="1" t="s">
        <v>97</v>
      </c>
      <c r="BR1524" s="1" t="s">
        <v>98</v>
      </c>
      <c r="BS1524" s="1" t="s">
        <v>84</v>
      </c>
      <c r="BU1524" s="1">
        <v>38.4</v>
      </c>
      <c r="BV1524" s="1">
        <v>38.4</v>
      </c>
      <c r="BW1524" s="1">
        <v>0</v>
      </c>
      <c r="BX1524" s="1">
        <v>0</v>
      </c>
    </row>
    <row r="1525" spans="4:76" hidden="1" x14ac:dyDescent="0.25">
      <c r="D1525" s="4"/>
      <c r="E1525" s="5" t="str">
        <f>BJ1525</f>
        <v>FES-2015-MAR</v>
      </c>
      <c r="F1525" s="5">
        <f>BK1525</f>
        <v>0</v>
      </c>
      <c r="H1525" s="5" t="str">
        <f>BB1525</f>
        <v>Withdrawn</v>
      </c>
      <c r="I1525" s="6" t="str">
        <f>BS1525</f>
        <v>Not Started</v>
      </c>
      <c r="J1525" s="1" t="s">
        <v>3358</v>
      </c>
      <c r="P1525" s="1" t="str">
        <f>BM1525</f>
        <v>NRIS</v>
      </c>
      <c r="R1525" s="1">
        <f>BP1525</f>
        <v>1170</v>
      </c>
      <c r="T1525" s="1" t="str">
        <f>BQ1525</f>
        <v>Gas</v>
      </c>
      <c r="U1525" s="1" t="str">
        <f>BH1525</f>
        <v>Eau Claire County</v>
      </c>
      <c r="V1525" s="1" t="str">
        <f>BI1525</f>
        <v>WI</v>
      </c>
      <c r="AB1525" s="1"/>
      <c r="AC1525" s="1"/>
      <c r="AJ1525" s="5"/>
      <c r="AK1525" s="5"/>
      <c r="AL1525" s="5"/>
      <c r="AM1525" s="5"/>
      <c r="AN1525" s="5"/>
      <c r="AO1525" s="5"/>
      <c r="AP1525" s="5"/>
      <c r="AQ1525" s="5"/>
      <c r="AR1525" s="5"/>
      <c r="AS1525" s="5"/>
      <c r="AT1525" s="5"/>
      <c r="AU1525" s="5"/>
      <c r="BB1525" s="1" t="s">
        <v>73</v>
      </c>
      <c r="BC1525" s="2">
        <v>42075</v>
      </c>
      <c r="BD1525" s="2">
        <v>42850</v>
      </c>
      <c r="BF1525" s="2">
        <v>43617</v>
      </c>
      <c r="BG1525" s="1" t="s">
        <v>91</v>
      </c>
      <c r="BH1525" s="1" t="s">
        <v>637</v>
      </c>
      <c r="BI1525" s="1" t="s">
        <v>76</v>
      </c>
      <c r="BJ1525" s="1" t="s">
        <v>3359</v>
      </c>
      <c r="BL1525" s="1" t="s">
        <v>536</v>
      </c>
      <c r="BM1525" s="1" t="s">
        <v>126</v>
      </c>
      <c r="BN1525" s="1" t="s">
        <v>3360</v>
      </c>
      <c r="BO1525" s="1">
        <v>1185</v>
      </c>
      <c r="BP1525" s="1">
        <v>1170</v>
      </c>
      <c r="BQ1525" s="1" t="s">
        <v>64</v>
      </c>
      <c r="BR1525" s="1" t="s">
        <v>2811</v>
      </c>
      <c r="BS1525" s="1" t="s">
        <v>84</v>
      </c>
      <c r="BU1525" s="1">
        <v>0</v>
      </c>
      <c r="BV1525" s="1">
        <v>0</v>
      </c>
      <c r="BW1525" s="1">
        <v>0</v>
      </c>
      <c r="BX1525" s="1">
        <v>0</v>
      </c>
    </row>
    <row r="1526" spans="4:76" hidden="1" x14ac:dyDescent="0.25">
      <c r="D1526" s="4"/>
      <c r="E1526" s="5" t="str">
        <f>BJ1526</f>
        <v>DPP-2019-Cycle</v>
      </c>
      <c r="F1526" s="5" t="str">
        <f>BK1526</f>
        <v>South</v>
      </c>
      <c r="H1526" s="5" t="str">
        <f>BB1526</f>
        <v>Withdrawn</v>
      </c>
      <c r="I1526" s="6" t="str">
        <f>BS1526</f>
        <v>Not Started</v>
      </c>
      <c r="J1526" s="1" t="s">
        <v>5440</v>
      </c>
      <c r="P1526" s="1" t="str">
        <f>BM1526</f>
        <v>NRIS</v>
      </c>
      <c r="R1526" s="1">
        <f>BP1526</f>
        <v>50</v>
      </c>
      <c r="T1526" s="1" t="str">
        <f>BQ1526</f>
        <v>Battery Storage</v>
      </c>
      <c r="U1526" s="1" t="str">
        <f>BH1526</f>
        <v>Arkansas County</v>
      </c>
      <c r="V1526" s="1" t="str">
        <f>BI1526</f>
        <v>AR</v>
      </c>
      <c r="AB1526" s="1"/>
      <c r="AC1526" s="1"/>
      <c r="AJ1526" s="5"/>
      <c r="AK1526" s="5"/>
      <c r="AL1526" s="5"/>
      <c r="AM1526" s="5"/>
      <c r="AN1526" s="5"/>
      <c r="AO1526" s="5"/>
      <c r="AP1526" s="5"/>
      <c r="AQ1526" s="5"/>
      <c r="AR1526" s="32"/>
      <c r="AS1526" s="32"/>
      <c r="AT1526" s="28">
        <f>AR1526/($R1526*1000)</f>
        <v>0</v>
      </c>
      <c r="AU1526" s="28">
        <f>AS1526/($R1526*1000)</f>
        <v>0</v>
      </c>
      <c r="BB1526" s="1" t="s">
        <v>73</v>
      </c>
      <c r="BC1526" s="2">
        <v>43584</v>
      </c>
      <c r="BD1526" s="2">
        <v>44047</v>
      </c>
      <c r="BF1526" s="2">
        <v>44864</v>
      </c>
      <c r="BG1526" s="1" t="s">
        <v>2392</v>
      </c>
      <c r="BH1526" s="1" t="s">
        <v>2578</v>
      </c>
      <c r="BI1526" s="1" t="s">
        <v>2394</v>
      </c>
      <c r="BJ1526" s="1" t="s">
        <v>2856</v>
      </c>
      <c r="BK1526" s="1" t="s">
        <v>2395</v>
      </c>
      <c r="BL1526" s="1" t="s">
        <v>2863</v>
      </c>
      <c r="BM1526" s="1" t="s">
        <v>126</v>
      </c>
      <c r="BN1526" s="1" t="s">
        <v>2926</v>
      </c>
      <c r="BO1526" s="1">
        <v>50</v>
      </c>
      <c r="BP1526" s="1">
        <v>50</v>
      </c>
      <c r="BQ1526" s="1" t="s">
        <v>2498</v>
      </c>
      <c r="BR1526" s="1" t="s">
        <v>2499</v>
      </c>
      <c r="BS1526" s="1" t="s">
        <v>84</v>
      </c>
      <c r="BU1526" s="1">
        <v>0</v>
      </c>
      <c r="BV1526" s="1">
        <v>0</v>
      </c>
      <c r="BW1526" s="1">
        <v>0</v>
      </c>
      <c r="BX1526" s="1">
        <v>0</v>
      </c>
    </row>
    <row r="1527" spans="4:76" hidden="1" x14ac:dyDescent="0.25">
      <c r="D1527" s="4"/>
      <c r="E1527" s="5" t="str">
        <f>BJ1527</f>
        <v>DPP-2019-Cycle</v>
      </c>
      <c r="F1527" s="5" t="str">
        <f>BK1527</f>
        <v>East (ITC)</v>
      </c>
      <c r="H1527" s="5" t="str">
        <f>BB1527</f>
        <v>Active</v>
      </c>
      <c r="I1527" s="6" t="str">
        <f>BS1527</f>
        <v>Not Started</v>
      </c>
      <c r="J1527" s="1" t="s">
        <v>3007</v>
      </c>
      <c r="P1527" s="1" t="str">
        <f>BM1527</f>
        <v>NRIS</v>
      </c>
      <c r="R1527" s="1">
        <f>BP1527</f>
        <v>100</v>
      </c>
      <c r="T1527" s="1" t="str">
        <f>BQ1527</f>
        <v>Solar</v>
      </c>
      <c r="U1527" s="1" t="str">
        <f>BH1527</f>
        <v>Calhoun County</v>
      </c>
      <c r="V1527" s="1" t="str">
        <f>BI1527</f>
        <v>MI</v>
      </c>
      <c r="AB1527" s="1"/>
      <c r="AC1527" s="1"/>
      <c r="AJ1527" s="5"/>
      <c r="AK1527" s="5"/>
      <c r="AL1527" s="5"/>
      <c r="AM1527" s="5"/>
      <c r="AN1527" s="5"/>
      <c r="AO1527" s="5"/>
      <c r="AP1527" s="5"/>
      <c r="AQ1527" s="5"/>
      <c r="AR1527" s="32"/>
      <c r="AS1527" s="32"/>
      <c r="AT1527" s="28">
        <f>AR1527/($R1527*1000)</f>
        <v>0</v>
      </c>
      <c r="AU1527" s="28">
        <f>AS1527/($R1527*1000)</f>
        <v>0</v>
      </c>
      <c r="BB1527" s="1" t="s">
        <v>2374</v>
      </c>
      <c r="BC1527" s="2">
        <v>43584</v>
      </c>
      <c r="BF1527" s="2">
        <v>44409</v>
      </c>
      <c r="BG1527" s="1" t="s">
        <v>139</v>
      </c>
      <c r="BH1527" s="1" t="s">
        <v>1766</v>
      </c>
      <c r="BI1527" s="1" t="s">
        <v>130</v>
      </c>
      <c r="BJ1527" s="1" t="s">
        <v>2856</v>
      </c>
      <c r="BK1527" s="1" t="s">
        <v>1808</v>
      </c>
      <c r="BL1527" s="1" t="s">
        <v>2863</v>
      </c>
      <c r="BM1527" s="1" t="s">
        <v>126</v>
      </c>
      <c r="BN1527" s="1" t="s">
        <v>3008</v>
      </c>
      <c r="BO1527" s="1">
        <v>100</v>
      </c>
      <c r="BP1527" s="1">
        <v>100</v>
      </c>
      <c r="BQ1527" s="1" t="s">
        <v>1485</v>
      </c>
      <c r="BR1527" s="1" t="s">
        <v>1486</v>
      </c>
      <c r="BS1527" s="1" t="s">
        <v>84</v>
      </c>
      <c r="BU1527" s="1">
        <v>100</v>
      </c>
      <c r="BV1527" s="1">
        <v>100</v>
      </c>
      <c r="BW1527" s="1">
        <v>0</v>
      </c>
      <c r="BX1527" s="1">
        <v>0</v>
      </c>
    </row>
    <row r="1528" spans="4:76" hidden="1" x14ac:dyDescent="0.25">
      <c r="D1528" s="4"/>
      <c r="E1528" s="5" t="str">
        <f>BJ1528</f>
        <v>DPP-2019-Cycle</v>
      </c>
      <c r="F1528" s="5" t="str">
        <f>BK1528</f>
        <v>South</v>
      </c>
      <c r="H1528" s="5" t="str">
        <f>BB1528</f>
        <v>Withdrawn</v>
      </c>
      <c r="I1528" s="6" t="str">
        <f>BS1528</f>
        <v>Not Started</v>
      </c>
      <c r="J1528" s="1" t="s">
        <v>5441</v>
      </c>
      <c r="P1528" s="1" t="str">
        <f>BM1528</f>
        <v>NRIS</v>
      </c>
      <c r="R1528" s="1">
        <f>BP1528</f>
        <v>35</v>
      </c>
      <c r="T1528" s="1" t="str">
        <f>BQ1528</f>
        <v>Battery Storage</v>
      </c>
      <c r="U1528" s="1" t="str">
        <f>BH1528</f>
        <v>Clay County</v>
      </c>
      <c r="V1528" s="1" t="str">
        <f>BI1528</f>
        <v>AR</v>
      </c>
      <c r="AB1528" s="1"/>
      <c r="AC1528" s="1"/>
      <c r="AJ1528" s="5"/>
      <c r="AK1528" s="5"/>
      <c r="AL1528" s="5"/>
      <c r="AM1528" s="5"/>
      <c r="AN1528" s="5"/>
      <c r="AO1528" s="5"/>
      <c r="AP1528" s="5"/>
      <c r="AQ1528" s="5"/>
      <c r="AR1528" s="32"/>
      <c r="AS1528" s="32"/>
      <c r="AT1528" s="28">
        <f>AR1528/($R1528*1000)</f>
        <v>0</v>
      </c>
      <c r="AU1528" s="28">
        <f>AS1528/($R1528*1000)</f>
        <v>0</v>
      </c>
      <c r="BB1528" s="1" t="s">
        <v>73</v>
      </c>
      <c r="BC1528" s="2">
        <v>43584</v>
      </c>
      <c r="BD1528" s="2">
        <v>44047</v>
      </c>
      <c r="BF1528" s="2">
        <v>44864</v>
      </c>
      <c r="BG1528" s="1" t="s">
        <v>2392</v>
      </c>
      <c r="BH1528" s="1" t="s">
        <v>96</v>
      </c>
      <c r="BI1528" s="1" t="s">
        <v>2394</v>
      </c>
      <c r="BJ1528" s="1" t="s">
        <v>2856</v>
      </c>
      <c r="BK1528" s="1" t="s">
        <v>2395</v>
      </c>
      <c r="BL1528" s="1" t="s">
        <v>2863</v>
      </c>
      <c r="BM1528" s="1" t="s">
        <v>126</v>
      </c>
      <c r="BN1528" s="1" t="s">
        <v>5442</v>
      </c>
      <c r="BO1528" s="1">
        <v>35</v>
      </c>
      <c r="BP1528" s="1">
        <v>35</v>
      </c>
      <c r="BQ1528" s="1" t="s">
        <v>2498</v>
      </c>
      <c r="BR1528" s="1" t="s">
        <v>2499</v>
      </c>
      <c r="BS1528" s="1" t="s">
        <v>84</v>
      </c>
      <c r="BU1528" s="1">
        <v>0</v>
      </c>
      <c r="BV1528" s="1">
        <v>0</v>
      </c>
      <c r="BW1528" s="1">
        <v>0</v>
      </c>
      <c r="BX1528" s="1">
        <v>0</v>
      </c>
    </row>
    <row r="1529" spans="4:76" hidden="1" x14ac:dyDescent="0.25">
      <c r="D1529" s="4"/>
      <c r="E1529" s="5" t="str">
        <f>BJ1529</f>
        <v>DPP-2019-Cycle</v>
      </c>
      <c r="F1529" s="5" t="str">
        <f>BK1529</f>
        <v>East (ATC)</v>
      </c>
      <c r="H1529" s="5" t="str">
        <f>BB1529</f>
        <v>Active</v>
      </c>
      <c r="I1529" s="6" t="str">
        <f>BS1529</f>
        <v>Not Started</v>
      </c>
      <c r="J1529" s="1" t="s">
        <v>3015</v>
      </c>
      <c r="P1529" s="1" t="str">
        <f>BM1529</f>
        <v>NRIS</v>
      </c>
      <c r="R1529" s="1">
        <f>BP1529</f>
        <v>100</v>
      </c>
      <c r="T1529" s="1" t="str">
        <f>BQ1529</f>
        <v>Solar</v>
      </c>
      <c r="U1529" s="1" t="str">
        <f>BH1529</f>
        <v>Marquette County</v>
      </c>
      <c r="V1529" s="1" t="str">
        <f>BI1529</f>
        <v>MI</v>
      </c>
      <c r="AB1529" s="1"/>
      <c r="AC1529" s="1"/>
      <c r="AJ1529" s="5"/>
      <c r="AK1529" s="5"/>
      <c r="AL1529" s="5"/>
      <c r="AM1529" s="5"/>
      <c r="AN1529" s="5"/>
      <c r="AO1529" s="5"/>
      <c r="AP1529" s="5"/>
      <c r="AQ1529" s="5"/>
      <c r="AR1529" s="32"/>
      <c r="AS1529" s="32"/>
      <c r="AT1529" s="28">
        <f>AR1529/($R1529*1000)</f>
        <v>0</v>
      </c>
      <c r="AU1529" s="28">
        <f>AS1529/($R1529*1000)</f>
        <v>0</v>
      </c>
      <c r="BB1529" s="1" t="s">
        <v>2374</v>
      </c>
      <c r="BC1529" s="2">
        <v>43584</v>
      </c>
      <c r="BF1529" s="2">
        <v>44864</v>
      </c>
      <c r="BG1529" s="1" t="s">
        <v>74</v>
      </c>
      <c r="BH1529" s="1" t="s">
        <v>1166</v>
      </c>
      <c r="BI1529" s="1" t="s">
        <v>130</v>
      </c>
      <c r="BJ1529" s="1" t="s">
        <v>2856</v>
      </c>
      <c r="BK1529" s="1" t="s">
        <v>2196</v>
      </c>
      <c r="BL1529" s="1" t="s">
        <v>2863</v>
      </c>
      <c r="BM1529" s="1" t="s">
        <v>126</v>
      </c>
      <c r="BN1529" s="1" t="s">
        <v>3016</v>
      </c>
      <c r="BO1529" s="1">
        <v>100</v>
      </c>
      <c r="BP1529" s="1">
        <v>100</v>
      </c>
      <c r="BQ1529" s="1" t="s">
        <v>1485</v>
      </c>
      <c r="BR1529" s="1" t="s">
        <v>1486</v>
      </c>
      <c r="BS1529" s="1" t="s">
        <v>84</v>
      </c>
      <c r="BU1529" s="1">
        <v>100</v>
      </c>
      <c r="BV1529" s="1">
        <v>100</v>
      </c>
      <c r="BW1529" s="1">
        <v>0</v>
      </c>
      <c r="BX1529" s="1">
        <v>0</v>
      </c>
    </row>
    <row r="1530" spans="4:76" hidden="1" x14ac:dyDescent="0.25">
      <c r="D1530" s="4"/>
      <c r="E1530" s="5" t="str">
        <f>BJ1530</f>
        <v>DPP-2019-Cycle</v>
      </c>
      <c r="F1530" s="5" t="str">
        <f>BK1530</f>
        <v>East (ATC)</v>
      </c>
      <c r="H1530" s="5" t="str">
        <f>BB1530</f>
        <v>Withdrawn</v>
      </c>
      <c r="I1530" s="6" t="str">
        <f>BS1530</f>
        <v>Not Started</v>
      </c>
      <c r="J1530" s="1" t="s">
        <v>5784</v>
      </c>
      <c r="P1530" s="1" t="str">
        <f>BM1530</f>
        <v>NRIS</v>
      </c>
      <c r="R1530" s="1">
        <f>BP1530</f>
        <v>20</v>
      </c>
      <c r="T1530" s="1" t="str">
        <f>BQ1530</f>
        <v>Battery Storage</v>
      </c>
      <c r="U1530" s="1" t="str">
        <f>BH1530</f>
        <v>Marquette County</v>
      </c>
      <c r="V1530" s="1" t="str">
        <f>BI1530</f>
        <v>MI</v>
      </c>
      <c r="AB1530" s="1"/>
      <c r="AC1530" s="1"/>
      <c r="AJ1530" s="5"/>
      <c r="AK1530" s="5"/>
      <c r="AL1530" s="5"/>
      <c r="AM1530" s="5"/>
      <c r="AN1530" s="5"/>
      <c r="AO1530" s="5"/>
      <c r="AP1530" s="5"/>
      <c r="AQ1530" s="5"/>
      <c r="AR1530" s="32"/>
      <c r="AS1530" s="32"/>
      <c r="AT1530" s="28">
        <f>AR1530/($R1530*1000)</f>
        <v>0</v>
      </c>
      <c r="AU1530" s="28">
        <f>AS1530/($R1530*1000)</f>
        <v>0</v>
      </c>
      <c r="BB1530" s="1" t="s">
        <v>73</v>
      </c>
      <c r="BC1530" s="2">
        <v>43584</v>
      </c>
      <c r="BD1530" s="2">
        <v>44235</v>
      </c>
      <c r="BF1530" s="2">
        <v>44864</v>
      </c>
      <c r="BG1530" s="1" t="s">
        <v>74</v>
      </c>
      <c r="BH1530" s="1" t="s">
        <v>1166</v>
      </c>
      <c r="BI1530" s="1" t="s">
        <v>130</v>
      </c>
      <c r="BJ1530" s="1" t="s">
        <v>2856</v>
      </c>
      <c r="BK1530" s="1" t="s">
        <v>2196</v>
      </c>
      <c r="BL1530" s="1" t="s">
        <v>2863</v>
      </c>
      <c r="BM1530" s="1" t="s">
        <v>126</v>
      </c>
      <c r="BN1530" s="1" t="s">
        <v>3016</v>
      </c>
      <c r="BO1530" s="1">
        <v>20</v>
      </c>
      <c r="BP1530" s="1">
        <v>20</v>
      </c>
      <c r="BQ1530" s="1" t="s">
        <v>2498</v>
      </c>
      <c r="BR1530" s="1" t="s">
        <v>2499</v>
      </c>
      <c r="BS1530" s="1" t="s">
        <v>84</v>
      </c>
      <c r="BU1530" s="1">
        <v>0</v>
      </c>
      <c r="BV1530" s="1">
        <v>0</v>
      </c>
      <c r="BW1530" s="1">
        <v>0</v>
      </c>
      <c r="BX1530" s="1">
        <v>0</v>
      </c>
    </row>
    <row r="1531" spans="4:76" hidden="1" x14ac:dyDescent="0.25">
      <c r="D1531" s="4"/>
      <c r="E1531" s="5" t="str">
        <f>BJ1531</f>
        <v>DPP-2019-Cycle</v>
      </c>
      <c r="F1531" s="5" t="str">
        <f>BK1531</f>
        <v>East (ATC)</v>
      </c>
      <c r="H1531" s="5" t="str">
        <f>BB1531</f>
        <v>Active</v>
      </c>
      <c r="I1531" s="6" t="str">
        <f>BS1531</f>
        <v>Not Started</v>
      </c>
      <c r="J1531" s="1" t="s">
        <v>3019</v>
      </c>
      <c r="P1531" s="1" t="str">
        <f>BM1531</f>
        <v>NRIS</v>
      </c>
      <c r="R1531" s="1">
        <f>BP1531</f>
        <v>100</v>
      </c>
      <c r="T1531" s="1" t="str">
        <f>BQ1531</f>
        <v>Solar</v>
      </c>
      <c r="U1531" s="1" t="str">
        <f>BH1531</f>
        <v>Fond du Lac County</v>
      </c>
      <c r="V1531" s="1" t="str">
        <f>BI1531</f>
        <v>WI</v>
      </c>
      <c r="AB1531" s="1"/>
      <c r="AC1531" s="1"/>
      <c r="AJ1531" s="5"/>
      <c r="AK1531" s="5"/>
      <c r="AL1531" s="5"/>
      <c r="AM1531" s="5"/>
      <c r="AN1531" s="5"/>
      <c r="AO1531" s="5"/>
      <c r="AP1531" s="5"/>
      <c r="AQ1531" s="5"/>
      <c r="AR1531" s="32"/>
      <c r="AS1531" s="32"/>
      <c r="AT1531" s="28">
        <f>AR1531/($R1531*1000)</f>
        <v>0</v>
      </c>
      <c r="AU1531" s="28">
        <f>AS1531/($R1531*1000)</f>
        <v>0</v>
      </c>
      <c r="BB1531" s="1" t="s">
        <v>2374</v>
      </c>
      <c r="BC1531" s="2">
        <v>43584</v>
      </c>
      <c r="BF1531" s="2">
        <v>44409</v>
      </c>
      <c r="BG1531" s="1" t="s">
        <v>74</v>
      </c>
      <c r="BH1531" s="1" t="s">
        <v>403</v>
      </c>
      <c r="BI1531" s="1" t="s">
        <v>76</v>
      </c>
      <c r="BJ1531" s="1" t="s">
        <v>2856</v>
      </c>
      <c r="BK1531" s="1" t="s">
        <v>2196</v>
      </c>
      <c r="BL1531" s="1" t="s">
        <v>2863</v>
      </c>
      <c r="BM1531" s="1" t="s">
        <v>126</v>
      </c>
      <c r="BN1531" s="1" t="s">
        <v>3020</v>
      </c>
      <c r="BO1531" s="1">
        <v>100</v>
      </c>
      <c r="BP1531" s="1">
        <v>100</v>
      </c>
      <c r="BQ1531" s="1" t="s">
        <v>1485</v>
      </c>
      <c r="BR1531" s="1" t="s">
        <v>1486</v>
      </c>
      <c r="BS1531" s="1" t="s">
        <v>84</v>
      </c>
      <c r="BU1531" s="1">
        <v>100</v>
      </c>
      <c r="BV1531" s="1">
        <v>100</v>
      </c>
      <c r="BW1531" s="1">
        <v>0</v>
      </c>
      <c r="BX1531" s="1">
        <v>0</v>
      </c>
    </row>
    <row r="1532" spans="4:76" hidden="1" x14ac:dyDescent="0.25">
      <c r="D1532" s="4"/>
      <c r="E1532" s="5" t="str">
        <f>BJ1532</f>
        <v>DPP-2019-Cycle</v>
      </c>
      <c r="F1532" s="5" t="str">
        <f>BK1532</f>
        <v>Central</v>
      </c>
      <c r="H1532" s="5" t="str">
        <f>BB1532</f>
        <v>Active</v>
      </c>
      <c r="I1532" s="6" t="str">
        <f>BS1532</f>
        <v>Not Started</v>
      </c>
      <c r="J1532" s="1" t="s">
        <v>3021</v>
      </c>
      <c r="P1532" s="1" t="str">
        <f>BM1532</f>
        <v>NRIS</v>
      </c>
      <c r="R1532" s="1">
        <f>BP1532</f>
        <v>150</v>
      </c>
      <c r="T1532" s="1" t="str">
        <f>BQ1532</f>
        <v>Solar</v>
      </c>
      <c r="U1532" s="1" t="str">
        <f>BH1532</f>
        <v>Knox County</v>
      </c>
      <c r="V1532" s="1" t="str">
        <f>BI1532</f>
        <v>IN</v>
      </c>
      <c r="AB1532" s="1"/>
      <c r="AC1532" s="1"/>
      <c r="AJ1532" s="5"/>
      <c r="AK1532" s="5"/>
      <c r="AL1532" s="5"/>
      <c r="AM1532" s="5"/>
      <c r="AN1532" s="5"/>
      <c r="AO1532" s="5"/>
      <c r="AP1532" s="5"/>
      <c r="AQ1532" s="5"/>
      <c r="AR1532" s="32"/>
      <c r="AS1532" s="32"/>
      <c r="AT1532" s="28">
        <f>AR1532/($R1532*1000)</f>
        <v>0</v>
      </c>
      <c r="AU1532" s="28">
        <f>AS1532/($R1532*1000)</f>
        <v>0</v>
      </c>
      <c r="BB1532" s="1" t="s">
        <v>2374</v>
      </c>
      <c r="BC1532" s="2">
        <v>43584</v>
      </c>
      <c r="BF1532" s="2">
        <v>45230</v>
      </c>
      <c r="BG1532" s="1" t="s">
        <v>2850</v>
      </c>
      <c r="BH1532" s="1" t="s">
        <v>869</v>
      </c>
      <c r="BI1532" s="1" t="s">
        <v>103</v>
      </c>
      <c r="BJ1532" s="1" t="s">
        <v>2856</v>
      </c>
      <c r="BK1532" s="1" t="s">
        <v>2435</v>
      </c>
      <c r="BL1532" s="1" t="s">
        <v>2857</v>
      </c>
      <c r="BM1532" s="1" t="s">
        <v>126</v>
      </c>
      <c r="BN1532" s="1" t="s">
        <v>3022</v>
      </c>
      <c r="BO1532" s="1">
        <v>150</v>
      </c>
      <c r="BP1532" s="1">
        <v>150</v>
      </c>
      <c r="BQ1532" s="1" t="s">
        <v>1485</v>
      </c>
      <c r="BR1532" s="1" t="s">
        <v>1486</v>
      </c>
      <c r="BS1532" s="1" t="s">
        <v>84</v>
      </c>
      <c r="BU1532" s="1">
        <v>0</v>
      </c>
      <c r="BV1532" s="1">
        <v>0</v>
      </c>
      <c r="BW1532" s="1">
        <v>0</v>
      </c>
      <c r="BX1532" s="1">
        <v>0</v>
      </c>
    </row>
    <row r="1533" spans="4:76" hidden="1" x14ac:dyDescent="0.25">
      <c r="D1533" s="4"/>
      <c r="E1533" s="5" t="str">
        <f>BJ1533</f>
        <v>DPP-2019-Cycle</v>
      </c>
      <c r="F1533" s="5" t="str">
        <f>BK1533</f>
        <v>East (ITC)</v>
      </c>
      <c r="H1533" s="5" t="str">
        <f>BB1533</f>
        <v>Active</v>
      </c>
      <c r="I1533" s="6" t="str">
        <f>BS1533</f>
        <v>Not Started</v>
      </c>
      <c r="J1533" s="1" t="s">
        <v>3023</v>
      </c>
      <c r="P1533" s="1" t="str">
        <f>BM1533</f>
        <v>NRIS</v>
      </c>
      <c r="R1533" s="1">
        <f>BP1533</f>
        <v>200</v>
      </c>
      <c r="T1533" s="1" t="str">
        <f>BQ1533</f>
        <v>Solar</v>
      </c>
      <c r="U1533" s="1" t="str">
        <f>BH1533</f>
        <v>Ionia County</v>
      </c>
      <c r="V1533" s="1" t="str">
        <f>BI1533</f>
        <v>MI</v>
      </c>
      <c r="AB1533" s="1"/>
      <c r="AC1533" s="1"/>
      <c r="AJ1533" s="5"/>
      <c r="AK1533" s="5"/>
      <c r="AL1533" s="5"/>
      <c r="AM1533" s="5"/>
      <c r="AN1533" s="5"/>
      <c r="AO1533" s="5"/>
      <c r="AP1533" s="5"/>
      <c r="AQ1533" s="5"/>
      <c r="AR1533" s="32"/>
      <c r="AS1533" s="32"/>
      <c r="AT1533" s="28">
        <f>AR1533/($R1533*1000)</f>
        <v>0</v>
      </c>
      <c r="AU1533" s="28">
        <f>AS1533/($R1533*1000)</f>
        <v>0</v>
      </c>
      <c r="BB1533" s="1" t="s">
        <v>2374</v>
      </c>
      <c r="BC1533" s="2">
        <v>43584</v>
      </c>
      <c r="BF1533" s="2">
        <v>44864</v>
      </c>
      <c r="BG1533" s="1" t="s">
        <v>139</v>
      </c>
      <c r="BH1533" s="1" t="s">
        <v>3024</v>
      </c>
      <c r="BI1533" s="1" t="s">
        <v>130</v>
      </c>
      <c r="BJ1533" s="1" t="s">
        <v>2856</v>
      </c>
      <c r="BK1533" s="1" t="s">
        <v>1808</v>
      </c>
      <c r="BL1533" s="1" t="s">
        <v>2863</v>
      </c>
      <c r="BM1533" s="1" t="s">
        <v>126</v>
      </c>
      <c r="BN1533" s="1" t="s">
        <v>3025</v>
      </c>
      <c r="BO1533" s="1">
        <v>200</v>
      </c>
      <c r="BP1533" s="1">
        <v>200</v>
      </c>
      <c r="BQ1533" s="1" t="s">
        <v>1485</v>
      </c>
      <c r="BR1533" s="1" t="s">
        <v>1486</v>
      </c>
      <c r="BS1533" s="1" t="s">
        <v>84</v>
      </c>
      <c r="BU1533" s="1">
        <v>100</v>
      </c>
      <c r="BV1533" s="1">
        <v>100</v>
      </c>
      <c r="BW1533" s="1">
        <v>0</v>
      </c>
      <c r="BX1533" s="1">
        <v>0</v>
      </c>
    </row>
    <row r="1534" spans="4:76" hidden="1" x14ac:dyDescent="0.25">
      <c r="D1534" s="4"/>
      <c r="E1534" s="5" t="str">
        <f>BJ1534</f>
        <v>DPP-2019-Cycle</v>
      </c>
      <c r="F1534" s="5" t="str">
        <f>BK1534</f>
        <v>East (ITC)</v>
      </c>
      <c r="H1534" s="5" t="str">
        <f>BB1534</f>
        <v>Withdrawn</v>
      </c>
      <c r="I1534" s="6" t="str">
        <f>BS1534</f>
        <v>Not Started</v>
      </c>
      <c r="J1534" s="1" t="s">
        <v>5361</v>
      </c>
      <c r="P1534" s="1" t="str">
        <f>BM1534</f>
        <v>NRIS</v>
      </c>
      <c r="R1534" s="1">
        <f>BP1534</f>
        <v>150</v>
      </c>
      <c r="T1534" s="1" t="str">
        <f>BQ1534</f>
        <v>Solar</v>
      </c>
      <c r="U1534" s="1" t="str">
        <f>BH1534</f>
        <v>Washtenaw County</v>
      </c>
      <c r="V1534" s="1" t="str">
        <f>BI1534</f>
        <v>MI</v>
      </c>
      <c r="AB1534" s="1"/>
      <c r="AC1534" s="1"/>
      <c r="AJ1534" s="5"/>
      <c r="AK1534" s="5"/>
      <c r="AL1534" s="5"/>
      <c r="AM1534" s="5"/>
      <c r="AN1534" s="5"/>
      <c r="AO1534" s="5"/>
      <c r="AP1534" s="5"/>
      <c r="AQ1534" s="5"/>
      <c r="AR1534" s="32"/>
      <c r="AS1534" s="32"/>
      <c r="AT1534" s="28">
        <f>AR1534/($R1534*1000)</f>
        <v>0</v>
      </c>
      <c r="AU1534" s="28">
        <f>AS1534/($R1534*1000)</f>
        <v>0</v>
      </c>
      <c r="BB1534" s="1" t="s">
        <v>73</v>
      </c>
      <c r="BC1534" s="2">
        <v>43584</v>
      </c>
      <c r="BD1534" s="2">
        <v>43957</v>
      </c>
      <c r="BF1534" s="2">
        <v>44864</v>
      </c>
      <c r="BG1534" s="1" t="s">
        <v>128</v>
      </c>
      <c r="BH1534" s="1" t="s">
        <v>271</v>
      </c>
      <c r="BI1534" s="1" t="s">
        <v>130</v>
      </c>
      <c r="BJ1534" s="1" t="s">
        <v>2856</v>
      </c>
      <c r="BK1534" s="1" t="s">
        <v>1808</v>
      </c>
      <c r="BL1534" s="1" t="s">
        <v>2863</v>
      </c>
      <c r="BM1534" s="1" t="s">
        <v>126</v>
      </c>
      <c r="BN1534" s="1" t="s">
        <v>5151</v>
      </c>
      <c r="BO1534" s="1">
        <v>150</v>
      </c>
      <c r="BP1534" s="1">
        <v>150</v>
      </c>
      <c r="BQ1534" s="1" t="s">
        <v>1485</v>
      </c>
      <c r="BR1534" s="1" t="s">
        <v>1486</v>
      </c>
      <c r="BS1534" s="1" t="s">
        <v>84</v>
      </c>
      <c r="BU1534" s="1">
        <v>0</v>
      </c>
      <c r="BV1534" s="1">
        <v>0</v>
      </c>
      <c r="BW1534" s="1">
        <v>0</v>
      </c>
      <c r="BX1534" s="1">
        <v>0</v>
      </c>
    </row>
    <row r="1535" spans="4:76" hidden="1" x14ac:dyDescent="0.25">
      <c r="D1535" s="4"/>
      <c r="E1535" s="5" t="str">
        <f>BJ1535</f>
        <v>DPP-2019-Cycle</v>
      </c>
      <c r="F1535" s="5" t="str">
        <f>BK1535</f>
        <v>South</v>
      </c>
      <c r="H1535" s="5" t="str">
        <f>BB1535</f>
        <v>Active</v>
      </c>
      <c r="I1535" s="6" t="str">
        <f>BS1535</f>
        <v>Not Started</v>
      </c>
      <c r="J1535" s="1" t="s">
        <v>3028</v>
      </c>
      <c r="P1535" s="1" t="str">
        <f>BM1535</f>
        <v>NRIS</v>
      </c>
      <c r="R1535" s="1">
        <f>BP1535</f>
        <v>20</v>
      </c>
      <c r="T1535" s="1" t="str">
        <f>BQ1535</f>
        <v>Battery Storage</v>
      </c>
      <c r="U1535" s="1" t="str">
        <f>BH1535</f>
        <v>Tangipahoa Parish</v>
      </c>
      <c r="V1535" s="1" t="str">
        <f>BI1535</f>
        <v>LA</v>
      </c>
      <c r="AB1535" s="1"/>
      <c r="AC1535" s="1"/>
      <c r="AJ1535" s="5"/>
      <c r="AK1535" s="5"/>
      <c r="AL1535" s="5"/>
      <c r="AM1535" s="5"/>
      <c r="AN1535" s="5"/>
      <c r="AO1535" s="5"/>
      <c r="AP1535" s="5"/>
      <c r="AQ1535" s="5"/>
      <c r="AR1535" s="32"/>
      <c r="AS1535" s="32"/>
      <c r="AT1535" s="28">
        <f>AR1535/($R1535*1000)</f>
        <v>0</v>
      </c>
      <c r="AU1535" s="28">
        <f>AS1535/($R1535*1000)</f>
        <v>0</v>
      </c>
      <c r="BB1535" s="1" t="s">
        <v>2374</v>
      </c>
      <c r="BC1535" s="2">
        <v>43584</v>
      </c>
      <c r="BF1535" s="2">
        <v>44864</v>
      </c>
      <c r="BG1535" s="1" t="s">
        <v>2574</v>
      </c>
      <c r="BH1535" s="1" t="s">
        <v>2935</v>
      </c>
      <c r="BI1535" s="1" t="s">
        <v>61</v>
      </c>
      <c r="BJ1535" s="1" t="s">
        <v>2856</v>
      </c>
      <c r="BK1535" s="1" t="s">
        <v>2395</v>
      </c>
      <c r="BL1535" s="1" t="s">
        <v>2863</v>
      </c>
      <c r="BM1535" s="1" t="s">
        <v>126</v>
      </c>
      <c r="BN1535" s="1" t="s">
        <v>2936</v>
      </c>
      <c r="BO1535" s="1">
        <v>20</v>
      </c>
      <c r="BP1535" s="1">
        <v>20</v>
      </c>
      <c r="BQ1535" s="1" t="s">
        <v>2498</v>
      </c>
      <c r="BR1535" s="1" t="s">
        <v>2499</v>
      </c>
      <c r="BS1535" s="1" t="s">
        <v>84</v>
      </c>
      <c r="BU1535" s="1">
        <v>20</v>
      </c>
      <c r="BV1535" s="1">
        <v>20</v>
      </c>
      <c r="BW1535" s="1">
        <v>0</v>
      </c>
      <c r="BX1535" s="1">
        <v>0</v>
      </c>
    </row>
    <row r="1536" spans="4:76" hidden="1" x14ac:dyDescent="0.25">
      <c r="D1536" s="4"/>
      <c r="E1536" s="5" t="str">
        <f>BJ1536</f>
        <v>DPP-2019-Cycle</v>
      </c>
      <c r="F1536" s="5" t="str">
        <f>BK1536</f>
        <v>South</v>
      </c>
      <c r="H1536" s="5" t="str">
        <f>BB1536</f>
        <v>Active</v>
      </c>
      <c r="I1536" s="6" t="str">
        <f>BS1536</f>
        <v>Not Started</v>
      </c>
      <c r="J1536" s="1" t="s">
        <v>3029</v>
      </c>
      <c r="P1536" s="1" t="str">
        <f>BM1536</f>
        <v>NRIS</v>
      </c>
      <c r="R1536" s="1">
        <f>BP1536</f>
        <v>50</v>
      </c>
      <c r="T1536" s="1" t="str">
        <f>BQ1536</f>
        <v>Battery Storage</v>
      </c>
      <c r="U1536" s="1" t="str">
        <f>BH1536</f>
        <v>Lonoke County</v>
      </c>
      <c r="V1536" s="1" t="str">
        <f>BI1536</f>
        <v>AR</v>
      </c>
      <c r="AB1536" s="1"/>
      <c r="AC1536" s="1"/>
      <c r="AJ1536" s="5"/>
      <c r="AK1536" s="5"/>
      <c r="AL1536" s="5"/>
      <c r="AM1536" s="5"/>
      <c r="AN1536" s="5"/>
      <c r="AO1536" s="5"/>
      <c r="AP1536" s="5"/>
      <c r="AQ1536" s="5"/>
      <c r="AR1536" s="32"/>
      <c r="AS1536" s="32"/>
      <c r="AT1536" s="28">
        <f>AR1536/($R1536*1000)</f>
        <v>0</v>
      </c>
      <c r="AU1536" s="28">
        <f>AS1536/($R1536*1000)</f>
        <v>0</v>
      </c>
      <c r="BB1536" s="1" t="s">
        <v>2374</v>
      </c>
      <c r="BC1536" s="2">
        <v>43584</v>
      </c>
      <c r="BF1536" s="2">
        <v>45229</v>
      </c>
      <c r="BG1536" s="1" t="s">
        <v>2392</v>
      </c>
      <c r="BH1536" s="1" t="s">
        <v>2665</v>
      </c>
      <c r="BI1536" s="1" t="s">
        <v>2394</v>
      </c>
      <c r="BJ1536" s="1" t="s">
        <v>2856</v>
      </c>
      <c r="BK1536" s="1" t="s">
        <v>2395</v>
      </c>
      <c r="BL1536" s="1" t="s">
        <v>2863</v>
      </c>
      <c r="BM1536" s="1" t="s">
        <v>126</v>
      </c>
      <c r="BN1536" s="1" t="s">
        <v>3030</v>
      </c>
      <c r="BO1536" s="1">
        <v>50</v>
      </c>
      <c r="BP1536" s="1">
        <v>50</v>
      </c>
      <c r="BQ1536" s="1" t="s">
        <v>2498</v>
      </c>
      <c r="BR1536" s="1" t="s">
        <v>2499</v>
      </c>
      <c r="BS1536" s="1" t="s">
        <v>84</v>
      </c>
      <c r="BU1536" s="1">
        <v>50</v>
      </c>
      <c r="BV1536" s="1">
        <v>50</v>
      </c>
      <c r="BW1536" s="1">
        <v>0</v>
      </c>
      <c r="BX1536" s="1">
        <v>0</v>
      </c>
    </row>
    <row r="1537" spans="3:76" hidden="1" x14ac:dyDescent="0.25">
      <c r="D1537" s="4"/>
      <c r="E1537" s="5" t="str">
        <f>BJ1537</f>
        <v>DPP-2019-Cycle</v>
      </c>
      <c r="F1537" s="5" t="str">
        <f>BK1537</f>
        <v>South</v>
      </c>
      <c r="H1537" s="5" t="str">
        <f>BB1537</f>
        <v>Withdrawn</v>
      </c>
      <c r="I1537" s="6" t="str">
        <f>BS1537</f>
        <v>Not Started</v>
      </c>
      <c r="J1537" s="1" t="s">
        <v>5443</v>
      </c>
      <c r="P1537" s="1" t="str">
        <f>BM1537</f>
        <v>NRIS</v>
      </c>
      <c r="R1537" s="1">
        <f>BP1537</f>
        <v>50</v>
      </c>
      <c r="T1537" s="1" t="str">
        <f>BQ1537</f>
        <v>Battery Storage</v>
      </c>
      <c r="U1537" s="1" t="str">
        <f>BH1537</f>
        <v>Pike County</v>
      </c>
      <c r="V1537" s="1" t="str">
        <f>BI1537</f>
        <v>MS</v>
      </c>
      <c r="AB1537" s="1"/>
      <c r="AC1537" s="1"/>
      <c r="AJ1537" s="5"/>
      <c r="AK1537" s="5"/>
      <c r="AL1537" s="5"/>
      <c r="AM1537" s="5"/>
      <c r="AN1537" s="5"/>
      <c r="AO1537" s="5"/>
      <c r="AP1537" s="5"/>
      <c r="AQ1537" s="5"/>
      <c r="AR1537" s="32"/>
      <c r="AS1537" s="32"/>
      <c r="AT1537" s="28">
        <f>AR1537/($R1537*1000)</f>
        <v>0</v>
      </c>
      <c r="AU1537" s="28">
        <f>AS1537/($R1537*1000)</f>
        <v>0</v>
      </c>
      <c r="BB1537" s="1" t="s">
        <v>73</v>
      </c>
      <c r="BC1537" s="2">
        <v>43584</v>
      </c>
      <c r="BD1537" s="2">
        <v>44047</v>
      </c>
      <c r="BF1537" s="2">
        <v>44864</v>
      </c>
      <c r="BG1537" s="1" t="s">
        <v>2949</v>
      </c>
      <c r="BH1537" s="1" t="s">
        <v>248</v>
      </c>
      <c r="BI1537" s="1" t="s">
        <v>2526</v>
      </c>
      <c r="BJ1537" s="1" t="s">
        <v>2856</v>
      </c>
      <c r="BK1537" s="1" t="s">
        <v>2395</v>
      </c>
      <c r="BL1537" s="1" t="s">
        <v>2863</v>
      </c>
      <c r="BM1537" s="1" t="s">
        <v>126</v>
      </c>
      <c r="BN1537" s="1" t="s">
        <v>5444</v>
      </c>
      <c r="BO1537" s="1">
        <v>50</v>
      </c>
      <c r="BP1537" s="1">
        <v>50</v>
      </c>
      <c r="BQ1537" s="1" t="s">
        <v>2498</v>
      </c>
      <c r="BR1537" s="1" t="s">
        <v>2499</v>
      </c>
      <c r="BS1537" s="1" t="s">
        <v>84</v>
      </c>
      <c r="BU1537" s="1">
        <v>0</v>
      </c>
      <c r="BV1537" s="1">
        <v>0</v>
      </c>
      <c r="BW1537" s="1">
        <v>0</v>
      </c>
      <c r="BX1537" s="1">
        <v>0</v>
      </c>
    </row>
    <row r="1538" spans="3:76" hidden="1" x14ac:dyDescent="0.25">
      <c r="D1538" s="4"/>
      <c r="E1538" s="5" t="str">
        <f>BJ1538</f>
        <v>DPP-2019-Cycle</v>
      </c>
      <c r="F1538" s="5" t="str">
        <f>BK1538</f>
        <v>South</v>
      </c>
      <c r="H1538" s="5" t="str">
        <f>BB1538</f>
        <v>Withdrawn</v>
      </c>
      <c r="I1538" s="6" t="str">
        <f>BS1538</f>
        <v>Not Started</v>
      </c>
      <c r="J1538" s="1" t="s">
        <v>5454</v>
      </c>
      <c r="P1538" s="1" t="str">
        <f>BM1538</f>
        <v>NRIS</v>
      </c>
      <c r="Q1538" s="1" t="s">
        <v>6202</v>
      </c>
      <c r="R1538" s="1">
        <f>BP1538</f>
        <v>164</v>
      </c>
      <c r="T1538" s="1" t="str">
        <f>BQ1538</f>
        <v>Solar</v>
      </c>
      <c r="U1538" s="1" t="str">
        <f>BH1538</f>
        <v>Desha County</v>
      </c>
      <c r="V1538" s="1" t="str">
        <f>BI1538</f>
        <v>AR</v>
      </c>
      <c r="Z1538" s="1">
        <v>0</v>
      </c>
      <c r="AB1538" s="1"/>
      <c r="AC1538" s="1"/>
      <c r="AJ1538" s="5"/>
      <c r="AK1538" s="5"/>
      <c r="AL1538" s="5"/>
      <c r="AM1538" s="5"/>
      <c r="AN1538" s="5"/>
      <c r="AO1538" s="5"/>
      <c r="AP1538" s="5"/>
      <c r="AQ1538" s="5"/>
      <c r="AR1538" s="32"/>
      <c r="AS1538" s="32"/>
      <c r="AT1538" s="28">
        <f>AR1538/($R1538*1000)</f>
        <v>0</v>
      </c>
      <c r="AU1538" s="28">
        <f>AS1538/($R1538*1000)</f>
        <v>0</v>
      </c>
      <c r="BB1538" s="1" t="s">
        <v>73</v>
      </c>
      <c r="BC1538" s="2">
        <v>43584</v>
      </c>
      <c r="BD1538" s="2">
        <v>44048</v>
      </c>
      <c r="BF1538" s="2">
        <v>44470</v>
      </c>
      <c r="BG1538" s="1" t="s">
        <v>2392</v>
      </c>
      <c r="BH1538" s="1" t="s">
        <v>5455</v>
      </c>
      <c r="BI1538" s="1" t="s">
        <v>2394</v>
      </c>
      <c r="BJ1538" s="1" t="s">
        <v>2856</v>
      </c>
      <c r="BK1538" s="1" t="s">
        <v>2395</v>
      </c>
      <c r="BL1538" s="1" t="s">
        <v>2863</v>
      </c>
      <c r="BM1538" s="1" t="s">
        <v>126</v>
      </c>
      <c r="BN1538" s="1" t="s">
        <v>5456</v>
      </c>
      <c r="BO1538" s="1">
        <v>164</v>
      </c>
      <c r="BP1538" s="1">
        <v>164</v>
      </c>
      <c r="BQ1538" s="1" t="s">
        <v>1485</v>
      </c>
      <c r="BR1538" s="1" t="s">
        <v>1486</v>
      </c>
      <c r="BS1538" s="1" t="s">
        <v>84</v>
      </c>
      <c r="BU1538" s="1">
        <v>0</v>
      </c>
      <c r="BV1538" s="1">
        <v>0</v>
      </c>
      <c r="BW1538" s="1">
        <v>0</v>
      </c>
      <c r="BX1538" s="1">
        <v>0</v>
      </c>
    </row>
    <row r="1539" spans="3:76" hidden="1" x14ac:dyDescent="0.25">
      <c r="D1539" s="4"/>
      <c r="E1539" s="5" t="str">
        <f>BJ1539</f>
        <v>DPP-2019-Cycle</v>
      </c>
      <c r="F1539" s="5" t="str">
        <f>BK1539</f>
        <v>South</v>
      </c>
      <c r="H1539" s="5" t="str">
        <f>BB1539</f>
        <v>Withdrawn</v>
      </c>
      <c r="I1539" s="6" t="str">
        <f>BS1539</f>
        <v>Not Started</v>
      </c>
      <c r="J1539" s="1" t="s">
        <v>5457</v>
      </c>
      <c r="P1539" s="1" t="str">
        <f>BM1539</f>
        <v>NRIS</v>
      </c>
      <c r="Q1539" s="1" t="s">
        <v>6202</v>
      </c>
      <c r="R1539" s="1">
        <f>BP1539</f>
        <v>90</v>
      </c>
      <c r="T1539" s="1" t="str">
        <f>BQ1539</f>
        <v>Solar</v>
      </c>
      <c r="U1539" s="1" t="str">
        <f>BH1539</f>
        <v>Monroe County</v>
      </c>
      <c r="V1539" s="1" t="str">
        <f>BI1539</f>
        <v>AR</v>
      </c>
      <c r="Z1539" s="1">
        <v>0</v>
      </c>
      <c r="AB1539" s="1"/>
      <c r="AC1539" s="1"/>
      <c r="AJ1539" s="5"/>
      <c r="AK1539" s="5"/>
      <c r="AL1539" s="5"/>
      <c r="AM1539" s="5"/>
      <c r="AN1539" s="5"/>
      <c r="AO1539" s="5"/>
      <c r="AP1539" s="5"/>
      <c r="AQ1539" s="5"/>
      <c r="AR1539" s="32"/>
      <c r="AS1539" s="32"/>
      <c r="AT1539" s="28">
        <f>AR1539/($R1539*1000)</f>
        <v>0</v>
      </c>
      <c r="AU1539" s="28">
        <f>AS1539/($R1539*1000)</f>
        <v>0</v>
      </c>
      <c r="BB1539" s="1" t="s">
        <v>73</v>
      </c>
      <c r="BC1539" s="2">
        <v>43584</v>
      </c>
      <c r="BD1539" s="2">
        <v>44048</v>
      </c>
      <c r="BF1539" s="2">
        <v>44470</v>
      </c>
      <c r="BG1539" s="1" t="s">
        <v>2392</v>
      </c>
      <c r="BH1539" s="1" t="s">
        <v>310</v>
      </c>
      <c r="BI1539" s="1" t="s">
        <v>2394</v>
      </c>
      <c r="BJ1539" s="1" t="s">
        <v>2856</v>
      </c>
      <c r="BK1539" s="1" t="s">
        <v>2395</v>
      </c>
      <c r="BL1539" s="1" t="s">
        <v>2863</v>
      </c>
      <c r="BM1539" s="1" t="s">
        <v>126</v>
      </c>
      <c r="BN1539" s="1" t="s">
        <v>5458</v>
      </c>
      <c r="BO1539" s="1">
        <v>90</v>
      </c>
      <c r="BP1539" s="1">
        <v>90</v>
      </c>
      <c r="BQ1539" s="1" t="s">
        <v>1485</v>
      </c>
      <c r="BR1539" s="1" t="s">
        <v>1486</v>
      </c>
      <c r="BS1539" s="1" t="s">
        <v>84</v>
      </c>
      <c r="BU1539" s="1">
        <v>0</v>
      </c>
      <c r="BV1539" s="1">
        <v>0</v>
      </c>
      <c r="BW1539" s="1">
        <v>0</v>
      </c>
      <c r="BX1539" s="1">
        <v>0</v>
      </c>
    </row>
    <row r="1540" spans="3:76" hidden="1" x14ac:dyDescent="0.25">
      <c r="D1540" s="4"/>
      <c r="E1540" s="5" t="str">
        <f>BJ1540</f>
        <v>SPA-2015-NOV</v>
      </c>
      <c r="F1540" s="5">
        <f>BK1540</f>
        <v>0</v>
      </c>
      <c r="H1540" s="5" t="str">
        <f>BB1540</f>
        <v>Withdrawn</v>
      </c>
      <c r="I1540" s="6" t="str">
        <f>BS1540</f>
        <v>Not Started</v>
      </c>
      <c r="J1540" s="1" t="s">
        <v>3387</v>
      </c>
      <c r="P1540" s="1" t="str">
        <f>BM1540</f>
        <v>NRIS</v>
      </c>
      <c r="R1540" s="1">
        <f>BP1540</f>
        <v>36.24</v>
      </c>
      <c r="T1540" s="1" t="str">
        <f>BQ1540</f>
        <v>Hydro</v>
      </c>
      <c r="U1540" s="1" t="str">
        <f>BH1540</f>
        <v>Grant Parish</v>
      </c>
      <c r="V1540" s="1" t="str">
        <f>BI1540</f>
        <v>LA</v>
      </c>
      <c r="AB1540" s="1"/>
      <c r="AC1540" s="1"/>
      <c r="AJ1540" s="5"/>
      <c r="AK1540" s="5"/>
      <c r="AL1540" s="5"/>
      <c r="AM1540" s="5"/>
      <c r="AN1540" s="5"/>
      <c r="AO1540" s="5"/>
      <c r="AP1540" s="5"/>
      <c r="AQ1540" s="5"/>
      <c r="AR1540" s="5"/>
      <c r="AS1540" s="5"/>
      <c r="AT1540" s="5"/>
      <c r="AU1540" s="5"/>
      <c r="BB1540" s="1" t="s">
        <v>73</v>
      </c>
      <c r="BC1540" s="2">
        <v>41708</v>
      </c>
      <c r="BD1540" s="2">
        <v>42863</v>
      </c>
      <c r="BF1540" s="2">
        <v>43009</v>
      </c>
      <c r="BG1540" s="1" t="s">
        <v>2711</v>
      </c>
      <c r="BH1540" s="1" t="s">
        <v>3388</v>
      </c>
      <c r="BI1540" s="1" t="s">
        <v>61</v>
      </c>
      <c r="BJ1540" s="1" t="s">
        <v>3389</v>
      </c>
      <c r="BL1540" s="1" t="s">
        <v>143</v>
      </c>
      <c r="BM1540" s="1" t="s">
        <v>126</v>
      </c>
      <c r="BN1540" s="1" t="s">
        <v>3390</v>
      </c>
      <c r="BO1540" s="1">
        <v>36.24</v>
      </c>
      <c r="BP1540" s="1">
        <v>36.24</v>
      </c>
      <c r="BQ1540" s="1" t="s">
        <v>69</v>
      </c>
      <c r="BS1540" s="1" t="s">
        <v>84</v>
      </c>
      <c r="BU1540" s="1">
        <v>0</v>
      </c>
      <c r="BV1540" s="1">
        <v>0</v>
      </c>
      <c r="BW1540" s="1">
        <v>0</v>
      </c>
      <c r="BX1540" s="1">
        <v>0</v>
      </c>
    </row>
    <row r="1541" spans="3:76" hidden="1" x14ac:dyDescent="0.25">
      <c r="D1541" s="4"/>
      <c r="E1541" s="5" t="str">
        <f>BJ1541</f>
        <v>DPP-2019-Cycle</v>
      </c>
      <c r="F1541" s="5" t="str">
        <f>BK1541</f>
        <v>Central</v>
      </c>
      <c r="H1541" s="5" t="str">
        <f>BB1541</f>
        <v>Active</v>
      </c>
      <c r="I1541" s="6" t="str">
        <f>BS1541</f>
        <v>Not Started</v>
      </c>
      <c r="J1541" s="1" t="s">
        <v>3039</v>
      </c>
      <c r="P1541" s="1" t="str">
        <f>BM1541</f>
        <v>NRIS</v>
      </c>
      <c r="R1541" s="1">
        <f>BP1541</f>
        <v>408.6</v>
      </c>
      <c r="T1541" s="1" t="str">
        <f>BQ1541</f>
        <v>Hybrid</v>
      </c>
      <c r="U1541" s="1" t="str">
        <f>BH1541</f>
        <v>Clark County</v>
      </c>
      <c r="V1541" s="1" t="str">
        <f>BI1541</f>
        <v>IL</v>
      </c>
      <c r="AB1541" s="1"/>
      <c r="AC1541" s="1"/>
      <c r="AJ1541" s="5"/>
      <c r="AK1541" s="5"/>
      <c r="AL1541" s="5"/>
      <c r="AM1541" s="5"/>
      <c r="AN1541" s="5"/>
      <c r="AO1541" s="5"/>
      <c r="AP1541" s="5"/>
      <c r="AQ1541" s="5"/>
      <c r="AR1541" s="32"/>
      <c r="AS1541" s="32"/>
      <c r="AT1541" s="28">
        <f>AR1541/($R1541*1000)</f>
        <v>0</v>
      </c>
      <c r="AU1541" s="28">
        <f>AS1541/($R1541*1000)</f>
        <v>0</v>
      </c>
      <c r="BB1541" s="1" t="s">
        <v>2374</v>
      </c>
      <c r="BC1541" s="2">
        <v>43584</v>
      </c>
      <c r="BF1541" s="2">
        <v>44562</v>
      </c>
      <c r="BG1541" s="1" t="s">
        <v>122</v>
      </c>
      <c r="BH1541" s="1" t="s">
        <v>2829</v>
      </c>
      <c r="BI1541" s="1" t="s">
        <v>124</v>
      </c>
      <c r="BJ1541" s="1" t="s">
        <v>2856</v>
      </c>
      <c r="BK1541" s="1" t="s">
        <v>2435</v>
      </c>
      <c r="BL1541" s="1" t="s">
        <v>2857</v>
      </c>
      <c r="BM1541" s="1" t="s">
        <v>126</v>
      </c>
      <c r="BN1541" s="1" t="s">
        <v>3040</v>
      </c>
      <c r="BO1541" s="1">
        <v>408.6</v>
      </c>
      <c r="BP1541" s="1">
        <v>408.6</v>
      </c>
      <c r="BQ1541" s="1" t="s">
        <v>2880</v>
      </c>
      <c r="BR1541" s="1" t="s">
        <v>2881</v>
      </c>
      <c r="BS1541" s="1" t="s">
        <v>84</v>
      </c>
      <c r="BU1541" s="1">
        <v>0</v>
      </c>
      <c r="BV1541" s="1">
        <v>0</v>
      </c>
      <c r="BW1541" s="1">
        <v>0</v>
      </c>
      <c r="BX1541" s="1">
        <v>0</v>
      </c>
    </row>
    <row r="1542" spans="3:76" hidden="1" x14ac:dyDescent="0.25">
      <c r="D1542" s="4"/>
      <c r="E1542" s="5">
        <f>BJ1542</f>
        <v>0</v>
      </c>
      <c r="F1542" s="5">
        <f>BK1542</f>
        <v>0</v>
      </c>
      <c r="H1542" s="5" t="str">
        <f>BB1542</f>
        <v>Done</v>
      </c>
      <c r="I1542" s="6" t="str">
        <f>BS1542</f>
        <v>In Service</v>
      </c>
      <c r="J1542" s="1" t="s">
        <v>3393</v>
      </c>
      <c r="P1542" s="1" t="str">
        <f>BM1542</f>
        <v>NRIS</v>
      </c>
      <c r="R1542" s="1">
        <f>BP1542</f>
        <v>59.69</v>
      </c>
      <c r="T1542" s="1" t="str">
        <f>BQ1542</f>
        <v>Gas</v>
      </c>
      <c r="U1542" s="1" t="str">
        <f>BH1542</f>
        <v>Wood County</v>
      </c>
      <c r="V1542" s="1" t="str">
        <f>BI1542</f>
        <v>WI</v>
      </c>
      <c r="AB1542" s="1"/>
      <c r="AC1542" s="1"/>
      <c r="AJ1542" s="5"/>
      <c r="AK1542" s="5"/>
      <c r="AL1542" s="5"/>
      <c r="AM1542" s="5"/>
      <c r="AN1542" s="5"/>
      <c r="AO1542" s="5"/>
      <c r="AP1542" s="5"/>
      <c r="AQ1542" s="5"/>
      <c r="AR1542" s="5"/>
      <c r="AS1542" s="5"/>
      <c r="AT1542" s="5"/>
      <c r="AU1542" s="5"/>
      <c r="BB1542" s="1" t="s">
        <v>58</v>
      </c>
      <c r="BC1542" s="2">
        <v>40343</v>
      </c>
      <c r="BE1542" s="2">
        <v>40616</v>
      </c>
      <c r="BF1542" s="2">
        <v>40633</v>
      </c>
      <c r="BG1542" s="1" t="s">
        <v>74</v>
      </c>
      <c r="BH1542" s="1" t="s">
        <v>326</v>
      </c>
      <c r="BI1542" s="1" t="s">
        <v>76</v>
      </c>
      <c r="BL1542" s="1" t="s">
        <v>143</v>
      </c>
      <c r="BM1542" s="1" t="s">
        <v>126</v>
      </c>
      <c r="BN1542" s="1" t="s">
        <v>3394</v>
      </c>
      <c r="BO1542" s="1">
        <v>55.2</v>
      </c>
      <c r="BP1542" s="1">
        <v>59.69</v>
      </c>
      <c r="BQ1542" s="1" t="s">
        <v>64</v>
      </c>
      <c r="BR1542" s="1" t="s">
        <v>172</v>
      </c>
      <c r="BS1542" s="1" t="s">
        <v>65</v>
      </c>
      <c r="BU1542" s="1">
        <v>0</v>
      </c>
      <c r="BV1542" s="1">
        <v>0</v>
      </c>
      <c r="BW1542" s="1">
        <v>0</v>
      </c>
      <c r="BX1542" s="1">
        <v>0</v>
      </c>
    </row>
    <row r="1543" spans="3:76" hidden="1" x14ac:dyDescent="0.25">
      <c r="D1543" s="4"/>
      <c r="E1543" s="5" t="str">
        <f>BJ1543</f>
        <v>DPP-2016-AUG</v>
      </c>
      <c r="F1543" s="5" t="str">
        <f>BK1543</f>
        <v>South</v>
      </c>
      <c r="H1543" s="5" t="str">
        <f>BB1543</f>
        <v>Withdrawn</v>
      </c>
      <c r="I1543" s="6" t="str">
        <f>BS1543</f>
        <v>Not Started</v>
      </c>
      <c r="J1543" s="1" t="s">
        <v>3395</v>
      </c>
      <c r="P1543" s="1" t="str">
        <f>BM1543</f>
        <v>NRIS</v>
      </c>
      <c r="R1543" s="1">
        <f>BP1543</f>
        <v>100</v>
      </c>
      <c r="T1543" s="1" t="str">
        <f>BQ1543</f>
        <v>Solar</v>
      </c>
      <c r="U1543" s="1" t="str">
        <f>BH1543</f>
        <v>St. James Parish</v>
      </c>
      <c r="V1543" s="1" t="str">
        <f>BI1543</f>
        <v>LA</v>
      </c>
      <c r="AB1543" s="1"/>
      <c r="AC1543" s="1"/>
      <c r="AJ1543" s="5"/>
      <c r="AK1543" s="5"/>
      <c r="AL1543" s="5"/>
      <c r="AM1543" s="5"/>
      <c r="AN1543" s="5"/>
      <c r="AO1543" s="5"/>
      <c r="AP1543" s="5"/>
      <c r="AQ1543" s="5"/>
      <c r="AR1543" s="5"/>
      <c r="AS1543" s="5"/>
      <c r="AT1543" s="5"/>
      <c r="AU1543" s="5"/>
      <c r="BB1543" s="1" t="s">
        <v>73</v>
      </c>
      <c r="BC1543" s="2">
        <v>42324</v>
      </c>
      <c r="BD1543" s="2">
        <v>42871</v>
      </c>
      <c r="BF1543" s="2">
        <v>43040</v>
      </c>
      <c r="BG1543" s="1" t="s">
        <v>59</v>
      </c>
      <c r="BH1543" s="1" t="s">
        <v>2575</v>
      </c>
      <c r="BI1543" s="1" t="s">
        <v>61</v>
      </c>
      <c r="BJ1543" s="1" t="s">
        <v>3161</v>
      </c>
      <c r="BK1543" s="1" t="s">
        <v>2395</v>
      </c>
      <c r="BL1543" s="1" t="s">
        <v>726</v>
      </c>
      <c r="BM1543" s="1" t="s">
        <v>126</v>
      </c>
      <c r="BN1543" s="1" t="s">
        <v>3396</v>
      </c>
      <c r="BO1543" s="1">
        <v>100</v>
      </c>
      <c r="BP1543" s="1">
        <v>100</v>
      </c>
      <c r="BQ1543" s="1" t="s">
        <v>1485</v>
      </c>
      <c r="BR1543" s="1" t="s">
        <v>1486</v>
      </c>
      <c r="BS1543" s="1" t="s">
        <v>84</v>
      </c>
      <c r="BU1543" s="1">
        <v>0</v>
      </c>
      <c r="BV1543" s="1">
        <v>0</v>
      </c>
      <c r="BW1543" s="1">
        <v>0</v>
      </c>
      <c r="BX1543" s="1">
        <v>0</v>
      </c>
    </row>
    <row r="1544" spans="3:76" hidden="1" x14ac:dyDescent="0.25">
      <c r="D1544" s="4"/>
      <c r="E1544" s="5" t="str">
        <f>BJ1544</f>
        <v>DPP-2019-Cycle</v>
      </c>
      <c r="F1544" s="5" t="str">
        <f>BK1544</f>
        <v>Central</v>
      </c>
      <c r="H1544" s="5" t="str">
        <f>BB1544</f>
        <v>Active</v>
      </c>
      <c r="I1544" s="6" t="str">
        <f>BS1544</f>
        <v>Not Started</v>
      </c>
      <c r="J1544" s="1" t="s">
        <v>3043</v>
      </c>
      <c r="P1544" s="1" t="str">
        <f>BM1544</f>
        <v>NRIS</v>
      </c>
      <c r="R1544" s="1">
        <f>BP1544</f>
        <v>43</v>
      </c>
      <c r="T1544" s="1" t="str">
        <f>BQ1544</f>
        <v>Solar</v>
      </c>
      <c r="U1544" s="1" t="str">
        <f>BH1544</f>
        <v>LaGrange County</v>
      </c>
      <c r="V1544" s="1" t="str">
        <f>BI1544</f>
        <v>IN</v>
      </c>
      <c r="AB1544" s="1"/>
      <c r="AC1544" s="1"/>
      <c r="AJ1544" s="5"/>
      <c r="AK1544" s="5"/>
      <c r="AL1544" s="5"/>
      <c r="AM1544" s="5"/>
      <c r="AN1544" s="5"/>
      <c r="AO1544" s="5"/>
      <c r="AP1544" s="5"/>
      <c r="AQ1544" s="5"/>
      <c r="AR1544" s="32"/>
      <c r="AS1544" s="32"/>
      <c r="AT1544" s="28">
        <f>AR1544/($R1544*1000)</f>
        <v>0</v>
      </c>
      <c r="AU1544" s="28">
        <f>AS1544/($R1544*1000)</f>
        <v>0</v>
      </c>
      <c r="BB1544" s="1" t="s">
        <v>2374</v>
      </c>
      <c r="BC1544" s="2">
        <v>43584</v>
      </c>
      <c r="BF1544" s="2">
        <v>44743</v>
      </c>
      <c r="BG1544" s="1" t="s">
        <v>804</v>
      </c>
      <c r="BH1544" s="1" t="s">
        <v>3044</v>
      </c>
      <c r="BI1544" s="1" t="s">
        <v>103</v>
      </c>
      <c r="BJ1544" s="1" t="s">
        <v>2856</v>
      </c>
      <c r="BK1544" s="1" t="s">
        <v>2435</v>
      </c>
      <c r="BL1544" s="1" t="s">
        <v>2857</v>
      </c>
      <c r="BM1544" s="1" t="s">
        <v>126</v>
      </c>
      <c r="BN1544" s="1" t="s">
        <v>3045</v>
      </c>
      <c r="BO1544" s="1">
        <v>43</v>
      </c>
      <c r="BP1544" s="1">
        <v>43</v>
      </c>
      <c r="BQ1544" s="1" t="s">
        <v>1485</v>
      </c>
      <c r="BR1544" s="1" t="s">
        <v>1486</v>
      </c>
      <c r="BS1544" s="1" t="s">
        <v>84</v>
      </c>
      <c r="BU1544" s="1">
        <v>0</v>
      </c>
      <c r="BV1544" s="1">
        <v>0</v>
      </c>
      <c r="BW1544" s="1">
        <v>0</v>
      </c>
      <c r="BX1544" s="1">
        <v>0</v>
      </c>
    </row>
    <row r="1545" spans="3:76" hidden="1" x14ac:dyDescent="0.25">
      <c r="D1545" s="4"/>
      <c r="E1545" s="5" t="str">
        <f>BJ1545</f>
        <v>DPP-2019-Cycle</v>
      </c>
      <c r="F1545" s="5" t="str">
        <f>BK1545</f>
        <v>Central</v>
      </c>
      <c r="H1545" s="5" t="str">
        <f>BB1545</f>
        <v>Active</v>
      </c>
      <c r="I1545" s="6" t="str">
        <f>BS1545</f>
        <v>Not Started</v>
      </c>
      <c r="J1545" s="1" t="s">
        <v>3046</v>
      </c>
      <c r="P1545" s="1" t="str">
        <f>BM1545</f>
        <v>NRIS</v>
      </c>
      <c r="R1545" s="1">
        <f>BP1545</f>
        <v>99</v>
      </c>
      <c r="T1545" s="1" t="str">
        <f>BQ1545</f>
        <v>Solar</v>
      </c>
      <c r="U1545" s="1" t="str">
        <f>BH1545</f>
        <v>Marion County</v>
      </c>
      <c r="V1545" s="1" t="str">
        <f>BI1545</f>
        <v>IL</v>
      </c>
      <c r="AB1545" s="1"/>
      <c r="AC1545" s="1"/>
      <c r="AJ1545" s="5"/>
      <c r="AK1545" s="5"/>
      <c r="AL1545" s="5"/>
      <c r="AM1545" s="5"/>
      <c r="AN1545" s="5"/>
      <c r="AO1545" s="5"/>
      <c r="AP1545" s="5"/>
      <c r="AQ1545" s="5"/>
      <c r="AR1545" s="32"/>
      <c r="AS1545" s="32"/>
      <c r="AT1545" s="28">
        <f>AR1545/($R1545*1000)</f>
        <v>0</v>
      </c>
      <c r="AU1545" s="28">
        <f>AS1545/($R1545*1000)</f>
        <v>0</v>
      </c>
      <c r="BB1545" s="1" t="s">
        <v>2374</v>
      </c>
      <c r="BC1545" s="2">
        <v>43584</v>
      </c>
      <c r="BF1545" s="2">
        <v>44743</v>
      </c>
      <c r="BG1545" s="1" t="s">
        <v>122</v>
      </c>
      <c r="BH1545" s="1" t="s">
        <v>133</v>
      </c>
      <c r="BI1545" s="1" t="s">
        <v>124</v>
      </c>
      <c r="BJ1545" s="1" t="s">
        <v>2856</v>
      </c>
      <c r="BK1545" s="1" t="s">
        <v>2435</v>
      </c>
      <c r="BL1545" s="1" t="s">
        <v>2857</v>
      </c>
      <c r="BM1545" s="1" t="s">
        <v>126</v>
      </c>
      <c r="BN1545" s="1" t="s">
        <v>3047</v>
      </c>
      <c r="BO1545" s="1">
        <v>99</v>
      </c>
      <c r="BP1545" s="1">
        <v>99</v>
      </c>
      <c r="BQ1545" s="1" t="s">
        <v>1485</v>
      </c>
      <c r="BR1545" s="1" t="s">
        <v>1486</v>
      </c>
      <c r="BS1545" s="1" t="s">
        <v>84</v>
      </c>
      <c r="BU1545" s="1">
        <v>0</v>
      </c>
      <c r="BV1545" s="1">
        <v>0</v>
      </c>
      <c r="BW1545" s="1">
        <v>0</v>
      </c>
      <c r="BX1545" s="1">
        <v>0</v>
      </c>
    </row>
    <row r="1546" spans="3:76" hidden="1" x14ac:dyDescent="0.25">
      <c r="D1546" s="4"/>
      <c r="E1546" s="5" t="str">
        <f>BJ1546</f>
        <v>DPP-2019-Cycle</v>
      </c>
      <c r="F1546" s="5" t="str">
        <f>BK1546</f>
        <v>South</v>
      </c>
      <c r="H1546" s="5" t="str">
        <f>BB1546</f>
        <v>Withdrawn</v>
      </c>
      <c r="I1546" s="6" t="str">
        <f>BS1546</f>
        <v>Not Started</v>
      </c>
      <c r="J1546" s="1" t="s">
        <v>5469</v>
      </c>
      <c r="P1546" s="1" t="str">
        <f>BM1546</f>
        <v>NRIS</v>
      </c>
      <c r="Q1546" s="1" t="s">
        <v>6202</v>
      </c>
      <c r="R1546" s="1">
        <f>BP1546</f>
        <v>135</v>
      </c>
      <c r="T1546" s="1" t="str">
        <f>BQ1546</f>
        <v>Solar</v>
      </c>
      <c r="U1546" s="1" t="str">
        <f>BH1546</f>
        <v>Cross County</v>
      </c>
      <c r="V1546" s="1" t="str">
        <f>BI1546</f>
        <v>AR</v>
      </c>
      <c r="Z1546" s="1">
        <v>0</v>
      </c>
      <c r="AB1546" s="1"/>
      <c r="AC1546" s="1"/>
      <c r="AJ1546" s="5"/>
      <c r="AK1546" s="5"/>
      <c r="AL1546" s="5"/>
      <c r="AM1546" s="5"/>
      <c r="AN1546" s="5"/>
      <c r="AO1546" s="5"/>
      <c r="AP1546" s="5"/>
      <c r="AQ1546" s="5"/>
      <c r="AR1546" s="32"/>
      <c r="AS1546" s="32"/>
      <c r="AT1546" s="28">
        <f>AR1546/($R1546*1000)</f>
        <v>0</v>
      </c>
      <c r="AU1546" s="28">
        <f>AS1546/($R1546*1000)</f>
        <v>0</v>
      </c>
      <c r="BB1546" s="1" t="s">
        <v>73</v>
      </c>
      <c r="BC1546" s="2">
        <v>43584</v>
      </c>
      <c r="BD1546" s="2">
        <v>44049</v>
      </c>
      <c r="BF1546" s="2">
        <v>44682</v>
      </c>
      <c r="BG1546" s="1" t="s">
        <v>2392</v>
      </c>
      <c r="BH1546" s="1" t="s">
        <v>2692</v>
      </c>
      <c r="BI1546" s="1" t="s">
        <v>2394</v>
      </c>
      <c r="BJ1546" s="1" t="s">
        <v>2856</v>
      </c>
      <c r="BK1546" s="1" t="s">
        <v>2395</v>
      </c>
      <c r="BL1546" s="1" t="s">
        <v>2863</v>
      </c>
      <c r="BM1546" s="1" t="s">
        <v>126</v>
      </c>
      <c r="BN1546" s="1" t="s">
        <v>5470</v>
      </c>
      <c r="BO1546" s="1">
        <v>135</v>
      </c>
      <c r="BP1546" s="1">
        <v>135</v>
      </c>
      <c r="BQ1546" s="1" t="s">
        <v>1485</v>
      </c>
      <c r="BR1546" s="1" t="s">
        <v>1486</v>
      </c>
      <c r="BS1546" s="1" t="s">
        <v>84</v>
      </c>
      <c r="BU1546" s="1">
        <v>0</v>
      </c>
      <c r="BV1546" s="1">
        <v>0</v>
      </c>
      <c r="BW1546" s="1">
        <v>0</v>
      </c>
      <c r="BX1546" s="1">
        <v>0</v>
      </c>
    </row>
    <row r="1547" spans="3:76" hidden="1" x14ac:dyDescent="0.25">
      <c r="D1547" s="4"/>
      <c r="E1547" s="5" t="str">
        <f>BJ1547</f>
        <v>DPP-2019-Cycle</v>
      </c>
      <c r="F1547" s="5" t="str">
        <f>BK1547</f>
        <v>Central</v>
      </c>
      <c r="H1547" s="5" t="str">
        <f>BB1547</f>
        <v>Active</v>
      </c>
      <c r="I1547" s="6" t="str">
        <f>BS1547</f>
        <v>Not Started</v>
      </c>
      <c r="J1547" s="1" t="s">
        <v>3050</v>
      </c>
      <c r="P1547" s="1" t="str">
        <f>BM1547</f>
        <v>NRIS</v>
      </c>
      <c r="R1547" s="1">
        <f>BP1547</f>
        <v>150</v>
      </c>
      <c r="T1547" s="1" t="str">
        <f>BQ1547</f>
        <v>Solar</v>
      </c>
      <c r="U1547" s="1" t="str">
        <f>BH1547</f>
        <v>Lincoln County</v>
      </c>
      <c r="V1547" s="1" t="str">
        <f>BI1547</f>
        <v>MO</v>
      </c>
      <c r="AB1547" s="1"/>
      <c r="AC1547" s="1"/>
      <c r="AJ1547" s="5"/>
      <c r="AK1547" s="5"/>
      <c r="AL1547" s="5"/>
      <c r="AM1547" s="5"/>
      <c r="AN1547" s="5"/>
      <c r="AO1547" s="5"/>
      <c r="AP1547" s="5"/>
      <c r="AQ1547" s="5"/>
      <c r="AR1547" s="32"/>
      <c r="AS1547" s="32"/>
      <c r="AT1547" s="28">
        <f>AR1547/($R1547*1000)</f>
        <v>0</v>
      </c>
      <c r="AU1547" s="28">
        <f>AS1547/($R1547*1000)</f>
        <v>0</v>
      </c>
      <c r="BB1547" s="1" t="s">
        <v>2374</v>
      </c>
      <c r="BC1547" s="2">
        <v>43584</v>
      </c>
      <c r="BF1547" s="2">
        <v>44895</v>
      </c>
      <c r="BG1547" s="1" t="s">
        <v>486</v>
      </c>
      <c r="BH1547" s="1" t="s">
        <v>92</v>
      </c>
      <c r="BI1547" s="1" t="s">
        <v>488</v>
      </c>
      <c r="BJ1547" s="1" t="s">
        <v>2856</v>
      </c>
      <c r="BK1547" s="1" t="s">
        <v>2435</v>
      </c>
      <c r="BL1547" s="1" t="s">
        <v>2857</v>
      </c>
      <c r="BM1547" s="1" t="s">
        <v>126</v>
      </c>
      <c r="BN1547" s="1" t="s">
        <v>3051</v>
      </c>
      <c r="BO1547" s="1">
        <v>150</v>
      </c>
      <c r="BP1547" s="1">
        <v>150</v>
      </c>
      <c r="BQ1547" s="1" t="s">
        <v>1485</v>
      </c>
      <c r="BR1547" s="1" t="s">
        <v>1486</v>
      </c>
      <c r="BS1547" s="1" t="s">
        <v>84</v>
      </c>
      <c r="BU1547" s="1">
        <v>0</v>
      </c>
      <c r="BV1547" s="1">
        <v>0</v>
      </c>
      <c r="BW1547" s="1">
        <v>0</v>
      </c>
      <c r="BX1547" s="1">
        <v>0</v>
      </c>
    </row>
    <row r="1548" spans="3:76" hidden="1" x14ac:dyDescent="0.25">
      <c r="C1548" s="1" t="s">
        <v>6185</v>
      </c>
      <c r="D1548" s="4" t="s">
        <v>6186</v>
      </c>
      <c r="E1548" s="5" t="str">
        <f>BJ1548</f>
        <v>DPP-2019-Cycle</v>
      </c>
      <c r="F1548" s="5" t="str">
        <f>BK1548</f>
        <v>Central</v>
      </c>
      <c r="H1548" s="5" t="str">
        <f>BB1548</f>
        <v>Active</v>
      </c>
      <c r="I1548" s="6" t="str">
        <f>BS1548</f>
        <v>Not Started</v>
      </c>
      <c r="J1548" s="1" t="s">
        <v>3052</v>
      </c>
      <c r="P1548" s="1" t="str">
        <f>BM1548</f>
        <v>NRIS</v>
      </c>
      <c r="R1548" s="1">
        <f>BP1548</f>
        <v>100</v>
      </c>
      <c r="T1548" s="1" t="str">
        <f>BQ1548</f>
        <v>Hybrid</v>
      </c>
      <c r="U1548" s="1" t="str">
        <f>BH1548</f>
        <v>Warrick County</v>
      </c>
      <c r="V1548" s="1" t="str">
        <f>BI1548</f>
        <v>IN</v>
      </c>
      <c r="AB1548" s="1"/>
      <c r="AC1548" s="1"/>
      <c r="AJ1548" s="5"/>
      <c r="AK1548" s="5"/>
      <c r="AL1548" s="5"/>
      <c r="AM1548" s="5"/>
      <c r="AN1548" s="5"/>
      <c r="AO1548" s="5"/>
      <c r="AP1548" s="5"/>
      <c r="AQ1548" s="5"/>
      <c r="AR1548" s="32"/>
      <c r="AS1548" s="32"/>
      <c r="AT1548" s="28">
        <f>AR1548/($R1548*1000)</f>
        <v>0</v>
      </c>
      <c r="AU1548" s="28">
        <f>AS1548/($R1548*1000)</f>
        <v>0</v>
      </c>
      <c r="BB1548" s="1" t="s">
        <v>2374</v>
      </c>
      <c r="BC1548" s="2">
        <v>43584</v>
      </c>
      <c r="BF1548" s="2">
        <v>44743</v>
      </c>
      <c r="BG1548" s="1" t="s">
        <v>197</v>
      </c>
      <c r="BH1548" s="1" t="s">
        <v>2347</v>
      </c>
      <c r="BI1548" s="1" t="s">
        <v>103</v>
      </c>
      <c r="BJ1548" s="1" t="s">
        <v>2856</v>
      </c>
      <c r="BK1548" s="1" t="s">
        <v>2435</v>
      </c>
      <c r="BL1548" s="1" t="s">
        <v>2857</v>
      </c>
      <c r="BM1548" s="1" t="s">
        <v>126</v>
      </c>
      <c r="BN1548" s="1" t="s">
        <v>3053</v>
      </c>
      <c r="BO1548" s="1">
        <v>100</v>
      </c>
      <c r="BP1548" s="1">
        <v>100</v>
      </c>
      <c r="BQ1548" s="1" t="s">
        <v>2880</v>
      </c>
      <c r="BR1548" s="1" t="s">
        <v>2881</v>
      </c>
      <c r="BS1548" s="1" t="s">
        <v>84</v>
      </c>
      <c r="BU1548" s="1">
        <v>0</v>
      </c>
      <c r="BV1548" s="1">
        <v>0</v>
      </c>
      <c r="BW1548" s="1">
        <v>0</v>
      </c>
      <c r="BX1548" s="1">
        <v>0</v>
      </c>
    </row>
    <row r="1549" spans="3:76" hidden="1" x14ac:dyDescent="0.25">
      <c r="D1549" s="4"/>
      <c r="E1549" s="5" t="str">
        <f>BJ1549</f>
        <v>DPP-2019-Cycle</v>
      </c>
      <c r="F1549" s="5" t="str">
        <f>BK1549</f>
        <v>West</v>
      </c>
      <c r="H1549" s="5" t="str">
        <f>BB1549</f>
        <v>Active</v>
      </c>
      <c r="I1549" s="6" t="str">
        <f>BS1549</f>
        <v>Not Started</v>
      </c>
      <c r="J1549" s="1" t="s">
        <v>3055</v>
      </c>
      <c r="P1549" s="1" t="str">
        <f>BM1549</f>
        <v>NRIS</v>
      </c>
      <c r="R1549" s="1">
        <f>BP1549</f>
        <v>200</v>
      </c>
      <c r="T1549" s="1" t="str">
        <f>BQ1549</f>
        <v>Wind</v>
      </c>
      <c r="U1549" s="1" t="str">
        <f>BH1549</f>
        <v>Palo Alto County</v>
      </c>
      <c r="V1549" s="1" t="str">
        <f>BI1549</f>
        <v>IA</v>
      </c>
      <c r="AB1549" s="1"/>
      <c r="AC1549" s="1"/>
      <c r="AJ1549" s="5"/>
      <c r="AK1549" s="5"/>
      <c r="AL1549" s="5"/>
      <c r="AM1549" s="5"/>
      <c r="AN1549" s="5"/>
      <c r="AO1549" s="5"/>
      <c r="AP1549" s="5"/>
      <c r="AQ1549" s="5"/>
      <c r="AR1549" s="32"/>
      <c r="AS1549" s="32"/>
      <c r="AT1549" s="28">
        <f>AR1549/($R1549*1000)</f>
        <v>0</v>
      </c>
      <c r="AU1549" s="28">
        <f>AS1549/($R1549*1000)</f>
        <v>0</v>
      </c>
      <c r="BB1549" s="1" t="s">
        <v>2374</v>
      </c>
      <c r="BC1549" s="2">
        <v>43584</v>
      </c>
      <c r="BF1549" s="2">
        <v>45198</v>
      </c>
      <c r="BG1549" s="1" t="s">
        <v>251</v>
      </c>
      <c r="BH1549" s="1" t="s">
        <v>414</v>
      </c>
      <c r="BI1549" s="1" t="s">
        <v>89</v>
      </c>
      <c r="BJ1549" s="1" t="s">
        <v>2856</v>
      </c>
      <c r="BK1549" s="1" t="s">
        <v>725</v>
      </c>
      <c r="BL1549" s="1" t="s">
        <v>2857</v>
      </c>
      <c r="BM1549" s="1" t="s">
        <v>126</v>
      </c>
      <c r="BN1549" s="1" t="s">
        <v>3056</v>
      </c>
      <c r="BO1549" s="1">
        <v>200</v>
      </c>
      <c r="BP1549" s="1">
        <v>200</v>
      </c>
      <c r="BQ1549" s="1" t="s">
        <v>97</v>
      </c>
      <c r="BR1549" s="1" t="s">
        <v>98</v>
      </c>
      <c r="BS1549" s="1" t="s">
        <v>84</v>
      </c>
      <c r="BU1549" s="1">
        <v>0</v>
      </c>
      <c r="BV1549" s="1">
        <v>0</v>
      </c>
      <c r="BW1549" s="1">
        <v>0</v>
      </c>
      <c r="BX1549" s="1">
        <v>0</v>
      </c>
    </row>
    <row r="1550" spans="3:76" hidden="1" x14ac:dyDescent="0.25">
      <c r="D1550" s="4"/>
      <c r="E1550" s="5" t="str">
        <f>BJ1550</f>
        <v>DPP-2019-Cycle</v>
      </c>
      <c r="F1550" s="5" t="str">
        <f>BK1550</f>
        <v>Central</v>
      </c>
      <c r="H1550" s="5" t="str">
        <f>BB1550</f>
        <v>Active</v>
      </c>
      <c r="I1550" s="6" t="str">
        <f>BS1550</f>
        <v>Not Started</v>
      </c>
      <c r="J1550" s="1" t="s">
        <v>3057</v>
      </c>
      <c r="P1550" s="1" t="str">
        <f>BM1550</f>
        <v>NRIS</v>
      </c>
      <c r="R1550" s="1">
        <f>BP1550</f>
        <v>100</v>
      </c>
      <c r="T1550" s="1" t="str">
        <f>BQ1550</f>
        <v>Battery Storage</v>
      </c>
      <c r="U1550" s="1" t="str">
        <f>BH1550</f>
        <v>Vanderburgh County</v>
      </c>
      <c r="V1550" s="1" t="str">
        <f>BI1550</f>
        <v>IN</v>
      </c>
      <c r="AB1550" s="1"/>
      <c r="AC1550" s="1"/>
      <c r="AJ1550" s="5"/>
      <c r="AK1550" s="5"/>
      <c r="AL1550" s="5"/>
      <c r="AM1550" s="5"/>
      <c r="AN1550" s="5"/>
      <c r="AO1550" s="5"/>
      <c r="AP1550" s="5"/>
      <c r="AQ1550" s="5"/>
      <c r="AR1550" s="32"/>
      <c r="AS1550" s="32"/>
      <c r="AT1550" s="28">
        <f>AR1550/($R1550*1000)</f>
        <v>0</v>
      </c>
      <c r="AU1550" s="28">
        <f>AS1550/($R1550*1000)</f>
        <v>0</v>
      </c>
      <c r="BB1550" s="1" t="s">
        <v>2374</v>
      </c>
      <c r="BC1550" s="2">
        <v>43584</v>
      </c>
      <c r="BF1550" s="2">
        <v>44743</v>
      </c>
      <c r="BG1550" s="1" t="s">
        <v>197</v>
      </c>
      <c r="BH1550" s="1" t="s">
        <v>3058</v>
      </c>
      <c r="BI1550" s="1" t="s">
        <v>103</v>
      </c>
      <c r="BJ1550" s="1" t="s">
        <v>2856</v>
      </c>
      <c r="BK1550" s="1" t="s">
        <v>2435</v>
      </c>
      <c r="BL1550" s="1" t="s">
        <v>2857</v>
      </c>
      <c r="BM1550" s="1" t="s">
        <v>126</v>
      </c>
      <c r="BN1550" s="1" t="s">
        <v>3059</v>
      </c>
      <c r="BO1550" s="1">
        <v>100</v>
      </c>
      <c r="BP1550" s="1">
        <v>100</v>
      </c>
      <c r="BQ1550" s="1" t="s">
        <v>2498</v>
      </c>
      <c r="BR1550" s="1" t="s">
        <v>2499</v>
      </c>
      <c r="BS1550" s="1" t="s">
        <v>84</v>
      </c>
      <c r="BU1550" s="1">
        <v>0</v>
      </c>
      <c r="BV1550" s="1">
        <v>0</v>
      </c>
      <c r="BW1550" s="1">
        <v>0</v>
      </c>
      <c r="BX1550" s="1">
        <v>0</v>
      </c>
    </row>
    <row r="1551" spans="3:76" hidden="1" x14ac:dyDescent="0.25">
      <c r="D1551" s="4"/>
      <c r="E1551" s="5" t="str">
        <f>BJ1551</f>
        <v>DPP-2019-Cycle</v>
      </c>
      <c r="F1551" s="5" t="str">
        <f>BK1551</f>
        <v>Central</v>
      </c>
      <c r="H1551" s="5" t="str">
        <f>BB1551</f>
        <v>Active</v>
      </c>
      <c r="I1551" s="6" t="str">
        <f>BS1551</f>
        <v>Not Started</v>
      </c>
      <c r="J1551" s="1" t="s">
        <v>3060</v>
      </c>
      <c r="P1551" s="1" t="str">
        <f>BM1551</f>
        <v>NRIS</v>
      </c>
      <c r="R1551" s="1">
        <f>BP1551</f>
        <v>50</v>
      </c>
      <c r="T1551" s="1" t="str">
        <f>BQ1551</f>
        <v>Battery Storage</v>
      </c>
      <c r="U1551" s="1" t="str">
        <f>BH1551</f>
        <v>Vanderburgh County</v>
      </c>
      <c r="V1551" s="1" t="str">
        <f>BI1551</f>
        <v>IN</v>
      </c>
      <c r="AB1551" s="1"/>
      <c r="AC1551" s="1"/>
      <c r="AJ1551" s="5"/>
      <c r="AK1551" s="5"/>
      <c r="AL1551" s="5"/>
      <c r="AM1551" s="5"/>
      <c r="AN1551" s="5"/>
      <c r="AO1551" s="5"/>
      <c r="AP1551" s="5"/>
      <c r="AQ1551" s="5"/>
      <c r="AR1551" s="32"/>
      <c r="AS1551" s="32"/>
      <c r="AT1551" s="28">
        <f>AR1551/($R1551*1000)</f>
        <v>0</v>
      </c>
      <c r="AU1551" s="28">
        <f>AS1551/($R1551*1000)</f>
        <v>0</v>
      </c>
      <c r="BB1551" s="1" t="s">
        <v>2374</v>
      </c>
      <c r="BC1551" s="2">
        <v>43584</v>
      </c>
      <c r="BF1551" s="2">
        <v>44743</v>
      </c>
      <c r="BG1551" s="1" t="s">
        <v>197</v>
      </c>
      <c r="BH1551" s="1" t="s">
        <v>3058</v>
      </c>
      <c r="BI1551" s="1" t="s">
        <v>103</v>
      </c>
      <c r="BJ1551" s="1" t="s">
        <v>2856</v>
      </c>
      <c r="BK1551" s="1" t="s">
        <v>2435</v>
      </c>
      <c r="BL1551" s="1" t="s">
        <v>2857</v>
      </c>
      <c r="BM1551" s="1" t="s">
        <v>126</v>
      </c>
      <c r="BN1551" s="1" t="s">
        <v>3061</v>
      </c>
      <c r="BO1551" s="1">
        <v>50</v>
      </c>
      <c r="BP1551" s="1">
        <v>50</v>
      </c>
      <c r="BQ1551" s="1" t="s">
        <v>2498</v>
      </c>
      <c r="BR1551" s="1" t="s">
        <v>2499</v>
      </c>
      <c r="BS1551" s="1" t="s">
        <v>84</v>
      </c>
      <c r="BU1551" s="1">
        <v>0</v>
      </c>
      <c r="BV1551" s="1">
        <v>0</v>
      </c>
      <c r="BW1551" s="1">
        <v>0</v>
      </c>
      <c r="BX1551" s="1">
        <v>0</v>
      </c>
    </row>
    <row r="1552" spans="3:76" hidden="1" x14ac:dyDescent="0.25">
      <c r="D1552" s="4"/>
      <c r="E1552" s="5" t="str">
        <f>BJ1552</f>
        <v>DPP-2019-Cycle</v>
      </c>
      <c r="F1552" s="5" t="str">
        <f>BK1552</f>
        <v>Central</v>
      </c>
      <c r="H1552" s="5" t="str">
        <f>BB1552</f>
        <v>Withdrawn</v>
      </c>
      <c r="I1552" s="6" t="str">
        <f>BS1552</f>
        <v>Not Started</v>
      </c>
      <c r="J1552" s="1" t="s">
        <v>5120</v>
      </c>
      <c r="P1552" s="1" t="str">
        <f>BM1552</f>
        <v>NRIS</v>
      </c>
      <c r="R1552" s="1">
        <f>BP1552</f>
        <v>100</v>
      </c>
      <c r="T1552" s="1" t="str">
        <f>BQ1552</f>
        <v>Solar</v>
      </c>
      <c r="U1552" s="1" t="str">
        <f>BH1552</f>
        <v>Marshall County,Starke County</v>
      </c>
      <c r="V1552" s="1" t="str">
        <f>BI1552</f>
        <v>IN</v>
      </c>
      <c r="AB1552" s="1"/>
      <c r="AC1552" s="1"/>
      <c r="AJ1552" s="5"/>
      <c r="AK1552" s="5"/>
      <c r="AL1552" s="5"/>
      <c r="AM1552" s="5"/>
      <c r="AN1552" s="5"/>
      <c r="AO1552" s="5"/>
      <c r="AP1552" s="5"/>
      <c r="AQ1552" s="5"/>
      <c r="AR1552" s="32"/>
      <c r="AS1552" s="32"/>
      <c r="AT1552" s="28">
        <f>AR1552/($R1552*1000)</f>
        <v>0</v>
      </c>
      <c r="AU1552" s="28">
        <f>AS1552/($R1552*1000)</f>
        <v>0</v>
      </c>
      <c r="BB1552" s="1" t="s">
        <v>73</v>
      </c>
      <c r="BC1552" s="2">
        <v>43584</v>
      </c>
      <c r="BD1552" s="2">
        <v>43774</v>
      </c>
      <c r="BF1552" s="2">
        <v>45198</v>
      </c>
      <c r="BG1552" s="1" t="s">
        <v>804</v>
      </c>
      <c r="BH1552" s="1" t="s">
        <v>5121</v>
      </c>
      <c r="BI1552" s="1" t="s">
        <v>103</v>
      </c>
      <c r="BJ1552" s="1" t="s">
        <v>2856</v>
      </c>
      <c r="BK1552" s="1" t="s">
        <v>2435</v>
      </c>
      <c r="BL1552" s="1" t="s">
        <v>2857</v>
      </c>
      <c r="BM1552" s="1" t="s">
        <v>126</v>
      </c>
      <c r="BN1552" s="1" t="s">
        <v>5122</v>
      </c>
      <c r="BO1552" s="1">
        <v>100</v>
      </c>
      <c r="BP1552" s="1">
        <v>100</v>
      </c>
      <c r="BQ1552" s="1" t="s">
        <v>1485</v>
      </c>
      <c r="BR1552" s="1" t="s">
        <v>1486</v>
      </c>
      <c r="BS1552" s="1" t="s">
        <v>84</v>
      </c>
      <c r="BU1552" s="1">
        <v>0</v>
      </c>
      <c r="BV1552" s="1">
        <v>0</v>
      </c>
      <c r="BW1552" s="1">
        <v>0</v>
      </c>
      <c r="BX1552" s="1">
        <v>0</v>
      </c>
    </row>
    <row r="1553" spans="4:76" hidden="1" x14ac:dyDescent="0.25">
      <c r="D1553" s="4"/>
      <c r="E1553" s="5">
        <f>BJ1553</f>
        <v>0</v>
      </c>
      <c r="F1553" s="5">
        <f>BK1553</f>
        <v>0</v>
      </c>
      <c r="H1553" s="5" t="str">
        <f>BB1553</f>
        <v>Done</v>
      </c>
      <c r="I1553" s="6" t="str">
        <f>BS1553</f>
        <v>In Service</v>
      </c>
      <c r="J1553" s="1" t="s">
        <v>3416</v>
      </c>
      <c r="P1553" s="1" t="str">
        <f>BM1553</f>
        <v>NRIS</v>
      </c>
      <c r="R1553" s="1">
        <f>BP1553</f>
        <v>40</v>
      </c>
      <c r="T1553" s="1" t="str">
        <f>BQ1553</f>
        <v>Coal</v>
      </c>
      <c r="U1553" s="1" t="str">
        <f>BH1553</f>
        <v>Ontonagon County</v>
      </c>
      <c r="V1553" s="1" t="str">
        <f>BI1553</f>
        <v>MI</v>
      </c>
      <c r="AB1553" s="1"/>
      <c r="AC1553" s="1"/>
      <c r="AJ1553" s="5"/>
      <c r="AK1553" s="5"/>
      <c r="AL1553" s="5"/>
      <c r="AM1553" s="5"/>
      <c r="AN1553" s="5"/>
      <c r="AO1553" s="5"/>
      <c r="AP1553" s="5"/>
      <c r="AQ1553" s="5"/>
      <c r="AR1553" s="5"/>
      <c r="AS1553" s="5"/>
      <c r="AT1553" s="5"/>
      <c r="AU1553" s="5"/>
      <c r="BB1553" s="1" t="s">
        <v>58</v>
      </c>
      <c r="BC1553" s="2">
        <v>40352</v>
      </c>
      <c r="BE1553" s="2">
        <v>40610</v>
      </c>
      <c r="BG1553" s="1" t="s">
        <v>687</v>
      </c>
      <c r="BH1553" s="1" t="s">
        <v>851</v>
      </c>
      <c r="BI1553" s="1" t="s">
        <v>130</v>
      </c>
      <c r="BL1553" s="1" t="s">
        <v>536</v>
      </c>
      <c r="BM1553" s="1" t="s">
        <v>126</v>
      </c>
      <c r="BN1553" s="1" t="s">
        <v>3417</v>
      </c>
      <c r="BO1553" s="1">
        <v>40</v>
      </c>
      <c r="BP1553" s="1">
        <v>40</v>
      </c>
      <c r="BQ1553" s="1" t="s">
        <v>83</v>
      </c>
      <c r="BR1553" s="1" t="s">
        <v>94</v>
      </c>
      <c r="BS1553" s="1" t="s">
        <v>65</v>
      </c>
      <c r="BU1553" s="1">
        <v>0</v>
      </c>
      <c r="BV1553" s="1">
        <v>0</v>
      </c>
      <c r="BW1553" s="1">
        <v>0</v>
      </c>
      <c r="BX1553" s="1">
        <v>0</v>
      </c>
    </row>
    <row r="1554" spans="4:76" hidden="1" x14ac:dyDescent="0.25">
      <c r="D1554" s="4"/>
      <c r="E1554" s="5" t="str">
        <f>BJ1554</f>
        <v>DPP-2019-Cycle</v>
      </c>
      <c r="F1554" s="5" t="str">
        <f>BK1554</f>
        <v>Central</v>
      </c>
      <c r="H1554" s="5" t="str">
        <f>BB1554</f>
        <v>Active</v>
      </c>
      <c r="I1554" s="6" t="str">
        <f>BS1554</f>
        <v>Not Started</v>
      </c>
      <c r="J1554" s="1" t="s">
        <v>3063</v>
      </c>
      <c r="P1554" s="1" t="str">
        <f>BM1554</f>
        <v>NRIS</v>
      </c>
      <c r="R1554" s="1">
        <f>BP1554</f>
        <v>100</v>
      </c>
      <c r="T1554" s="1" t="str">
        <f>BQ1554</f>
        <v>Hybrid</v>
      </c>
      <c r="U1554" s="1" t="str">
        <f>BH1554</f>
        <v>Posey County</v>
      </c>
      <c r="V1554" s="1" t="str">
        <f>BI1554</f>
        <v>IN</v>
      </c>
      <c r="AB1554" s="1"/>
      <c r="AC1554" s="1"/>
      <c r="AJ1554" s="5"/>
      <c r="AK1554" s="5"/>
      <c r="AL1554" s="5"/>
      <c r="AM1554" s="5"/>
      <c r="AN1554" s="5"/>
      <c r="AO1554" s="5"/>
      <c r="AP1554" s="5"/>
      <c r="AQ1554" s="5"/>
      <c r="AR1554" s="32"/>
      <c r="AS1554" s="32"/>
      <c r="AT1554" s="28">
        <f>AR1554/($R1554*1000)</f>
        <v>0</v>
      </c>
      <c r="AU1554" s="28">
        <f>AS1554/($R1554*1000)</f>
        <v>0</v>
      </c>
      <c r="BB1554" s="1" t="s">
        <v>2374</v>
      </c>
      <c r="BC1554" s="2">
        <v>43584</v>
      </c>
      <c r="BF1554" s="2">
        <v>44743</v>
      </c>
      <c r="BG1554" s="1" t="s">
        <v>197</v>
      </c>
      <c r="BH1554" s="1" t="s">
        <v>308</v>
      </c>
      <c r="BI1554" s="1" t="s">
        <v>103</v>
      </c>
      <c r="BJ1554" s="1" t="s">
        <v>2856</v>
      </c>
      <c r="BK1554" s="1" t="s">
        <v>2435</v>
      </c>
      <c r="BL1554" s="1" t="s">
        <v>2857</v>
      </c>
      <c r="BM1554" s="1" t="s">
        <v>126</v>
      </c>
      <c r="BN1554" s="1" t="s">
        <v>3064</v>
      </c>
      <c r="BO1554" s="1">
        <v>100</v>
      </c>
      <c r="BP1554" s="1">
        <v>100</v>
      </c>
      <c r="BQ1554" s="1" t="s">
        <v>2880</v>
      </c>
      <c r="BR1554" s="1" t="s">
        <v>2881</v>
      </c>
      <c r="BS1554" s="1" t="s">
        <v>84</v>
      </c>
      <c r="BU1554" s="1">
        <v>0</v>
      </c>
      <c r="BV1554" s="1">
        <v>0</v>
      </c>
      <c r="BW1554" s="1">
        <v>0</v>
      </c>
      <c r="BX1554" s="1">
        <v>0</v>
      </c>
    </row>
    <row r="1555" spans="4:76" hidden="1" x14ac:dyDescent="0.25">
      <c r="D1555" s="4"/>
      <c r="E1555" s="5" t="str">
        <f>BJ1555</f>
        <v>DPP-2019-Cycle</v>
      </c>
      <c r="F1555" s="5" t="str">
        <f>BK1555</f>
        <v>Central</v>
      </c>
      <c r="H1555" s="5" t="str">
        <f>BB1555</f>
        <v>Active</v>
      </c>
      <c r="I1555" s="6" t="str">
        <f>BS1555</f>
        <v>Not Started</v>
      </c>
      <c r="J1555" s="1" t="s">
        <v>3065</v>
      </c>
      <c r="P1555" s="1" t="str">
        <f>BM1555</f>
        <v>NRIS</v>
      </c>
      <c r="R1555" s="1">
        <f>BP1555</f>
        <v>100</v>
      </c>
      <c r="T1555" s="1" t="str">
        <f>BQ1555</f>
        <v>Solar</v>
      </c>
      <c r="U1555" s="1" t="str">
        <f>BH1555</f>
        <v>Henderson County</v>
      </c>
      <c r="V1555" s="1" t="str">
        <f>BI1555</f>
        <v>KY</v>
      </c>
      <c r="AB1555" s="1"/>
      <c r="AC1555" s="1"/>
      <c r="AJ1555" s="5"/>
      <c r="AK1555" s="5"/>
      <c r="AL1555" s="5"/>
      <c r="AM1555" s="5"/>
      <c r="AN1555" s="5"/>
      <c r="AO1555" s="5"/>
      <c r="AP1555" s="5"/>
      <c r="AQ1555" s="5"/>
      <c r="AR1555" s="32"/>
      <c r="AS1555" s="32"/>
      <c r="AT1555" s="28">
        <f>AR1555/($R1555*1000)</f>
        <v>0</v>
      </c>
      <c r="AU1555" s="28">
        <f>AS1555/($R1555*1000)</f>
        <v>0</v>
      </c>
      <c r="BB1555" s="1" t="s">
        <v>2374</v>
      </c>
      <c r="BC1555" s="2">
        <v>43584</v>
      </c>
      <c r="BF1555" s="2">
        <v>45229</v>
      </c>
      <c r="BG1555" s="1" t="s">
        <v>1657</v>
      </c>
      <c r="BH1555" s="1" t="s">
        <v>313</v>
      </c>
      <c r="BI1555" s="1" t="s">
        <v>82</v>
      </c>
      <c r="BJ1555" s="1" t="s">
        <v>2856</v>
      </c>
      <c r="BK1555" s="1" t="s">
        <v>2435</v>
      </c>
      <c r="BL1555" s="1" t="s">
        <v>2857</v>
      </c>
      <c r="BM1555" s="1" t="s">
        <v>126</v>
      </c>
      <c r="BN1555" s="1" t="s">
        <v>3066</v>
      </c>
      <c r="BO1555" s="1">
        <v>100</v>
      </c>
      <c r="BP1555" s="1">
        <v>100</v>
      </c>
      <c r="BQ1555" s="1" t="s">
        <v>1485</v>
      </c>
      <c r="BR1555" s="1" t="s">
        <v>1486</v>
      </c>
      <c r="BS1555" s="1" t="s">
        <v>84</v>
      </c>
      <c r="BU1555" s="1">
        <v>0</v>
      </c>
      <c r="BV1555" s="1">
        <v>0</v>
      </c>
      <c r="BW1555" s="1">
        <v>0</v>
      </c>
      <c r="BX1555" s="1">
        <v>0</v>
      </c>
    </row>
    <row r="1556" spans="4:76" hidden="1" x14ac:dyDescent="0.25">
      <c r="D1556" s="4"/>
      <c r="E1556" s="5" t="str">
        <f>BJ1556</f>
        <v>DPP-2019-Cycle</v>
      </c>
      <c r="F1556" s="5" t="str">
        <f>BK1556</f>
        <v>Central</v>
      </c>
      <c r="H1556" s="5" t="str">
        <f>BB1556</f>
        <v>Active</v>
      </c>
      <c r="I1556" s="6" t="str">
        <f>BS1556</f>
        <v>Not Started</v>
      </c>
      <c r="J1556" s="1" t="s">
        <v>3067</v>
      </c>
      <c r="P1556" s="1" t="str">
        <f>BM1556</f>
        <v>NRIS</v>
      </c>
      <c r="R1556" s="1">
        <f>BP1556</f>
        <v>100</v>
      </c>
      <c r="T1556" s="1" t="str">
        <f>BQ1556</f>
        <v>Hybrid</v>
      </c>
      <c r="U1556" s="1" t="str">
        <f>BH1556</f>
        <v>Posey County</v>
      </c>
      <c r="V1556" s="1" t="str">
        <f>BI1556</f>
        <v>IN</v>
      </c>
      <c r="AB1556" s="1"/>
      <c r="AC1556" s="1"/>
      <c r="AJ1556" s="5"/>
      <c r="AK1556" s="5"/>
      <c r="AL1556" s="5"/>
      <c r="AM1556" s="5"/>
      <c r="AN1556" s="5"/>
      <c r="AO1556" s="5"/>
      <c r="AP1556" s="5"/>
      <c r="AQ1556" s="5"/>
      <c r="AR1556" s="32"/>
      <c r="AS1556" s="32"/>
      <c r="AT1556" s="28">
        <f>AR1556/($R1556*1000)</f>
        <v>0</v>
      </c>
      <c r="AU1556" s="28">
        <f>AS1556/($R1556*1000)</f>
        <v>0</v>
      </c>
      <c r="BB1556" s="1" t="s">
        <v>2374</v>
      </c>
      <c r="BC1556" s="2">
        <v>43584</v>
      </c>
      <c r="BF1556" s="2">
        <v>44743</v>
      </c>
      <c r="BG1556" s="1" t="s">
        <v>197</v>
      </c>
      <c r="BH1556" s="1" t="s">
        <v>308</v>
      </c>
      <c r="BI1556" s="1" t="s">
        <v>103</v>
      </c>
      <c r="BJ1556" s="1" t="s">
        <v>2856</v>
      </c>
      <c r="BK1556" s="1" t="s">
        <v>2435</v>
      </c>
      <c r="BL1556" s="1" t="s">
        <v>2857</v>
      </c>
      <c r="BM1556" s="1" t="s">
        <v>126</v>
      </c>
      <c r="BN1556" s="1" t="s">
        <v>3064</v>
      </c>
      <c r="BO1556" s="1">
        <v>100</v>
      </c>
      <c r="BP1556" s="1">
        <v>100</v>
      </c>
      <c r="BQ1556" s="1" t="s">
        <v>2880</v>
      </c>
      <c r="BR1556" s="1" t="s">
        <v>2881</v>
      </c>
      <c r="BS1556" s="1" t="s">
        <v>84</v>
      </c>
      <c r="BU1556" s="1">
        <v>0</v>
      </c>
      <c r="BV1556" s="1">
        <v>0</v>
      </c>
      <c r="BW1556" s="1">
        <v>0</v>
      </c>
      <c r="BX1556" s="1">
        <v>0</v>
      </c>
    </row>
    <row r="1557" spans="4:76" hidden="1" x14ac:dyDescent="0.25">
      <c r="D1557" s="4"/>
      <c r="E1557" s="5" t="str">
        <f>BJ1557</f>
        <v>DPP-2019-Cycle</v>
      </c>
      <c r="F1557" s="5" t="str">
        <f>BK1557</f>
        <v>South</v>
      </c>
      <c r="H1557" s="5" t="str">
        <f>BB1557</f>
        <v>Withdrawn</v>
      </c>
      <c r="I1557" s="6" t="str">
        <f>BS1557</f>
        <v>Not Started</v>
      </c>
      <c r="J1557" s="1" t="s">
        <v>5445</v>
      </c>
      <c r="P1557" s="1" t="str">
        <f>BM1557</f>
        <v>NRIS</v>
      </c>
      <c r="Q1557" s="1" t="s">
        <v>6202</v>
      </c>
      <c r="R1557" s="1">
        <f>BP1557</f>
        <v>130</v>
      </c>
      <c r="T1557" s="1" t="str">
        <f>BQ1557</f>
        <v>Solar</v>
      </c>
      <c r="U1557" s="1" t="str">
        <f>BH1557</f>
        <v>Liberty County</v>
      </c>
      <c r="V1557" s="1" t="str">
        <f>BI1557</f>
        <v>TX</v>
      </c>
      <c r="Z1557" s="1">
        <v>0</v>
      </c>
      <c r="AB1557" s="1"/>
      <c r="AC1557" s="1"/>
      <c r="AJ1557" s="5"/>
      <c r="AK1557" s="5"/>
      <c r="AL1557" s="5"/>
      <c r="AM1557" s="5"/>
      <c r="AN1557" s="5"/>
      <c r="AO1557" s="5"/>
      <c r="AP1557" s="5"/>
      <c r="AQ1557" s="5"/>
      <c r="AR1557" s="32"/>
      <c r="AS1557" s="32"/>
      <c r="AT1557" s="28">
        <f>AR1557/($R1557*1000)</f>
        <v>0</v>
      </c>
      <c r="AU1557" s="28">
        <f>AS1557/($R1557*1000)</f>
        <v>0</v>
      </c>
      <c r="BB1557" s="1" t="s">
        <v>73</v>
      </c>
      <c r="BC1557" s="2">
        <v>43584</v>
      </c>
      <c r="BD1557" s="2">
        <v>44047</v>
      </c>
      <c r="BF1557" s="2">
        <v>44864</v>
      </c>
      <c r="BG1557" s="1" t="s">
        <v>2461</v>
      </c>
      <c r="BH1557" s="1" t="s">
        <v>4648</v>
      </c>
      <c r="BI1557" s="1" t="s">
        <v>67</v>
      </c>
      <c r="BJ1557" s="1" t="s">
        <v>2856</v>
      </c>
      <c r="BK1557" s="1" t="s">
        <v>2395</v>
      </c>
      <c r="BL1557" s="1" t="s">
        <v>2863</v>
      </c>
      <c r="BM1557" s="1" t="s">
        <v>126</v>
      </c>
      <c r="BN1557" s="1" t="s">
        <v>4979</v>
      </c>
      <c r="BO1557" s="1">
        <v>130</v>
      </c>
      <c r="BP1557" s="1">
        <v>130</v>
      </c>
      <c r="BQ1557" s="1" t="s">
        <v>1485</v>
      </c>
      <c r="BR1557" s="1" t="s">
        <v>1486</v>
      </c>
      <c r="BS1557" s="1" t="s">
        <v>84</v>
      </c>
      <c r="BU1557" s="1">
        <v>0</v>
      </c>
      <c r="BV1557" s="1">
        <v>0</v>
      </c>
      <c r="BW1557" s="1">
        <v>0</v>
      </c>
      <c r="BX1557" s="1">
        <v>0</v>
      </c>
    </row>
    <row r="1558" spans="4:76" hidden="1" x14ac:dyDescent="0.25">
      <c r="D1558" s="4"/>
      <c r="E1558" s="5" t="str">
        <f>BJ1558</f>
        <v>DPP-2019-Cycle</v>
      </c>
      <c r="F1558" s="5" t="str">
        <f>BK1558</f>
        <v>South</v>
      </c>
      <c r="H1558" s="5" t="str">
        <f>BB1558</f>
        <v>Withdrawn</v>
      </c>
      <c r="I1558" s="6" t="str">
        <f>BS1558</f>
        <v>Not Started</v>
      </c>
      <c r="J1558" s="1" t="s">
        <v>5459</v>
      </c>
      <c r="P1558" s="1" t="str">
        <f>BM1558</f>
        <v>NRIS</v>
      </c>
      <c r="Q1558" s="1" t="s">
        <v>6202</v>
      </c>
      <c r="R1558" s="1">
        <f>BP1558</f>
        <v>100</v>
      </c>
      <c r="T1558" s="1" t="str">
        <f>BQ1558</f>
        <v>Solar</v>
      </c>
      <c r="U1558" s="1" t="str">
        <f>BH1558</f>
        <v>Polk County</v>
      </c>
      <c r="V1558" s="1" t="str">
        <f>BI1558</f>
        <v>TX</v>
      </c>
      <c r="Z1558" s="1">
        <v>0</v>
      </c>
      <c r="AB1558" s="1"/>
      <c r="AC1558" s="1"/>
      <c r="AJ1558" s="5"/>
      <c r="AK1558" s="5"/>
      <c r="AL1558" s="5"/>
      <c r="AM1558" s="5"/>
      <c r="AN1558" s="5"/>
      <c r="AO1558" s="5"/>
      <c r="AP1558" s="5"/>
      <c r="AQ1558" s="5"/>
      <c r="AR1558" s="32"/>
      <c r="AS1558" s="32"/>
      <c r="AT1558" s="28">
        <f>AR1558/($R1558*1000)</f>
        <v>0</v>
      </c>
      <c r="AU1558" s="28">
        <f>AS1558/($R1558*1000)</f>
        <v>0</v>
      </c>
      <c r="BB1558" s="1" t="s">
        <v>73</v>
      </c>
      <c r="BC1558" s="2">
        <v>43584</v>
      </c>
      <c r="BD1558" s="2">
        <v>44048</v>
      </c>
      <c r="BF1558" s="2">
        <v>44621</v>
      </c>
      <c r="BG1558" s="1" t="s">
        <v>2461</v>
      </c>
      <c r="BH1558" s="1" t="s">
        <v>958</v>
      </c>
      <c r="BI1558" s="1" t="s">
        <v>67</v>
      </c>
      <c r="BJ1558" s="1" t="s">
        <v>2856</v>
      </c>
      <c r="BK1558" s="1" t="s">
        <v>2395</v>
      </c>
      <c r="BL1558" s="1" t="s">
        <v>2863</v>
      </c>
      <c r="BM1558" s="1" t="s">
        <v>126</v>
      </c>
      <c r="BN1558" s="1" t="s">
        <v>5460</v>
      </c>
      <c r="BO1558" s="1">
        <v>100</v>
      </c>
      <c r="BP1558" s="1">
        <v>100</v>
      </c>
      <c r="BQ1558" s="1" t="s">
        <v>1485</v>
      </c>
      <c r="BR1558" s="1" t="s">
        <v>1486</v>
      </c>
      <c r="BS1558" s="1" t="s">
        <v>84</v>
      </c>
      <c r="BU1558" s="1">
        <v>0</v>
      </c>
      <c r="BV1558" s="1">
        <v>0</v>
      </c>
      <c r="BW1558" s="1">
        <v>0</v>
      </c>
      <c r="BX1558" s="1">
        <v>0</v>
      </c>
    </row>
    <row r="1559" spans="4:76" x14ac:dyDescent="0.25">
      <c r="D1559" s="4"/>
      <c r="E1559" s="5" t="str">
        <f>BJ1559</f>
        <v>DPP-2019-Cycle</v>
      </c>
      <c r="F1559" s="5" t="str">
        <f>BK1559</f>
        <v>South</v>
      </c>
      <c r="G1559" s="5" t="str">
        <f>_xlfn.CONCAT(E1559,F1559)</f>
        <v>DPP-2019-CycleSouth</v>
      </c>
      <c r="H1559" s="5" t="str">
        <f>BB1559</f>
        <v>Active</v>
      </c>
      <c r="I1559" s="6" t="str">
        <f>BS1559</f>
        <v>Not Started</v>
      </c>
      <c r="J1559" s="1" t="s">
        <v>3072</v>
      </c>
      <c r="P1559" s="1" t="str">
        <f>BM1559</f>
        <v>NRIS</v>
      </c>
      <c r="Q1559" s="1" t="s">
        <v>6202</v>
      </c>
      <c r="R1559" s="1">
        <f>BP1559</f>
        <v>100</v>
      </c>
      <c r="T1559" s="1" t="str">
        <f>BQ1559</f>
        <v>Solar</v>
      </c>
      <c r="U1559" s="1" t="str">
        <f>BH1559</f>
        <v>Hardin County</v>
      </c>
      <c r="V1559" s="1" t="str">
        <f>BI1559</f>
        <v>TX</v>
      </c>
      <c r="Z1559" s="1">
        <v>1</v>
      </c>
      <c r="AA1559" s="1">
        <v>1</v>
      </c>
      <c r="AB1559" s="36">
        <v>400000</v>
      </c>
      <c r="AC1559" s="36">
        <v>3212224</v>
      </c>
      <c r="AJ1559" s="5"/>
      <c r="AK1559" s="32">
        <v>7764335</v>
      </c>
      <c r="AL1559" s="32">
        <f>SUM(AB1559:AK1559)</f>
        <v>11376559</v>
      </c>
      <c r="AM1559" s="32"/>
      <c r="AN1559" s="32"/>
      <c r="AO1559" s="32">
        <v>0</v>
      </c>
      <c r="AP1559" s="32">
        <v>15446000</v>
      </c>
      <c r="AQ1559" s="32">
        <v>41435794</v>
      </c>
      <c r="AR1559" s="32">
        <f>AP1559</f>
        <v>15446000</v>
      </c>
      <c r="AS1559" s="32">
        <f>AR1559+AQ1559+AO1559</f>
        <v>56881794</v>
      </c>
      <c r="AT1559" s="28">
        <f>AR1559/($R1559*1000)</f>
        <v>154.46</v>
      </c>
      <c r="AU1559" s="28">
        <f>AS1559/($R1559*1000)</f>
        <v>568.81794000000002</v>
      </c>
      <c r="AV1559" s="16">
        <f>IF(P1559 = "NRIS",AS1559,AR1559)</f>
        <v>56881794</v>
      </c>
      <c r="BB1559" s="1" t="s">
        <v>2374</v>
      </c>
      <c r="BC1559" s="2">
        <v>43584</v>
      </c>
      <c r="BF1559" s="2">
        <v>44621</v>
      </c>
      <c r="BG1559" s="1" t="s">
        <v>2461</v>
      </c>
      <c r="BH1559" s="1" t="s">
        <v>3073</v>
      </c>
      <c r="BI1559" s="1" t="s">
        <v>67</v>
      </c>
      <c r="BJ1559" s="1" t="s">
        <v>2856</v>
      </c>
      <c r="BK1559" s="1" t="s">
        <v>2395</v>
      </c>
      <c r="BL1559" s="1" t="s">
        <v>2863</v>
      </c>
      <c r="BM1559" s="1" t="s">
        <v>126</v>
      </c>
      <c r="BN1559" s="1" t="s">
        <v>3074</v>
      </c>
      <c r="BO1559" s="1">
        <v>100</v>
      </c>
      <c r="BP1559" s="1">
        <v>100</v>
      </c>
      <c r="BQ1559" s="1" t="s">
        <v>1485</v>
      </c>
      <c r="BR1559" s="1" t="s">
        <v>1486</v>
      </c>
      <c r="BS1559" s="1" t="s">
        <v>84</v>
      </c>
      <c r="BU1559" s="1">
        <v>100</v>
      </c>
      <c r="BV1559" s="1">
        <v>100</v>
      </c>
      <c r="BW1559" s="1">
        <v>0</v>
      </c>
      <c r="BX1559" s="1">
        <v>0</v>
      </c>
    </row>
    <row r="1560" spans="4:76" hidden="1" x14ac:dyDescent="0.25">
      <c r="D1560" s="4"/>
      <c r="E1560" s="5" t="str">
        <f>BJ1560</f>
        <v>DPP-2019-Cycle</v>
      </c>
      <c r="F1560" s="5" t="str">
        <f>BK1560</f>
        <v>South</v>
      </c>
      <c r="H1560" s="5" t="str">
        <f>BB1560</f>
        <v>Withdrawn</v>
      </c>
      <c r="I1560" s="6" t="str">
        <f>BS1560</f>
        <v>Not Started</v>
      </c>
      <c r="J1560" s="1" t="s">
        <v>5461</v>
      </c>
      <c r="P1560" s="1" t="str">
        <f>BM1560</f>
        <v>NRIS</v>
      </c>
      <c r="Q1560" s="1" t="s">
        <v>6202</v>
      </c>
      <c r="R1560" s="1">
        <f>BP1560</f>
        <v>100</v>
      </c>
      <c r="T1560" s="1" t="str">
        <f>BQ1560</f>
        <v>Solar</v>
      </c>
      <c r="U1560" s="1" t="str">
        <f>BH1560</f>
        <v>Monroe County</v>
      </c>
      <c r="V1560" s="1" t="str">
        <f>BI1560</f>
        <v>AR</v>
      </c>
      <c r="Z1560" s="1">
        <v>0</v>
      </c>
      <c r="AB1560" s="1"/>
      <c r="AC1560" s="1"/>
      <c r="AJ1560" s="5"/>
      <c r="AK1560" s="5"/>
      <c r="AL1560" s="5"/>
      <c r="AM1560" s="5"/>
      <c r="AN1560" s="5"/>
      <c r="AO1560" s="5"/>
      <c r="AP1560" s="5"/>
      <c r="AQ1560" s="5"/>
      <c r="AR1560" s="32"/>
      <c r="AS1560" s="32"/>
      <c r="AT1560" s="28">
        <f>AR1560/($R1560*1000)</f>
        <v>0</v>
      </c>
      <c r="AU1560" s="28">
        <f>AS1560/($R1560*1000)</f>
        <v>0</v>
      </c>
      <c r="BB1560" s="1" t="s">
        <v>73</v>
      </c>
      <c r="BC1560" s="2">
        <v>43584</v>
      </c>
      <c r="BD1560" s="2">
        <v>44048</v>
      </c>
      <c r="BF1560" s="2">
        <v>44621</v>
      </c>
      <c r="BG1560" s="1" t="s">
        <v>2392</v>
      </c>
      <c r="BH1560" s="1" t="s">
        <v>310</v>
      </c>
      <c r="BI1560" s="1" t="s">
        <v>2394</v>
      </c>
      <c r="BJ1560" s="1" t="s">
        <v>2856</v>
      </c>
      <c r="BK1560" s="1" t="s">
        <v>2395</v>
      </c>
      <c r="BL1560" s="1" t="s">
        <v>2863</v>
      </c>
      <c r="BM1560" s="1" t="s">
        <v>126</v>
      </c>
      <c r="BN1560" s="1" t="s">
        <v>5462</v>
      </c>
      <c r="BO1560" s="1">
        <v>100</v>
      </c>
      <c r="BP1560" s="1">
        <v>100</v>
      </c>
      <c r="BQ1560" s="1" t="s">
        <v>1485</v>
      </c>
      <c r="BR1560" s="1" t="s">
        <v>1486</v>
      </c>
      <c r="BS1560" s="1" t="s">
        <v>84</v>
      </c>
      <c r="BU1560" s="1">
        <v>0</v>
      </c>
      <c r="BV1560" s="1">
        <v>0</v>
      </c>
      <c r="BW1560" s="1">
        <v>0</v>
      </c>
      <c r="BX1560" s="1">
        <v>0</v>
      </c>
    </row>
    <row r="1561" spans="4:76" hidden="1" x14ac:dyDescent="0.25">
      <c r="D1561" s="4"/>
      <c r="E1561" s="5" t="str">
        <f>BJ1561</f>
        <v>DPP-2017-AUG</v>
      </c>
      <c r="F1561" s="5" t="str">
        <f>BK1561</f>
        <v>East (ITC)</v>
      </c>
      <c r="H1561" s="5" t="str">
        <f>BB1561</f>
        <v>Withdrawn</v>
      </c>
      <c r="I1561" s="6" t="str">
        <f>BS1561</f>
        <v>Not Started</v>
      </c>
      <c r="J1561" s="1" t="s">
        <v>4726</v>
      </c>
      <c r="P1561" s="1" t="str">
        <f>BM1561</f>
        <v>NRIS</v>
      </c>
      <c r="R1561" s="1">
        <f>BP1561</f>
        <v>30</v>
      </c>
      <c r="T1561" s="1" t="str">
        <f>BQ1561</f>
        <v>Gas</v>
      </c>
      <c r="U1561" s="1" t="str">
        <f>BH1561</f>
        <v>Manistee County</v>
      </c>
      <c r="V1561" s="1" t="str">
        <f>BI1561</f>
        <v>MI</v>
      </c>
      <c r="AB1561" s="1"/>
      <c r="AC1561" s="1"/>
      <c r="AJ1561" s="5"/>
      <c r="AK1561" s="5"/>
      <c r="AL1561" s="5"/>
      <c r="AM1561" s="5"/>
      <c r="AN1561" s="5"/>
      <c r="AO1561" s="5"/>
      <c r="AP1561" s="5"/>
      <c r="AQ1561" s="5"/>
      <c r="AR1561" s="5"/>
      <c r="AS1561" s="5"/>
      <c r="AT1561" s="5"/>
      <c r="AU1561" s="5"/>
      <c r="BB1561" s="1" t="s">
        <v>73</v>
      </c>
      <c r="BC1561" s="2">
        <v>42902</v>
      </c>
      <c r="BD1561" s="2">
        <v>43474</v>
      </c>
      <c r="BF1561" s="2">
        <v>43739</v>
      </c>
      <c r="BG1561" s="1" t="s">
        <v>139</v>
      </c>
      <c r="BH1561" s="1" t="s">
        <v>461</v>
      </c>
      <c r="BI1561" s="1" t="s">
        <v>130</v>
      </c>
      <c r="BJ1561" s="1" t="s">
        <v>3692</v>
      </c>
      <c r="BK1561" s="1" t="s">
        <v>1808</v>
      </c>
      <c r="BL1561" s="1" t="s">
        <v>726</v>
      </c>
      <c r="BM1561" s="1" t="s">
        <v>126</v>
      </c>
      <c r="BN1561" s="1" t="s">
        <v>4727</v>
      </c>
      <c r="BO1561" s="1">
        <v>30</v>
      </c>
      <c r="BP1561" s="1">
        <v>30</v>
      </c>
      <c r="BQ1561" s="1" t="s">
        <v>64</v>
      </c>
      <c r="BR1561" s="1" t="s">
        <v>172</v>
      </c>
      <c r="BS1561" s="1" t="s">
        <v>84</v>
      </c>
      <c r="BU1561" s="1">
        <v>0</v>
      </c>
      <c r="BV1561" s="1">
        <v>0</v>
      </c>
      <c r="BW1561" s="1">
        <v>0</v>
      </c>
      <c r="BX1561" s="1">
        <v>0</v>
      </c>
    </row>
    <row r="1562" spans="4:76" hidden="1" x14ac:dyDescent="0.25">
      <c r="D1562" s="4"/>
      <c r="E1562" s="5" t="str">
        <f>BJ1562</f>
        <v>DPP-2017-AUG</v>
      </c>
      <c r="F1562" s="5" t="str">
        <f>BK1562</f>
        <v>East (ITC)</v>
      </c>
      <c r="H1562" s="5" t="str">
        <f>BB1562</f>
        <v>Withdrawn</v>
      </c>
      <c r="I1562" s="6" t="str">
        <f>BS1562</f>
        <v>Not Started</v>
      </c>
      <c r="J1562" s="1" t="s">
        <v>4728</v>
      </c>
      <c r="P1562" s="1" t="str">
        <f>BM1562</f>
        <v>NRIS</v>
      </c>
      <c r="R1562" s="1">
        <f>BP1562</f>
        <v>535</v>
      </c>
      <c r="T1562" s="1" t="str">
        <f>BQ1562</f>
        <v>Combined Cycle</v>
      </c>
      <c r="U1562" s="1" t="str">
        <f>BH1562</f>
        <v>Calhoun County</v>
      </c>
      <c r="V1562" s="1" t="str">
        <f>BI1562</f>
        <v>MI</v>
      </c>
      <c r="AB1562" s="1"/>
      <c r="AC1562" s="1"/>
      <c r="AJ1562" s="5"/>
      <c r="AK1562" s="5"/>
      <c r="AL1562" s="5"/>
      <c r="AM1562" s="5"/>
      <c r="AN1562" s="5"/>
      <c r="AO1562" s="5"/>
      <c r="AP1562" s="5"/>
      <c r="AQ1562" s="5"/>
      <c r="AR1562" s="5"/>
      <c r="AS1562" s="5"/>
      <c r="AT1562" s="5"/>
      <c r="AU1562" s="5"/>
      <c r="BB1562" s="1" t="s">
        <v>73</v>
      </c>
      <c r="BC1562" s="2">
        <v>42902</v>
      </c>
      <c r="BD1562" s="2">
        <v>43474</v>
      </c>
      <c r="BF1562" s="2">
        <v>43952</v>
      </c>
      <c r="BG1562" s="1" t="s">
        <v>139</v>
      </c>
      <c r="BH1562" s="1" t="s">
        <v>1766</v>
      </c>
      <c r="BI1562" s="1" t="s">
        <v>130</v>
      </c>
      <c r="BJ1562" s="1" t="s">
        <v>3692</v>
      </c>
      <c r="BK1562" s="1" t="s">
        <v>1808</v>
      </c>
      <c r="BL1562" s="1" t="s">
        <v>726</v>
      </c>
      <c r="BM1562" s="1" t="s">
        <v>126</v>
      </c>
      <c r="BN1562" s="1" t="s">
        <v>4729</v>
      </c>
      <c r="BO1562" s="1">
        <v>507</v>
      </c>
      <c r="BP1562" s="1">
        <v>535</v>
      </c>
      <c r="BQ1562" s="1" t="s">
        <v>94</v>
      </c>
      <c r="BR1562" s="1" t="s">
        <v>94</v>
      </c>
      <c r="BS1562" s="1" t="s">
        <v>84</v>
      </c>
      <c r="BU1562" s="1">
        <v>0</v>
      </c>
      <c r="BV1562" s="1">
        <v>0</v>
      </c>
      <c r="BW1562" s="1">
        <v>0</v>
      </c>
      <c r="BX1562" s="1">
        <v>0</v>
      </c>
    </row>
    <row r="1563" spans="4:76" x14ac:dyDescent="0.25">
      <c r="D1563" s="4"/>
      <c r="E1563" s="5" t="str">
        <f>BJ1563</f>
        <v>DPP-2019-Cycle</v>
      </c>
      <c r="F1563" s="5" t="str">
        <f>BK1563</f>
        <v>South</v>
      </c>
      <c r="G1563" s="5" t="str">
        <f>_xlfn.CONCAT(E1563,F1563)</f>
        <v>DPP-2019-CycleSouth</v>
      </c>
      <c r="H1563" s="5" t="str">
        <f>BB1563</f>
        <v>Active</v>
      </c>
      <c r="I1563" s="6" t="str">
        <f>BS1563</f>
        <v>Not Started</v>
      </c>
      <c r="J1563" s="1" t="s">
        <v>3077</v>
      </c>
      <c r="M1563" s="1" t="s">
        <v>6170</v>
      </c>
      <c r="N1563" s="1" t="s">
        <v>6146</v>
      </c>
      <c r="P1563" s="1" t="str">
        <f>BM1563</f>
        <v>NRIS</v>
      </c>
      <c r="Q1563" s="1" t="s">
        <v>6202</v>
      </c>
      <c r="R1563" s="1">
        <f>BP1563</f>
        <v>75</v>
      </c>
      <c r="T1563" s="1" t="str">
        <f>BQ1563</f>
        <v>Solar</v>
      </c>
      <c r="U1563" s="1" t="str">
        <f>BH1563</f>
        <v>Ashley County</v>
      </c>
      <c r="V1563" s="1" t="str">
        <f>BI1563</f>
        <v>AR</v>
      </c>
      <c r="Z1563" s="1">
        <v>1</v>
      </c>
      <c r="AA1563" s="1">
        <v>1</v>
      </c>
      <c r="AB1563" s="36">
        <v>300000</v>
      </c>
      <c r="AC1563" s="36">
        <v>1828655</v>
      </c>
      <c r="AJ1563" s="5"/>
      <c r="AK1563" s="32">
        <v>693401</v>
      </c>
      <c r="AL1563" s="32">
        <f>SUM(AB1563:AK1563)</f>
        <v>2822056</v>
      </c>
      <c r="AM1563" s="32"/>
      <c r="AN1563" s="32"/>
      <c r="AO1563" s="32">
        <v>0</v>
      </c>
      <c r="AP1563" s="32">
        <v>11779000</v>
      </c>
      <c r="AQ1563" s="32">
        <v>2331278</v>
      </c>
      <c r="AR1563" s="32">
        <f>AP1563</f>
        <v>11779000</v>
      </c>
      <c r="AS1563" s="32">
        <f>AR1563+AQ1563+AO1563</f>
        <v>14110278</v>
      </c>
      <c r="AT1563" s="28">
        <f>AR1563/($R1563*1000)</f>
        <v>157.05333333333334</v>
      </c>
      <c r="AU1563" s="28">
        <f>AS1563/($R1563*1000)</f>
        <v>188.13704000000001</v>
      </c>
      <c r="AV1563" s="16">
        <f>IF(P1563 = "NRIS",AS1563,AR1563)</f>
        <v>14110278</v>
      </c>
      <c r="BB1563" s="1" t="s">
        <v>2374</v>
      </c>
      <c r="BC1563" s="2">
        <v>43584</v>
      </c>
      <c r="BF1563" s="2">
        <v>44621</v>
      </c>
      <c r="BG1563" s="1" t="s">
        <v>2392</v>
      </c>
      <c r="BH1563" s="1" t="s">
        <v>3078</v>
      </c>
      <c r="BI1563" s="1" t="s">
        <v>2394</v>
      </c>
      <c r="BJ1563" s="1" t="s">
        <v>2856</v>
      </c>
      <c r="BK1563" s="1" t="s">
        <v>2395</v>
      </c>
      <c r="BL1563" s="1" t="s">
        <v>2863</v>
      </c>
      <c r="BM1563" s="1" t="s">
        <v>126</v>
      </c>
      <c r="BN1563" s="1" t="s">
        <v>3079</v>
      </c>
      <c r="BO1563" s="1">
        <v>75</v>
      </c>
      <c r="BP1563" s="1">
        <v>75</v>
      </c>
      <c r="BQ1563" s="1" t="s">
        <v>1485</v>
      </c>
      <c r="BR1563" s="1" t="s">
        <v>1486</v>
      </c>
      <c r="BS1563" s="1" t="s">
        <v>84</v>
      </c>
      <c r="BU1563" s="1">
        <v>75</v>
      </c>
      <c r="BV1563" s="1">
        <v>75</v>
      </c>
      <c r="BW1563" s="1">
        <v>0</v>
      </c>
      <c r="BX1563" s="1">
        <v>0</v>
      </c>
    </row>
    <row r="1564" spans="4:76" hidden="1" x14ac:dyDescent="0.25">
      <c r="D1564" s="4"/>
      <c r="E1564" s="5" t="str">
        <f>BJ1564</f>
        <v>SPA-2015-MAY</v>
      </c>
      <c r="F1564" s="5">
        <f>BK1564</f>
        <v>0</v>
      </c>
      <c r="H1564" s="5" t="str">
        <f>BB1564</f>
        <v>Withdrawn</v>
      </c>
      <c r="I1564" s="6" t="str">
        <f>BS1564</f>
        <v>Not Started</v>
      </c>
      <c r="J1564" s="1" t="s">
        <v>3441</v>
      </c>
      <c r="P1564" s="1" t="str">
        <f>BM1564</f>
        <v>NRIS</v>
      </c>
      <c r="R1564" s="1">
        <f>BP1564</f>
        <v>197.8</v>
      </c>
      <c r="T1564" s="1" t="str">
        <f>BQ1564</f>
        <v>Wind</v>
      </c>
      <c r="U1564" s="1" t="str">
        <f>BH1564</f>
        <v>Newton County</v>
      </c>
      <c r="V1564" s="1" t="str">
        <f>BI1564</f>
        <v>IN</v>
      </c>
      <c r="AB1564" s="1"/>
      <c r="AC1564" s="1"/>
      <c r="AJ1564" s="5"/>
      <c r="AK1564" s="5"/>
      <c r="AL1564" s="5"/>
      <c r="AM1564" s="5"/>
      <c r="AN1564" s="5"/>
      <c r="AO1564" s="5"/>
      <c r="AP1564" s="5"/>
      <c r="AQ1564" s="5"/>
      <c r="AR1564" s="5"/>
      <c r="AS1564" s="5"/>
      <c r="AT1564" s="5"/>
      <c r="AU1564" s="5"/>
      <c r="BB1564" s="1" t="s">
        <v>73</v>
      </c>
      <c r="BC1564" s="2">
        <v>41340</v>
      </c>
      <c r="BD1564" s="2">
        <v>42878</v>
      </c>
      <c r="BF1564" s="2">
        <v>43358</v>
      </c>
      <c r="BG1564" s="1" t="s">
        <v>804</v>
      </c>
      <c r="BH1564" s="1" t="s">
        <v>1876</v>
      </c>
      <c r="BI1564" s="1" t="s">
        <v>103</v>
      </c>
      <c r="BJ1564" s="1" t="s">
        <v>3101</v>
      </c>
      <c r="BL1564" s="1" t="s">
        <v>143</v>
      </c>
      <c r="BM1564" s="1" t="s">
        <v>126</v>
      </c>
      <c r="BN1564" s="1" t="s">
        <v>3442</v>
      </c>
      <c r="BO1564" s="1">
        <v>197.8</v>
      </c>
      <c r="BP1564" s="1">
        <v>197.8</v>
      </c>
      <c r="BQ1564" s="1" t="s">
        <v>97</v>
      </c>
      <c r="BR1564" s="1" t="s">
        <v>98</v>
      </c>
      <c r="BS1564" s="1" t="s">
        <v>84</v>
      </c>
      <c r="BU1564" s="1">
        <v>0</v>
      </c>
      <c r="BV1564" s="1">
        <v>0</v>
      </c>
      <c r="BW1564" s="1">
        <v>0</v>
      </c>
      <c r="BX1564" s="1">
        <v>0</v>
      </c>
    </row>
    <row r="1565" spans="4:76" x14ac:dyDescent="0.25">
      <c r="D1565" s="4"/>
      <c r="E1565" s="5" t="str">
        <f>BJ1565</f>
        <v>DPP-2019-Cycle</v>
      </c>
      <c r="F1565" s="5" t="str">
        <f>BK1565</f>
        <v>South</v>
      </c>
      <c r="G1565" s="5" t="str">
        <f>_xlfn.CONCAT(E1565,F1565)</f>
        <v>DPP-2019-CycleSouth</v>
      </c>
      <c r="H1565" s="5" t="str">
        <f>BB1565</f>
        <v>Active</v>
      </c>
      <c r="I1565" s="6" t="str">
        <f>BS1565</f>
        <v>Not Started</v>
      </c>
      <c r="J1565" s="1" t="s">
        <v>3080</v>
      </c>
      <c r="P1565" s="1" t="str">
        <f>BM1565</f>
        <v>NRIS</v>
      </c>
      <c r="Q1565" s="1" t="s">
        <v>6202</v>
      </c>
      <c r="R1565" s="1">
        <f>BP1565</f>
        <v>200</v>
      </c>
      <c r="T1565" s="1" t="str">
        <f>BQ1565</f>
        <v>Solar</v>
      </c>
      <c r="U1565" s="1" t="str">
        <f>BH1565</f>
        <v>Beauregard Parish</v>
      </c>
      <c r="V1565" s="1" t="str">
        <f>BI1565</f>
        <v>LA</v>
      </c>
      <c r="Z1565" s="1">
        <v>1</v>
      </c>
      <c r="AA1565" s="1">
        <v>1</v>
      </c>
      <c r="AB1565" s="36">
        <v>800000</v>
      </c>
      <c r="AC1565" s="36">
        <v>8857952</v>
      </c>
      <c r="AJ1565" s="5"/>
      <c r="AK1565" s="32">
        <v>10679724</v>
      </c>
      <c r="AL1565" s="32">
        <f>SUM(AB1565:AK1565)</f>
        <v>20337676</v>
      </c>
      <c r="AM1565" s="32"/>
      <c r="AN1565" s="32"/>
      <c r="AO1565" s="32">
        <v>0</v>
      </c>
      <c r="AP1565" s="32">
        <f>2500000+8749146</f>
        <v>11249146</v>
      </c>
      <c r="AQ1565" s="32">
        <v>90439234</v>
      </c>
      <c r="AR1565" s="32">
        <f>AP1565</f>
        <v>11249146</v>
      </c>
      <c r="AS1565" s="32">
        <f>AR1565+AQ1565+AO1565</f>
        <v>101688380</v>
      </c>
      <c r="AT1565" s="28">
        <f>AR1565/($R1565*1000)</f>
        <v>56.245730000000002</v>
      </c>
      <c r="AU1565" s="28">
        <f>AS1565/($R1565*1000)</f>
        <v>508.44189999999998</v>
      </c>
      <c r="AV1565" s="16">
        <f>IF(P1565 = "NRIS",AS1565,AR1565)</f>
        <v>101688380</v>
      </c>
      <c r="BB1565" s="1" t="s">
        <v>2374</v>
      </c>
      <c r="BC1565" s="2">
        <v>43584</v>
      </c>
      <c r="BF1565" s="2">
        <v>44621</v>
      </c>
      <c r="BG1565" s="1" t="s">
        <v>2711</v>
      </c>
      <c r="BH1565" s="1" t="s">
        <v>3081</v>
      </c>
      <c r="BI1565" s="1" t="s">
        <v>61</v>
      </c>
      <c r="BJ1565" s="1" t="s">
        <v>2856</v>
      </c>
      <c r="BK1565" s="1" t="s">
        <v>2395</v>
      </c>
      <c r="BL1565" s="1" t="s">
        <v>2863</v>
      </c>
      <c r="BM1565" s="1" t="s">
        <v>126</v>
      </c>
      <c r="BN1565" s="1" t="s">
        <v>3082</v>
      </c>
      <c r="BO1565" s="1">
        <v>200</v>
      </c>
      <c r="BP1565" s="1">
        <v>200</v>
      </c>
      <c r="BQ1565" s="1" t="s">
        <v>1485</v>
      </c>
      <c r="BR1565" s="1" t="s">
        <v>1486</v>
      </c>
      <c r="BS1565" s="1" t="s">
        <v>84</v>
      </c>
      <c r="BU1565" s="1">
        <v>200</v>
      </c>
      <c r="BV1565" s="1">
        <v>200</v>
      </c>
      <c r="BW1565" s="1">
        <v>0</v>
      </c>
      <c r="BX1565" s="1">
        <v>0</v>
      </c>
    </row>
    <row r="1566" spans="4:76" hidden="1" x14ac:dyDescent="0.25">
      <c r="D1566" s="4"/>
      <c r="E1566" s="5" t="str">
        <f>BJ1566</f>
        <v>DPP-2019-Cycle</v>
      </c>
      <c r="F1566" s="5" t="str">
        <f>BK1566</f>
        <v>West</v>
      </c>
      <c r="H1566" s="5" t="str">
        <f>BB1566</f>
        <v>Active</v>
      </c>
      <c r="I1566" s="6" t="str">
        <f>BS1566</f>
        <v>Not Started</v>
      </c>
      <c r="J1566" s="1" t="s">
        <v>3087</v>
      </c>
      <c r="P1566" s="1" t="str">
        <f>BM1566</f>
        <v>NRIS</v>
      </c>
      <c r="R1566" s="1">
        <f>BP1566</f>
        <v>250</v>
      </c>
      <c r="T1566" s="1" t="str">
        <f>BQ1566</f>
        <v>Solar</v>
      </c>
      <c r="U1566" s="1" t="str">
        <f>BH1566</f>
        <v>Linn County</v>
      </c>
      <c r="V1566" s="1" t="str">
        <f>BI1566</f>
        <v>IA</v>
      </c>
      <c r="AB1566" s="1"/>
      <c r="AC1566" s="1"/>
      <c r="AJ1566" s="5"/>
      <c r="AK1566" s="5"/>
      <c r="AL1566" s="5"/>
      <c r="AM1566" s="5"/>
      <c r="AN1566" s="5"/>
      <c r="AO1566" s="5"/>
      <c r="AP1566" s="5"/>
      <c r="AQ1566" s="5"/>
      <c r="AR1566" s="32"/>
      <c r="AS1566" s="32"/>
      <c r="AT1566" s="28">
        <f>AR1566/($R1566*1000)</f>
        <v>0</v>
      </c>
      <c r="AU1566" s="28">
        <f>AS1566/($R1566*1000)</f>
        <v>0</v>
      </c>
      <c r="BB1566" s="1" t="s">
        <v>2374</v>
      </c>
      <c r="BC1566" s="2">
        <v>43584</v>
      </c>
      <c r="BF1566" s="2">
        <v>45229</v>
      </c>
      <c r="BG1566" s="1" t="s">
        <v>87</v>
      </c>
      <c r="BH1566" s="1" t="s">
        <v>463</v>
      </c>
      <c r="BI1566" s="1" t="s">
        <v>89</v>
      </c>
      <c r="BJ1566" s="1" t="s">
        <v>2856</v>
      </c>
      <c r="BK1566" s="1" t="s">
        <v>725</v>
      </c>
      <c r="BL1566" s="1" t="s">
        <v>2857</v>
      </c>
      <c r="BM1566" s="1" t="s">
        <v>126</v>
      </c>
      <c r="BN1566" s="1" t="s">
        <v>3088</v>
      </c>
      <c r="BO1566" s="1">
        <v>250</v>
      </c>
      <c r="BP1566" s="1">
        <v>250</v>
      </c>
      <c r="BQ1566" s="1" t="s">
        <v>1485</v>
      </c>
      <c r="BR1566" s="1" t="s">
        <v>1486</v>
      </c>
      <c r="BS1566" s="1" t="s">
        <v>84</v>
      </c>
      <c r="BU1566" s="1">
        <v>0</v>
      </c>
      <c r="BV1566" s="1">
        <v>0</v>
      </c>
      <c r="BW1566" s="1">
        <v>0</v>
      </c>
      <c r="BX1566" s="1">
        <v>0</v>
      </c>
    </row>
    <row r="1567" spans="4:76" hidden="1" x14ac:dyDescent="0.25">
      <c r="D1567" s="4"/>
      <c r="E1567" s="5" t="str">
        <f>BJ1567</f>
        <v>DPP-2019-Cycle</v>
      </c>
      <c r="F1567" s="5" t="str">
        <f>BK1567</f>
        <v>West</v>
      </c>
      <c r="H1567" s="5" t="str">
        <f>BB1567</f>
        <v>Active</v>
      </c>
      <c r="I1567" s="6" t="str">
        <f>BS1567</f>
        <v>Not Started</v>
      </c>
      <c r="J1567" s="1" t="s">
        <v>3089</v>
      </c>
      <c r="P1567" s="1" t="str">
        <f>BM1567</f>
        <v>NRIS</v>
      </c>
      <c r="R1567" s="1">
        <f>BP1567</f>
        <v>50</v>
      </c>
      <c r="T1567" s="1" t="str">
        <f>BQ1567</f>
        <v>Battery Storage</v>
      </c>
      <c r="U1567" s="1" t="str">
        <f>BH1567</f>
        <v>Linn County</v>
      </c>
      <c r="V1567" s="1" t="str">
        <f>BI1567</f>
        <v>IA</v>
      </c>
      <c r="AB1567" s="1"/>
      <c r="AC1567" s="1"/>
      <c r="AJ1567" s="5"/>
      <c r="AK1567" s="5"/>
      <c r="AL1567" s="5"/>
      <c r="AM1567" s="5"/>
      <c r="AN1567" s="5"/>
      <c r="AO1567" s="5"/>
      <c r="AP1567" s="5"/>
      <c r="AQ1567" s="5"/>
      <c r="AR1567" s="32"/>
      <c r="AS1567" s="32"/>
      <c r="AT1567" s="28">
        <f>AR1567/($R1567*1000)</f>
        <v>0</v>
      </c>
      <c r="AU1567" s="28">
        <f>AS1567/($R1567*1000)</f>
        <v>0</v>
      </c>
      <c r="BB1567" s="1" t="s">
        <v>2374</v>
      </c>
      <c r="BC1567" s="2">
        <v>43584</v>
      </c>
      <c r="BF1567" s="2">
        <v>45229</v>
      </c>
      <c r="BG1567" s="1" t="s">
        <v>87</v>
      </c>
      <c r="BH1567" s="1" t="s">
        <v>463</v>
      </c>
      <c r="BI1567" s="1" t="s">
        <v>89</v>
      </c>
      <c r="BJ1567" s="1" t="s">
        <v>2856</v>
      </c>
      <c r="BK1567" s="1" t="s">
        <v>725</v>
      </c>
      <c r="BL1567" s="1" t="s">
        <v>2857</v>
      </c>
      <c r="BM1567" s="1" t="s">
        <v>126</v>
      </c>
      <c r="BN1567" s="1" t="s">
        <v>3088</v>
      </c>
      <c r="BO1567" s="1">
        <v>50</v>
      </c>
      <c r="BP1567" s="1">
        <v>50</v>
      </c>
      <c r="BQ1567" s="1" t="s">
        <v>2498</v>
      </c>
      <c r="BR1567" s="1" t="s">
        <v>2499</v>
      </c>
      <c r="BS1567" s="1" t="s">
        <v>84</v>
      </c>
      <c r="BU1567" s="1">
        <v>0</v>
      </c>
      <c r="BV1567" s="1">
        <v>0</v>
      </c>
      <c r="BW1567" s="1">
        <v>0</v>
      </c>
      <c r="BX1567" s="1">
        <v>0</v>
      </c>
    </row>
    <row r="1568" spans="4:76" x14ac:dyDescent="0.25">
      <c r="D1568" s="4"/>
      <c r="E1568" s="5" t="str">
        <f>BJ1568</f>
        <v>DPP-2019-Cycle</v>
      </c>
      <c r="F1568" s="5" t="str">
        <f>BK1568</f>
        <v>South</v>
      </c>
      <c r="G1568" s="5" t="str">
        <f>_xlfn.CONCAT(E1568,F1568)</f>
        <v>DPP-2019-CycleSouth</v>
      </c>
      <c r="H1568" s="5" t="str">
        <f>BB1568</f>
        <v>Active</v>
      </c>
      <c r="I1568" s="6" t="str">
        <f>BS1568</f>
        <v>Not Started</v>
      </c>
      <c r="J1568" s="1" t="s">
        <v>3090</v>
      </c>
      <c r="P1568" s="1" t="str">
        <f>BM1568</f>
        <v>NRIS</v>
      </c>
      <c r="Q1568" s="1" t="s">
        <v>6202</v>
      </c>
      <c r="R1568" s="1">
        <f>BP1568</f>
        <v>150</v>
      </c>
      <c r="T1568" s="1" t="str">
        <f>BQ1568</f>
        <v>Solar</v>
      </c>
      <c r="U1568" s="1" t="str">
        <f>BH1568</f>
        <v>Evangeline Parish</v>
      </c>
      <c r="V1568" s="1" t="str">
        <f>BI1568</f>
        <v>LA</v>
      </c>
      <c r="Z1568" s="1">
        <v>1</v>
      </c>
      <c r="AA1568" s="1">
        <v>1</v>
      </c>
      <c r="AB1568" s="36">
        <v>600000</v>
      </c>
      <c r="AC1568" s="36">
        <v>5978388</v>
      </c>
      <c r="AJ1568" s="5"/>
      <c r="AK1568" s="32">
        <v>7612356</v>
      </c>
      <c r="AL1568" s="32">
        <f>SUM(AB1568:AK1568)</f>
        <v>14190744</v>
      </c>
      <c r="AM1568" s="32"/>
      <c r="AN1568" s="32"/>
      <c r="AO1568" s="32">
        <v>0</v>
      </c>
      <c r="AP1568" s="32">
        <f>2426089</f>
        <v>2426089</v>
      </c>
      <c r="AQ1568" s="32">
        <v>68527633</v>
      </c>
      <c r="AR1568" s="32">
        <f>AP1568</f>
        <v>2426089</v>
      </c>
      <c r="AS1568" s="32">
        <f>AR1568+AQ1568+AO1568</f>
        <v>70953722</v>
      </c>
      <c r="AT1568" s="28">
        <f>AR1568/($R1568*1000)</f>
        <v>16.173926666666667</v>
      </c>
      <c r="AU1568" s="28">
        <f>AS1568/($R1568*1000)</f>
        <v>473.02481333333333</v>
      </c>
      <c r="AV1568" s="16">
        <f>IF(P1568 = "NRIS",AS1568,AR1568)</f>
        <v>70953722</v>
      </c>
      <c r="BB1568" s="1" t="s">
        <v>2374</v>
      </c>
      <c r="BC1568" s="2">
        <v>43584</v>
      </c>
      <c r="BF1568" s="2">
        <v>44864</v>
      </c>
      <c r="BG1568" s="1" t="s">
        <v>2711</v>
      </c>
      <c r="BH1568" s="1" t="s">
        <v>3091</v>
      </c>
      <c r="BI1568" s="1" t="s">
        <v>61</v>
      </c>
      <c r="BJ1568" s="1" t="s">
        <v>2856</v>
      </c>
      <c r="BK1568" s="1" t="s">
        <v>2395</v>
      </c>
      <c r="BL1568" s="1" t="s">
        <v>2863</v>
      </c>
      <c r="BM1568" s="1" t="s">
        <v>126</v>
      </c>
      <c r="BN1568" s="1" t="s">
        <v>3092</v>
      </c>
      <c r="BO1568" s="1">
        <v>150</v>
      </c>
      <c r="BP1568" s="1">
        <v>150</v>
      </c>
      <c r="BQ1568" s="1" t="s">
        <v>1485</v>
      </c>
      <c r="BR1568" s="1" t="s">
        <v>1486</v>
      </c>
      <c r="BS1568" s="1" t="s">
        <v>84</v>
      </c>
      <c r="BU1568" s="1">
        <v>125</v>
      </c>
      <c r="BV1568" s="1">
        <v>125</v>
      </c>
      <c r="BW1568" s="1">
        <v>0</v>
      </c>
      <c r="BX1568" s="1">
        <v>0</v>
      </c>
    </row>
    <row r="1569" spans="4:76" hidden="1" x14ac:dyDescent="0.25">
      <c r="D1569" s="4"/>
      <c r="E1569" s="5" t="str">
        <f>BJ1569</f>
        <v>DPP-2019-Cycle</v>
      </c>
      <c r="F1569" s="5" t="str">
        <f>BK1569</f>
        <v>South</v>
      </c>
      <c r="H1569" s="5" t="str">
        <f>BB1569</f>
        <v>Withdrawn</v>
      </c>
      <c r="I1569" s="6" t="str">
        <f>BS1569</f>
        <v>Not Started</v>
      </c>
      <c r="J1569" s="1" t="s">
        <v>5463</v>
      </c>
      <c r="P1569" s="1" t="str">
        <f>BM1569</f>
        <v>NRIS</v>
      </c>
      <c r="Q1569" s="1" t="s">
        <v>6202</v>
      </c>
      <c r="R1569" s="1">
        <f>BP1569</f>
        <v>50</v>
      </c>
      <c r="T1569" s="1" t="str">
        <f>BQ1569</f>
        <v>Solar</v>
      </c>
      <c r="U1569" s="1" t="str">
        <f>BH1569</f>
        <v>Tunica County</v>
      </c>
      <c r="V1569" s="1" t="str">
        <f>BI1569</f>
        <v>MS</v>
      </c>
      <c r="Z1569" s="1">
        <v>0</v>
      </c>
      <c r="AB1569" s="1"/>
      <c r="AC1569" s="1"/>
      <c r="AJ1569" s="5"/>
      <c r="AK1569" s="5"/>
      <c r="AL1569" s="5"/>
      <c r="AM1569" s="5"/>
      <c r="AN1569" s="5"/>
      <c r="AO1569" s="5"/>
      <c r="AP1569" s="5"/>
      <c r="AQ1569" s="5"/>
      <c r="AR1569" s="32"/>
      <c r="AS1569" s="32"/>
      <c r="AT1569" s="28">
        <f>AR1569/($R1569*1000)</f>
        <v>0</v>
      </c>
      <c r="AU1569" s="28">
        <f>AS1569/($R1569*1000)</f>
        <v>0</v>
      </c>
      <c r="BB1569" s="1" t="s">
        <v>73</v>
      </c>
      <c r="BC1569" s="2">
        <v>43584</v>
      </c>
      <c r="BD1569" s="2">
        <v>44048</v>
      </c>
      <c r="BF1569" s="2">
        <v>44743</v>
      </c>
      <c r="BG1569" s="1" t="s">
        <v>2949</v>
      </c>
      <c r="BH1569" s="1" t="s">
        <v>3444</v>
      </c>
      <c r="BI1569" s="1" t="s">
        <v>2526</v>
      </c>
      <c r="BJ1569" s="1" t="s">
        <v>2856</v>
      </c>
      <c r="BK1569" s="1" t="s">
        <v>2395</v>
      </c>
      <c r="BL1569" s="1" t="s">
        <v>2863</v>
      </c>
      <c r="BM1569" s="1" t="s">
        <v>126</v>
      </c>
      <c r="BN1569" s="1" t="s">
        <v>5464</v>
      </c>
      <c r="BO1569" s="1">
        <v>50</v>
      </c>
      <c r="BP1569" s="1">
        <v>50</v>
      </c>
      <c r="BQ1569" s="1" t="s">
        <v>1485</v>
      </c>
      <c r="BR1569" s="1" t="s">
        <v>1486</v>
      </c>
      <c r="BS1569" s="1" t="s">
        <v>84</v>
      </c>
      <c r="BU1569" s="1">
        <v>0</v>
      </c>
      <c r="BV1569" s="1">
        <v>0</v>
      </c>
      <c r="BW1569" s="1">
        <v>0</v>
      </c>
      <c r="BX1569" s="1">
        <v>0</v>
      </c>
    </row>
    <row r="1570" spans="4:76" hidden="1" x14ac:dyDescent="0.25">
      <c r="D1570" s="4"/>
      <c r="E1570" s="5" t="str">
        <f>BJ1570</f>
        <v>DPP-2019-Cycle</v>
      </c>
      <c r="F1570" s="5" t="str">
        <f>BK1570</f>
        <v>Central</v>
      </c>
      <c r="H1570" s="5" t="str">
        <f>BB1570</f>
        <v>Active</v>
      </c>
      <c r="I1570" s="6" t="str">
        <f>BS1570</f>
        <v>Not Started</v>
      </c>
      <c r="J1570" s="1" t="s">
        <v>3096</v>
      </c>
      <c r="P1570" s="1" t="str">
        <f>BM1570</f>
        <v>NRIS</v>
      </c>
      <c r="R1570" s="1">
        <f>BP1570</f>
        <v>200</v>
      </c>
      <c r="T1570" s="1" t="str">
        <f>BQ1570</f>
        <v>Wind</v>
      </c>
      <c r="U1570" s="1" t="str">
        <f>BH1570</f>
        <v>Morgan County</v>
      </c>
      <c r="V1570" s="1" t="str">
        <f>BI1570</f>
        <v>IL</v>
      </c>
      <c r="AB1570" s="1"/>
      <c r="AC1570" s="1"/>
      <c r="AJ1570" s="5"/>
      <c r="AK1570" s="5"/>
      <c r="AL1570" s="5"/>
      <c r="AM1570" s="5"/>
      <c r="AN1570" s="5"/>
      <c r="AO1570" s="5"/>
      <c r="AP1570" s="5"/>
      <c r="AQ1570" s="5"/>
      <c r="AR1570" s="32"/>
      <c r="AS1570" s="32"/>
      <c r="AT1570" s="28">
        <f>AR1570/($R1570*1000)</f>
        <v>0</v>
      </c>
      <c r="AU1570" s="28">
        <f>AS1570/($R1570*1000)</f>
        <v>0</v>
      </c>
      <c r="BB1570" s="1" t="s">
        <v>2374</v>
      </c>
      <c r="BC1570" s="2">
        <v>43584</v>
      </c>
      <c r="BF1570" s="2">
        <v>44671</v>
      </c>
      <c r="BG1570" s="1" t="s">
        <v>122</v>
      </c>
      <c r="BH1570" s="1" t="s">
        <v>1856</v>
      </c>
      <c r="BI1570" s="1" t="s">
        <v>124</v>
      </c>
      <c r="BJ1570" s="1" t="s">
        <v>2856</v>
      </c>
      <c r="BK1570" s="1" t="s">
        <v>2435</v>
      </c>
      <c r="BL1570" s="1" t="s">
        <v>2857</v>
      </c>
      <c r="BM1570" s="1" t="s">
        <v>126</v>
      </c>
      <c r="BN1570" s="1" t="s">
        <v>3097</v>
      </c>
      <c r="BO1570" s="1">
        <v>200</v>
      </c>
      <c r="BP1570" s="1">
        <v>200</v>
      </c>
      <c r="BQ1570" s="1" t="s">
        <v>97</v>
      </c>
      <c r="BR1570" s="1" t="s">
        <v>98</v>
      </c>
      <c r="BS1570" s="1" t="s">
        <v>84</v>
      </c>
      <c r="BU1570" s="1">
        <v>0</v>
      </c>
      <c r="BV1570" s="1">
        <v>0</v>
      </c>
      <c r="BW1570" s="1">
        <v>0</v>
      </c>
      <c r="BX1570" s="1">
        <v>0</v>
      </c>
    </row>
    <row r="1571" spans="4:76" hidden="1" x14ac:dyDescent="0.25">
      <c r="D1571" s="4"/>
      <c r="E1571" s="5" t="str">
        <f>BJ1571</f>
        <v>DPP-2019-Cycle</v>
      </c>
      <c r="F1571" s="5" t="str">
        <f>BK1571</f>
        <v>South</v>
      </c>
      <c r="H1571" s="5" t="str">
        <f>BB1571</f>
        <v>Withdrawn</v>
      </c>
      <c r="I1571" s="6" t="str">
        <f>BS1571</f>
        <v>Not Started</v>
      </c>
      <c r="J1571" s="1" t="s">
        <v>5446</v>
      </c>
      <c r="P1571" s="1" t="str">
        <f>BM1571</f>
        <v>NRIS</v>
      </c>
      <c r="R1571" s="1">
        <f>BP1571</f>
        <v>25</v>
      </c>
      <c r="T1571" s="1" t="str">
        <f>BQ1571</f>
        <v>Battery Storage</v>
      </c>
      <c r="U1571" s="1" t="str">
        <f>BH1571</f>
        <v>Evangeline Parish</v>
      </c>
      <c r="V1571" s="1" t="str">
        <f>BI1571</f>
        <v>LA</v>
      </c>
      <c r="AB1571" s="1"/>
      <c r="AC1571" s="1"/>
      <c r="AJ1571" s="5"/>
      <c r="AK1571" s="5"/>
      <c r="AL1571" s="5"/>
      <c r="AM1571" s="5"/>
      <c r="AN1571" s="5"/>
      <c r="AO1571" s="5"/>
      <c r="AP1571" s="5"/>
      <c r="AQ1571" s="5"/>
      <c r="AR1571" s="32"/>
      <c r="AS1571" s="32"/>
      <c r="AT1571" s="28">
        <f>AR1571/($R1571*1000)</f>
        <v>0</v>
      </c>
      <c r="AU1571" s="28">
        <f>AS1571/($R1571*1000)</f>
        <v>0</v>
      </c>
      <c r="BB1571" s="1" t="s">
        <v>73</v>
      </c>
      <c r="BC1571" s="2">
        <v>43584</v>
      </c>
      <c r="BD1571" s="2">
        <v>44047</v>
      </c>
      <c r="BF1571" s="2">
        <v>44864</v>
      </c>
      <c r="BG1571" s="1" t="s">
        <v>2711</v>
      </c>
      <c r="BH1571" s="1" t="s">
        <v>3091</v>
      </c>
      <c r="BI1571" s="1" t="s">
        <v>61</v>
      </c>
      <c r="BJ1571" s="1" t="s">
        <v>2856</v>
      </c>
      <c r="BK1571" s="1" t="s">
        <v>2395</v>
      </c>
      <c r="BL1571" s="1" t="s">
        <v>2863</v>
      </c>
      <c r="BM1571" s="1" t="s">
        <v>126</v>
      </c>
      <c r="BN1571" s="1" t="s">
        <v>3092</v>
      </c>
      <c r="BO1571" s="1">
        <v>25</v>
      </c>
      <c r="BP1571" s="1">
        <v>25</v>
      </c>
      <c r="BQ1571" s="1" t="s">
        <v>2498</v>
      </c>
      <c r="BR1571" s="1" t="s">
        <v>2499</v>
      </c>
      <c r="BS1571" s="1" t="s">
        <v>84</v>
      </c>
      <c r="BU1571" s="1">
        <v>0</v>
      </c>
      <c r="BV1571" s="1">
        <v>0</v>
      </c>
      <c r="BW1571" s="1">
        <v>0</v>
      </c>
      <c r="BX1571" s="1">
        <v>0</v>
      </c>
    </row>
    <row r="1572" spans="4:76" hidden="1" x14ac:dyDescent="0.25">
      <c r="D1572" s="4"/>
      <c r="E1572" s="5" t="str">
        <f>BJ1572</f>
        <v>DPP-2019-Cycle</v>
      </c>
      <c r="F1572" s="5" t="str">
        <f>BK1572</f>
        <v>South</v>
      </c>
      <c r="H1572" s="5" t="str">
        <f>BB1572</f>
        <v>Withdrawn</v>
      </c>
      <c r="I1572" s="6" t="str">
        <f>BS1572</f>
        <v>Not Started</v>
      </c>
      <c r="J1572" s="1" t="s">
        <v>5224</v>
      </c>
      <c r="P1572" s="1" t="str">
        <f>BM1572</f>
        <v>NRIS</v>
      </c>
      <c r="Q1572" s="1" t="s">
        <v>6202</v>
      </c>
      <c r="R1572" s="1">
        <f>BP1572</f>
        <v>100</v>
      </c>
      <c r="T1572" s="1" t="str">
        <f>BQ1572</f>
        <v>Solar</v>
      </c>
      <c r="U1572" s="1" t="str">
        <f>BH1572</f>
        <v>Catahoula Parish</v>
      </c>
      <c r="V1572" s="1" t="str">
        <f>BI1572</f>
        <v>LA</v>
      </c>
      <c r="Z1572" s="1">
        <v>0</v>
      </c>
      <c r="AB1572" s="1"/>
      <c r="AC1572" s="1"/>
      <c r="AJ1572" s="5"/>
      <c r="AK1572" s="5"/>
      <c r="AL1572" s="5"/>
      <c r="AM1572" s="5"/>
      <c r="AN1572" s="5"/>
      <c r="AO1572" s="5"/>
      <c r="AP1572" s="5"/>
      <c r="AQ1572" s="5"/>
      <c r="AR1572" s="32"/>
      <c r="AS1572" s="32"/>
      <c r="AT1572" s="28">
        <f>AR1572/($R1572*1000)</f>
        <v>0</v>
      </c>
      <c r="AU1572" s="28">
        <f>AS1572/($R1572*1000)</f>
        <v>0</v>
      </c>
      <c r="BB1572" s="1" t="s">
        <v>73</v>
      </c>
      <c r="BC1572" s="2">
        <v>43584</v>
      </c>
      <c r="BD1572" s="2">
        <v>43844</v>
      </c>
      <c r="BF1572" s="2">
        <v>44864</v>
      </c>
      <c r="BG1572" s="1" t="s">
        <v>2574</v>
      </c>
      <c r="BH1572" s="1" t="s">
        <v>5225</v>
      </c>
      <c r="BI1572" s="1" t="s">
        <v>61</v>
      </c>
      <c r="BJ1572" s="1" t="s">
        <v>2856</v>
      </c>
      <c r="BK1572" s="1" t="s">
        <v>2395</v>
      </c>
      <c r="BL1572" s="1" t="s">
        <v>2863</v>
      </c>
      <c r="BM1572" s="1" t="s">
        <v>126</v>
      </c>
      <c r="BN1572" s="1" t="s">
        <v>5226</v>
      </c>
      <c r="BO1572" s="1">
        <v>100</v>
      </c>
      <c r="BP1572" s="1">
        <v>100</v>
      </c>
      <c r="BQ1572" s="1" t="s">
        <v>1485</v>
      </c>
      <c r="BR1572" s="1" t="s">
        <v>1486</v>
      </c>
      <c r="BS1572" s="1" t="s">
        <v>84</v>
      </c>
      <c r="BU1572" s="1">
        <v>0</v>
      </c>
      <c r="BV1572" s="1">
        <v>0</v>
      </c>
      <c r="BW1572" s="1">
        <v>0</v>
      </c>
      <c r="BX1572" s="1">
        <v>0</v>
      </c>
    </row>
    <row r="1573" spans="4:76" hidden="1" x14ac:dyDescent="0.25">
      <c r="D1573" s="4"/>
      <c r="E1573" s="5" t="str">
        <f>BJ1573</f>
        <v>DPP-2019-Cycle</v>
      </c>
      <c r="F1573" s="5" t="str">
        <f>BK1573</f>
        <v>East (ITC)</v>
      </c>
      <c r="H1573" s="5" t="str">
        <f>BB1573</f>
        <v>Active</v>
      </c>
      <c r="I1573" s="6" t="str">
        <f>BS1573</f>
        <v>Not Started</v>
      </c>
      <c r="J1573" s="1" t="s">
        <v>3104</v>
      </c>
      <c r="P1573" s="1" t="str">
        <f>BM1573</f>
        <v>NRIS</v>
      </c>
      <c r="R1573" s="1">
        <f>BP1573</f>
        <v>198</v>
      </c>
      <c r="T1573" s="1" t="str">
        <f>BQ1573</f>
        <v>Wind</v>
      </c>
      <c r="U1573" s="1" t="str">
        <f>BH1573</f>
        <v>Ionia County</v>
      </c>
      <c r="V1573" s="1" t="str">
        <f>BI1573</f>
        <v>MI</v>
      </c>
      <c r="AB1573" s="1"/>
      <c r="AC1573" s="1"/>
      <c r="AJ1573" s="5"/>
      <c r="AK1573" s="5"/>
      <c r="AL1573" s="5"/>
      <c r="AM1573" s="5"/>
      <c r="AN1573" s="5"/>
      <c r="AO1573" s="5"/>
      <c r="AP1573" s="5"/>
      <c r="AQ1573" s="5"/>
      <c r="AR1573" s="32"/>
      <c r="AS1573" s="32"/>
      <c r="AT1573" s="28">
        <f>AR1573/($R1573*1000)</f>
        <v>0</v>
      </c>
      <c r="AU1573" s="28">
        <f>AS1573/($R1573*1000)</f>
        <v>0</v>
      </c>
      <c r="BB1573" s="1" t="s">
        <v>2374</v>
      </c>
      <c r="BC1573" s="2">
        <v>43584</v>
      </c>
      <c r="BF1573" s="2">
        <v>44317</v>
      </c>
      <c r="BG1573" s="1" t="s">
        <v>139</v>
      </c>
      <c r="BH1573" s="1" t="s">
        <v>3024</v>
      </c>
      <c r="BI1573" s="1" t="s">
        <v>130</v>
      </c>
      <c r="BJ1573" s="1" t="s">
        <v>2856</v>
      </c>
      <c r="BK1573" s="1" t="s">
        <v>1808</v>
      </c>
      <c r="BL1573" s="1" t="s">
        <v>2863</v>
      </c>
      <c r="BM1573" s="1" t="s">
        <v>126</v>
      </c>
      <c r="BN1573" s="1" t="s">
        <v>3105</v>
      </c>
      <c r="BO1573" s="1">
        <v>198</v>
      </c>
      <c r="BP1573" s="1">
        <v>198</v>
      </c>
      <c r="BQ1573" s="1" t="s">
        <v>97</v>
      </c>
      <c r="BR1573" s="1" t="s">
        <v>98</v>
      </c>
      <c r="BS1573" s="1" t="s">
        <v>84</v>
      </c>
      <c r="BU1573" s="1">
        <v>198</v>
      </c>
      <c r="BV1573" s="1">
        <v>198</v>
      </c>
      <c r="BW1573" s="1">
        <v>0</v>
      </c>
      <c r="BX1573" s="1">
        <v>0</v>
      </c>
    </row>
    <row r="1574" spans="4:76" hidden="1" x14ac:dyDescent="0.25">
      <c r="D1574" s="4"/>
      <c r="E1574" s="5" t="str">
        <f>BJ1574</f>
        <v>DPP-2019-Cycle</v>
      </c>
      <c r="F1574" s="5" t="str">
        <f>BK1574</f>
        <v>South</v>
      </c>
      <c r="H1574" s="5" t="str">
        <f>BB1574</f>
        <v>Withdrawn</v>
      </c>
      <c r="I1574" s="6" t="str">
        <f>BS1574</f>
        <v>Not Started</v>
      </c>
      <c r="J1574" s="1" t="s">
        <v>5447</v>
      </c>
      <c r="P1574" s="1" t="str">
        <f>BM1574</f>
        <v>NRIS</v>
      </c>
      <c r="R1574" s="1">
        <f>BP1574</f>
        <v>25</v>
      </c>
      <c r="T1574" s="1" t="str">
        <f>BQ1574</f>
        <v>Battery Storage</v>
      </c>
      <c r="U1574" s="1" t="str">
        <f>BH1574</f>
        <v>Lee County</v>
      </c>
      <c r="V1574" s="1" t="str">
        <f>BI1574</f>
        <v>AR</v>
      </c>
      <c r="AB1574" s="1"/>
      <c r="AC1574" s="1"/>
      <c r="AJ1574" s="5"/>
      <c r="AK1574" s="5"/>
      <c r="AL1574" s="5"/>
      <c r="AM1574" s="5"/>
      <c r="AN1574" s="5"/>
      <c r="AO1574" s="5"/>
      <c r="AP1574" s="5"/>
      <c r="AQ1574" s="5"/>
      <c r="AR1574" s="32"/>
      <c r="AS1574" s="32"/>
      <c r="AT1574" s="28">
        <f>AR1574/($R1574*1000)</f>
        <v>0</v>
      </c>
      <c r="AU1574" s="28">
        <f>AS1574/($R1574*1000)</f>
        <v>0</v>
      </c>
      <c r="BB1574" s="1" t="s">
        <v>73</v>
      </c>
      <c r="BC1574" s="2">
        <v>43584</v>
      </c>
      <c r="BD1574" s="2">
        <v>44047</v>
      </c>
      <c r="BF1574" s="2">
        <v>44864</v>
      </c>
      <c r="BG1574" s="1" t="s">
        <v>2392</v>
      </c>
      <c r="BH1574" s="1" t="s">
        <v>518</v>
      </c>
      <c r="BI1574" s="1" t="s">
        <v>2394</v>
      </c>
      <c r="BJ1574" s="1" t="s">
        <v>2856</v>
      </c>
      <c r="BK1574" s="1" t="s">
        <v>2395</v>
      </c>
      <c r="BL1574" s="1" t="s">
        <v>2863</v>
      </c>
      <c r="BM1574" s="1" t="s">
        <v>126</v>
      </c>
      <c r="BN1574" s="1" t="s">
        <v>5448</v>
      </c>
      <c r="BO1574" s="1">
        <v>25</v>
      </c>
      <c r="BP1574" s="1">
        <v>25</v>
      </c>
      <c r="BQ1574" s="1" t="s">
        <v>2498</v>
      </c>
      <c r="BR1574" s="1" t="s">
        <v>2499</v>
      </c>
      <c r="BS1574" s="1" t="s">
        <v>84</v>
      </c>
      <c r="BU1574" s="1">
        <v>0</v>
      </c>
      <c r="BV1574" s="1">
        <v>0</v>
      </c>
      <c r="BW1574" s="1">
        <v>0</v>
      </c>
      <c r="BX1574" s="1">
        <v>0</v>
      </c>
    </row>
    <row r="1575" spans="4:76" hidden="1" x14ac:dyDescent="0.25">
      <c r="D1575" s="4"/>
      <c r="E1575" s="5" t="str">
        <f>BJ1575</f>
        <v>DPP-2010-AUG</v>
      </c>
      <c r="F1575" s="5" t="str">
        <f>BK1575</f>
        <v>IL-MO</v>
      </c>
      <c r="H1575" s="5" t="str">
        <f>BB1575</f>
        <v>Done</v>
      </c>
      <c r="I1575" s="6" t="str">
        <f>BS1575</f>
        <v>In Service</v>
      </c>
      <c r="J1575" s="1" t="s">
        <v>3466</v>
      </c>
      <c r="P1575" s="1" t="str">
        <f>BM1575</f>
        <v>NRIS</v>
      </c>
      <c r="R1575" s="1">
        <f>BP1575</f>
        <v>14</v>
      </c>
      <c r="T1575" s="1" t="str">
        <f>BQ1575</f>
        <v>Hydro</v>
      </c>
      <c r="U1575" s="1" t="str">
        <f>BH1575</f>
        <v>Miller County</v>
      </c>
      <c r="V1575" s="1" t="str">
        <f>BI1575</f>
        <v>MO</v>
      </c>
      <c r="AB1575" s="1"/>
      <c r="AC1575" s="1"/>
      <c r="AJ1575" s="5"/>
      <c r="AK1575" s="5"/>
      <c r="AL1575" s="5"/>
      <c r="AM1575" s="5"/>
      <c r="AN1575" s="5"/>
      <c r="AO1575" s="5"/>
      <c r="AP1575" s="5"/>
      <c r="AQ1575" s="5"/>
      <c r="AR1575" s="5"/>
      <c r="AS1575" s="5"/>
      <c r="AT1575" s="5"/>
      <c r="AU1575" s="5"/>
      <c r="BB1575" s="1" t="s">
        <v>58</v>
      </c>
      <c r="BC1575" s="2">
        <v>40354</v>
      </c>
      <c r="BE1575" s="2">
        <v>41088</v>
      </c>
      <c r="BF1575" s="2">
        <v>41135</v>
      </c>
      <c r="BG1575" s="1" t="s">
        <v>486</v>
      </c>
      <c r="BH1575" s="1" t="s">
        <v>1064</v>
      </c>
      <c r="BI1575" s="1" t="s">
        <v>488</v>
      </c>
      <c r="BJ1575" s="1" t="s">
        <v>1550</v>
      </c>
      <c r="BK1575" s="1" t="s">
        <v>3467</v>
      </c>
      <c r="BL1575" s="1" t="s">
        <v>134</v>
      </c>
      <c r="BM1575" s="1" t="s">
        <v>126</v>
      </c>
      <c r="BN1575" s="1" t="s">
        <v>3468</v>
      </c>
      <c r="BO1575" s="1">
        <v>14</v>
      </c>
      <c r="BP1575" s="1">
        <v>14</v>
      </c>
      <c r="BQ1575" s="1" t="s">
        <v>69</v>
      </c>
      <c r="BR1575" s="1" t="s">
        <v>150</v>
      </c>
      <c r="BS1575" s="1" t="s">
        <v>65</v>
      </c>
      <c r="BT1575" s="2">
        <v>38145</v>
      </c>
      <c r="BU1575" s="1">
        <v>0</v>
      </c>
      <c r="BV1575" s="1">
        <v>0</v>
      </c>
      <c r="BW1575" s="1">
        <v>0</v>
      </c>
      <c r="BX1575" s="1">
        <v>0</v>
      </c>
    </row>
    <row r="1576" spans="4:76" x14ac:dyDescent="0.25">
      <c r="D1576" s="4"/>
      <c r="E1576" s="5" t="str">
        <f>BJ1576</f>
        <v>DPP-2019-Cycle</v>
      </c>
      <c r="F1576" s="5" t="str">
        <f>BK1576</f>
        <v>South</v>
      </c>
      <c r="G1576" s="5" t="str">
        <f>_xlfn.CONCAT(E1576,F1576)</f>
        <v>DPP-2019-CycleSouth</v>
      </c>
      <c r="H1576" s="5" t="str">
        <f>BB1576</f>
        <v>Active</v>
      </c>
      <c r="I1576" s="6" t="str">
        <f>BS1576</f>
        <v>Not Started</v>
      </c>
      <c r="J1576" s="1" t="s">
        <v>3108</v>
      </c>
      <c r="M1576" s="1" t="s">
        <v>6171</v>
      </c>
      <c r="N1576" s="1" t="s">
        <v>6172</v>
      </c>
      <c r="P1576" s="1" t="str">
        <f>BM1576</f>
        <v>NRIS</v>
      </c>
      <c r="Q1576" s="1" t="s">
        <v>6202</v>
      </c>
      <c r="R1576" s="1">
        <f>BP1576</f>
        <v>99</v>
      </c>
      <c r="T1576" s="1" t="str">
        <f>BQ1576</f>
        <v>Solar</v>
      </c>
      <c r="U1576" s="1" t="str">
        <f>BH1576</f>
        <v>Sunflower County</v>
      </c>
      <c r="V1576" s="1" t="str">
        <f>BI1576</f>
        <v>MS</v>
      </c>
      <c r="Z1576" s="1">
        <v>1</v>
      </c>
      <c r="AA1576" s="1">
        <v>1</v>
      </c>
      <c r="AB1576" s="36">
        <v>396000</v>
      </c>
      <c r="AC1576" s="36">
        <v>1831523</v>
      </c>
      <c r="AJ1576" s="5"/>
      <c r="AK1576" s="32">
        <v>1013299</v>
      </c>
      <c r="AL1576" s="32">
        <f>SUM(AB1576:AK1576)</f>
        <v>3240822</v>
      </c>
      <c r="AM1576" s="32"/>
      <c r="AN1576" s="32"/>
      <c r="AO1576" s="32">
        <v>902000</v>
      </c>
      <c r="AP1576" s="32">
        <v>12015000</v>
      </c>
      <c r="AQ1576" s="32">
        <v>4189107</v>
      </c>
      <c r="AR1576" s="32">
        <f>AP1576</f>
        <v>12015000</v>
      </c>
      <c r="AS1576" s="32">
        <f>AR1576+AQ1576+AO1576</f>
        <v>17106107</v>
      </c>
      <c r="AT1576" s="28">
        <f>AR1576/($R1576*1000)</f>
        <v>121.36363636363636</v>
      </c>
      <c r="AU1576" s="28">
        <f>AS1576/($R1576*1000)</f>
        <v>172.7889595959596</v>
      </c>
      <c r="AV1576" s="16">
        <f>IF(P1576 = "NRIS",AS1576,AR1576)</f>
        <v>17106107</v>
      </c>
      <c r="BB1576" s="1" t="s">
        <v>2374</v>
      </c>
      <c r="BC1576" s="2">
        <v>43584</v>
      </c>
      <c r="BF1576" s="2">
        <v>44713</v>
      </c>
      <c r="BG1576" s="1" t="s">
        <v>2949</v>
      </c>
      <c r="BH1576" s="1" t="s">
        <v>3109</v>
      </c>
      <c r="BI1576" s="1" t="s">
        <v>2526</v>
      </c>
      <c r="BJ1576" s="1" t="s">
        <v>2856</v>
      </c>
      <c r="BK1576" s="1" t="s">
        <v>2395</v>
      </c>
      <c r="BL1576" s="1" t="s">
        <v>2863</v>
      </c>
      <c r="BM1576" s="1" t="s">
        <v>126</v>
      </c>
      <c r="BN1576" s="1" t="s">
        <v>3110</v>
      </c>
      <c r="BO1576" s="1">
        <v>99</v>
      </c>
      <c r="BP1576" s="1">
        <v>99</v>
      </c>
      <c r="BQ1576" s="1" t="s">
        <v>1485</v>
      </c>
      <c r="BR1576" s="1" t="s">
        <v>1486</v>
      </c>
      <c r="BS1576" s="1" t="s">
        <v>84</v>
      </c>
      <c r="BU1576" s="1">
        <v>99</v>
      </c>
      <c r="BV1576" s="1">
        <v>99</v>
      </c>
      <c r="BW1576" s="1">
        <v>0</v>
      </c>
      <c r="BX1576" s="1">
        <v>0</v>
      </c>
    </row>
    <row r="1577" spans="4:76" hidden="1" x14ac:dyDescent="0.25">
      <c r="D1577" s="4"/>
      <c r="E1577" s="5" t="str">
        <f>BJ1577</f>
        <v>SPA-2015-MAY</v>
      </c>
      <c r="F1577" s="5">
        <f>BK1577</f>
        <v>0</v>
      </c>
      <c r="H1577" s="5" t="str">
        <f>BB1577</f>
        <v>Withdrawn</v>
      </c>
      <c r="I1577" s="6" t="str">
        <f>BS1577</f>
        <v>Not Started</v>
      </c>
      <c r="J1577" s="1" t="s">
        <v>3471</v>
      </c>
      <c r="P1577" s="1" t="str">
        <f>BM1577</f>
        <v>NRIS</v>
      </c>
      <c r="R1577" s="1">
        <f>BP1577</f>
        <v>700</v>
      </c>
      <c r="T1577" s="1" t="str">
        <f>BQ1577</f>
        <v>Gas</v>
      </c>
      <c r="U1577" s="1" t="str">
        <f>BH1577</f>
        <v>Midland County</v>
      </c>
      <c r="V1577" s="1" t="str">
        <f>BI1577</f>
        <v>MI</v>
      </c>
      <c r="AB1577" s="1"/>
      <c r="AC1577" s="1"/>
      <c r="AJ1577" s="5"/>
      <c r="AK1577" s="5"/>
      <c r="AL1577" s="5"/>
      <c r="AM1577" s="5"/>
      <c r="AN1577" s="5"/>
      <c r="AO1577" s="5"/>
      <c r="AP1577" s="5"/>
      <c r="AQ1577" s="5"/>
      <c r="AR1577" s="5"/>
      <c r="AS1577" s="5"/>
      <c r="AT1577" s="5"/>
      <c r="AU1577" s="5"/>
      <c r="BB1577" s="1" t="s">
        <v>73</v>
      </c>
      <c r="BC1577" s="2">
        <v>41347</v>
      </c>
      <c r="BD1577" s="2">
        <v>42886</v>
      </c>
      <c r="BF1577" s="2">
        <v>42278</v>
      </c>
      <c r="BG1577" s="1" t="s">
        <v>139</v>
      </c>
      <c r="BH1577" s="1" t="s">
        <v>1210</v>
      </c>
      <c r="BI1577" s="1" t="s">
        <v>130</v>
      </c>
      <c r="BJ1577" s="1" t="s">
        <v>3101</v>
      </c>
      <c r="BL1577" s="1" t="s">
        <v>143</v>
      </c>
      <c r="BM1577" s="1" t="s">
        <v>126</v>
      </c>
      <c r="BN1577" s="1" t="s">
        <v>3472</v>
      </c>
      <c r="BO1577" s="1">
        <v>700</v>
      </c>
      <c r="BP1577" s="1">
        <v>700</v>
      </c>
      <c r="BQ1577" s="1" t="s">
        <v>64</v>
      </c>
      <c r="BR1577" s="1" t="s">
        <v>555</v>
      </c>
      <c r="BS1577" s="1" t="s">
        <v>84</v>
      </c>
      <c r="BU1577" s="1">
        <v>0</v>
      </c>
      <c r="BV1577" s="1">
        <v>0</v>
      </c>
      <c r="BW1577" s="1">
        <v>0</v>
      </c>
      <c r="BX1577" s="1">
        <v>0</v>
      </c>
    </row>
    <row r="1578" spans="4:76" hidden="1" x14ac:dyDescent="0.25">
      <c r="D1578" s="4"/>
      <c r="E1578" s="5" t="str">
        <f>BJ1578</f>
        <v>DPP-2019-Cycle</v>
      </c>
      <c r="F1578" s="5" t="str">
        <f>BK1578</f>
        <v>Central</v>
      </c>
      <c r="H1578" s="5" t="str">
        <f>BB1578</f>
        <v>Active</v>
      </c>
      <c r="I1578" s="6" t="str">
        <f>BS1578</f>
        <v>Not Started</v>
      </c>
      <c r="J1578" s="1" t="s">
        <v>3111</v>
      </c>
      <c r="P1578" s="1" t="str">
        <f>BM1578</f>
        <v>NRIS</v>
      </c>
      <c r="R1578" s="1">
        <f>BP1578</f>
        <v>280</v>
      </c>
      <c r="T1578" s="1" t="str">
        <f>BQ1578</f>
        <v>Solar</v>
      </c>
      <c r="U1578" s="1" t="str">
        <f>BH1578</f>
        <v>Gibson County</v>
      </c>
      <c r="V1578" s="1" t="str">
        <f>BI1578</f>
        <v>IN</v>
      </c>
      <c r="AB1578" s="1"/>
      <c r="AC1578" s="1"/>
      <c r="AJ1578" s="5"/>
      <c r="AK1578" s="5"/>
      <c r="AL1578" s="5"/>
      <c r="AM1578" s="5"/>
      <c r="AN1578" s="5"/>
      <c r="AO1578" s="5"/>
      <c r="AP1578" s="5"/>
      <c r="AQ1578" s="5"/>
      <c r="AR1578" s="32"/>
      <c r="AS1578" s="32"/>
      <c r="AT1578" s="28">
        <f>AR1578/($R1578*1000)</f>
        <v>0</v>
      </c>
      <c r="AU1578" s="28">
        <f>AS1578/($R1578*1000)</f>
        <v>0</v>
      </c>
      <c r="BB1578" s="1" t="s">
        <v>2374</v>
      </c>
      <c r="BC1578" s="2">
        <v>43584</v>
      </c>
      <c r="BF1578" s="2">
        <v>44896</v>
      </c>
      <c r="BG1578" s="1" t="s">
        <v>2850</v>
      </c>
      <c r="BH1578" s="1" t="s">
        <v>198</v>
      </c>
      <c r="BI1578" s="1" t="s">
        <v>103</v>
      </c>
      <c r="BJ1578" s="1" t="s">
        <v>2856</v>
      </c>
      <c r="BK1578" s="1" t="s">
        <v>2435</v>
      </c>
      <c r="BL1578" s="1" t="s">
        <v>2857</v>
      </c>
      <c r="BM1578" s="1" t="s">
        <v>126</v>
      </c>
      <c r="BN1578" s="1" t="s">
        <v>3112</v>
      </c>
      <c r="BO1578" s="1">
        <v>280</v>
      </c>
      <c r="BP1578" s="1">
        <v>280</v>
      </c>
      <c r="BQ1578" s="1" t="s">
        <v>1485</v>
      </c>
      <c r="BR1578" s="1" t="s">
        <v>1486</v>
      </c>
      <c r="BS1578" s="1" t="s">
        <v>84</v>
      </c>
      <c r="BU1578" s="1">
        <v>0</v>
      </c>
      <c r="BV1578" s="1">
        <v>0</v>
      </c>
      <c r="BW1578" s="1">
        <v>0</v>
      </c>
      <c r="BX1578" s="1">
        <v>0</v>
      </c>
    </row>
    <row r="1579" spans="4:76" hidden="1" x14ac:dyDescent="0.25">
      <c r="D1579" s="4"/>
      <c r="E1579" s="5" t="str">
        <f>BJ1579</f>
        <v>DPP-2019-Cycle</v>
      </c>
      <c r="F1579" s="5" t="str">
        <f>BK1579</f>
        <v>Central</v>
      </c>
      <c r="H1579" s="5" t="str">
        <f>BB1579</f>
        <v>Active</v>
      </c>
      <c r="I1579" s="6" t="str">
        <f>BS1579</f>
        <v>Not Started</v>
      </c>
      <c r="J1579" s="1" t="s">
        <v>3113</v>
      </c>
      <c r="P1579" s="1" t="str">
        <f>BM1579</f>
        <v>NRIS</v>
      </c>
      <c r="R1579" s="1">
        <f>BP1579</f>
        <v>200</v>
      </c>
      <c r="T1579" s="1" t="str">
        <f>BQ1579</f>
        <v>Solar</v>
      </c>
      <c r="U1579" s="1" t="str">
        <f>BH1579</f>
        <v>Gibson County</v>
      </c>
      <c r="V1579" s="1" t="str">
        <f>BI1579</f>
        <v>IN</v>
      </c>
      <c r="AB1579" s="1"/>
      <c r="AC1579" s="1"/>
      <c r="AJ1579" s="5"/>
      <c r="AK1579" s="5"/>
      <c r="AL1579" s="5"/>
      <c r="AM1579" s="5"/>
      <c r="AN1579" s="5"/>
      <c r="AO1579" s="5"/>
      <c r="AP1579" s="5"/>
      <c r="AQ1579" s="5"/>
      <c r="AR1579" s="32"/>
      <c r="AS1579" s="32"/>
      <c r="AT1579" s="28">
        <f>AR1579/($R1579*1000)</f>
        <v>0</v>
      </c>
      <c r="AU1579" s="28">
        <f>AS1579/($R1579*1000)</f>
        <v>0</v>
      </c>
      <c r="BB1579" s="1" t="s">
        <v>2374</v>
      </c>
      <c r="BC1579" s="2">
        <v>43584</v>
      </c>
      <c r="BF1579" s="2">
        <v>44896</v>
      </c>
      <c r="BG1579" s="1" t="s">
        <v>197</v>
      </c>
      <c r="BH1579" s="1" t="s">
        <v>198</v>
      </c>
      <c r="BI1579" s="1" t="s">
        <v>103</v>
      </c>
      <c r="BJ1579" s="1" t="s">
        <v>2856</v>
      </c>
      <c r="BK1579" s="1" t="s">
        <v>2435</v>
      </c>
      <c r="BL1579" s="1" t="s">
        <v>2857</v>
      </c>
      <c r="BM1579" s="1" t="s">
        <v>126</v>
      </c>
      <c r="BN1579" s="1" t="s">
        <v>3114</v>
      </c>
      <c r="BO1579" s="1">
        <v>200</v>
      </c>
      <c r="BP1579" s="1">
        <v>200</v>
      </c>
      <c r="BQ1579" s="1" t="s">
        <v>1485</v>
      </c>
      <c r="BR1579" s="1" t="s">
        <v>1486</v>
      </c>
      <c r="BS1579" s="1" t="s">
        <v>84</v>
      </c>
      <c r="BU1579" s="1">
        <v>0</v>
      </c>
      <c r="BV1579" s="1">
        <v>0</v>
      </c>
      <c r="BW1579" s="1">
        <v>0</v>
      </c>
      <c r="BX1579" s="1">
        <v>0</v>
      </c>
    </row>
    <row r="1580" spans="4:76" hidden="1" x14ac:dyDescent="0.25">
      <c r="D1580" s="4"/>
      <c r="E1580" s="5" t="str">
        <f>BJ1580</f>
        <v>DPP-2019-Cycle</v>
      </c>
      <c r="F1580" s="5" t="str">
        <f>BK1580</f>
        <v>East (ITC)</v>
      </c>
      <c r="H1580" s="5" t="str">
        <f>BB1580</f>
        <v>Active</v>
      </c>
      <c r="I1580" s="6" t="str">
        <f>BS1580</f>
        <v>Not Started</v>
      </c>
      <c r="J1580" s="1" t="s">
        <v>3115</v>
      </c>
      <c r="P1580" s="1" t="str">
        <f>BM1580</f>
        <v>NRIS</v>
      </c>
      <c r="R1580" s="1">
        <f>BP1580</f>
        <v>170</v>
      </c>
      <c r="T1580" s="1" t="str">
        <f>BQ1580</f>
        <v>Solar</v>
      </c>
      <c r="U1580" s="1" t="str">
        <f>BH1580</f>
        <v>Shiawassee County</v>
      </c>
      <c r="V1580" s="1" t="str">
        <f>BI1580</f>
        <v>MI</v>
      </c>
      <c r="AB1580" s="1"/>
      <c r="AC1580" s="1"/>
      <c r="AJ1580" s="5"/>
      <c r="AK1580" s="5"/>
      <c r="AL1580" s="5"/>
      <c r="AM1580" s="5"/>
      <c r="AN1580" s="5"/>
      <c r="AO1580" s="5"/>
      <c r="AP1580" s="5"/>
      <c r="AQ1580" s="5"/>
      <c r="AR1580" s="32"/>
      <c r="AS1580" s="32"/>
      <c r="AT1580" s="28">
        <f>AR1580/($R1580*1000)</f>
        <v>0</v>
      </c>
      <c r="AU1580" s="28">
        <f>AS1580/($R1580*1000)</f>
        <v>0</v>
      </c>
      <c r="BB1580" s="1" t="s">
        <v>2374</v>
      </c>
      <c r="BC1580" s="2">
        <v>43584</v>
      </c>
      <c r="BF1580" s="2">
        <v>44531</v>
      </c>
      <c r="BG1580" s="1" t="s">
        <v>139</v>
      </c>
      <c r="BH1580" s="1" t="s">
        <v>368</v>
      </c>
      <c r="BI1580" s="1" t="s">
        <v>130</v>
      </c>
      <c r="BJ1580" s="1" t="s">
        <v>2856</v>
      </c>
      <c r="BK1580" s="1" t="s">
        <v>1808</v>
      </c>
      <c r="BL1580" s="1" t="s">
        <v>2863</v>
      </c>
      <c r="BM1580" s="1" t="s">
        <v>126</v>
      </c>
      <c r="BN1580" s="1" t="s">
        <v>3116</v>
      </c>
      <c r="BO1580" s="1">
        <v>170</v>
      </c>
      <c r="BP1580" s="1">
        <v>170</v>
      </c>
      <c r="BQ1580" s="1" t="s">
        <v>1485</v>
      </c>
      <c r="BR1580" s="1" t="s">
        <v>1486</v>
      </c>
      <c r="BS1580" s="1" t="s">
        <v>84</v>
      </c>
      <c r="BU1580" s="1">
        <v>170</v>
      </c>
      <c r="BV1580" s="1">
        <v>170</v>
      </c>
      <c r="BW1580" s="1">
        <v>0</v>
      </c>
      <c r="BX1580" s="1">
        <v>0</v>
      </c>
    </row>
    <row r="1581" spans="4:76" hidden="1" x14ac:dyDescent="0.25">
      <c r="D1581" s="4"/>
      <c r="E1581" s="5" t="str">
        <f>BJ1581</f>
        <v>DPP-2019-Cycle</v>
      </c>
      <c r="F1581" s="5" t="str">
        <f>BK1581</f>
        <v>West</v>
      </c>
      <c r="H1581" s="5" t="str">
        <f>BB1581</f>
        <v>Active</v>
      </c>
      <c r="I1581" s="6" t="str">
        <f>BS1581</f>
        <v>Not Started</v>
      </c>
      <c r="J1581" s="1" t="s">
        <v>3117</v>
      </c>
      <c r="P1581" s="1" t="str">
        <f>BM1581</f>
        <v>NRIS</v>
      </c>
      <c r="R1581" s="1">
        <f>BP1581</f>
        <v>150</v>
      </c>
      <c r="T1581" s="1" t="str">
        <f>BQ1581</f>
        <v>Solar</v>
      </c>
      <c r="U1581" s="1" t="str">
        <f>BH1581</f>
        <v>Freeborn County</v>
      </c>
      <c r="V1581" s="1" t="str">
        <f>BI1581</f>
        <v>MN</v>
      </c>
      <c r="AB1581" s="1"/>
      <c r="AC1581" s="1"/>
      <c r="AJ1581" s="5"/>
      <c r="AK1581" s="5"/>
      <c r="AL1581" s="5"/>
      <c r="AM1581" s="5"/>
      <c r="AN1581" s="5"/>
      <c r="AO1581" s="5"/>
      <c r="AP1581" s="5"/>
      <c r="AQ1581" s="5"/>
      <c r="AR1581" s="32"/>
      <c r="AS1581" s="32"/>
      <c r="AT1581" s="28">
        <f>AR1581/($R1581*1000)</f>
        <v>0</v>
      </c>
      <c r="AU1581" s="28">
        <f>AS1581/($R1581*1000)</f>
        <v>0</v>
      </c>
      <c r="BB1581" s="1" t="s">
        <v>2374</v>
      </c>
      <c r="BC1581" s="2">
        <v>43584</v>
      </c>
      <c r="BF1581" s="2">
        <v>44531</v>
      </c>
      <c r="BG1581" s="1" t="s">
        <v>1242</v>
      </c>
      <c r="BH1581" s="1" t="s">
        <v>830</v>
      </c>
      <c r="BI1581" s="1" t="s">
        <v>93</v>
      </c>
      <c r="BJ1581" s="1" t="s">
        <v>2856</v>
      </c>
      <c r="BK1581" s="1" t="s">
        <v>725</v>
      </c>
      <c r="BL1581" s="1" t="s">
        <v>2857</v>
      </c>
      <c r="BM1581" s="1" t="s">
        <v>126</v>
      </c>
      <c r="BN1581" s="1" t="s">
        <v>3118</v>
      </c>
      <c r="BO1581" s="1">
        <v>150</v>
      </c>
      <c r="BP1581" s="1">
        <v>150</v>
      </c>
      <c r="BQ1581" s="1" t="s">
        <v>1485</v>
      </c>
      <c r="BR1581" s="1" t="s">
        <v>1486</v>
      </c>
      <c r="BS1581" s="1" t="s">
        <v>84</v>
      </c>
      <c r="BU1581" s="1">
        <v>0</v>
      </c>
      <c r="BV1581" s="1">
        <v>0</v>
      </c>
      <c r="BW1581" s="1">
        <v>0</v>
      </c>
      <c r="BX1581" s="1">
        <v>0</v>
      </c>
    </row>
    <row r="1582" spans="4:76" hidden="1" x14ac:dyDescent="0.25">
      <c r="D1582" s="4"/>
      <c r="E1582" s="5" t="str">
        <f>BJ1582</f>
        <v>DPP-2019-Cycle</v>
      </c>
      <c r="F1582" s="5" t="str">
        <f>BK1582</f>
        <v>Central</v>
      </c>
      <c r="H1582" s="5" t="str">
        <f>BB1582</f>
        <v>Active</v>
      </c>
      <c r="I1582" s="6" t="str">
        <f>BS1582</f>
        <v>Not Started</v>
      </c>
      <c r="J1582" s="1" t="s">
        <v>3119</v>
      </c>
      <c r="P1582" s="1" t="str">
        <f>BM1582</f>
        <v>NRIS</v>
      </c>
      <c r="R1582" s="1">
        <f>BP1582</f>
        <v>200</v>
      </c>
      <c r="T1582" s="1" t="str">
        <f>BQ1582</f>
        <v>Solar</v>
      </c>
      <c r="U1582" s="1" t="str">
        <f>BH1582</f>
        <v>Scott County</v>
      </c>
      <c r="V1582" s="1" t="str">
        <f>BI1582</f>
        <v>MO</v>
      </c>
      <c r="AB1582" s="1"/>
      <c r="AC1582" s="1"/>
      <c r="AJ1582" s="5"/>
      <c r="AK1582" s="5"/>
      <c r="AL1582" s="5"/>
      <c r="AM1582" s="5"/>
      <c r="AN1582" s="5"/>
      <c r="AO1582" s="5"/>
      <c r="AP1582" s="5"/>
      <c r="AQ1582" s="5"/>
      <c r="AR1582" s="32"/>
      <c r="AS1582" s="32"/>
      <c r="AT1582" s="28">
        <f>AR1582/($R1582*1000)</f>
        <v>0</v>
      </c>
      <c r="AU1582" s="28">
        <f>AS1582/($R1582*1000)</f>
        <v>0</v>
      </c>
      <c r="BB1582" s="1" t="s">
        <v>2374</v>
      </c>
      <c r="BC1582" s="2">
        <v>43584</v>
      </c>
      <c r="BF1582" s="2">
        <v>44531</v>
      </c>
      <c r="BG1582" s="1" t="s">
        <v>486</v>
      </c>
      <c r="BH1582" s="1" t="s">
        <v>265</v>
      </c>
      <c r="BI1582" s="1" t="s">
        <v>488</v>
      </c>
      <c r="BJ1582" s="1" t="s">
        <v>2856</v>
      </c>
      <c r="BK1582" s="1" t="s">
        <v>2435</v>
      </c>
      <c r="BL1582" s="1" t="s">
        <v>2857</v>
      </c>
      <c r="BM1582" s="1" t="s">
        <v>126</v>
      </c>
      <c r="BN1582" s="1" t="s">
        <v>3120</v>
      </c>
      <c r="BO1582" s="1">
        <v>200</v>
      </c>
      <c r="BP1582" s="1">
        <v>200</v>
      </c>
      <c r="BQ1582" s="1" t="s">
        <v>1485</v>
      </c>
      <c r="BR1582" s="1" t="s">
        <v>1486</v>
      </c>
      <c r="BS1582" s="1" t="s">
        <v>84</v>
      </c>
      <c r="BU1582" s="1">
        <v>0</v>
      </c>
      <c r="BV1582" s="1">
        <v>0</v>
      </c>
      <c r="BW1582" s="1">
        <v>0</v>
      </c>
      <c r="BX1582" s="1">
        <v>0</v>
      </c>
    </row>
    <row r="1583" spans="4:76" hidden="1" x14ac:dyDescent="0.25">
      <c r="D1583" s="4"/>
      <c r="E1583" s="5" t="str">
        <f>BJ1583</f>
        <v>DPP-2019-Cycle</v>
      </c>
      <c r="F1583" s="5" t="str">
        <f>BK1583</f>
        <v>West</v>
      </c>
      <c r="H1583" s="5" t="str">
        <f>BB1583</f>
        <v>Active</v>
      </c>
      <c r="I1583" s="6" t="str">
        <f>BS1583</f>
        <v>Not Started</v>
      </c>
      <c r="J1583" s="1" t="s">
        <v>3124</v>
      </c>
      <c r="P1583" s="1" t="str">
        <f>BM1583</f>
        <v>NRIS</v>
      </c>
      <c r="R1583" s="1">
        <f>BP1583</f>
        <v>120</v>
      </c>
      <c r="T1583" s="1" t="str">
        <f>BQ1583</f>
        <v>Solar</v>
      </c>
      <c r="U1583" s="1" t="str">
        <f>BH1583</f>
        <v>Nobles County</v>
      </c>
      <c r="V1583" s="1" t="str">
        <f>BI1583</f>
        <v>MN</v>
      </c>
      <c r="AB1583" s="1"/>
      <c r="AC1583" s="1"/>
      <c r="AJ1583" s="5"/>
      <c r="AK1583" s="5"/>
      <c r="AL1583" s="5"/>
      <c r="AM1583" s="5"/>
      <c r="AN1583" s="5"/>
      <c r="AO1583" s="5"/>
      <c r="AP1583" s="5"/>
      <c r="AQ1583" s="5"/>
      <c r="AR1583" s="32"/>
      <c r="AS1583" s="32"/>
      <c r="AT1583" s="28">
        <f>AR1583/($R1583*1000)</f>
        <v>0</v>
      </c>
      <c r="AU1583" s="28">
        <f>AS1583/($R1583*1000)</f>
        <v>0</v>
      </c>
      <c r="BB1583" s="1" t="s">
        <v>2374</v>
      </c>
      <c r="BC1583" s="2">
        <v>43584</v>
      </c>
      <c r="BF1583" s="2">
        <v>44531</v>
      </c>
      <c r="BG1583" s="1" t="s">
        <v>87</v>
      </c>
      <c r="BH1583" s="1" t="s">
        <v>347</v>
      </c>
      <c r="BI1583" s="1" t="s">
        <v>93</v>
      </c>
      <c r="BJ1583" s="1" t="s">
        <v>2856</v>
      </c>
      <c r="BK1583" s="1" t="s">
        <v>725</v>
      </c>
      <c r="BL1583" s="1" t="s">
        <v>2857</v>
      </c>
      <c r="BM1583" s="1" t="s">
        <v>126</v>
      </c>
      <c r="BN1583" s="1" t="s">
        <v>3125</v>
      </c>
      <c r="BO1583" s="1">
        <v>120</v>
      </c>
      <c r="BP1583" s="1">
        <v>120</v>
      </c>
      <c r="BQ1583" s="1" t="s">
        <v>1485</v>
      </c>
      <c r="BR1583" s="1" t="s">
        <v>1486</v>
      </c>
      <c r="BS1583" s="1" t="s">
        <v>84</v>
      </c>
      <c r="BU1583" s="1">
        <v>0</v>
      </c>
      <c r="BV1583" s="1">
        <v>0</v>
      </c>
      <c r="BW1583" s="1">
        <v>0</v>
      </c>
      <c r="BX1583" s="1">
        <v>0</v>
      </c>
    </row>
    <row r="1584" spans="4:76" hidden="1" x14ac:dyDescent="0.25">
      <c r="D1584" s="4"/>
      <c r="E1584" s="5" t="str">
        <f>BJ1584</f>
        <v>DPP-2019-Cycle</v>
      </c>
      <c r="F1584" s="5" t="str">
        <f>BK1584</f>
        <v>Central</v>
      </c>
      <c r="H1584" s="5" t="str">
        <f>BB1584</f>
        <v>Active</v>
      </c>
      <c r="I1584" s="6" t="str">
        <f>BS1584</f>
        <v>Not Started</v>
      </c>
      <c r="J1584" s="1" t="s">
        <v>3126</v>
      </c>
      <c r="P1584" s="1" t="str">
        <f>BM1584</f>
        <v>NRIS</v>
      </c>
      <c r="R1584" s="1">
        <f>BP1584</f>
        <v>150</v>
      </c>
      <c r="T1584" s="1" t="str">
        <f>BQ1584</f>
        <v>Solar</v>
      </c>
      <c r="U1584" s="1" t="str">
        <f>BH1584</f>
        <v>Washington County</v>
      </c>
      <c r="V1584" s="1" t="str">
        <f>BI1584</f>
        <v>IL</v>
      </c>
      <c r="AB1584" s="1"/>
      <c r="AC1584" s="1"/>
      <c r="AJ1584" s="5"/>
      <c r="AK1584" s="5"/>
      <c r="AL1584" s="5"/>
      <c r="AM1584" s="5"/>
      <c r="AN1584" s="5"/>
      <c r="AO1584" s="5"/>
      <c r="AP1584" s="5"/>
      <c r="AQ1584" s="5"/>
      <c r="AR1584" s="32"/>
      <c r="AS1584" s="32"/>
      <c r="AT1584" s="28">
        <f>AR1584/($R1584*1000)</f>
        <v>0</v>
      </c>
      <c r="AU1584" s="28">
        <f>AS1584/($R1584*1000)</f>
        <v>0</v>
      </c>
      <c r="BB1584" s="1" t="s">
        <v>2374</v>
      </c>
      <c r="BC1584" s="2">
        <v>43584</v>
      </c>
      <c r="BF1584" s="2">
        <v>44531</v>
      </c>
      <c r="BG1584" s="1" t="s">
        <v>122</v>
      </c>
      <c r="BH1584" s="1" t="s">
        <v>395</v>
      </c>
      <c r="BI1584" s="1" t="s">
        <v>124</v>
      </c>
      <c r="BJ1584" s="1" t="s">
        <v>2856</v>
      </c>
      <c r="BK1584" s="1" t="s">
        <v>2435</v>
      </c>
      <c r="BL1584" s="1" t="s">
        <v>2857</v>
      </c>
      <c r="BM1584" s="1" t="s">
        <v>126</v>
      </c>
      <c r="BN1584" s="1" t="s">
        <v>2620</v>
      </c>
      <c r="BO1584" s="1">
        <v>150</v>
      </c>
      <c r="BP1584" s="1">
        <v>150</v>
      </c>
      <c r="BQ1584" s="1" t="s">
        <v>1485</v>
      </c>
      <c r="BR1584" s="1" t="s">
        <v>1486</v>
      </c>
      <c r="BS1584" s="1" t="s">
        <v>84</v>
      </c>
      <c r="BU1584" s="1">
        <v>0</v>
      </c>
      <c r="BV1584" s="1">
        <v>0</v>
      </c>
      <c r="BW1584" s="1">
        <v>0</v>
      </c>
      <c r="BX1584" s="1">
        <v>0</v>
      </c>
    </row>
    <row r="1585" spans="4:76" hidden="1" x14ac:dyDescent="0.25">
      <c r="D1585" s="4"/>
      <c r="E1585" s="5" t="str">
        <f>BJ1585</f>
        <v>FES-2015-SEP</v>
      </c>
      <c r="F1585" s="5">
        <f>BK1585</f>
        <v>0</v>
      </c>
      <c r="H1585" s="5" t="str">
        <f>BB1585</f>
        <v>Withdrawn</v>
      </c>
      <c r="I1585" s="6" t="str">
        <f>BS1585</f>
        <v>Not Started</v>
      </c>
      <c r="J1585" s="1" t="s">
        <v>3488</v>
      </c>
      <c r="P1585" s="1" t="str">
        <f>BM1585</f>
        <v>NRIS</v>
      </c>
      <c r="R1585" s="1">
        <f>BP1585</f>
        <v>462</v>
      </c>
      <c r="T1585" s="1" t="str">
        <f>BQ1585</f>
        <v>Gas</v>
      </c>
      <c r="U1585" s="1" t="str">
        <f>BH1585</f>
        <v>Grimes County</v>
      </c>
      <c r="V1585" s="1" t="str">
        <f>BI1585</f>
        <v>TX</v>
      </c>
      <c r="AB1585" s="1"/>
      <c r="AC1585" s="1"/>
      <c r="AJ1585" s="5"/>
      <c r="AK1585" s="5"/>
      <c r="AL1585" s="5"/>
      <c r="AM1585" s="5"/>
      <c r="AN1585" s="5"/>
      <c r="AO1585" s="5"/>
      <c r="AP1585" s="5"/>
      <c r="AQ1585" s="5"/>
      <c r="AR1585" s="5"/>
      <c r="AS1585" s="5"/>
      <c r="AT1585" s="5"/>
      <c r="AU1585" s="5"/>
      <c r="BB1585" s="1" t="s">
        <v>73</v>
      </c>
      <c r="BC1585" s="2">
        <v>42261</v>
      </c>
      <c r="BD1585" s="2">
        <v>42892</v>
      </c>
      <c r="BF1585" s="2">
        <v>43373</v>
      </c>
      <c r="BG1585" s="1" t="s">
        <v>59</v>
      </c>
      <c r="BH1585" s="1" t="s">
        <v>3489</v>
      </c>
      <c r="BI1585" s="1" t="s">
        <v>67</v>
      </c>
      <c r="BJ1585" s="1" t="s">
        <v>2752</v>
      </c>
      <c r="BL1585" s="1" t="s">
        <v>536</v>
      </c>
      <c r="BM1585" s="1" t="s">
        <v>126</v>
      </c>
      <c r="BN1585" s="1" t="s">
        <v>3490</v>
      </c>
      <c r="BO1585" s="1">
        <v>442</v>
      </c>
      <c r="BP1585" s="1">
        <v>462</v>
      </c>
      <c r="BQ1585" s="1" t="s">
        <v>64</v>
      </c>
      <c r="BR1585" s="1" t="s">
        <v>150</v>
      </c>
      <c r="BS1585" s="1" t="s">
        <v>84</v>
      </c>
      <c r="BU1585" s="1">
        <v>0</v>
      </c>
      <c r="BV1585" s="1">
        <v>0</v>
      </c>
      <c r="BW1585" s="1">
        <v>0</v>
      </c>
      <c r="BX1585" s="1">
        <v>0</v>
      </c>
    </row>
    <row r="1586" spans="4:76" hidden="1" x14ac:dyDescent="0.25">
      <c r="D1586" s="4"/>
      <c r="E1586" s="5" t="str">
        <f>BJ1586</f>
        <v>DPP-2019-Cycle</v>
      </c>
      <c r="F1586" s="5" t="str">
        <f>BK1586</f>
        <v>Central</v>
      </c>
      <c r="H1586" s="5" t="str">
        <f>BB1586</f>
        <v>Active</v>
      </c>
      <c r="I1586" s="6" t="str">
        <f>BS1586</f>
        <v>Not Started</v>
      </c>
      <c r="J1586" s="1" t="s">
        <v>3127</v>
      </c>
      <c r="P1586" s="1" t="str">
        <f>BM1586</f>
        <v>NRIS</v>
      </c>
      <c r="R1586" s="1">
        <f>BP1586</f>
        <v>150</v>
      </c>
      <c r="T1586" s="1" t="str">
        <f>BQ1586</f>
        <v>Solar</v>
      </c>
      <c r="U1586" s="1" t="str">
        <f>BH1586</f>
        <v>Saline County</v>
      </c>
      <c r="V1586" s="1" t="str">
        <f>BI1586</f>
        <v>IL</v>
      </c>
      <c r="AB1586" s="1"/>
      <c r="AC1586" s="1"/>
      <c r="AJ1586" s="5"/>
      <c r="AK1586" s="5"/>
      <c r="AL1586" s="5"/>
      <c r="AM1586" s="5"/>
      <c r="AN1586" s="5"/>
      <c r="AO1586" s="5"/>
      <c r="AP1586" s="5"/>
      <c r="AQ1586" s="5"/>
      <c r="AR1586" s="32"/>
      <c r="AS1586" s="32"/>
      <c r="AT1586" s="28">
        <f>AR1586/($R1586*1000)</f>
        <v>0</v>
      </c>
      <c r="AU1586" s="28">
        <f>AS1586/($R1586*1000)</f>
        <v>0</v>
      </c>
      <c r="BB1586" s="1" t="s">
        <v>2374</v>
      </c>
      <c r="BC1586" s="2">
        <v>43584</v>
      </c>
      <c r="BF1586" s="2">
        <v>44896</v>
      </c>
      <c r="BG1586" s="1" t="s">
        <v>122</v>
      </c>
      <c r="BH1586" s="1" t="s">
        <v>2624</v>
      </c>
      <c r="BI1586" s="1" t="s">
        <v>124</v>
      </c>
      <c r="BJ1586" s="1" t="s">
        <v>2856</v>
      </c>
      <c r="BK1586" s="1" t="s">
        <v>2435</v>
      </c>
      <c r="BL1586" s="1" t="s">
        <v>2857</v>
      </c>
      <c r="BM1586" s="1" t="s">
        <v>126</v>
      </c>
      <c r="BN1586" s="1" t="s">
        <v>3128</v>
      </c>
      <c r="BO1586" s="1">
        <v>150</v>
      </c>
      <c r="BP1586" s="1">
        <v>150</v>
      </c>
      <c r="BQ1586" s="1" t="s">
        <v>1485</v>
      </c>
      <c r="BR1586" s="1" t="s">
        <v>1486</v>
      </c>
      <c r="BS1586" s="1" t="s">
        <v>84</v>
      </c>
      <c r="BU1586" s="1">
        <v>0</v>
      </c>
      <c r="BV1586" s="1">
        <v>0</v>
      </c>
      <c r="BW1586" s="1">
        <v>0</v>
      </c>
      <c r="BX1586" s="1">
        <v>0</v>
      </c>
    </row>
    <row r="1587" spans="4:76" hidden="1" x14ac:dyDescent="0.25">
      <c r="D1587" s="4"/>
      <c r="E1587" s="5" t="str">
        <f>BJ1587</f>
        <v>DPP-2019-Cycle</v>
      </c>
      <c r="F1587" s="5" t="str">
        <f>BK1587</f>
        <v>Central</v>
      </c>
      <c r="H1587" s="5" t="str">
        <f>BB1587</f>
        <v>Active</v>
      </c>
      <c r="I1587" s="6" t="str">
        <f>BS1587</f>
        <v>Not Started</v>
      </c>
      <c r="J1587" s="1" t="s">
        <v>3129</v>
      </c>
      <c r="P1587" s="1" t="str">
        <f>BM1587</f>
        <v>NRIS</v>
      </c>
      <c r="R1587" s="1">
        <f>BP1587</f>
        <v>150</v>
      </c>
      <c r="T1587" s="1" t="str">
        <f>BQ1587</f>
        <v>Solar</v>
      </c>
      <c r="U1587" s="1" t="str">
        <f>BH1587</f>
        <v>Jackson County</v>
      </c>
      <c r="V1587" s="1" t="str">
        <f>BI1587</f>
        <v>IL</v>
      </c>
      <c r="AB1587" s="1"/>
      <c r="AC1587" s="1"/>
      <c r="AJ1587" s="5"/>
      <c r="AK1587" s="5"/>
      <c r="AL1587" s="5"/>
      <c r="AM1587" s="5"/>
      <c r="AN1587" s="5"/>
      <c r="AO1587" s="5"/>
      <c r="AP1587" s="5"/>
      <c r="AQ1587" s="5"/>
      <c r="AR1587" s="32"/>
      <c r="AS1587" s="32"/>
      <c r="AT1587" s="28">
        <f>AR1587/($R1587*1000)</f>
        <v>0</v>
      </c>
      <c r="AU1587" s="28">
        <f>AS1587/($R1587*1000)</f>
        <v>0</v>
      </c>
      <c r="BB1587" s="1" t="s">
        <v>2374</v>
      </c>
      <c r="BC1587" s="2">
        <v>43584</v>
      </c>
      <c r="BF1587" s="2">
        <v>44531</v>
      </c>
      <c r="BG1587" s="1" t="s">
        <v>3130</v>
      </c>
      <c r="BH1587" s="1" t="s">
        <v>259</v>
      </c>
      <c r="BI1587" s="1" t="s">
        <v>124</v>
      </c>
      <c r="BJ1587" s="1" t="s">
        <v>2856</v>
      </c>
      <c r="BK1587" s="1" t="s">
        <v>2435</v>
      </c>
      <c r="BL1587" s="1" t="s">
        <v>2857</v>
      </c>
      <c r="BM1587" s="1" t="s">
        <v>126</v>
      </c>
      <c r="BN1587" s="1" t="s">
        <v>3131</v>
      </c>
      <c r="BO1587" s="1">
        <v>150</v>
      </c>
      <c r="BP1587" s="1">
        <v>150</v>
      </c>
      <c r="BQ1587" s="1" t="s">
        <v>1485</v>
      </c>
      <c r="BR1587" s="1" t="s">
        <v>1486</v>
      </c>
      <c r="BS1587" s="1" t="s">
        <v>84</v>
      </c>
      <c r="BU1587" s="1">
        <v>0</v>
      </c>
      <c r="BV1587" s="1">
        <v>0</v>
      </c>
      <c r="BW1587" s="1">
        <v>0</v>
      </c>
      <c r="BX1587" s="1">
        <v>0</v>
      </c>
    </row>
    <row r="1588" spans="4:76" hidden="1" x14ac:dyDescent="0.25">
      <c r="D1588" s="4"/>
      <c r="E1588" s="5" t="str">
        <f>BJ1588</f>
        <v>DPP-2019-Cycle</v>
      </c>
      <c r="F1588" s="5" t="str">
        <f>BK1588</f>
        <v>East (ATC)</v>
      </c>
      <c r="H1588" s="5" t="str">
        <f>BB1588</f>
        <v>Active</v>
      </c>
      <c r="I1588" s="6" t="str">
        <f>BS1588</f>
        <v>Not Started</v>
      </c>
      <c r="J1588" s="1" t="s">
        <v>3132</v>
      </c>
      <c r="P1588" s="1" t="str">
        <f>BM1588</f>
        <v>NRIS</v>
      </c>
      <c r="R1588" s="1">
        <f>BP1588</f>
        <v>65</v>
      </c>
      <c r="T1588" s="1" t="str">
        <f>BQ1588</f>
        <v>Solar</v>
      </c>
      <c r="U1588" s="1" t="str">
        <f>BH1588</f>
        <v>Rock County</v>
      </c>
      <c r="V1588" s="1" t="str">
        <f>BI1588</f>
        <v>WI</v>
      </c>
      <c r="AB1588" s="1"/>
      <c r="AC1588" s="1"/>
      <c r="AJ1588" s="5"/>
      <c r="AK1588" s="5"/>
      <c r="AL1588" s="5"/>
      <c r="AM1588" s="5"/>
      <c r="AN1588" s="5"/>
      <c r="AO1588" s="5"/>
      <c r="AP1588" s="5"/>
      <c r="AQ1588" s="5"/>
      <c r="AR1588" s="32"/>
      <c r="AS1588" s="32"/>
      <c r="AT1588" s="28">
        <f>AR1588/($R1588*1000)</f>
        <v>0</v>
      </c>
      <c r="AU1588" s="28">
        <f>AS1588/($R1588*1000)</f>
        <v>0</v>
      </c>
      <c r="BB1588" s="1" t="s">
        <v>2374</v>
      </c>
      <c r="BC1588" s="2">
        <v>43584</v>
      </c>
      <c r="BF1588" s="2">
        <v>44531</v>
      </c>
      <c r="BG1588" s="1" t="s">
        <v>74</v>
      </c>
      <c r="BH1588" s="1" t="s">
        <v>158</v>
      </c>
      <c r="BI1588" s="1" t="s">
        <v>76</v>
      </c>
      <c r="BJ1588" s="1" t="s">
        <v>2856</v>
      </c>
      <c r="BK1588" s="1" t="s">
        <v>2196</v>
      </c>
      <c r="BL1588" s="1" t="s">
        <v>2863</v>
      </c>
      <c r="BM1588" s="1" t="s">
        <v>126</v>
      </c>
      <c r="BN1588" s="1" t="s">
        <v>3133</v>
      </c>
      <c r="BO1588" s="1">
        <v>65</v>
      </c>
      <c r="BP1588" s="1">
        <v>65</v>
      </c>
      <c r="BQ1588" s="1" t="s">
        <v>1485</v>
      </c>
      <c r="BR1588" s="1" t="s">
        <v>1486</v>
      </c>
      <c r="BS1588" s="1" t="s">
        <v>84</v>
      </c>
      <c r="BU1588" s="1">
        <v>65</v>
      </c>
      <c r="BV1588" s="1">
        <v>65</v>
      </c>
      <c r="BW1588" s="1">
        <v>0</v>
      </c>
      <c r="BX1588" s="1">
        <v>0</v>
      </c>
    </row>
    <row r="1589" spans="4:76" hidden="1" x14ac:dyDescent="0.25">
      <c r="D1589" s="4"/>
      <c r="E1589" s="5" t="str">
        <f>BJ1589</f>
        <v>FES-2015-MAR</v>
      </c>
      <c r="F1589" s="5">
        <f>BK1589</f>
        <v>0</v>
      </c>
      <c r="H1589" s="5" t="str">
        <f>BB1589</f>
        <v>Withdrawn</v>
      </c>
      <c r="I1589" s="6" t="str">
        <f>BS1589</f>
        <v>Not Started</v>
      </c>
      <c r="J1589" s="1" t="s">
        <v>3497</v>
      </c>
      <c r="P1589" s="1" t="str">
        <f>BM1589</f>
        <v>NRIS</v>
      </c>
      <c r="R1589" s="1">
        <f>BP1589</f>
        <v>1170</v>
      </c>
      <c r="T1589" s="1" t="str">
        <f>BQ1589</f>
        <v>Gas</v>
      </c>
      <c r="U1589" s="1" t="str">
        <f>BH1589</f>
        <v>Vermillion County</v>
      </c>
      <c r="V1589" s="1" t="str">
        <f>BI1589</f>
        <v>IN</v>
      </c>
      <c r="AB1589" s="1"/>
      <c r="AC1589" s="1"/>
      <c r="AJ1589" s="5"/>
      <c r="AK1589" s="5"/>
      <c r="AL1589" s="5"/>
      <c r="AM1589" s="5"/>
      <c r="AN1589" s="5"/>
      <c r="AO1589" s="5"/>
      <c r="AP1589" s="5"/>
      <c r="AQ1589" s="5"/>
      <c r="AR1589" s="5"/>
      <c r="AS1589" s="5"/>
      <c r="AT1589" s="5"/>
      <c r="AU1589" s="5"/>
      <c r="BB1589" s="1" t="s">
        <v>73</v>
      </c>
      <c r="BC1589" s="2">
        <v>42075</v>
      </c>
      <c r="BD1589" s="2">
        <v>42894</v>
      </c>
      <c r="BF1589" s="2">
        <v>43617</v>
      </c>
      <c r="BG1589" s="1" t="s">
        <v>101</v>
      </c>
      <c r="BH1589" s="1" t="s">
        <v>2369</v>
      </c>
      <c r="BI1589" s="1" t="s">
        <v>103</v>
      </c>
      <c r="BJ1589" s="1" t="s">
        <v>3359</v>
      </c>
      <c r="BL1589" s="1" t="s">
        <v>536</v>
      </c>
      <c r="BM1589" s="1" t="s">
        <v>126</v>
      </c>
      <c r="BN1589" s="1" t="s">
        <v>3498</v>
      </c>
      <c r="BO1589" s="1">
        <v>1185</v>
      </c>
      <c r="BP1589" s="1">
        <v>1170</v>
      </c>
      <c r="BQ1589" s="1" t="s">
        <v>64</v>
      </c>
      <c r="BR1589" s="1" t="s">
        <v>2811</v>
      </c>
      <c r="BS1589" s="1" t="s">
        <v>84</v>
      </c>
      <c r="BU1589" s="1">
        <v>0</v>
      </c>
      <c r="BV1589" s="1">
        <v>0</v>
      </c>
      <c r="BW1589" s="1">
        <v>0</v>
      </c>
      <c r="BX1589" s="1">
        <v>0</v>
      </c>
    </row>
    <row r="1590" spans="4:76" hidden="1" x14ac:dyDescent="0.25">
      <c r="D1590" s="4"/>
      <c r="E1590" s="5" t="str">
        <f>BJ1590</f>
        <v>DPP-2019-Cycle</v>
      </c>
      <c r="F1590" s="5" t="str">
        <f>BK1590</f>
        <v>East (ATC)</v>
      </c>
      <c r="H1590" s="5" t="str">
        <f>BB1590</f>
        <v>Active</v>
      </c>
      <c r="I1590" s="6" t="str">
        <f>BS1590</f>
        <v>Not Started</v>
      </c>
      <c r="J1590" s="1" t="s">
        <v>3134</v>
      </c>
      <c r="P1590" s="1" t="str">
        <f>BM1590</f>
        <v>NRIS</v>
      </c>
      <c r="R1590" s="1">
        <f>BP1590</f>
        <v>49.9</v>
      </c>
      <c r="T1590" s="1" t="str">
        <f>BQ1590</f>
        <v>Solar</v>
      </c>
      <c r="U1590" s="1" t="str">
        <f>BH1590</f>
        <v>Green County</v>
      </c>
      <c r="V1590" s="1" t="str">
        <f>BI1590</f>
        <v>WI</v>
      </c>
      <c r="AB1590" s="1"/>
      <c r="AC1590" s="1"/>
      <c r="AJ1590" s="5"/>
      <c r="AK1590" s="5"/>
      <c r="AL1590" s="5"/>
      <c r="AM1590" s="5"/>
      <c r="AN1590" s="5"/>
      <c r="AO1590" s="5"/>
      <c r="AP1590" s="5"/>
      <c r="AQ1590" s="5"/>
      <c r="AR1590" s="32"/>
      <c r="AS1590" s="32"/>
      <c r="AT1590" s="28">
        <f>AR1590/($R1590*1000)</f>
        <v>0</v>
      </c>
      <c r="AU1590" s="28">
        <f>AS1590/($R1590*1000)</f>
        <v>0</v>
      </c>
      <c r="BB1590" s="1" t="s">
        <v>2374</v>
      </c>
      <c r="BC1590" s="2">
        <v>43584</v>
      </c>
      <c r="BF1590" s="2">
        <v>44531</v>
      </c>
      <c r="BG1590" s="1" t="s">
        <v>74</v>
      </c>
      <c r="BH1590" s="1" t="s">
        <v>508</v>
      </c>
      <c r="BI1590" s="1" t="s">
        <v>76</v>
      </c>
      <c r="BJ1590" s="1" t="s">
        <v>2856</v>
      </c>
      <c r="BK1590" s="1" t="s">
        <v>2196</v>
      </c>
      <c r="BL1590" s="1" t="s">
        <v>2863</v>
      </c>
      <c r="BM1590" s="1" t="s">
        <v>126</v>
      </c>
      <c r="BN1590" s="1" t="s">
        <v>3135</v>
      </c>
      <c r="BO1590" s="1">
        <v>49.9</v>
      </c>
      <c r="BP1590" s="1">
        <v>49.9</v>
      </c>
      <c r="BQ1590" s="1" t="s">
        <v>1485</v>
      </c>
      <c r="BR1590" s="1" t="s">
        <v>1486</v>
      </c>
      <c r="BS1590" s="1" t="s">
        <v>84</v>
      </c>
      <c r="BU1590" s="1">
        <v>49.9</v>
      </c>
      <c r="BV1590" s="1">
        <v>49.9</v>
      </c>
      <c r="BW1590" s="1">
        <v>0</v>
      </c>
      <c r="BX1590" s="1">
        <v>0</v>
      </c>
    </row>
    <row r="1591" spans="4:76" hidden="1" x14ac:dyDescent="0.25">
      <c r="D1591" s="4"/>
      <c r="E1591" s="5" t="str">
        <f>BJ1591</f>
        <v>DPP-2019-Cycle</v>
      </c>
      <c r="F1591" s="5" t="str">
        <f>BK1591</f>
        <v>Central</v>
      </c>
      <c r="H1591" s="5" t="str">
        <f>BB1591</f>
        <v>Active</v>
      </c>
      <c r="I1591" s="6" t="str">
        <f>BS1591</f>
        <v>Not Started</v>
      </c>
      <c r="J1591" s="1" t="s">
        <v>3136</v>
      </c>
      <c r="P1591" s="1" t="str">
        <f>BM1591</f>
        <v>NRIS</v>
      </c>
      <c r="R1591" s="1">
        <f>BP1591</f>
        <v>200</v>
      </c>
      <c r="T1591" s="1" t="str">
        <f>BQ1591</f>
        <v>Solar</v>
      </c>
      <c r="U1591" s="1" t="str">
        <f>BH1591</f>
        <v>Perry County</v>
      </c>
      <c r="V1591" s="1" t="str">
        <f>BI1591</f>
        <v>IL</v>
      </c>
      <c r="AB1591" s="1"/>
      <c r="AC1591" s="1"/>
      <c r="AJ1591" s="5"/>
      <c r="AK1591" s="5"/>
      <c r="AL1591" s="5"/>
      <c r="AM1591" s="5"/>
      <c r="AN1591" s="5"/>
      <c r="AO1591" s="5"/>
      <c r="AP1591" s="5"/>
      <c r="AQ1591" s="5"/>
      <c r="AR1591" s="32"/>
      <c r="AS1591" s="32"/>
      <c r="AT1591" s="28">
        <f>AR1591/($R1591*1000)</f>
        <v>0</v>
      </c>
      <c r="AU1591" s="28">
        <f>AS1591/($R1591*1000)</f>
        <v>0</v>
      </c>
      <c r="BB1591" s="1" t="s">
        <v>2374</v>
      </c>
      <c r="BC1591" s="2">
        <v>43584</v>
      </c>
      <c r="BF1591" s="2">
        <v>44531</v>
      </c>
      <c r="BG1591" s="1" t="s">
        <v>122</v>
      </c>
      <c r="BH1591" s="1" t="s">
        <v>1271</v>
      </c>
      <c r="BI1591" s="1" t="s">
        <v>124</v>
      </c>
      <c r="BJ1591" s="1" t="s">
        <v>2856</v>
      </c>
      <c r="BK1591" s="1" t="s">
        <v>2435</v>
      </c>
      <c r="BL1591" s="1" t="s">
        <v>2857</v>
      </c>
      <c r="BM1591" s="1" t="s">
        <v>126</v>
      </c>
      <c r="BN1591" s="1" t="s">
        <v>3137</v>
      </c>
      <c r="BO1591" s="1">
        <v>200</v>
      </c>
      <c r="BP1591" s="1">
        <v>200</v>
      </c>
      <c r="BQ1591" s="1" t="s">
        <v>1485</v>
      </c>
      <c r="BR1591" s="1" t="s">
        <v>1486</v>
      </c>
      <c r="BS1591" s="1" t="s">
        <v>84</v>
      </c>
      <c r="BU1591" s="1">
        <v>0</v>
      </c>
      <c r="BV1591" s="1">
        <v>0</v>
      </c>
      <c r="BW1591" s="1">
        <v>0</v>
      </c>
      <c r="BX1591" s="1">
        <v>0</v>
      </c>
    </row>
    <row r="1592" spans="4:76" hidden="1" x14ac:dyDescent="0.25">
      <c r="D1592" s="4"/>
      <c r="E1592" s="5" t="str">
        <f>BJ1592</f>
        <v>DPP-2019-Cycle</v>
      </c>
      <c r="F1592" s="5" t="str">
        <f>BK1592</f>
        <v>East (ITC)</v>
      </c>
      <c r="H1592" s="5" t="str">
        <f>BB1592</f>
        <v>Active</v>
      </c>
      <c r="I1592" s="6" t="str">
        <f>BS1592</f>
        <v>Not Started</v>
      </c>
      <c r="J1592" s="1" t="s">
        <v>3138</v>
      </c>
      <c r="P1592" s="1" t="str">
        <f>BM1592</f>
        <v>NRIS</v>
      </c>
      <c r="R1592" s="1">
        <f>BP1592</f>
        <v>150</v>
      </c>
      <c r="T1592" s="1" t="str">
        <f>BQ1592</f>
        <v>Solar</v>
      </c>
      <c r="U1592" s="1" t="str">
        <f>BH1592</f>
        <v>Eaton County</v>
      </c>
      <c r="V1592" s="1" t="str">
        <f>BI1592</f>
        <v>MI</v>
      </c>
      <c r="AB1592" s="1"/>
      <c r="AC1592" s="1"/>
      <c r="AJ1592" s="5"/>
      <c r="AK1592" s="5"/>
      <c r="AL1592" s="5"/>
      <c r="AM1592" s="5"/>
      <c r="AN1592" s="5"/>
      <c r="AO1592" s="5"/>
      <c r="AP1592" s="5"/>
      <c r="AQ1592" s="5"/>
      <c r="AR1592" s="32"/>
      <c r="AS1592" s="32"/>
      <c r="AT1592" s="28">
        <f>AR1592/($R1592*1000)</f>
        <v>0</v>
      </c>
      <c r="AU1592" s="28">
        <f>AS1592/($R1592*1000)</f>
        <v>0</v>
      </c>
      <c r="BB1592" s="1" t="s">
        <v>2374</v>
      </c>
      <c r="BC1592" s="2">
        <v>43584</v>
      </c>
      <c r="BF1592" s="2">
        <v>44896</v>
      </c>
      <c r="BG1592" s="1" t="s">
        <v>139</v>
      </c>
      <c r="BH1592" s="1" t="s">
        <v>2317</v>
      </c>
      <c r="BI1592" s="1" t="s">
        <v>130</v>
      </c>
      <c r="BJ1592" s="1" t="s">
        <v>2856</v>
      </c>
      <c r="BK1592" s="1" t="s">
        <v>1808</v>
      </c>
      <c r="BL1592" s="1" t="s">
        <v>2863</v>
      </c>
      <c r="BM1592" s="1" t="s">
        <v>126</v>
      </c>
      <c r="BN1592" s="1" t="s">
        <v>3139</v>
      </c>
      <c r="BO1592" s="1">
        <v>150</v>
      </c>
      <c r="BP1592" s="1">
        <v>150</v>
      </c>
      <c r="BQ1592" s="1" t="s">
        <v>1485</v>
      </c>
      <c r="BR1592" s="1" t="s">
        <v>1486</v>
      </c>
      <c r="BS1592" s="1" t="s">
        <v>84</v>
      </c>
      <c r="BU1592" s="1">
        <v>150</v>
      </c>
      <c r="BV1592" s="1">
        <v>150</v>
      </c>
      <c r="BW1592" s="1">
        <v>0</v>
      </c>
      <c r="BX1592" s="1">
        <v>0</v>
      </c>
    </row>
    <row r="1593" spans="4:76" hidden="1" x14ac:dyDescent="0.25">
      <c r="D1593" s="4"/>
      <c r="E1593" s="5" t="str">
        <f>BJ1593</f>
        <v>DPP-2019-Cycle</v>
      </c>
      <c r="F1593" s="5" t="str">
        <f>BK1593</f>
        <v>Central</v>
      </c>
      <c r="H1593" s="5" t="str">
        <f>BB1593</f>
        <v>Active</v>
      </c>
      <c r="I1593" s="6" t="str">
        <f>BS1593</f>
        <v>Not Started</v>
      </c>
      <c r="J1593" s="1" t="s">
        <v>3140</v>
      </c>
      <c r="P1593" s="1" t="str">
        <f>BM1593</f>
        <v>NRIS</v>
      </c>
      <c r="R1593" s="1">
        <f>BP1593</f>
        <v>300</v>
      </c>
      <c r="T1593" s="1" t="str">
        <f>BQ1593</f>
        <v>Solar</v>
      </c>
      <c r="U1593" s="1" t="str">
        <f>BH1593</f>
        <v>Posey County</v>
      </c>
      <c r="V1593" s="1" t="str">
        <f>BI1593</f>
        <v>IN</v>
      </c>
      <c r="AB1593" s="1"/>
      <c r="AC1593" s="1"/>
      <c r="AJ1593" s="5"/>
      <c r="AK1593" s="5"/>
      <c r="AL1593" s="5"/>
      <c r="AM1593" s="5"/>
      <c r="AN1593" s="5"/>
      <c r="AO1593" s="5"/>
      <c r="AP1593" s="5"/>
      <c r="AQ1593" s="5"/>
      <c r="AR1593" s="32"/>
      <c r="AS1593" s="32"/>
      <c r="AT1593" s="28">
        <f>AR1593/($R1593*1000)</f>
        <v>0</v>
      </c>
      <c r="AU1593" s="28">
        <f>AS1593/($R1593*1000)</f>
        <v>0</v>
      </c>
      <c r="BB1593" s="1" t="s">
        <v>2374</v>
      </c>
      <c r="BC1593" s="2">
        <v>43584</v>
      </c>
      <c r="BF1593" s="2">
        <v>44531</v>
      </c>
      <c r="BG1593" s="1" t="s">
        <v>197</v>
      </c>
      <c r="BH1593" s="1" t="s">
        <v>308</v>
      </c>
      <c r="BI1593" s="1" t="s">
        <v>103</v>
      </c>
      <c r="BJ1593" s="1" t="s">
        <v>2856</v>
      </c>
      <c r="BK1593" s="1" t="s">
        <v>2435</v>
      </c>
      <c r="BL1593" s="1" t="s">
        <v>2857</v>
      </c>
      <c r="BM1593" s="1" t="s">
        <v>126</v>
      </c>
      <c r="BN1593" s="1" t="s">
        <v>3141</v>
      </c>
      <c r="BO1593" s="1">
        <v>300</v>
      </c>
      <c r="BP1593" s="1">
        <v>300</v>
      </c>
      <c r="BQ1593" s="1" t="s">
        <v>1485</v>
      </c>
      <c r="BR1593" s="1" t="s">
        <v>1486</v>
      </c>
      <c r="BS1593" s="1" t="s">
        <v>84</v>
      </c>
      <c r="BU1593" s="1">
        <v>0</v>
      </c>
      <c r="BV1593" s="1">
        <v>0</v>
      </c>
      <c r="BW1593" s="1">
        <v>0</v>
      </c>
      <c r="BX1593" s="1">
        <v>0</v>
      </c>
    </row>
    <row r="1594" spans="4:76" hidden="1" x14ac:dyDescent="0.25">
      <c r="D1594" s="4"/>
      <c r="E1594" s="5" t="str">
        <f>BJ1594</f>
        <v>DPP-2019-Cycle</v>
      </c>
      <c r="F1594" s="5" t="str">
        <f>BK1594</f>
        <v>South</v>
      </c>
      <c r="H1594" s="5" t="str">
        <f>BB1594</f>
        <v>Withdrawn</v>
      </c>
      <c r="I1594" s="6" t="str">
        <f>BS1594</f>
        <v>Not Started</v>
      </c>
      <c r="J1594" s="1" t="s">
        <v>5052</v>
      </c>
      <c r="P1594" s="1" t="str">
        <f>BM1594</f>
        <v>NRIS</v>
      </c>
      <c r="Q1594" s="1" t="s">
        <v>6202</v>
      </c>
      <c r="R1594" s="1">
        <f>BP1594</f>
        <v>129.9</v>
      </c>
      <c r="T1594" s="1" t="str">
        <f>BQ1594</f>
        <v>Solar</v>
      </c>
      <c r="U1594" s="1" t="str">
        <f>BH1594</f>
        <v>Arkansas County</v>
      </c>
      <c r="V1594" s="1" t="str">
        <f>BI1594</f>
        <v>AR</v>
      </c>
      <c r="Z1594" s="1">
        <v>0</v>
      </c>
      <c r="AB1594" s="1"/>
      <c r="AC1594" s="1"/>
      <c r="AJ1594" s="5"/>
      <c r="AK1594" s="5"/>
      <c r="AL1594" s="5"/>
      <c r="AM1594" s="5"/>
      <c r="AN1594" s="5"/>
      <c r="AO1594" s="5"/>
      <c r="AP1594" s="5"/>
      <c r="AQ1594" s="5"/>
      <c r="AR1594" s="32"/>
      <c r="AS1594" s="32"/>
      <c r="AT1594" s="28">
        <f>AR1594/($R1594*1000)</f>
        <v>0</v>
      </c>
      <c r="AU1594" s="28">
        <f>AS1594/($R1594*1000)</f>
        <v>0</v>
      </c>
      <c r="BB1594" s="1" t="s">
        <v>73</v>
      </c>
      <c r="BC1594" s="2">
        <v>43584</v>
      </c>
      <c r="BD1594" s="2">
        <v>43720</v>
      </c>
      <c r="BF1594" s="2">
        <v>44469</v>
      </c>
      <c r="BG1594" s="1" t="s">
        <v>2392</v>
      </c>
      <c r="BH1594" s="1" t="s">
        <v>2578</v>
      </c>
      <c r="BI1594" s="1" t="s">
        <v>2394</v>
      </c>
      <c r="BJ1594" s="1" t="s">
        <v>2856</v>
      </c>
      <c r="BK1594" s="1" t="s">
        <v>2395</v>
      </c>
      <c r="BL1594" s="1" t="s">
        <v>2863</v>
      </c>
      <c r="BM1594" s="1" t="s">
        <v>126</v>
      </c>
      <c r="BN1594" s="1" t="s">
        <v>5053</v>
      </c>
      <c r="BO1594" s="1">
        <v>129.9</v>
      </c>
      <c r="BP1594" s="1">
        <v>129.9</v>
      </c>
      <c r="BQ1594" s="1" t="s">
        <v>1485</v>
      </c>
      <c r="BR1594" s="1" t="s">
        <v>1486</v>
      </c>
      <c r="BS1594" s="1" t="s">
        <v>84</v>
      </c>
      <c r="BU1594" s="1">
        <v>0</v>
      </c>
      <c r="BV1594" s="1">
        <v>0</v>
      </c>
      <c r="BW1594" s="1">
        <v>0</v>
      </c>
      <c r="BX1594" s="1">
        <v>0</v>
      </c>
    </row>
    <row r="1595" spans="4:76" hidden="1" x14ac:dyDescent="0.25">
      <c r="D1595" s="4"/>
      <c r="E1595" s="5" t="str">
        <f>BJ1595</f>
        <v>DPP-2019-Cycle</v>
      </c>
      <c r="F1595" s="5" t="str">
        <f>BK1595</f>
        <v>East (ITC)</v>
      </c>
      <c r="H1595" s="5" t="str">
        <f>BB1595</f>
        <v>Active</v>
      </c>
      <c r="I1595" s="6" t="str">
        <f>BS1595</f>
        <v>Not Started</v>
      </c>
      <c r="J1595" s="1" t="s">
        <v>3146</v>
      </c>
      <c r="P1595" s="1" t="str">
        <f>BM1595</f>
        <v>NRIS</v>
      </c>
      <c r="R1595" s="1">
        <f>BP1595</f>
        <v>125</v>
      </c>
      <c r="T1595" s="1" t="str">
        <f>BQ1595</f>
        <v>Solar</v>
      </c>
      <c r="U1595" s="1" t="str">
        <f>BH1595</f>
        <v>Jackson County</v>
      </c>
      <c r="V1595" s="1" t="str">
        <f>BI1595</f>
        <v>MI</v>
      </c>
      <c r="AB1595" s="1"/>
      <c r="AC1595" s="1"/>
      <c r="AJ1595" s="5"/>
      <c r="AK1595" s="5"/>
      <c r="AL1595" s="5"/>
      <c r="AM1595" s="5"/>
      <c r="AN1595" s="5"/>
      <c r="AO1595" s="5"/>
      <c r="AP1595" s="5"/>
      <c r="AQ1595" s="5"/>
      <c r="AR1595" s="32"/>
      <c r="AS1595" s="32"/>
      <c r="AT1595" s="28">
        <f>AR1595/($R1595*1000)</f>
        <v>0</v>
      </c>
      <c r="AU1595" s="28">
        <f>AS1595/($R1595*1000)</f>
        <v>0</v>
      </c>
      <c r="BB1595" s="1" t="s">
        <v>2374</v>
      </c>
      <c r="BC1595" s="2">
        <v>43584</v>
      </c>
      <c r="BF1595" s="2">
        <v>45107</v>
      </c>
      <c r="BG1595" s="1" t="s">
        <v>139</v>
      </c>
      <c r="BH1595" s="1" t="s">
        <v>259</v>
      </c>
      <c r="BI1595" s="1" t="s">
        <v>130</v>
      </c>
      <c r="BJ1595" s="1" t="s">
        <v>2856</v>
      </c>
      <c r="BK1595" s="1" t="s">
        <v>1808</v>
      </c>
      <c r="BL1595" s="1" t="s">
        <v>2863</v>
      </c>
      <c r="BM1595" s="1" t="s">
        <v>126</v>
      </c>
      <c r="BN1595" s="1" t="s">
        <v>3147</v>
      </c>
      <c r="BO1595" s="1">
        <v>125</v>
      </c>
      <c r="BP1595" s="1">
        <v>125</v>
      </c>
      <c r="BQ1595" s="1" t="s">
        <v>1485</v>
      </c>
      <c r="BR1595" s="1" t="s">
        <v>1486</v>
      </c>
      <c r="BS1595" s="1" t="s">
        <v>84</v>
      </c>
      <c r="BU1595" s="1">
        <v>125</v>
      </c>
      <c r="BV1595" s="1">
        <v>125</v>
      </c>
      <c r="BW1595" s="1">
        <v>0</v>
      </c>
      <c r="BX1595" s="1">
        <v>0</v>
      </c>
    </row>
    <row r="1596" spans="4:76" hidden="1" x14ac:dyDescent="0.25">
      <c r="D1596" s="4"/>
      <c r="E1596" s="5" t="str">
        <f>BJ1596</f>
        <v>DPP-2019-Cycle</v>
      </c>
      <c r="F1596" s="5" t="str">
        <f>BK1596</f>
        <v>Central</v>
      </c>
      <c r="H1596" s="5" t="str">
        <f>BB1596</f>
        <v>Active</v>
      </c>
      <c r="I1596" s="6" t="str">
        <f>BS1596</f>
        <v>Not Started</v>
      </c>
      <c r="J1596" s="1" t="s">
        <v>3148</v>
      </c>
      <c r="P1596" s="1" t="str">
        <f>BM1596</f>
        <v>NRIS</v>
      </c>
      <c r="R1596" s="1">
        <f>BP1596</f>
        <v>150</v>
      </c>
      <c r="T1596" s="1" t="str">
        <f>BQ1596</f>
        <v>Solar</v>
      </c>
      <c r="U1596" s="1" t="str">
        <f>BH1596</f>
        <v>St. Clair County</v>
      </c>
      <c r="V1596" s="1" t="str">
        <f>BI1596</f>
        <v>IL</v>
      </c>
      <c r="AB1596" s="1"/>
      <c r="AC1596" s="1"/>
      <c r="AJ1596" s="5"/>
      <c r="AK1596" s="5"/>
      <c r="AL1596" s="5"/>
      <c r="AM1596" s="5"/>
      <c r="AN1596" s="5"/>
      <c r="AO1596" s="5"/>
      <c r="AP1596" s="5"/>
      <c r="AQ1596" s="5"/>
      <c r="AR1596" s="32"/>
      <c r="AS1596" s="32"/>
      <c r="AT1596" s="28">
        <f>AR1596/($R1596*1000)</f>
        <v>0</v>
      </c>
      <c r="AU1596" s="28">
        <f>AS1596/($R1596*1000)</f>
        <v>0</v>
      </c>
      <c r="BB1596" s="1" t="s">
        <v>2374</v>
      </c>
      <c r="BC1596" s="2">
        <v>43584</v>
      </c>
      <c r="BF1596" s="2">
        <v>44742</v>
      </c>
      <c r="BG1596" s="1" t="s">
        <v>122</v>
      </c>
      <c r="BH1596" s="1" t="s">
        <v>171</v>
      </c>
      <c r="BI1596" s="1" t="s">
        <v>124</v>
      </c>
      <c r="BJ1596" s="1" t="s">
        <v>2856</v>
      </c>
      <c r="BK1596" s="1" t="s">
        <v>2435</v>
      </c>
      <c r="BL1596" s="1" t="s">
        <v>2857</v>
      </c>
      <c r="BM1596" s="1" t="s">
        <v>126</v>
      </c>
      <c r="BN1596" s="1" t="s">
        <v>3149</v>
      </c>
      <c r="BO1596" s="1">
        <v>150</v>
      </c>
      <c r="BP1596" s="1">
        <v>150</v>
      </c>
      <c r="BQ1596" s="1" t="s">
        <v>1485</v>
      </c>
      <c r="BR1596" s="1" t="s">
        <v>1486</v>
      </c>
      <c r="BS1596" s="1" t="s">
        <v>84</v>
      </c>
      <c r="BU1596" s="1">
        <v>0</v>
      </c>
      <c r="BV1596" s="1">
        <v>0</v>
      </c>
      <c r="BW1596" s="1">
        <v>0</v>
      </c>
      <c r="BX1596" s="1">
        <v>0</v>
      </c>
    </row>
    <row r="1597" spans="4:76" hidden="1" x14ac:dyDescent="0.25">
      <c r="D1597" s="4"/>
      <c r="E1597" s="5" t="str">
        <f>BJ1597</f>
        <v>DPP-2017-AUG</v>
      </c>
      <c r="F1597" s="5" t="str">
        <f>BK1597</f>
        <v>East (ITC)</v>
      </c>
      <c r="H1597" s="5" t="str">
        <f>BB1597</f>
        <v>Withdrawn</v>
      </c>
      <c r="I1597" s="6" t="str">
        <f>BS1597</f>
        <v>Not Started</v>
      </c>
      <c r="J1597" s="1" t="s">
        <v>5250</v>
      </c>
      <c r="P1597" s="1" t="str">
        <f>BM1597</f>
        <v>NRIS</v>
      </c>
      <c r="R1597" s="1">
        <f>BP1597</f>
        <v>725</v>
      </c>
      <c r="T1597" s="1" t="str">
        <f>BQ1597</f>
        <v>Combined Cycle</v>
      </c>
      <c r="U1597" s="1" t="str">
        <f>BH1597</f>
        <v>Saginaw County</v>
      </c>
      <c r="V1597" s="1" t="str">
        <f>BI1597</f>
        <v>MI</v>
      </c>
      <c r="AB1597" s="1"/>
      <c r="AC1597" s="1"/>
      <c r="AJ1597" s="5"/>
      <c r="AK1597" s="5"/>
      <c r="AL1597" s="5"/>
      <c r="AM1597" s="5"/>
      <c r="AN1597" s="5"/>
      <c r="AO1597" s="5"/>
      <c r="AP1597" s="5"/>
      <c r="AQ1597" s="5"/>
      <c r="AR1597" s="5"/>
      <c r="AS1597" s="5"/>
      <c r="AT1597" s="5"/>
      <c r="AU1597" s="5"/>
      <c r="BB1597" s="1" t="s">
        <v>73</v>
      </c>
      <c r="BC1597" s="2">
        <v>42902</v>
      </c>
      <c r="BD1597" s="2">
        <v>43854</v>
      </c>
      <c r="BF1597" s="2">
        <v>43922</v>
      </c>
      <c r="BG1597" s="1" t="s">
        <v>139</v>
      </c>
      <c r="BH1597" s="1" t="s">
        <v>3325</v>
      </c>
      <c r="BI1597" s="1" t="s">
        <v>130</v>
      </c>
      <c r="BJ1597" s="1" t="s">
        <v>3692</v>
      </c>
      <c r="BK1597" s="1" t="s">
        <v>1808</v>
      </c>
      <c r="BL1597" s="1" t="s">
        <v>726</v>
      </c>
      <c r="BM1597" s="1" t="s">
        <v>126</v>
      </c>
      <c r="BN1597" s="1" t="s">
        <v>5251</v>
      </c>
      <c r="BO1597" s="1">
        <v>702</v>
      </c>
      <c r="BP1597" s="1">
        <v>725</v>
      </c>
      <c r="BQ1597" s="1" t="s">
        <v>94</v>
      </c>
      <c r="BR1597" s="1" t="s">
        <v>94</v>
      </c>
      <c r="BS1597" s="1" t="s">
        <v>84</v>
      </c>
      <c r="BU1597" s="1">
        <v>725</v>
      </c>
      <c r="BV1597" s="1">
        <v>725</v>
      </c>
      <c r="BW1597" s="1">
        <v>725</v>
      </c>
      <c r="BX1597" s="1">
        <v>702</v>
      </c>
    </row>
    <row r="1598" spans="4:76" hidden="1" x14ac:dyDescent="0.25">
      <c r="D1598" s="4"/>
      <c r="E1598" s="5" t="str">
        <f>BJ1598</f>
        <v>DPP-2019-Cycle</v>
      </c>
      <c r="F1598" s="5" t="str">
        <f>BK1598</f>
        <v>West</v>
      </c>
      <c r="H1598" s="5" t="str">
        <f>BB1598</f>
        <v>Active</v>
      </c>
      <c r="I1598" s="6" t="str">
        <f>BS1598</f>
        <v>Not Started</v>
      </c>
      <c r="J1598" s="1" t="s">
        <v>3150</v>
      </c>
      <c r="P1598" s="1" t="str">
        <f>BM1598</f>
        <v>NRIS</v>
      </c>
      <c r="R1598" s="1">
        <f>BP1598</f>
        <v>50</v>
      </c>
      <c r="T1598" s="1" t="str">
        <f>BQ1598</f>
        <v>Solar</v>
      </c>
      <c r="U1598" s="1" t="str">
        <f>BH1598</f>
        <v>McCook County</v>
      </c>
      <c r="V1598" s="1" t="str">
        <f>BI1598</f>
        <v>SD</v>
      </c>
      <c r="AB1598" s="1"/>
      <c r="AC1598" s="1"/>
      <c r="AJ1598" s="5"/>
      <c r="AK1598" s="5"/>
      <c r="AL1598" s="5"/>
      <c r="AM1598" s="5"/>
      <c r="AN1598" s="5"/>
      <c r="AO1598" s="5"/>
      <c r="AP1598" s="5"/>
      <c r="AQ1598" s="5"/>
      <c r="AR1598" s="32"/>
      <c r="AS1598" s="32"/>
      <c r="AT1598" s="28">
        <f>AR1598/($R1598*1000)</f>
        <v>0</v>
      </c>
      <c r="AU1598" s="28">
        <f>AS1598/($R1598*1000)</f>
        <v>0</v>
      </c>
      <c r="BB1598" s="1" t="s">
        <v>2374</v>
      </c>
      <c r="BC1598" s="2">
        <v>43584</v>
      </c>
      <c r="BF1598" s="2">
        <v>44742</v>
      </c>
      <c r="BG1598" s="1" t="s">
        <v>91</v>
      </c>
      <c r="BH1598" s="1" t="s">
        <v>2798</v>
      </c>
      <c r="BI1598" s="1" t="s">
        <v>205</v>
      </c>
      <c r="BJ1598" s="1" t="s">
        <v>2856</v>
      </c>
      <c r="BK1598" s="1" t="s">
        <v>725</v>
      </c>
      <c r="BL1598" s="1" t="s">
        <v>2857</v>
      </c>
      <c r="BM1598" s="1" t="s">
        <v>126</v>
      </c>
      <c r="BN1598" s="1" t="s">
        <v>2799</v>
      </c>
      <c r="BO1598" s="1">
        <v>50</v>
      </c>
      <c r="BP1598" s="1">
        <v>50</v>
      </c>
      <c r="BQ1598" s="1" t="s">
        <v>1485</v>
      </c>
      <c r="BR1598" s="1" t="s">
        <v>1486</v>
      </c>
      <c r="BS1598" s="1" t="s">
        <v>84</v>
      </c>
      <c r="BU1598" s="1">
        <v>0</v>
      </c>
      <c r="BV1598" s="1">
        <v>0</v>
      </c>
      <c r="BW1598" s="1">
        <v>0</v>
      </c>
      <c r="BX1598" s="1">
        <v>0</v>
      </c>
    </row>
    <row r="1599" spans="4:76" hidden="1" x14ac:dyDescent="0.25">
      <c r="D1599" s="4"/>
      <c r="E1599" s="5" t="str">
        <f>BJ1599</f>
        <v>DPP-2019-Cycle</v>
      </c>
      <c r="F1599" s="5" t="str">
        <f>BK1599</f>
        <v>West</v>
      </c>
      <c r="H1599" s="5" t="str">
        <f>BB1599</f>
        <v>Active</v>
      </c>
      <c r="I1599" s="6" t="str">
        <f>BS1599</f>
        <v>Not Started</v>
      </c>
      <c r="J1599" s="1" t="s">
        <v>3151</v>
      </c>
      <c r="P1599" s="1" t="str">
        <f>BM1599</f>
        <v>NRIS</v>
      </c>
      <c r="R1599" s="1">
        <f>BP1599</f>
        <v>100</v>
      </c>
      <c r="T1599" s="1" t="str">
        <f>BQ1599</f>
        <v>Solar</v>
      </c>
      <c r="U1599" s="1" t="str">
        <f>BH1599</f>
        <v>Greene County</v>
      </c>
      <c r="V1599" s="1" t="str">
        <f>BI1599</f>
        <v>IA</v>
      </c>
      <c r="AB1599" s="1"/>
      <c r="AC1599" s="1"/>
      <c r="AJ1599" s="5"/>
      <c r="AK1599" s="5"/>
      <c r="AL1599" s="5"/>
      <c r="AM1599" s="5"/>
      <c r="AN1599" s="5"/>
      <c r="AO1599" s="5"/>
      <c r="AP1599" s="5"/>
      <c r="AQ1599" s="5"/>
      <c r="AR1599" s="32"/>
      <c r="AS1599" s="32"/>
      <c r="AT1599" s="28">
        <f>AR1599/($R1599*1000)</f>
        <v>0</v>
      </c>
      <c r="AU1599" s="28">
        <f>AS1599/($R1599*1000)</f>
        <v>0</v>
      </c>
      <c r="BB1599" s="1" t="s">
        <v>2374</v>
      </c>
      <c r="BC1599" s="2">
        <v>43584</v>
      </c>
      <c r="BF1599" s="2">
        <v>44742</v>
      </c>
      <c r="BG1599" s="1" t="s">
        <v>87</v>
      </c>
      <c r="BH1599" s="1" t="s">
        <v>241</v>
      </c>
      <c r="BI1599" s="1" t="s">
        <v>89</v>
      </c>
      <c r="BJ1599" s="1" t="s">
        <v>2856</v>
      </c>
      <c r="BK1599" s="1" t="s">
        <v>725</v>
      </c>
      <c r="BL1599" s="1" t="s">
        <v>2857</v>
      </c>
      <c r="BM1599" s="1" t="s">
        <v>126</v>
      </c>
      <c r="BN1599" s="1" t="s">
        <v>3152</v>
      </c>
      <c r="BO1599" s="1">
        <v>100</v>
      </c>
      <c r="BP1599" s="1">
        <v>100</v>
      </c>
      <c r="BQ1599" s="1" t="s">
        <v>1485</v>
      </c>
      <c r="BR1599" s="1" t="s">
        <v>1486</v>
      </c>
      <c r="BS1599" s="1" t="s">
        <v>84</v>
      </c>
      <c r="BU1599" s="1">
        <v>0</v>
      </c>
      <c r="BV1599" s="1">
        <v>0</v>
      </c>
      <c r="BW1599" s="1">
        <v>0</v>
      </c>
      <c r="BX1599" s="1">
        <v>0</v>
      </c>
    </row>
    <row r="1600" spans="4:76" hidden="1" x14ac:dyDescent="0.25">
      <c r="D1600" s="4"/>
      <c r="E1600" s="5" t="str">
        <f>BJ1600</f>
        <v>DPP-2019-Cycle</v>
      </c>
      <c r="F1600" s="5" t="str">
        <f>BK1600</f>
        <v>West</v>
      </c>
      <c r="H1600" s="5" t="str">
        <f>BB1600</f>
        <v>Active</v>
      </c>
      <c r="I1600" s="6" t="str">
        <f>BS1600</f>
        <v>Not Started</v>
      </c>
      <c r="J1600" s="1" t="s">
        <v>3153</v>
      </c>
      <c r="P1600" s="1" t="str">
        <f>BM1600</f>
        <v>NRIS</v>
      </c>
      <c r="R1600" s="1">
        <f>BP1600</f>
        <v>100</v>
      </c>
      <c r="T1600" s="1" t="str">
        <f>BQ1600</f>
        <v>Solar</v>
      </c>
      <c r="U1600" s="1" t="str">
        <f>BH1600</f>
        <v>Polk County</v>
      </c>
      <c r="V1600" s="1" t="str">
        <f>BI1600</f>
        <v>WI</v>
      </c>
      <c r="AB1600" s="1"/>
      <c r="AC1600" s="1"/>
      <c r="AJ1600" s="5"/>
      <c r="AK1600" s="5"/>
      <c r="AL1600" s="5"/>
      <c r="AM1600" s="5"/>
      <c r="AN1600" s="5"/>
      <c r="AO1600" s="5"/>
      <c r="AP1600" s="5"/>
      <c r="AQ1600" s="5"/>
      <c r="AR1600" s="32"/>
      <c r="AS1600" s="32"/>
      <c r="AT1600" s="28">
        <f>AR1600/($R1600*1000)</f>
        <v>0</v>
      </c>
      <c r="AU1600" s="28">
        <f>AS1600/($R1600*1000)</f>
        <v>0</v>
      </c>
      <c r="BB1600" s="1" t="s">
        <v>2374</v>
      </c>
      <c r="BC1600" s="2">
        <v>43584</v>
      </c>
      <c r="BF1600" s="2">
        <v>44742</v>
      </c>
      <c r="BG1600" s="1" t="s">
        <v>447</v>
      </c>
      <c r="BH1600" s="1" t="s">
        <v>958</v>
      </c>
      <c r="BI1600" s="1" t="s">
        <v>76</v>
      </c>
      <c r="BJ1600" s="1" t="s">
        <v>2856</v>
      </c>
      <c r="BK1600" s="1" t="s">
        <v>725</v>
      </c>
      <c r="BL1600" s="1" t="s">
        <v>2857</v>
      </c>
      <c r="BM1600" s="1" t="s">
        <v>126</v>
      </c>
      <c r="BN1600" s="1" t="s">
        <v>3154</v>
      </c>
      <c r="BO1600" s="1">
        <v>100</v>
      </c>
      <c r="BP1600" s="1">
        <v>100</v>
      </c>
      <c r="BQ1600" s="1" t="s">
        <v>1485</v>
      </c>
      <c r="BR1600" s="1" t="s">
        <v>1486</v>
      </c>
      <c r="BS1600" s="1" t="s">
        <v>84</v>
      </c>
      <c r="BU1600" s="1">
        <v>0</v>
      </c>
      <c r="BV1600" s="1">
        <v>0</v>
      </c>
      <c r="BW1600" s="1">
        <v>0</v>
      </c>
      <c r="BX1600" s="1">
        <v>0</v>
      </c>
    </row>
    <row r="1601" spans="4:76" hidden="1" x14ac:dyDescent="0.25">
      <c r="D1601" s="4"/>
      <c r="E1601" s="5" t="str">
        <f>BJ1601</f>
        <v>DPP-2019-Cycle</v>
      </c>
      <c r="F1601" s="5" t="str">
        <f>BK1601</f>
        <v>West</v>
      </c>
      <c r="H1601" s="5" t="str">
        <f>BB1601</f>
        <v>Active</v>
      </c>
      <c r="I1601" s="6" t="str">
        <f>BS1601</f>
        <v>Not Started</v>
      </c>
      <c r="J1601" s="1" t="s">
        <v>3155</v>
      </c>
      <c r="P1601" s="1" t="str">
        <f>BM1601</f>
        <v>NRIS</v>
      </c>
      <c r="R1601" s="1">
        <f>BP1601</f>
        <v>600</v>
      </c>
      <c r="T1601" s="1" t="str">
        <f>BQ1601</f>
        <v>Wind</v>
      </c>
      <c r="U1601" s="1" t="str">
        <f>BH1601</f>
        <v>Cottonwood County,Murray County,Redwood County</v>
      </c>
      <c r="V1601" s="1" t="str">
        <f>BI1601</f>
        <v>MN</v>
      </c>
      <c r="AB1601" s="1"/>
      <c r="AC1601" s="1"/>
      <c r="AJ1601" s="5"/>
      <c r="AK1601" s="5"/>
      <c r="AL1601" s="5"/>
      <c r="AM1601" s="5"/>
      <c r="AN1601" s="5"/>
      <c r="AO1601" s="5"/>
      <c r="AP1601" s="5"/>
      <c r="AQ1601" s="5"/>
      <c r="AR1601" s="32"/>
      <c r="AS1601" s="32"/>
      <c r="AT1601" s="28">
        <f>AR1601/($R1601*1000)</f>
        <v>0</v>
      </c>
      <c r="AU1601" s="28">
        <f>AS1601/($R1601*1000)</f>
        <v>0</v>
      </c>
      <c r="BB1601" s="1" t="s">
        <v>2374</v>
      </c>
      <c r="BC1601" s="2">
        <v>43584</v>
      </c>
      <c r="BF1601" s="2">
        <v>44742</v>
      </c>
      <c r="BG1601" s="1" t="s">
        <v>91</v>
      </c>
      <c r="BH1601" s="1" t="s">
        <v>3156</v>
      </c>
      <c r="BI1601" s="1" t="s">
        <v>93</v>
      </c>
      <c r="BJ1601" s="1" t="s">
        <v>2856</v>
      </c>
      <c r="BK1601" s="1" t="s">
        <v>725</v>
      </c>
      <c r="BL1601" s="1" t="s">
        <v>2857</v>
      </c>
      <c r="BM1601" s="1" t="s">
        <v>126</v>
      </c>
      <c r="BN1601" s="1" t="s">
        <v>3157</v>
      </c>
      <c r="BO1601" s="1">
        <v>600</v>
      </c>
      <c r="BP1601" s="1">
        <v>600</v>
      </c>
      <c r="BQ1601" s="1" t="s">
        <v>97</v>
      </c>
      <c r="BR1601" s="1" t="s">
        <v>98</v>
      </c>
      <c r="BS1601" s="1" t="s">
        <v>84</v>
      </c>
      <c r="BU1601" s="1">
        <v>0</v>
      </c>
      <c r="BV1601" s="1">
        <v>0</v>
      </c>
      <c r="BW1601" s="1">
        <v>0</v>
      </c>
      <c r="BX1601" s="1">
        <v>0</v>
      </c>
    </row>
    <row r="1602" spans="4:76" hidden="1" x14ac:dyDescent="0.25">
      <c r="D1602" s="4"/>
      <c r="E1602" s="5" t="str">
        <f>BJ1602</f>
        <v>DPP-2019-Cycle</v>
      </c>
      <c r="F1602" s="5" t="str">
        <f>BK1602</f>
        <v>East (ATC)</v>
      </c>
      <c r="H1602" s="5" t="str">
        <f>BB1602</f>
        <v>Active</v>
      </c>
      <c r="I1602" s="6" t="str">
        <f>BS1602</f>
        <v>Not Started</v>
      </c>
      <c r="J1602" s="1" t="s">
        <v>3158</v>
      </c>
      <c r="P1602" s="1" t="str">
        <f>BM1602</f>
        <v>NRIS</v>
      </c>
      <c r="R1602" s="1">
        <f>BP1602</f>
        <v>50</v>
      </c>
      <c r="T1602" s="1" t="str">
        <f>BQ1602</f>
        <v>Battery Storage</v>
      </c>
      <c r="U1602" s="1" t="str">
        <f>BH1602</f>
        <v>Kenosha County</v>
      </c>
      <c r="V1602" s="1" t="str">
        <f>BI1602</f>
        <v>WI</v>
      </c>
      <c r="AB1602" s="1"/>
      <c r="AC1602" s="1"/>
      <c r="AJ1602" s="5"/>
      <c r="AK1602" s="5"/>
      <c r="AL1602" s="5"/>
      <c r="AM1602" s="5"/>
      <c r="AN1602" s="5"/>
      <c r="AO1602" s="5"/>
      <c r="AP1602" s="5"/>
      <c r="AQ1602" s="5"/>
      <c r="AR1602" s="32"/>
      <c r="AS1602" s="32"/>
      <c r="AT1602" s="28">
        <f>AR1602/($R1602*1000)</f>
        <v>0</v>
      </c>
      <c r="AU1602" s="28">
        <f>AS1602/($R1602*1000)</f>
        <v>0</v>
      </c>
      <c r="BB1602" s="1" t="s">
        <v>2374</v>
      </c>
      <c r="BC1602" s="2">
        <v>43584</v>
      </c>
      <c r="BF1602" s="2">
        <v>44864</v>
      </c>
      <c r="BG1602" s="1" t="s">
        <v>74</v>
      </c>
      <c r="BH1602" s="1" t="s">
        <v>393</v>
      </c>
      <c r="BI1602" s="1" t="s">
        <v>76</v>
      </c>
      <c r="BJ1602" s="1" t="s">
        <v>2856</v>
      </c>
      <c r="BK1602" s="1" t="s">
        <v>2196</v>
      </c>
      <c r="BL1602" s="1" t="s">
        <v>2863</v>
      </c>
      <c r="BM1602" s="1" t="s">
        <v>126</v>
      </c>
      <c r="BN1602" s="1" t="s">
        <v>3159</v>
      </c>
      <c r="BO1602" s="1">
        <v>50</v>
      </c>
      <c r="BP1602" s="1">
        <v>50</v>
      </c>
      <c r="BQ1602" s="1" t="s">
        <v>2498</v>
      </c>
      <c r="BR1602" s="1" t="s">
        <v>2499</v>
      </c>
      <c r="BS1602" s="1" t="s">
        <v>84</v>
      </c>
      <c r="BU1602" s="1">
        <v>50</v>
      </c>
      <c r="BV1602" s="1">
        <v>50</v>
      </c>
      <c r="BW1602" s="1">
        <v>0</v>
      </c>
      <c r="BX1602" s="1">
        <v>0</v>
      </c>
    </row>
    <row r="1603" spans="4:76" hidden="1" x14ac:dyDescent="0.25">
      <c r="D1603" s="4"/>
      <c r="E1603" s="5" t="str">
        <f>BJ1603</f>
        <v>DPP-2019-Cycle</v>
      </c>
      <c r="F1603" s="5" t="str">
        <f>BK1603</f>
        <v>East (ITC)</v>
      </c>
      <c r="H1603" s="5" t="str">
        <f>BB1603</f>
        <v>Withdrawn</v>
      </c>
      <c r="I1603" s="6" t="str">
        <f>BS1603</f>
        <v>Not Started</v>
      </c>
      <c r="J1603" s="1" t="s">
        <v>5190</v>
      </c>
      <c r="P1603" s="1" t="str">
        <f>BM1603</f>
        <v>NRIS</v>
      </c>
      <c r="R1603" s="1">
        <f>BP1603</f>
        <v>150</v>
      </c>
      <c r="T1603" s="1" t="str">
        <f>BQ1603</f>
        <v>Wind</v>
      </c>
      <c r="U1603" s="1" t="str">
        <f>BH1603</f>
        <v>Sanilac County</v>
      </c>
      <c r="V1603" s="1" t="str">
        <f>BI1603</f>
        <v>MI</v>
      </c>
      <c r="AB1603" s="1"/>
      <c r="AC1603" s="1"/>
      <c r="AJ1603" s="5"/>
      <c r="AK1603" s="5"/>
      <c r="AL1603" s="5"/>
      <c r="AM1603" s="5"/>
      <c r="AN1603" s="5"/>
      <c r="AO1603" s="5"/>
      <c r="AP1603" s="5"/>
      <c r="AQ1603" s="5"/>
      <c r="AR1603" s="32"/>
      <c r="AS1603" s="32"/>
      <c r="AT1603" s="28">
        <f>AR1603/($R1603*1000)</f>
        <v>0</v>
      </c>
      <c r="AU1603" s="28">
        <f>AS1603/($R1603*1000)</f>
        <v>0</v>
      </c>
      <c r="BB1603" s="1" t="s">
        <v>73</v>
      </c>
      <c r="BC1603" s="2">
        <v>43584</v>
      </c>
      <c r="BD1603" s="2">
        <v>43833</v>
      </c>
      <c r="BF1603" s="2">
        <v>44835</v>
      </c>
      <c r="BG1603" s="1" t="s">
        <v>128</v>
      </c>
      <c r="BH1603" s="1" t="s">
        <v>681</v>
      </c>
      <c r="BI1603" s="1" t="s">
        <v>130</v>
      </c>
      <c r="BJ1603" s="1" t="s">
        <v>2856</v>
      </c>
      <c r="BK1603" s="1" t="s">
        <v>1808</v>
      </c>
      <c r="BL1603" s="1" t="s">
        <v>2863</v>
      </c>
      <c r="BM1603" s="1" t="s">
        <v>126</v>
      </c>
      <c r="BN1603" s="1" t="s">
        <v>5191</v>
      </c>
      <c r="BO1603" s="1">
        <v>150</v>
      </c>
      <c r="BP1603" s="1">
        <v>150</v>
      </c>
      <c r="BQ1603" s="1" t="s">
        <v>97</v>
      </c>
      <c r="BR1603" s="1" t="s">
        <v>98</v>
      </c>
      <c r="BS1603" s="1" t="s">
        <v>84</v>
      </c>
      <c r="BU1603" s="1">
        <v>0</v>
      </c>
      <c r="BV1603" s="1">
        <v>0</v>
      </c>
      <c r="BW1603" s="1">
        <v>0</v>
      </c>
      <c r="BX1603" s="1">
        <v>0</v>
      </c>
    </row>
    <row r="1604" spans="4:76" hidden="1" x14ac:dyDescent="0.25">
      <c r="D1604" s="4"/>
      <c r="E1604" s="5" t="str">
        <f>BJ1604</f>
        <v>DPP-2019-Cycle</v>
      </c>
      <c r="F1604" s="5" t="str">
        <f>BK1604</f>
        <v>Central</v>
      </c>
      <c r="H1604" s="5" t="str">
        <f>BB1604</f>
        <v>Active</v>
      </c>
      <c r="I1604" s="6" t="str">
        <f>BS1604</f>
        <v>Not Started</v>
      </c>
      <c r="J1604" s="1" t="s">
        <v>3163</v>
      </c>
      <c r="P1604" s="1" t="str">
        <f>BM1604</f>
        <v>NRIS</v>
      </c>
      <c r="R1604" s="1">
        <f>BP1604</f>
        <v>25</v>
      </c>
      <c r="T1604" s="1" t="str">
        <f>BQ1604</f>
        <v>Solar</v>
      </c>
      <c r="U1604" s="1" t="str">
        <f>BH1604</f>
        <v>Rush County</v>
      </c>
      <c r="V1604" s="1" t="str">
        <f>BI1604</f>
        <v>IN</v>
      </c>
      <c r="AB1604" s="1"/>
      <c r="AC1604" s="1"/>
      <c r="AJ1604" s="5"/>
      <c r="AK1604" s="5"/>
      <c r="AL1604" s="5"/>
      <c r="AM1604" s="5"/>
      <c r="AN1604" s="5"/>
      <c r="AO1604" s="5"/>
      <c r="AP1604" s="5"/>
      <c r="AQ1604" s="5"/>
      <c r="AR1604" s="32"/>
      <c r="AS1604" s="32"/>
      <c r="AT1604" s="28">
        <f>AR1604/($R1604*1000)</f>
        <v>0</v>
      </c>
      <c r="AU1604" s="28">
        <f>AS1604/($R1604*1000)</f>
        <v>0</v>
      </c>
      <c r="BB1604" s="1" t="s">
        <v>2374</v>
      </c>
      <c r="BC1604" s="2">
        <v>43584</v>
      </c>
      <c r="BF1604" s="2">
        <v>44743</v>
      </c>
      <c r="BG1604" s="1" t="s">
        <v>2850</v>
      </c>
      <c r="BH1604" s="1" t="s">
        <v>1055</v>
      </c>
      <c r="BI1604" s="1" t="s">
        <v>103</v>
      </c>
      <c r="BJ1604" s="1" t="s">
        <v>2856</v>
      </c>
      <c r="BK1604" s="1" t="s">
        <v>2435</v>
      </c>
      <c r="BL1604" s="1" t="s">
        <v>2857</v>
      </c>
      <c r="BM1604" s="1" t="s">
        <v>126</v>
      </c>
      <c r="BN1604" s="1" t="s">
        <v>3164</v>
      </c>
      <c r="BO1604" s="1">
        <v>25</v>
      </c>
      <c r="BP1604" s="1">
        <v>25</v>
      </c>
      <c r="BQ1604" s="1" t="s">
        <v>1485</v>
      </c>
      <c r="BR1604" s="1" t="s">
        <v>1486</v>
      </c>
      <c r="BS1604" s="1" t="s">
        <v>84</v>
      </c>
      <c r="BU1604" s="1">
        <v>0</v>
      </c>
      <c r="BV1604" s="1">
        <v>0</v>
      </c>
      <c r="BW1604" s="1">
        <v>0</v>
      </c>
      <c r="BX1604" s="1">
        <v>0</v>
      </c>
    </row>
    <row r="1605" spans="4:76" hidden="1" x14ac:dyDescent="0.25">
      <c r="D1605" s="4"/>
      <c r="E1605" s="5" t="str">
        <f>BJ1605</f>
        <v>DPP-2019-Cycle</v>
      </c>
      <c r="F1605" s="5" t="str">
        <f>BK1605</f>
        <v>East (ITC)</v>
      </c>
      <c r="H1605" s="5" t="str">
        <f>BB1605</f>
        <v>Active</v>
      </c>
      <c r="I1605" s="6" t="str">
        <f>BS1605</f>
        <v>Not Started</v>
      </c>
      <c r="J1605" s="1" t="s">
        <v>3165</v>
      </c>
      <c r="P1605" s="1" t="str">
        <f>BM1605</f>
        <v>NRIS</v>
      </c>
      <c r="R1605" s="1">
        <f>BP1605</f>
        <v>117.5</v>
      </c>
      <c r="T1605" s="1" t="str">
        <f>BQ1605</f>
        <v>Wind</v>
      </c>
      <c r="U1605" s="1" t="str">
        <f>BH1605</f>
        <v>Huron County</v>
      </c>
      <c r="V1605" s="1" t="str">
        <f>BI1605</f>
        <v>MI</v>
      </c>
      <c r="AB1605" s="1"/>
      <c r="AC1605" s="1"/>
      <c r="AJ1605" s="5"/>
      <c r="AK1605" s="5"/>
      <c r="AL1605" s="5"/>
      <c r="AM1605" s="5"/>
      <c r="AN1605" s="5"/>
      <c r="AO1605" s="5"/>
      <c r="AP1605" s="5"/>
      <c r="AQ1605" s="5"/>
      <c r="AR1605" s="32"/>
      <c r="AS1605" s="32"/>
      <c r="AT1605" s="28">
        <f>AR1605/($R1605*1000)</f>
        <v>0</v>
      </c>
      <c r="AU1605" s="28">
        <f>AS1605/($R1605*1000)</f>
        <v>0</v>
      </c>
      <c r="BB1605" s="1" t="s">
        <v>2374</v>
      </c>
      <c r="BC1605" s="2">
        <v>43584</v>
      </c>
      <c r="BF1605" s="2">
        <v>44469</v>
      </c>
      <c r="BG1605" s="1" t="s">
        <v>128</v>
      </c>
      <c r="BH1605" s="1" t="s">
        <v>546</v>
      </c>
      <c r="BI1605" s="1" t="s">
        <v>130</v>
      </c>
      <c r="BJ1605" s="1" t="s">
        <v>2856</v>
      </c>
      <c r="BK1605" s="1" t="s">
        <v>1808</v>
      </c>
      <c r="BL1605" s="1" t="s">
        <v>2863</v>
      </c>
      <c r="BM1605" s="1" t="s">
        <v>126</v>
      </c>
      <c r="BN1605" s="1" t="s">
        <v>3166</v>
      </c>
      <c r="BO1605" s="1">
        <v>117.5</v>
      </c>
      <c r="BP1605" s="1">
        <v>117.5</v>
      </c>
      <c r="BQ1605" s="1" t="s">
        <v>97</v>
      </c>
      <c r="BR1605" s="1" t="s">
        <v>98</v>
      </c>
      <c r="BS1605" s="1" t="s">
        <v>84</v>
      </c>
      <c r="BU1605" s="1">
        <v>117.5</v>
      </c>
      <c r="BV1605" s="1">
        <v>117.5</v>
      </c>
      <c r="BW1605" s="1">
        <v>0</v>
      </c>
      <c r="BX1605" s="1">
        <v>0</v>
      </c>
    </row>
    <row r="1606" spans="4:76" hidden="1" x14ac:dyDescent="0.25">
      <c r="D1606" s="4"/>
      <c r="E1606" s="5" t="str">
        <f>BJ1606</f>
        <v>DPP-2019-Cycle</v>
      </c>
      <c r="F1606" s="5" t="str">
        <f>BK1606</f>
        <v>East (ITC)</v>
      </c>
      <c r="H1606" s="5" t="str">
        <f>BB1606</f>
        <v>Active</v>
      </c>
      <c r="I1606" s="6" t="str">
        <f>BS1606</f>
        <v>Not Started</v>
      </c>
      <c r="J1606" s="1" t="s">
        <v>3168</v>
      </c>
      <c r="P1606" s="1" t="str">
        <f>BM1606</f>
        <v>NRIS</v>
      </c>
      <c r="R1606" s="1">
        <f>BP1606</f>
        <v>150</v>
      </c>
      <c r="T1606" s="1" t="str">
        <f>BQ1606</f>
        <v>Solar</v>
      </c>
      <c r="U1606" s="1" t="str">
        <f>BH1606</f>
        <v>Branch County</v>
      </c>
      <c r="V1606" s="1" t="str">
        <f>BI1606</f>
        <v>MI</v>
      </c>
      <c r="AB1606" s="1"/>
      <c r="AC1606" s="1"/>
      <c r="AJ1606" s="5"/>
      <c r="AK1606" s="5"/>
      <c r="AL1606" s="5"/>
      <c r="AM1606" s="5"/>
      <c r="AN1606" s="5"/>
      <c r="AO1606" s="5"/>
      <c r="AP1606" s="5"/>
      <c r="AQ1606" s="5"/>
      <c r="AR1606" s="32"/>
      <c r="AS1606" s="32"/>
      <c r="AT1606" s="28">
        <f>AR1606/($R1606*1000)</f>
        <v>0</v>
      </c>
      <c r="AU1606" s="28">
        <f>AS1606/($R1606*1000)</f>
        <v>0</v>
      </c>
      <c r="BB1606" s="1" t="s">
        <v>2374</v>
      </c>
      <c r="BC1606" s="2">
        <v>43584</v>
      </c>
      <c r="BF1606" s="2">
        <v>43575</v>
      </c>
      <c r="BG1606" s="1" t="s">
        <v>139</v>
      </c>
      <c r="BH1606" s="1" t="s">
        <v>2903</v>
      </c>
      <c r="BI1606" s="1" t="s">
        <v>130</v>
      </c>
      <c r="BJ1606" s="1" t="s">
        <v>2856</v>
      </c>
      <c r="BK1606" s="1" t="s">
        <v>1808</v>
      </c>
      <c r="BL1606" s="1" t="s">
        <v>2863</v>
      </c>
      <c r="BM1606" s="1" t="s">
        <v>126</v>
      </c>
      <c r="BN1606" s="1" t="s">
        <v>3169</v>
      </c>
      <c r="BO1606" s="1">
        <v>150</v>
      </c>
      <c r="BP1606" s="1">
        <v>150</v>
      </c>
      <c r="BQ1606" s="1" t="s">
        <v>1485</v>
      </c>
      <c r="BR1606" s="1" t="s">
        <v>1486</v>
      </c>
      <c r="BS1606" s="1" t="s">
        <v>84</v>
      </c>
      <c r="BU1606" s="1">
        <v>150</v>
      </c>
      <c r="BV1606" s="1">
        <v>150</v>
      </c>
      <c r="BW1606" s="1">
        <v>0</v>
      </c>
      <c r="BX1606" s="1">
        <v>0</v>
      </c>
    </row>
    <row r="1607" spans="4:76" hidden="1" x14ac:dyDescent="0.25">
      <c r="D1607" s="4"/>
      <c r="E1607" s="5" t="str">
        <f>BJ1607</f>
        <v>DPP-2019-Cycle</v>
      </c>
      <c r="F1607" s="5" t="str">
        <f>BK1607</f>
        <v>West</v>
      </c>
      <c r="H1607" s="5" t="str">
        <f>BB1607</f>
        <v>Active</v>
      </c>
      <c r="I1607" s="6" t="str">
        <f>BS1607</f>
        <v>Not Started</v>
      </c>
      <c r="J1607" s="1" t="s">
        <v>3170</v>
      </c>
      <c r="P1607" s="1" t="str">
        <f>BM1607</f>
        <v>NRIS</v>
      </c>
      <c r="R1607" s="1">
        <f>BP1607</f>
        <v>65</v>
      </c>
      <c r="T1607" s="1" t="str">
        <f>BQ1607</f>
        <v>Battery Storage</v>
      </c>
      <c r="U1607" s="1" t="str">
        <f>BH1607</f>
        <v>Story County</v>
      </c>
      <c r="V1607" s="1" t="str">
        <f>BI1607</f>
        <v>IA</v>
      </c>
      <c r="AB1607" s="1"/>
      <c r="AC1607" s="1"/>
      <c r="AJ1607" s="5"/>
      <c r="AK1607" s="5"/>
      <c r="AL1607" s="5"/>
      <c r="AM1607" s="5"/>
      <c r="AN1607" s="5"/>
      <c r="AO1607" s="5"/>
      <c r="AP1607" s="5"/>
      <c r="AQ1607" s="5"/>
      <c r="AR1607" s="32"/>
      <c r="AS1607" s="32"/>
      <c r="AT1607" s="28">
        <f>AR1607/($R1607*1000)</f>
        <v>0</v>
      </c>
      <c r="AU1607" s="28">
        <f>AS1607/($R1607*1000)</f>
        <v>0</v>
      </c>
      <c r="BB1607" s="1" t="s">
        <v>2374</v>
      </c>
      <c r="BC1607" s="2">
        <v>43584</v>
      </c>
      <c r="BF1607" s="2">
        <v>45229</v>
      </c>
      <c r="BG1607" s="1" t="s">
        <v>251</v>
      </c>
      <c r="BH1607" s="1" t="s">
        <v>550</v>
      </c>
      <c r="BI1607" s="1" t="s">
        <v>89</v>
      </c>
      <c r="BJ1607" s="1" t="s">
        <v>2856</v>
      </c>
      <c r="BK1607" s="1" t="s">
        <v>725</v>
      </c>
      <c r="BL1607" s="1" t="s">
        <v>2857</v>
      </c>
      <c r="BM1607" s="1" t="s">
        <v>126</v>
      </c>
      <c r="BN1607" s="1" t="s">
        <v>3171</v>
      </c>
      <c r="BO1607" s="1">
        <v>65</v>
      </c>
      <c r="BP1607" s="1">
        <v>65</v>
      </c>
      <c r="BQ1607" s="1" t="s">
        <v>2498</v>
      </c>
      <c r="BR1607" s="1" t="s">
        <v>2499</v>
      </c>
      <c r="BS1607" s="1" t="s">
        <v>84</v>
      </c>
      <c r="BU1607" s="1">
        <v>0</v>
      </c>
      <c r="BV1607" s="1">
        <v>0</v>
      </c>
      <c r="BW1607" s="1">
        <v>0</v>
      </c>
      <c r="BX1607" s="1">
        <v>0</v>
      </c>
    </row>
    <row r="1608" spans="4:76" hidden="1" x14ac:dyDescent="0.25">
      <c r="D1608" s="4"/>
      <c r="E1608" s="5" t="str">
        <f>BJ1608</f>
        <v>DPP-2019-Cycle</v>
      </c>
      <c r="F1608" s="5" t="str">
        <f>BK1608</f>
        <v>East (ITC)</v>
      </c>
      <c r="H1608" s="5" t="str">
        <f>BB1608</f>
        <v>Withdrawn</v>
      </c>
      <c r="I1608" s="6" t="str">
        <f>BS1608</f>
        <v>Not Started</v>
      </c>
      <c r="J1608" s="1" t="s">
        <v>5709</v>
      </c>
      <c r="P1608" s="1" t="str">
        <f>BM1608</f>
        <v>NRIS</v>
      </c>
      <c r="R1608" s="1">
        <f>BP1608</f>
        <v>200</v>
      </c>
      <c r="T1608" s="1" t="str">
        <f>BQ1608</f>
        <v>Solar</v>
      </c>
      <c r="U1608" s="1" t="str">
        <f>BH1608</f>
        <v>Eaton County</v>
      </c>
      <c r="V1608" s="1" t="str">
        <f>BI1608</f>
        <v>MI</v>
      </c>
      <c r="AB1608" s="1"/>
      <c r="AC1608" s="1"/>
      <c r="AJ1608" s="5"/>
      <c r="AK1608" s="5"/>
      <c r="AL1608" s="5"/>
      <c r="AM1608" s="5"/>
      <c r="AN1608" s="5"/>
      <c r="AO1608" s="5"/>
      <c r="AP1608" s="5"/>
      <c r="AQ1608" s="5"/>
      <c r="AR1608" s="32"/>
      <c r="AS1608" s="32"/>
      <c r="AT1608" s="28">
        <f>AR1608/($R1608*1000)</f>
        <v>0</v>
      </c>
      <c r="AU1608" s="28">
        <f>AS1608/($R1608*1000)</f>
        <v>0</v>
      </c>
      <c r="BB1608" s="1" t="s">
        <v>73</v>
      </c>
      <c r="BC1608" s="2">
        <v>43584</v>
      </c>
      <c r="BD1608" s="2">
        <v>44222</v>
      </c>
      <c r="BF1608" s="2">
        <v>44671</v>
      </c>
      <c r="BG1608" s="1" t="s">
        <v>139</v>
      </c>
      <c r="BH1608" s="1" t="s">
        <v>2317</v>
      </c>
      <c r="BI1608" s="1" t="s">
        <v>130</v>
      </c>
      <c r="BJ1608" s="1" t="s">
        <v>2856</v>
      </c>
      <c r="BK1608" s="1" t="s">
        <v>1808</v>
      </c>
      <c r="BL1608" s="1" t="s">
        <v>2863</v>
      </c>
      <c r="BM1608" s="1" t="s">
        <v>126</v>
      </c>
      <c r="BN1608" s="1" t="s">
        <v>5710</v>
      </c>
      <c r="BO1608" s="1">
        <v>200</v>
      </c>
      <c r="BP1608" s="1">
        <v>200</v>
      </c>
      <c r="BQ1608" s="1" t="s">
        <v>1485</v>
      </c>
      <c r="BR1608" s="1" t="s">
        <v>1486</v>
      </c>
      <c r="BS1608" s="1" t="s">
        <v>84</v>
      </c>
      <c r="BU1608" s="1">
        <v>0</v>
      </c>
      <c r="BV1608" s="1">
        <v>0</v>
      </c>
      <c r="BW1608" s="1">
        <v>0</v>
      </c>
      <c r="BX1608" s="1">
        <v>0</v>
      </c>
    </row>
    <row r="1609" spans="4:76" hidden="1" x14ac:dyDescent="0.25">
      <c r="D1609" s="4"/>
      <c r="E1609" s="5" t="str">
        <f>BJ1609</f>
        <v>DPP-2019-Cycle</v>
      </c>
      <c r="F1609" s="5" t="str">
        <f>BK1609</f>
        <v>Central</v>
      </c>
      <c r="H1609" s="5" t="str">
        <f>BB1609</f>
        <v>Active</v>
      </c>
      <c r="I1609" s="6" t="str">
        <f>BS1609</f>
        <v>Not Started</v>
      </c>
      <c r="J1609" s="1" t="s">
        <v>3175</v>
      </c>
      <c r="P1609" s="1" t="str">
        <f>BM1609</f>
        <v>NRIS</v>
      </c>
      <c r="R1609" s="1">
        <f>BP1609</f>
        <v>25</v>
      </c>
      <c r="T1609" s="1" t="str">
        <f>BQ1609</f>
        <v>Battery Storage</v>
      </c>
      <c r="U1609" s="1" t="str">
        <f>BH1609</f>
        <v>LaGrange County</v>
      </c>
      <c r="V1609" s="1" t="str">
        <f>BI1609</f>
        <v>IN</v>
      </c>
      <c r="AB1609" s="1"/>
      <c r="AC1609" s="1"/>
      <c r="AJ1609" s="5"/>
      <c r="AK1609" s="5"/>
      <c r="AL1609" s="5"/>
      <c r="AM1609" s="5"/>
      <c r="AN1609" s="5"/>
      <c r="AO1609" s="5"/>
      <c r="AP1609" s="5"/>
      <c r="AQ1609" s="5"/>
      <c r="AR1609" s="32"/>
      <c r="AS1609" s="32"/>
      <c r="AT1609" s="28">
        <f>AR1609/($R1609*1000)</f>
        <v>0</v>
      </c>
      <c r="AU1609" s="28">
        <f>AS1609/($R1609*1000)</f>
        <v>0</v>
      </c>
      <c r="BB1609" s="1" t="s">
        <v>2374</v>
      </c>
      <c r="BC1609" s="2">
        <v>43584</v>
      </c>
      <c r="BF1609" s="2">
        <v>45229</v>
      </c>
      <c r="BG1609" s="1" t="s">
        <v>804</v>
      </c>
      <c r="BH1609" s="1" t="s">
        <v>3044</v>
      </c>
      <c r="BI1609" s="1" t="s">
        <v>103</v>
      </c>
      <c r="BJ1609" s="1" t="s">
        <v>2856</v>
      </c>
      <c r="BK1609" s="1" t="s">
        <v>2435</v>
      </c>
      <c r="BL1609" s="1" t="s">
        <v>2857</v>
      </c>
      <c r="BM1609" s="1" t="s">
        <v>126</v>
      </c>
      <c r="BN1609" s="1" t="s">
        <v>3176</v>
      </c>
      <c r="BO1609" s="1">
        <v>25</v>
      </c>
      <c r="BP1609" s="1">
        <v>25</v>
      </c>
      <c r="BQ1609" s="1" t="s">
        <v>2498</v>
      </c>
      <c r="BR1609" s="1" t="s">
        <v>2499</v>
      </c>
      <c r="BS1609" s="1" t="s">
        <v>84</v>
      </c>
      <c r="BU1609" s="1">
        <v>0</v>
      </c>
      <c r="BV1609" s="1">
        <v>0</v>
      </c>
      <c r="BW1609" s="1">
        <v>0</v>
      </c>
      <c r="BX1609" s="1">
        <v>0</v>
      </c>
    </row>
    <row r="1610" spans="4:76" hidden="1" x14ac:dyDescent="0.25">
      <c r="D1610" s="4"/>
      <c r="E1610" s="5" t="str">
        <f>BJ1610</f>
        <v>DPP-2017-AUG</v>
      </c>
      <c r="F1610" s="5" t="str">
        <f>BK1610</f>
        <v>East (ITC)</v>
      </c>
      <c r="H1610" s="5" t="str">
        <f>BB1610</f>
        <v>Withdrawn</v>
      </c>
      <c r="I1610" s="6" t="str">
        <f>BS1610</f>
        <v>Withdrawn</v>
      </c>
      <c r="J1610" s="1" t="s">
        <v>5545</v>
      </c>
      <c r="P1610" s="1" t="str">
        <f>BM1610</f>
        <v>NRIS</v>
      </c>
      <c r="R1610" s="1">
        <f>BP1610</f>
        <v>535</v>
      </c>
      <c r="T1610" s="1" t="str">
        <f>BQ1610</f>
        <v>Combined Cycle</v>
      </c>
      <c r="U1610" s="1" t="str">
        <f>BH1610</f>
        <v>Calhoun County</v>
      </c>
      <c r="V1610" s="1" t="str">
        <f>BI1610</f>
        <v>MI</v>
      </c>
      <c r="AB1610" s="1"/>
      <c r="AC1610" s="1"/>
      <c r="AJ1610" s="5"/>
      <c r="AK1610" s="5"/>
      <c r="AL1610" s="5"/>
      <c r="AM1610" s="5"/>
      <c r="AN1610" s="5"/>
      <c r="AO1610" s="5"/>
      <c r="AP1610" s="5"/>
      <c r="AQ1610" s="5"/>
      <c r="AR1610" s="5"/>
      <c r="AS1610" s="5"/>
      <c r="AT1610" s="5"/>
      <c r="AU1610" s="5"/>
      <c r="BB1610" s="1" t="s">
        <v>73</v>
      </c>
      <c r="BC1610" s="2">
        <v>42902</v>
      </c>
      <c r="BD1610" s="2">
        <v>44125</v>
      </c>
      <c r="BE1610" s="2">
        <v>43993</v>
      </c>
      <c r="BF1610" s="2">
        <v>43952</v>
      </c>
      <c r="BG1610" s="1" t="s">
        <v>139</v>
      </c>
      <c r="BH1610" s="1" t="s">
        <v>1766</v>
      </c>
      <c r="BI1610" s="1" t="s">
        <v>130</v>
      </c>
      <c r="BJ1610" s="1" t="s">
        <v>3692</v>
      </c>
      <c r="BK1610" s="1" t="s">
        <v>1808</v>
      </c>
      <c r="BL1610" s="1" t="s">
        <v>726</v>
      </c>
      <c r="BM1610" s="1" t="s">
        <v>126</v>
      </c>
      <c r="BN1610" s="1" t="s">
        <v>4729</v>
      </c>
      <c r="BO1610" s="1">
        <v>507</v>
      </c>
      <c r="BP1610" s="1">
        <v>535</v>
      </c>
      <c r="BQ1610" s="1" t="s">
        <v>94</v>
      </c>
      <c r="BR1610" s="1" t="s">
        <v>94</v>
      </c>
      <c r="BS1610" s="1" t="s">
        <v>73</v>
      </c>
      <c r="BT1610" s="2">
        <v>44924</v>
      </c>
      <c r="BU1610" s="1">
        <v>535</v>
      </c>
      <c r="BV1610" s="1">
        <v>535</v>
      </c>
      <c r="BW1610" s="1">
        <v>535</v>
      </c>
      <c r="BX1610" s="1">
        <v>507</v>
      </c>
    </row>
    <row r="1611" spans="4:76" hidden="1" x14ac:dyDescent="0.25">
      <c r="D1611" s="4"/>
      <c r="E1611" s="5" t="str">
        <f>BJ1611</f>
        <v>DPP-2019-Cycle</v>
      </c>
      <c r="F1611" s="5" t="str">
        <f>BK1611</f>
        <v>Central</v>
      </c>
      <c r="H1611" s="5" t="str">
        <f>BB1611</f>
        <v>Withdrawn</v>
      </c>
      <c r="I1611" s="6" t="str">
        <f>BS1611</f>
        <v>Not Started</v>
      </c>
      <c r="J1611" s="1" t="s">
        <v>5367</v>
      </c>
      <c r="P1611" s="1" t="str">
        <f>BM1611</f>
        <v>NRIS</v>
      </c>
      <c r="R1611" s="1">
        <f>BP1611</f>
        <v>150</v>
      </c>
      <c r="T1611" s="1" t="str">
        <f>BQ1611</f>
        <v>Solar</v>
      </c>
      <c r="U1611" s="1" t="str">
        <f>BH1611</f>
        <v>Montgomery County</v>
      </c>
      <c r="V1611" s="1" t="str">
        <f>BI1611</f>
        <v>IL</v>
      </c>
      <c r="AB1611" s="1"/>
      <c r="AC1611" s="1"/>
      <c r="AJ1611" s="5"/>
      <c r="AK1611" s="5"/>
      <c r="AL1611" s="5"/>
      <c r="AM1611" s="5"/>
      <c r="AN1611" s="5"/>
      <c r="AO1611" s="5"/>
      <c r="AP1611" s="5"/>
      <c r="AQ1611" s="5"/>
      <c r="AR1611" s="32"/>
      <c r="AS1611" s="32"/>
      <c r="AT1611" s="28">
        <f>AR1611/($R1611*1000)</f>
        <v>0</v>
      </c>
      <c r="AU1611" s="28">
        <f>AS1611/($R1611*1000)</f>
        <v>0</v>
      </c>
      <c r="BB1611" s="1" t="s">
        <v>73</v>
      </c>
      <c r="BC1611" s="2">
        <v>43584</v>
      </c>
      <c r="BD1611" s="2">
        <v>43962</v>
      </c>
      <c r="BF1611" s="2">
        <v>44671</v>
      </c>
      <c r="BG1611" s="1" t="s">
        <v>122</v>
      </c>
      <c r="BH1611" s="1" t="s">
        <v>763</v>
      </c>
      <c r="BI1611" s="1" t="s">
        <v>124</v>
      </c>
      <c r="BJ1611" s="1" t="s">
        <v>2856</v>
      </c>
      <c r="BK1611" s="1" t="s">
        <v>2435</v>
      </c>
      <c r="BL1611" s="1" t="s">
        <v>2857</v>
      </c>
      <c r="BM1611" s="1" t="s">
        <v>126</v>
      </c>
      <c r="BN1611" s="1" t="s">
        <v>5368</v>
      </c>
      <c r="BO1611" s="1">
        <v>150</v>
      </c>
      <c r="BP1611" s="1">
        <v>150</v>
      </c>
      <c r="BQ1611" s="1" t="s">
        <v>1485</v>
      </c>
      <c r="BR1611" s="1" t="s">
        <v>1486</v>
      </c>
      <c r="BS1611" s="1" t="s">
        <v>84</v>
      </c>
      <c r="BU1611" s="1">
        <v>0</v>
      </c>
      <c r="BV1611" s="1">
        <v>0</v>
      </c>
      <c r="BW1611" s="1">
        <v>0</v>
      </c>
      <c r="BX1611" s="1">
        <v>0</v>
      </c>
    </row>
    <row r="1612" spans="4:76" hidden="1" x14ac:dyDescent="0.25">
      <c r="D1612" s="4"/>
      <c r="E1612" s="5" t="str">
        <f>BJ1612</f>
        <v>DPP-2019-Cycle</v>
      </c>
      <c r="F1612" s="5" t="str">
        <f>BK1612</f>
        <v>West</v>
      </c>
      <c r="H1612" s="5" t="str">
        <f>BB1612</f>
        <v>Active</v>
      </c>
      <c r="I1612" s="6" t="str">
        <f>BS1612</f>
        <v>Not Started</v>
      </c>
      <c r="J1612" s="1" t="s">
        <v>3180</v>
      </c>
      <c r="P1612" s="1" t="str">
        <f>BM1612</f>
        <v>NRIS</v>
      </c>
      <c r="R1612" s="1">
        <f>BP1612</f>
        <v>200</v>
      </c>
      <c r="T1612" s="1" t="str">
        <f>BQ1612</f>
        <v>Solar</v>
      </c>
      <c r="U1612" s="1" t="str">
        <f>BH1612</f>
        <v>Rock County</v>
      </c>
      <c r="V1612" s="1" t="str">
        <f>BI1612</f>
        <v>MN</v>
      </c>
      <c r="AB1612" s="1"/>
      <c r="AC1612" s="1"/>
      <c r="AJ1612" s="5"/>
      <c r="AK1612" s="5"/>
      <c r="AL1612" s="5"/>
      <c r="AM1612" s="5"/>
      <c r="AN1612" s="5"/>
      <c r="AO1612" s="5"/>
      <c r="AP1612" s="5"/>
      <c r="AQ1612" s="5"/>
      <c r="AR1612" s="32"/>
      <c r="AS1612" s="32"/>
      <c r="AT1612" s="28">
        <f>AR1612/($R1612*1000)</f>
        <v>0</v>
      </c>
      <c r="AU1612" s="28">
        <f>AS1612/($R1612*1000)</f>
        <v>0</v>
      </c>
      <c r="BB1612" s="1" t="s">
        <v>2374</v>
      </c>
      <c r="BC1612" s="2">
        <v>43584</v>
      </c>
      <c r="BF1612" s="2">
        <v>44742</v>
      </c>
      <c r="BG1612" s="1" t="s">
        <v>87</v>
      </c>
      <c r="BH1612" s="1" t="s">
        <v>158</v>
      </c>
      <c r="BI1612" s="1" t="s">
        <v>93</v>
      </c>
      <c r="BJ1612" s="1" t="s">
        <v>2856</v>
      </c>
      <c r="BK1612" s="1" t="s">
        <v>725</v>
      </c>
      <c r="BL1612" s="1" t="s">
        <v>2857</v>
      </c>
      <c r="BM1612" s="1" t="s">
        <v>126</v>
      </c>
      <c r="BN1612" s="1" t="s">
        <v>3181</v>
      </c>
      <c r="BO1612" s="1">
        <v>200</v>
      </c>
      <c r="BP1612" s="1">
        <v>200</v>
      </c>
      <c r="BQ1612" s="1" t="s">
        <v>1485</v>
      </c>
      <c r="BR1612" s="1" t="s">
        <v>1486</v>
      </c>
      <c r="BS1612" s="1" t="s">
        <v>84</v>
      </c>
      <c r="BU1612" s="1">
        <v>0</v>
      </c>
      <c r="BV1612" s="1">
        <v>0</v>
      </c>
      <c r="BW1612" s="1">
        <v>0</v>
      </c>
      <c r="BX1612" s="1">
        <v>0</v>
      </c>
    </row>
    <row r="1613" spans="4:76" hidden="1" x14ac:dyDescent="0.25">
      <c r="D1613" s="4"/>
      <c r="E1613" s="5" t="str">
        <f>BJ1613</f>
        <v>DPP-2017-AUG</v>
      </c>
      <c r="F1613" s="5" t="str">
        <f>BK1613</f>
        <v>East (ATC)</v>
      </c>
      <c r="H1613" s="5" t="str">
        <f>BB1613</f>
        <v>Done</v>
      </c>
      <c r="I1613" s="6" t="str">
        <f>BS1613</f>
        <v>Under Construction</v>
      </c>
      <c r="J1613" s="1" t="s">
        <v>5594</v>
      </c>
      <c r="P1613" s="1" t="str">
        <f>BM1613</f>
        <v>NRIS</v>
      </c>
      <c r="R1613" s="1">
        <f>BP1613</f>
        <v>561.5</v>
      </c>
      <c r="T1613" s="1" t="str">
        <f>BQ1613</f>
        <v>Combined Cycle</v>
      </c>
      <c r="U1613" s="1" t="str">
        <f>BH1613</f>
        <v>Douglas County</v>
      </c>
      <c r="V1613" s="1" t="str">
        <f>BI1613</f>
        <v>WI</v>
      </c>
      <c r="AB1613" s="1"/>
      <c r="AC1613" s="1"/>
      <c r="AJ1613" s="5"/>
      <c r="AK1613" s="5"/>
      <c r="AL1613" s="5"/>
      <c r="AM1613" s="5"/>
      <c r="AN1613" s="5"/>
      <c r="AO1613" s="5"/>
      <c r="AP1613" s="5"/>
      <c r="AQ1613" s="5"/>
      <c r="AR1613" s="5"/>
      <c r="AS1613" s="5"/>
      <c r="AT1613" s="5"/>
      <c r="AU1613" s="5"/>
      <c r="BB1613" s="1" t="s">
        <v>58</v>
      </c>
      <c r="BC1613" s="2">
        <v>42902</v>
      </c>
      <c r="BE1613" s="2">
        <v>44041</v>
      </c>
      <c r="BF1613" s="2">
        <v>44355</v>
      </c>
      <c r="BG1613" s="1" t="s">
        <v>74</v>
      </c>
      <c r="BH1613" s="1" t="s">
        <v>316</v>
      </c>
      <c r="BI1613" s="1" t="s">
        <v>76</v>
      </c>
      <c r="BJ1613" s="1" t="s">
        <v>3692</v>
      </c>
      <c r="BK1613" s="1" t="s">
        <v>2196</v>
      </c>
      <c r="BL1613" s="1" t="s">
        <v>726</v>
      </c>
      <c r="BM1613" s="1" t="s">
        <v>126</v>
      </c>
      <c r="BN1613" s="1" t="s">
        <v>5595</v>
      </c>
      <c r="BO1613" s="1">
        <v>527.79999999999995</v>
      </c>
      <c r="BP1613" s="1">
        <v>561.5</v>
      </c>
      <c r="BQ1613" s="1" t="s">
        <v>94</v>
      </c>
      <c r="BR1613" s="1" t="s">
        <v>94</v>
      </c>
      <c r="BS1613" s="1" t="s">
        <v>71</v>
      </c>
      <c r="BT1613" s="2">
        <v>45240</v>
      </c>
      <c r="BU1613" s="1">
        <v>561.5</v>
      </c>
      <c r="BV1613" s="1">
        <v>561.5</v>
      </c>
      <c r="BW1613" s="1">
        <v>561.5</v>
      </c>
      <c r="BX1613" s="1">
        <v>561.5</v>
      </c>
    </row>
    <row r="1614" spans="4:76" hidden="1" x14ac:dyDescent="0.25">
      <c r="D1614" s="4"/>
      <c r="E1614" s="5" t="str">
        <f>BJ1614</f>
        <v>DPP-2019-Cycle</v>
      </c>
      <c r="F1614" s="5" t="str">
        <f>BK1614</f>
        <v>East (ATC)</v>
      </c>
      <c r="H1614" s="5" t="str">
        <f>BB1614</f>
        <v>Active</v>
      </c>
      <c r="I1614" s="6" t="str">
        <f>BS1614</f>
        <v>Not Started</v>
      </c>
      <c r="J1614" s="1" t="s">
        <v>3182</v>
      </c>
      <c r="P1614" s="1" t="str">
        <f>BM1614</f>
        <v>NRIS</v>
      </c>
      <c r="R1614" s="1">
        <f>BP1614</f>
        <v>75</v>
      </c>
      <c r="T1614" s="1" t="str">
        <f>BQ1614</f>
        <v>Battery Storage</v>
      </c>
      <c r="U1614" s="1" t="str">
        <f>BH1614</f>
        <v>Dane County</v>
      </c>
      <c r="V1614" s="1" t="str">
        <f>BI1614</f>
        <v>WI</v>
      </c>
      <c r="AB1614" s="1"/>
      <c r="AC1614" s="1"/>
      <c r="AJ1614" s="5"/>
      <c r="AK1614" s="5"/>
      <c r="AL1614" s="5"/>
      <c r="AM1614" s="5"/>
      <c r="AN1614" s="5"/>
      <c r="AO1614" s="5"/>
      <c r="AP1614" s="5"/>
      <c r="AQ1614" s="5"/>
      <c r="AR1614" s="32"/>
      <c r="AS1614" s="32"/>
      <c r="AT1614" s="28">
        <f>AR1614/($R1614*1000)</f>
        <v>0</v>
      </c>
      <c r="AU1614" s="28">
        <f>AS1614/($R1614*1000)</f>
        <v>0</v>
      </c>
      <c r="BB1614" s="1" t="s">
        <v>2374</v>
      </c>
      <c r="BC1614" s="2">
        <v>43584</v>
      </c>
      <c r="BF1614" s="2">
        <v>44864</v>
      </c>
      <c r="BG1614" s="1" t="s">
        <v>74</v>
      </c>
      <c r="BH1614" s="1" t="s">
        <v>276</v>
      </c>
      <c r="BI1614" s="1" t="s">
        <v>76</v>
      </c>
      <c r="BJ1614" s="1" t="s">
        <v>2856</v>
      </c>
      <c r="BK1614" s="1" t="s">
        <v>2196</v>
      </c>
      <c r="BL1614" s="1" t="s">
        <v>2863</v>
      </c>
      <c r="BM1614" s="1" t="s">
        <v>126</v>
      </c>
      <c r="BN1614" s="1" t="s">
        <v>2924</v>
      </c>
      <c r="BO1614" s="1">
        <v>75</v>
      </c>
      <c r="BP1614" s="1">
        <v>75</v>
      </c>
      <c r="BQ1614" s="1" t="s">
        <v>2498</v>
      </c>
      <c r="BR1614" s="1" t="s">
        <v>2499</v>
      </c>
      <c r="BS1614" s="1" t="s">
        <v>84</v>
      </c>
      <c r="BU1614" s="1">
        <v>75</v>
      </c>
      <c r="BV1614" s="1">
        <v>75</v>
      </c>
      <c r="BW1614" s="1">
        <v>0</v>
      </c>
      <c r="BX1614" s="1">
        <v>0</v>
      </c>
    </row>
    <row r="1615" spans="4:76" hidden="1" x14ac:dyDescent="0.25">
      <c r="D1615" s="4"/>
      <c r="E1615" s="5" t="str">
        <f>BJ1615</f>
        <v>DPP-2019-Cycle</v>
      </c>
      <c r="F1615" s="5" t="str">
        <f>BK1615</f>
        <v>East (ITC)</v>
      </c>
      <c r="H1615" s="5" t="str">
        <f>BB1615</f>
        <v>Withdrawn</v>
      </c>
      <c r="I1615" s="6" t="str">
        <f>BS1615</f>
        <v>Not Started</v>
      </c>
      <c r="J1615" s="1" t="s">
        <v>5785</v>
      </c>
      <c r="P1615" s="1" t="str">
        <f>BM1615</f>
        <v>NRIS</v>
      </c>
      <c r="R1615" s="1">
        <f>BP1615</f>
        <v>20</v>
      </c>
      <c r="T1615" s="1" t="str">
        <f>BQ1615</f>
        <v>Battery Storage</v>
      </c>
      <c r="U1615" s="1" t="str">
        <f>BH1615</f>
        <v>Ionia County</v>
      </c>
      <c r="V1615" s="1" t="str">
        <f>BI1615</f>
        <v>MI</v>
      </c>
      <c r="AB1615" s="1"/>
      <c r="AC1615" s="1"/>
      <c r="AJ1615" s="5"/>
      <c r="AK1615" s="5"/>
      <c r="AL1615" s="5"/>
      <c r="AM1615" s="5"/>
      <c r="AN1615" s="5"/>
      <c r="AO1615" s="5"/>
      <c r="AP1615" s="5"/>
      <c r="AQ1615" s="5"/>
      <c r="AR1615" s="32"/>
      <c r="AS1615" s="32"/>
      <c r="AT1615" s="28">
        <f>AR1615/($R1615*1000)</f>
        <v>0</v>
      </c>
      <c r="AU1615" s="28">
        <f>AS1615/($R1615*1000)</f>
        <v>0</v>
      </c>
      <c r="BB1615" s="1" t="s">
        <v>73</v>
      </c>
      <c r="BC1615" s="2">
        <v>43584</v>
      </c>
      <c r="BD1615" s="2">
        <v>44235</v>
      </c>
      <c r="BF1615" s="2">
        <v>44864</v>
      </c>
      <c r="BG1615" s="1" t="s">
        <v>139</v>
      </c>
      <c r="BH1615" s="1" t="s">
        <v>3024</v>
      </c>
      <c r="BI1615" s="1" t="s">
        <v>130</v>
      </c>
      <c r="BJ1615" s="1" t="s">
        <v>2856</v>
      </c>
      <c r="BK1615" s="1" t="s">
        <v>1808</v>
      </c>
      <c r="BL1615" s="1" t="s">
        <v>2863</v>
      </c>
      <c r="BM1615" s="1" t="s">
        <v>126</v>
      </c>
      <c r="BN1615" s="1" t="s">
        <v>3025</v>
      </c>
      <c r="BO1615" s="1">
        <v>20</v>
      </c>
      <c r="BP1615" s="1">
        <v>20</v>
      </c>
      <c r="BQ1615" s="1" t="s">
        <v>2498</v>
      </c>
      <c r="BR1615" s="1" t="s">
        <v>2499</v>
      </c>
      <c r="BS1615" s="1" t="s">
        <v>84</v>
      </c>
      <c r="BU1615" s="1">
        <v>0</v>
      </c>
      <c r="BV1615" s="1">
        <v>0</v>
      </c>
      <c r="BW1615" s="1">
        <v>0</v>
      </c>
      <c r="BX1615" s="1">
        <v>0</v>
      </c>
    </row>
    <row r="1616" spans="4:76" hidden="1" x14ac:dyDescent="0.25">
      <c r="D1616" s="4"/>
      <c r="E1616" s="5" t="str">
        <f>BJ1616</f>
        <v>DPP-2019-Cycle</v>
      </c>
      <c r="F1616" s="5" t="str">
        <f>BK1616</f>
        <v>West</v>
      </c>
      <c r="H1616" s="5" t="str">
        <f>BB1616</f>
        <v>Active</v>
      </c>
      <c r="I1616" s="6" t="str">
        <f>BS1616</f>
        <v>Not Started</v>
      </c>
      <c r="J1616" s="1" t="s">
        <v>3185</v>
      </c>
      <c r="P1616" s="1" t="str">
        <f>BM1616</f>
        <v>NRIS</v>
      </c>
      <c r="R1616" s="1">
        <f>BP1616</f>
        <v>100</v>
      </c>
      <c r="T1616" s="1" t="str">
        <f>BQ1616</f>
        <v>Solar</v>
      </c>
      <c r="U1616" s="1" t="str">
        <f>BH1616</f>
        <v>Grant County</v>
      </c>
      <c r="V1616" s="1" t="str">
        <f>BI1616</f>
        <v>SD</v>
      </c>
      <c r="AB1616" s="1"/>
      <c r="AC1616" s="1"/>
      <c r="AJ1616" s="5"/>
      <c r="AK1616" s="5"/>
      <c r="AL1616" s="5"/>
      <c r="AM1616" s="5"/>
      <c r="AN1616" s="5"/>
      <c r="AO1616" s="5"/>
      <c r="AP1616" s="5"/>
      <c r="AQ1616" s="5"/>
      <c r="AR1616" s="32"/>
      <c r="AS1616" s="32"/>
      <c r="AT1616" s="28">
        <f>AR1616/($R1616*1000)</f>
        <v>0</v>
      </c>
      <c r="AU1616" s="28">
        <f>AS1616/($R1616*1000)</f>
        <v>0</v>
      </c>
      <c r="BB1616" s="1" t="s">
        <v>2374</v>
      </c>
      <c r="BC1616" s="2">
        <v>43584</v>
      </c>
      <c r="BF1616" s="2">
        <v>44671</v>
      </c>
      <c r="BG1616" s="1" t="s">
        <v>203</v>
      </c>
      <c r="BH1616" s="1" t="s">
        <v>204</v>
      </c>
      <c r="BI1616" s="1" t="s">
        <v>205</v>
      </c>
      <c r="BJ1616" s="1" t="s">
        <v>2856</v>
      </c>
      <c r="BK1616" s="1" t="s">
        <v>725</v>
      </c>
      <c r="BL1616" s="1" t="s">
        <v>2857</v>
      </c>
      <c r="BM1616" s="1" t="s">
        <v>126</v>
      </c>
      <c r="BN1616" s="1" t="s">
        <v>3186</v>
      </c>
      <c r="BO1616" s="1">
        <v>100</v>
      </c>
      <c r="BP1616" s="1">
        <v>100</v>
      </c>
      <c r="BQ1616" s="1" t="s">
        <v>1485</v>
      </c>
      <c r="BR1616" s="1" t="s">
        <v>1486</v>
      </c>
      <c r="BS1616" s="1" t="s">
        <v>84</v>
      </c>
      <c r="BU1616" s="1">
        <v>0</v>
      </c>
      <c r="BV1616" s="1">
        <v>0</v>
      </c>
      <c r="BW1616" s="1">
        <v>0</v>
      </c>
      <c r="BX1616" s="1">
        <v>0</v>
      </c>
    </row>
    <row r="1617" spans="4:76" hidden="1" x14ac:dyDescent="0.25">
      <c r="D1617" s="4"/>
      <c r="E1617" s="5" t="str">
        <f>BJ1617</f>
        <v>DPP-2017-AUG</v>
      </c>
      <c r="F1617" s="5" t="str">
        <f>BK1617</f>
        <v>East (ITC)</v>
      </c>
      <c r="H1617" s="5" t="str">
        <f>BB1617</f>
        <v>Done</v>
      </c>
      <c r="I1617" s="6" t="str">
        <f>BS1617</f>
        <v>Under Construction</v>
      </c>
      <c r="J1617" s="1" t="s">
        <v>5724</v>
      </c>
      <c r="P1617" s="1" t="str">
        <f>BM1617</f>
        <v>NRIS</v>
      </c>
      <c r="R1617" s="1">
        <f>BP1617</f>
        <v>1175</v>
      </c>
      <c r="T1617" s="1" t="str">
        <f>BQ1617</f>
        <v>Combined Cycle</v>
      </c>
      <c r="U1617" s="1" t="str">
        <f>BH1617</f>
        <v>St. Clair County</v>
      </c>
      <c r="V1617" s="1" t="str">
        <f>BI1617</f>
        <v>MI</v>
      </c>
      <c r="AB1617" s="1"/>
      <c r="AC1617" s="1"/>
      <c r="AJ1617" s="5"/>
      <c r="AK1617" s="5"/>
      <c r="AL1617" s="5"/>
      <c r="AM1617" s="5"/>
      <c r="AN1617" s="5"/>
      <c r="AO1617" s="5"/>
      <c r="AP1617" s="5"/>
      <c r="AQ1617" s="5"/>
      <c r="AR1617" s="5"/>
      <c r="AS1617" s="5"/>
      <c r="AT1617" s="5"/>
      <c r="AU1617" s="5"/>
      <c r="BB1617" s="1" t="s">
        <v>58</v>
      </c>
      <c r="BC1617" s="2">
        <v>42902</v>
      </c>
      <c r="BE1617" s="2">
        <v>44130</v>
      </c>
      <c r="BF1617" s="2">
        <v>44330</v>
      </c>
      <c r="BG1617" s="1" t="s">
        <v>128</v>
      </c>
      <c r="BH1617" s="1" t="s">
        <v>171</v>
      </c>
      <c r="BI1617" s="1" t="s">
        <v>130</v>
      </c>
      <c r="BJ1617" s="1" t="s">
        <v>3692</v>
      </c>
      <c r="BK1617" s="1" t="s">
        <v>1808</v>
      </c>
      <c r="BL1617" s="1" t="s">
        <v>726</v>
      </c>
      <c r="BM1617" s="1" t="s">
        <v>126</v>
      </c>
      <c r="BN1617" s="1" t="s">
        <v>5725</v>
      </c>
      <c r="BO1617" s="1">
        <v>1175</v>
      </c>
      <c r="BP1617" s="1">
        <v>1175</v>
      </c>
      <c r="BQ1617" s="1" t="s">
        <v>94</v>
      </c>
      <c r="BR1617" s="1" t="s">
        <v>94</v>
      </c>
      <c r="BS1617" s="1" t="s">
        <v>71</v>
      </c>
      <c r="BT1617" s="2">
        <v>44330</v>
      </c>
      <c r="BU1617" s="1">
        <v>1209</v>
      </c>
      <c r="BV1617" s="1">
        <v>1209</v>
      </c>
      <c r="BW1617" s="1">
        <v>1209</v>
      </c>
      <c r="BX1617" s="1">
        <v>1175</v>
      </c>
    </row>
    <row r="1618" spans="4:76" hidden="1" x14ac:dyDescent="0.25">
      <c r="D1618" s="4"/>
      <c r="E1618" s="5" t="str">
        <f>BJ1618</f>
        <v>DPP-2019-Cycle</v>
      </c>
      <c r="F1618" s="5" t="str">
        <f>BK1618</f>
        <v>East (ITC)</v>
      </c>
      <c r="H1618" s="5" t="str">
        <f>BB1618</f>
        <v>Active</v>
      </c>
      <c r="I1618" s="6" t="str">
        <f>BS1618</f>
        <v>Not Started</v>
      </c>
      <c r="J1618" s="1" t="s">
        <v>3187</v>
      </c>
      <c r="P1618" s="1" t="str">
        <f>BM1618</f>
        <v>NRIS</v>
      </c>
      <c r="R1618" s="1">
        <f>BP1618</f>
        <v>20</v>
      </c>
      <c r="T1618" s="1" t="str">
        <f>BQ1618</f>
        <v>Battery Storage</v>
      </c>
      <c r="U1618" s="1" t="str">
        <f>BH1618</f>
        <v>Washtenaw County</v>
      </c>
      <c r="V1618" s="1" t="str">
        <f>BI1618</f>
        <v>MI</v>
      </c>
      <c r="AB1618" s="1"/>
      <c r="AC1618" s="1"/>
      <c r="AJ1618" s="5"/>
      <c r="AK1618" s="5"/>
      <c r="AL1618" s="5"/>
      <c r="AM1618" s="5"/>
      <c r="AN1618" s="5"/>
      <c r="AO1618" s="5"/>
      <c r="AP1618" s="5"/>
      <c r="AQ1618" s="5"/>
      <c r="AR1618" s="32"/>
      <c r="AS1618" s="32"/>
      <c r="AT1618" s="28">
        <f>AR1618/($R1618*1000)</f>
        <v>0</v>
      </c>
      <c r="AU1618" s="28">
        <f>AS1618/($R1618*1000)</f>
        <v>0</v>
      </c>
      <c r="BB1618" s="1" t="s">
        <v>2374</v>
      </c>
      <c r="BC1618" s="2">
        <v>43584</v>
      </c>
      <c r="BF1618" s="2">
        <v>44864</v>
      </c>
      <c r="BG1618" s="1" t="s">
        <v>128</v>
      </c>
      <c r="BH1618" s="1" t="s">
        <v>271</v>
      </c>
      <c r="BI1618" s="1" t="s">
        <v>130</v>
      </c>
      <c r="BJ1618" s="1" t="s">
        <v>2856</v>
      </c>
      <c r="BK1618" s="1" t="s">
        <v>1808</v>
      </c>
      <c r="BL1618" s="1" t="s">
        <v>2863</v>
      </c>
      <c r="BM1618" s="1" t="s">
        <v>126</v>
      </c>
      <c r="BN1618" s="1" t="s">
        <v>2952</v>
      </c>
      <c r="BO1618" s="1">
        <v>20</v>
      </c>
      <c r="BP1618" s="1">
        <v>20</v>
      </c>
      <c r="BQ1618" s="1" t="s">
        <v>2498</v>
      </c>
      <c r="BR1618" s="1" t="s">
        <v>2499</v>
      </c>
      <c r="BS1618" s="1" t="s">
        <v>84</v>
      </c>
      <c r="BU1618" s="1">
        <v>20</v>
      </c>
      <c r="BV1618" s="1">
        <v>20</v>
      </c>
      <c r="BW1618" s="1">
        <v>0</v>
      </c>
      <c r="BX1618" s="1">
        <v>0</v>
      </c>
    </row>
    <row r="1619" spans="4:76" hidden="1" x14ac:dyDescent="0.25">
      <c r="D1619" s="4"/>
      <c r="E1619" s="5" t="str">
        <f>BJ1619</f>
        <v>DPP-2019-Cycle</v>
      </c>
      <c r="F1619" s="5" t="str">
        <f>BK1619</f>
        <v>Central</v>
      </c>
      <c r="H1619" s="5" t="str">
        <f>BB1619</f>
        <v>Active</v>
      </c>
      <c r="I1619" s="6" t="str">
        <f>BS1619</f>
        <v>Not Started</v>
      </c>
      <c r="J1619" s="1" t="s">
        <v>3189</v>
      </c>
      <c r="P1619" s="1" t="str">
        <f>BM1619</f>
        <v>NRIS</v>
      </c>
      <c r="R1619" s="1">
        <f>BP1619</f>
        <v>200</v>
      </c>
      <c r="T1619" s="1" t="str">
        <f>BQ1619</f>
        <v>Solar</v>
      </c>
      <c r="U1619" s="1" t="str">
        <f>BH1619</f>
        <v>Randolph County</v>
      </c>
      <c r="V1619" s="1" t="str">
        <f>BI1619</f>
        <v>IL</v>
      </c>
      <c r="AB1619" s="1"/>
      <c r="AC1619" s="1"/>
      <c r="AJ1619" s="5"/>
      <c r="AK1619" s="5"/>
      <c r="AL1619" s="5"/>
      <c r="AM1619" s="5"/>
      <c r="AN1619" s="5"/>
      <c r="AO1619" s="5"/>
      <c r="AP1619" s="5"/>
      <c r="AQ1619" s="5"/>
      <c r="AR1619" s="32"/>
      <c r="AS1619" s="32"/>
      <c r="AT1619" s="28">
        <f>AR1619/($R1619*1000)</f>
        <v>0</v>
      </c>
      <c r="AU1619" s="28">
        <f>AS1619/($R1619*1000)</f>
        <v>0</v>
      </c>
      <c r="BB1619" s="1" t="s">
        <v>2374</v>
      </c>
      <c r="BC1619" s="2">
        <v>43584</v>
      </c>
      <c r="BF1619" s="2">
        <v>44671</v>
      </c>
      <c r="BG1619" s="1" t="s">
        <v>122</v>
      </c>
      <c r="BH1619" s="1" t="s">
        <v>493</v>
      </c>
      <c r="BI1619" s="1" t="s">
        <v>124</v>
      </c>
      <c r="BJ1619" s="1" t="s">
        <v>2856</v>
      </c>
      <c r="BK1619" s="1" t="s">
        <v>2435</v>
      </c>
      <c r="BL1619" s="1" t="s">
        <v>2857</v>
      </c>
      <c r="BM1619" s="1" t="s">
        <v>126</v>
      </c>
      <c r="BN1619" s="1" t="s">
        <v>3190</v>
      </c>
      <c r="BO1619" s="1">
        <v>200</v>
      </c>
      <c r="BP1619" s="1">
        <v>200</v>
      </c>
      <c r="BQ1619" s="1" t="s">
        <v>1485</v>
      </c>
      <c r="BR1619" s="1" t="s">
        <v>1486</v>
      </c>
      <c r="BS1619" s="1" t="s">
        <v>84</v>
      </c>
      <c r="BU1619" s="1">
        <v>0</v>
      </c>
      <c r="BV1619" s="1">
        <v>0</v>
      </c>
      <c r="BW1619" s="1">
        <v>0</v>
      </c>
      <c r="BX1619" s="1">
        <v>0</v>
      </c>
    </row>
    <row r="1620" spans="4:76" hidden="1" x14ac:dyDescent="0.25">
      <c r="D1620" s="4"/>
      <c r="E1620" s="5" t="str">
        <f>BJ1620</f>
        <v>DPP-2019-Cycle</v>
      </c>
      <c r="F1620" s="5" t="str">
        <f>BK1620</f>
        <v>East (ITC)</v>
      </c>
      <c r="H1620" s="5" t="str">
        <f>BB1620</f>
        <v>Active</v>
      </c>
      <c r="I1620" s="6" t="str">
        <f>BS1620</f>
        <v>Not Started</v>
      </c>
      <c r="J1620" s="1" t="s">
        <v>3191</v>
      </c>
      <c r="P1620" s="1" t="str">
        <f>BM1620</f>
        <v>NRIS</v>
      </c>
      <c r="R1620" s="1">
        <f>BP1620</f>
        <v>100</v>
      </c>
      <c r="T1620" s="1" t="str">
        <f>BQ1620</f>
        <v>Solar</v>
      </c>
      <c r="U1620" s="1" t="str">
        <f>BH1620</f>
        <v>St. Clair County</v>
      </c>
      <c r="V1620" s="1" t="str">
        <f>BI1620</f>
        <v>MI</v>
      </c>
      <c r="AB1620" s="1"/>
      <c r="AC1620" s="1"/>
      <c r="AJ1620" s="5"/>
      <c r="AK1620" s="5"/>
      <c r="AL1620" s="5"/>
      <c r="AM1620" s="5"/>
      <c r="AN1620" s="5"/>
      <c r="AO1620" s="5"/>
      <c r="AP1620" s="5"/>
      <c r="AQ1620" s="5"/>
      <c r="AR1620" s="32"/>
      <c r="AS1620" s="32"/>
      <c r="AT1620" s="28">
        <f>AR1620/($R1620*1000)</f>
        <v>0</v>
      </c>
      <c r="AU1620" s="28">
        <f>AS1620/($R1620*1000)</f>
        <v>0</v>
      </c>
      <c r="BB1620" s="1" t="s">
        <v>2374</v>
      </c>
      <c r="BC1620" s="2">
        <v>43584</v>
      </c>
      <c r="BF1620" s="2">
        <v>44742</v>
      </c>
      <c r="BG1620" s="1" t="s">
        <v>128</v>
      </c>
      <c r="BH1620" s="1" t="s">
        <v>171</v>
      </c>
      <c r="BI1620" s="1" t="s">
        <v>130</v>
      </c>
      <c r="BJ1620" s="1" t="s">
        <v>2856</v>
      </c>
      <c r="BK1620" s="1" t="s">
        <v>1808</v>
      </c>
      <c r="BL1620" s="1" t="s">
        <v>2863</v>
      </c>
      <c r="BM1620" s="1" t="s">
        <v>126</v>
      </c>
      <c r="BN1620" s="1" t="s">
        <v>3192</v>
      </c>
      <c r="BO1620" s="1">
        <v>100</v>
      </c>
      <c r="BP1620" s="1">
        <v>100</v>
      </c>
      <c r="BQ1620" s="1" t="s">
        <v>1485</v>
      </c>
      <c r="BR1620" s="1" t="s">
        <v>1486</v>
      </c>
      <c r="BS1620" s="1" t="s">
        <v>84</v>
      </c>
      <c r="BU1620" s="1">
        <v>100</v>
      </c>
      <c r="BV1620" s="1">
        <v>100</v>
      </c>
      <c r="BW1620" s="1">
        <v>0</v>
      </c>
      <c r="BX1620" s="1">
        <v>0</v>
      </c>
    </row>
    <row r="1621" spans="4:76" hidden="1" x14ac:dyDescent="0.25">
      <c r="D1621" s="4"/>
      <c r="E1621" s="5" t="str">
        <f>BJ1621</f>
        <v>DPP-2019-Cycle</v>
      </c>
      <c r="F1621" s="5" t="str">
        <f>BK1621</f>
        <v>Central</v>
      </c>
      <c r="H1621" s="5" t="str">
        <f>BB1621</f>
        <v>Active</v>
      </c>
      <c r="I1621" s="6" t="str">
        <f>BS1621</f>
        <v>Not Started</v>
      </c>
      <c r="J1621" s="1" t="s">
        <v>3193</v>
      </c>
      <c r="P1621" s="1" t="str">
        <f>BM1621</f>
        <v>NRIS</v>
      </c>
      <c r="R1621" s="1">
        <f>BP1621</f>
        <v>200</v>
      </c>
      <c r="T1621" s="1" t="str">
        <f>BQ1621</f>
        <v>Solar</v>
      </c>
      <c r="U1621" s="1" t="str">
        <f>BH1621</f>
        <v>Jasper County</v>
      </c>
      <c r="V1621" s="1" t="str">
        <f>BI1621</f>
        <v>IN</v>
      </c>
      <c r="AB1621" s="1"/>
      <c r="AC1621" s="1"/>
      <c r="AJ1621" s="5"/>
      <c r="AK1621" s="5"/>
      <c r="AL1621" s="5"/>
      <c r="AM1621" s="5"/>
      <c r="AN1621" s="5"/>
      <c r="AO1621" s="5"/>
      <c r="AP1621" s="5"/>
      <c r="AQ1621" s="5"/>
      <c r="AR1621" s="32"/>
      <c r="AS1621" s="32"/>
      <c r="AT1621" s="28">
        <f>AR1621/($R1621*1000)</f>
        <v>0</v>
      </c>
      <c r="AU1621" s="28">
        <f>AS1621/($R1621*1000)</f>
        <v>0</v>
      </c>
      <c r="BB1621" s="1" t="s">
        <v>2374</v>
      </c>
      <c r="BC1621" s="2">
        <v>43584</v>
      </c>
      <c r="BF1621" s="2">
        <v>44671</v>
      </c>
      <c r="BG1621" s="1" t="s">
        <v>804</v>
      </c>
      <c r="BH1621" s="1" t="s">
        <v>848</v>
      </c>
      <c r="BI1621" s="1" t="s">
        <v>103</v>
      </c>
      <c r="BJ1621" s="1" t="s">
        <v>2856</v>
      </c>
      <c r="BK1621" s="1" t="s">
        <v>2435</v>
      </c>
      <c r="BL1621" s="1" t="s">
        <v>2857</v>
      </c>
      <c r="BM1621" s="1" t="s">
        <v>126</v>
      </c>
      <c r="BN1621" s="1" t="s">
        <v>3194</v>
      </c>
      <c r="BO1621" s="1">
        <v>200</v>
      </c>
      <c r="BP1621" s="1">
        <v>200</v>
      </c>
      <c r="BQ1621" s="1" t="s">
        <v>1485</v>
      </c>
      <c r="BR1621" s="1" t="s">
        <v>1486</v>
      </c>
      <c r="BS1621" s="1" t="s">
        <v>84</v>
      </c>
      <c r="BU1621" s="1">
        <v>0</v>
      </c>
      <c r="BV1621" s="1">
        <v>0</v>
      </c>
      <c r="BW1621" s="1">
        <v>0</v>
      </c>
      <c r="BX1621" s="1">
        <v>0</v>
      </c>
    </row>
    <row r="1622" spans="4:76" hidden="1" x14ac:dyDescent="0.25">
      <c r="D1622" s="4"/>
      <c r="E1622" s="5" t="str">
        <f>BJ1622</f>
        <v>DPP-2019-Cycle</v>
      </c>
      <c r="F1622" s="5" t="str">
        <f>BK1622</f>
        <v>Central</v>
      </c>
      <c r="H1622" s="5" t="str">
        <f>BB1622</f>
        <v>Active</v>
      </c>
      <c r="I1622" s="6" t="str">
        <f>BS1622</f>
        <v>Not Started</v>
      </c>
      <c r="J1622" s="1" t="s">
        <v>3195</v>
      </c>
      <c r="P1622" s="1" t="str">
        <f>BM1622</f>
        <v>NRIS</v>
      </c>
      <c r="R1622" s="1">
        <f>BP1622</f>
        <v>199.5</v>
      </c>
      <c r="T1622" s="1" t="str">
        <f>BQ1622</f>
        <v>Hybrid</v>
      </c>
      <c r="U1622" s="1" t="str">
        <f>BH1622</f>
        <v>Jasper County,Starke County</v>
      </c>
      <c r="V1622" s="1" t="str">
        <f>BI1622</f>
        <v>IN</v>
      </c>
      <c r="AB1622" s="1"/>
      <c r="AC1622" s="1"/>
      <c r="AJ1622" s="5"/>
      <c r="AK1622" s="5"/>
      <c r="AL1622" s="5"/>
      <c r="AM1622" s="5"/>
      <c r="AN1622" s="5"/>
      <c r="AO1622" s="5"/>
      <c r="AP1622" s="5"/>
      <c r="AQ1622" s="5"/>
      <c r="AR1622" s="32"/>
      <c r="AS1622" s="32"/>
      <c r="AT1622" s="28">
        <f>AR1622/($R1622*1000)</f>
        <v>0</v>
      </c>
      <c r="AU1622" s="28">
        <f>AS1622/($R1622*1000)</f>
        <v>0</v>
      </c>
      <c r="BB1622" s="1" t="s">
        <v>2374</v>
      </c>
      <c r="BC1622" s="2">
        <v>43584</v>
      </c>
      <c r="BF1622" s="2">
        <v>44743</v>
      </c>
      <c r="BG1622" s="1" t="s">
        <v>804</v>
      </c>
      <c r="BH1622" s="1" t="s">
        <v>3196</v>
      </c>
      <c r="BI1622" s="1" t="s">
        <v>103</v>
      </c>
      <c r="BJ1622" s="1" t="s">
        <v>2856</v>
      </c>
      <c r="BK1622" s="1" t="s">
        <v>2435</v>
      </c>
      <c r="BL1622" s="1" t="s">
        <v>2857</v>
      </c>
      <c r="BM1622" s="1" t="s">
        <v>126</v>
      </c>
      <c r="BN1622" s="1" t="s">
        <v>3197</v>
      </c>
      <c r="BO1622" s="1">
        <v>199.5</v>
      </c>
      <c r="BP1622" s="1">
        <v>199.5</v>
      </c>
      <c r="BQ1622" s="1" t="s">
        <v>2880</v>
      </c>
      <c r="BR1622" s="1" t="s">
        <v>2881</v>
      </c>
      <c r="BS1622" s="1" t="s">
        <v>84</v>
      </c>
      <c r="BU1622" s="1">
        <v>0</v>
      </c>
      <c r="BV1622" s="1">
        <v>0</v>
      </c>
      <c r="BW1622" s="1">
        <v>0</v>
      </c>
      <c r="BX1622" s="1">
        <v>0</v>
      </c>
    </row>
    <row r="1623" spans="4:76" hidden="1" x14ac:dyDescent="0.25">
      <c r="D1623" s="4"/>
      <c r="E1623" s="5" t="str">
        <f>BJ1623</f>
        <v>FES-2015-NOV</v>
      </c>
      <c r="F1623" s="5">
        <f>BK1623</f>
        <v>0</v>
      </c>
      <c r="H1623" s="5" t="str">
        <f>BB1623</f>
        <v>Withdrawn</v>
      </c>
      <c r="I1623" s="6" t="str">
        <f>BS1623</f>
        <v>Not Started</v>
      </c>
      <c r="J1623" s="1" t="s">
        <v>3567</v>
      </c>
      <c r="P1623" s="1" t="str">
        <f>BM1623</f>
        <v>NRIS</v>
      </c>
      <c r="R1623" s="1">
        <f>BP1623</f>
        <v>16.7</v>
      </c>
      <c r="T1623" s="1" t="str">
        <f>BQ1623</f>
        <v>Solar</v>
      </c>
      <c r="U1623" s="1" t="str">
        <f>BH1623</f>
        <v>Pulaski County</v>
      </c>
      <c r="V1623" s="1" t="str">
        <f>BI1623</f>
        <v>AR</v>
      </c>
      <c r="AB1623" s="1"/>
      <c r="AC1623" s="1"/>
      <c r="AJ1623" s="5"/>
      <c r="AK1623" s="5"/>
      <c r="AL1623" s="5"/>
      <c r="AM1623" s="5"/>
      <c r="AN1623" s="5"/>
      <c r="AO1623" s="5"/>
      <c r="AP1623" s="5"/>
      <c r="AQ1623" s="5"/>
      <c r="AR1623" s="5"/>
      <c r="AS1623" s="5"/>
      <c r="AT1623" s="5"/>
      <c r="AU1623" s="5"/>
      <c r="BB1623" s="1" t="s">
        <v>73</v>
      </c>
      <c r="BC1623" s="2">
        <v>42321</v>
      </c>
      <c r="BD1623" s="2">
        <v>42902</v>
      </c>
      <c r="BF1623" s="2">
        <v>42705</v>
      </c>
      <c r="BG1623" s="1" t="s">
        <v>59</v>
      </c>
      <c r="BH1623" s="1" t="s">
        <v>3049</v>
      </c>
      <c r="BI1623" s="1" t="s">
        <v>2394</v>
      </c>
      <c r="BJ1623" s="1" t="s">
        <v>2785</v>
      </c>
      <c r="BL1623" s="1" t="s">
        <v>536</v>
      </c>
      <c r="BM1623" s="1" t="s">
        <v>126</v>
      </c>
      <c r="BN1623" s="1" t="s">
        <v>78</v>
      </c>
      <c r="BO1623" s="1">
        <v>16.7</v>
      </c>
      <c r="BP1623" s="1">
        <v>16.7</v>
      </c>
      <c r="BQ1623" s="1" t="s">
        <v>1485</v>
      </c>
      <c r="BR1623" s="1" t="s">
        <v>1486</v>
      </c>
      <c r="BS1623" s="1" t="s">
        <v>84</v>
      </c>
      <c r="BU1623" s="1">
        <v>0</v>
      </c>
      <c r="BV1623" s="1">
        <v>0</v>
      </c>
      <c r="BW1623" s="1">
        <v>0</v>
      </c>
      <c r="BX1623" s="1">
        <v>0</v>
      </c>
    </row>
    <row r="1624" spans="4:76" hidden="1" x14ac:dyDescent="0.25">
      <c r="D1624" s="4"/>
      <c r="E1624" s="5" t="str">
        <f>BJ1624</f>
        <v>DPP-2019-Cycle</v>
      </c>
      <c r="F1624" s="5" t="str">
        <f>BK1624</f>
        <v>Central</v>
      </c>
      <c r="H1624" s="5" t="str">
        <f>BB1624</f>
        <v>Active</v>
      </c>
      <c r="I1624" s="6" t="str">
        <f>BS1624</f>
        <v>Not Started</v>
      </c>
      <c r="J1624" s="1" t="s">
        <v>3198</v>
      </c>
      <c r="P1624" s="1" t="str">
        <f>BM1624</f>
        <v>NRIS</v>
      </c>
      <c r="R1624" s="1">
        <f>BP1624</f>
        <v>199.5</v>
      </c>
      <c r="T1624" s="1" t="str">
        <f>BQ1624</f>
        <v>Hybrid</v>
      </c>
      <c r="U1624" s="1" t="str">
        <f>BH1624</f>
        <v>Jasper County,Starke County</v>
      </c>
      <c r="V1624" s="1" t="str">
        <f>BI1624</f>
        <v>IN</v>
      </c>
      <c r="AB1624" s="1"/>
      <c r="AC1624" s="1"/>
      <c r="AJ1624" s="5"/>
      <c r="AK1624" s="5"/>
      <c r="AL1624" s="5"/>
      <c r="AM1624" s="5"/>
      <c r="AN1624" s="5"/>
      <c r="AO1624" s="5"/>
      <c r="AP1624" s="5"/>
      <c r="AQ1624" s="5"/>
      <c r="AR1624" s="32"/>
      <c r="AS1624" s="32"/>
      <c r="AT1624" s="28">
        <f>AR1624/($R1624*1000)</f>
        <v>0</v>
      </c>
      <c r="AU1624" s="28">
        <f>AS1624/($R1624*1000)</f>
        <v>0</v>
      </c>
      <c r="BB1624" s="1" t="s">
        <v>2374</v>
      </c>
      <c r="BC1624" s="2">
        <v>43584</v>
      </c>
      <c r="BF1624" s="2">
        <v>44743</v>
      </c>
      <c r="BG1624" s="1" t="s">
        <v>804</v>
      </c>
      <c r="BH1624" s="1" t="s">
        <v>3196</v>
      </c>
      <c r="BI1624" s="1" t="s">
        <v>103</v>
      </c>
      <c r="BJ1624" s="1" t="s">
        <v>2856</v>
      </c>
      <c r="BK1624" s="1" t="s">
        <v>2435</v>
      </c>
      <c r="BL1624" s="1" t="s">
        <v>2857</v>
      </c>
      <c r="BM1624" s="1" t="s">
        <v>126</v>
      </c>
      <c r="BN1624" s="1" t="s">
        <v>3197</v>
      </c>
      <c r="BO1624" s="1">
        <v>199.5</v>
      </c>
      <c r="BP1624" s="1">
        <v>199.5</v>
      </c>
      <c r="BQ1624" s="1" t="s">
        <v>2880</v>
      </c>
      <c r="BR1624" s="1" t="s">
        <v>2881</v>
      </c>
      <c r="BS1624" s="1" t="s">
        <v>84</v>
      </c>
      <c r="BU1624" s="1">
        <v>0</v>
      </c>
      <c r="BV1624" s="1">
        <v>0</v>
      </c>
      <c r="BW1624" s="1">
        <v>0</v>
      </c>
      <c r="BX1624" s="1">
        <v>0</v>
      </c>
    </row>
    <row r="1625" spans="4:76" hidden="1" x14ac:dyDescent="0.25">
      <c r="D1625" s="4"/>
      <c r="E1625" s="5" t="str">
        <f>BJ1625</f>
        <v>DPP-2019-Cycle</v>
      </c>
      <c r="F1625" s="5" t="str">
        <f>BK1625</f>
        <v>Central</v>
      </c>
      <c r="H1625" s="5" t="str">
        <f>BB1625</f>
        <v>Active</v>
      </c>
      <c r="I1625" s="6" t="str">
        <f>BS1625</f>
        <v>Not Started</v>
      </c>
      <c r="J1625" s="1" t="s">
        <v>3199</v>
      </c>
      <c r="P1625" s="1" t="str">
        <f>BM1625</f>
        <v>NRIS</v>
      </c>
      <c r="R1625" s="1">
        <f>BP1625</f>
        <v>199.5</v>
      </c>
      <c r="T1625" s="1" t="str">
        <f>BQ1625</f>
        <v>Hybrid</v>
      </c>
      <c r="U1625" s="1" t="str">
        <f>BH1625</f>
        <v>Jasper County,Starke County</v>
      </c>
      <c r="V1625" s="1" t="str">
        <f>BI1625</f>
        <v>IN</v>
      </c>
      <c r="AB1625" s="1"/>
      <c r="AC1625" s="1"/>
      <c r="AJ1625" s="5"/>
      <c r="AK1625" s="5"/>
      <c r="AL1625" s="5"/>
      <c r="AM1625" s="5"/>
      <c r="AN1625" s="5"/>
      <c r="AO1625" s="5"/>
      <c r="AP1625" s="5"/>
      <c r="AQ1625" s="5"/>
      <c r="AR1625" s="32"/>
      <c r="AS1625" s="32"/>
      <c r="AT1625" s="28">
        <f>AR1625/($R1625*1000)</f>
        <v>0</v>
      </c>
      <c r="AU1625" s="28">
        <f>AS1625/($R1625*1000)</f>
        <v>0</v>
      </c>
      <c r="BB1625" s="1" t="s">
        <v>2374</v>
      </c>
      <c r="BC1625" s="2">
        <v>43584</v>
      </c>
      <c r="BF1625" s="2">
        <v>44743</v>
      </c>
      <c r="BG1625" s="1" t="s">
        <v>804</v>
      </c>
      <c r="BH1625" s="1" t="s">
        <v>3196</v>
      </c>
      <c r="BI1625" s="1" t="s">
        <v>103</v>
      </c>
      <c r="BJ1625" s="1" t="s">
        <v>2856</v>
      </c>
      <c r="BK1625" s="1" t="s">
        <v>2435</v>
      </c>
      <c r="BL1625" s="1" t="s">
        <v>2857</v>
      </c>
      <c r="BM1625" s="1" t="s">
        <v>126</v>
      </c>
      <c r="BN1625" s="1" t="s">
        <v>3197</v>
      </c>
      <c r="BO1625" s="1">
        <v>199.5</v>
      </c>
      <c r="BP1625" s="1">
        <v>199.5</v>
      </c>
      <c r="BQ1625" s="1" t="s">
        <v>2880</v>
      </c>
      <c r="BR1625" s="1" t="s">
        <v>2881</v>
      </c>
      <c r="BS1625" s="1" t="s">
        <v>84</v>
      </c>
      <c r="BU1625" s="1">
        <v>0</v>
      </c>
      <c r="BV1625" s="1">
        <v>0</v>
      </c>
      <c r="BW1625" s="1">
        <v>0</v>
      </c>
      <c r="BX1625" s="1">
        <v>0</v>
      </c>
    </row>
    <row r="1626" spans="4:76" hidden="1" x14ac:dyDescent="0.25">
      <c r="D1626" s="4"/>
      <c r="E1626" s="5" t="str">
        <f>BJ1626</f>
        <v>DPP-2019-Cycle</v>
      </c>
      <c r="F1626" s="5" t="str">
        <f>BK1626</f>
        <v>Central</v>
      </c>
      <c r="H1626" s="5" t="str">
        <f>BB1626</f>
        <v>Active</v>
      </c>
      <c r="I1626" s="6" t="str">
        <f>BS1626</f>
        <v>Not Started</v>
      </c>
      <c r="J1626" s="1" t="s">
        <v>3200</v>
      </c>
      <c r="P1626" s="1" t="str">
        <f>BM1626</f>
        <v>NRIS</v>
      </c>
      <c r="R1626" s="1">
        <f>BP1626</f>
        <v>199.5</v>
      </c>
      <c r="T1626" s="1" t="str">
        <f>BQ1626</f>
        <v>Hybrid</v>
      </c>
      <c r="U1626" s="1" t="str">
        <f>BH1626</f>
        <v>Jasper County,Starke County</v>
      </c>
      <c r="V1626" s="1" t="str">
        <f>BI1626</f>
        <v>IN</v>
      </c>
      <c r="AB1626" s="1"/>
      <c r="AC1626" s="1"/>
      <c r="AJ1626" s="5"/>
      <c r="AK1626" s="5"/>
      <c r="AL1626" s="5"/>
      <c r="AM1626" s="5"/>
      <c r="AN1626" s="5"/>
      <c r="AO1626" s="5"/>
      <c r="AP1626" s="5"/>
      <c r="AQ1626" s="5"/>
      <c r="AR1626" s="32"/>
      <c r="AS1626" s="32"/>
      <c r="AT1626" s="28">
        <f>AR1626/($R1626*1000)</f>
        <v>0</v>
      </c>
      <c r="AU1626" s="28">
        <f>AS1626/($R1626*1000)</f>
        <v>0</v>
      </c>
      <c r="BB1626" s="1" t="s">
        <v>2374</v>
      </c>
      <c r="BC1626" s="2">
        <v>43584</v>
      </c>
      <c r="BF1626" s="2">
        <v>44743</v>
      </c>
      <c r="BG1626" s="1" t="s">
        <v>804</v>
      </c>
      <c r="BH1626" s="1" t="s">
        <v>3196</v>
      </c>
      <c r="BI1626" s="1" t="s">
        <v>103</v>
      </c>
      <c r="BJ1626" s="1" t="s">
        <v>2856</v>
      </c>
      <c r="BK1626" s="1" t="s">
        <v>2435</v>
      </c>
      <c r="BL1626" s="1" t="s">
        <v>2857</v>
      </c>
      <c r="BM1626" s="1" t="s">
        <v>126</v>
      </c>
      <c r="BN1626" s="1" t="s">
        <v>3201</v>
      </c>
      <c r="BO1626" s="1">
        <v>199.5</v>
      </c>
      <c r="BP1626" s="1">
        <v>199.5</v>
      </c>
      <c r="BQ1626" s="1" t="s">
        <v>2880</v>
      </c>
      <c r="BR1626" s="1" t="s">
        <v>2881</v>
      </c>
      <c r="BS1626" s="1" t="s">
        <v>84</v>
      </c>
      <c r="BU1626" s="1">
        <v>0</v>
      </c>
      <c r="BV1626" s="1">
        <v>0</v>
      </c>
      <c r="BW1626" s="1">
        <v>0</v>
      </c>
      <c r="BX1626" s="1">
        <v>0</v>
      </c>
    </row>
    <row r="1627" spans="4:76" hidden="1" x14ac:dyDescent="0.25">
      <c r="D1627" s="4"/>
      <c r="E1627" s="5" t="str">
        <f>BJ1627</f>
        <v>DPP-2019-Cycle</v>
      </c>
      <c r="F1627" s="5" t="str">
        <f>BK1627</f>
        <v>West</v>
      </c>
      <c r="H1627" s="5" t="str">
        <f>BB1627</f>
        <v>Active</v>
      </c>
      <c r="I1627" s="6" t="str">
        <f>BS1627</f>
        <v>Not Started</v>
      </c>
      <c r="J1627" s="1" t="s">
        <v>3202</v>
      </c>
      <c r="P1627" s="1" t="str">
        <f>BM1627</f>
        <v>NRIS</v>
      </c>
      <c r="R1627" s="1">
        <f>BP1627</f>
        <v>300</v>
      </c>
      <c r="T1627" s="1" t="str">
        <f>BQ1627</f>
        <v>Solar</v>
      </c>
      <c r="U1627" s="1" t="str">
        <f>BH1627</f>
        <v>Sherburne County</v>
      </c>
      <c r="V1627" s="1" t="str">
        <f>BI1627</f>
        <v>MN</v>
      </c>
      <c r="AB1627" s="1"/>
      <c r="AC1627" s="1"/>
      <c r="AJ1627" s="5"/>
      <c r="AK1627" s="5"/>
      <c r="AL1627" s="5"/>
      <c r="AM1627" s="5"/>
      <c r="AN1627" s="5"/>
      <c r="AO1627" s="5"/>
      <c r="AP1627" s="5"/>
      <c r="AQ1627" s="5"/>
      <c r="AR1627" s="32"/>
      <c r="AS1627" s="32"/>
      <c r="AT1627" s="28">
        <f>AR1627/($R1627*1000)</f>
        <v>0</v>
      </c>
      <c r="AU1627" s="28">
        <f>AS1627/($R1627*1000)</f>
        <v>0</v>
      </c>
      <c r="BB1627" s="1" t="s">
        <v>2374</v>
      </c>
      <c r="BC1627" s="2">
        <v>43584</v>
      </c>
      <c r="BF1627" s="2">
        <v>44742</v>
      </c>
      <c r="BG1627" s="1" t="s">
        <v>91</v>
      </c>
      <c r="BH1627" s="1" t="s">
        <v>244</v>
      </c>
      <c r="BI1627" s="1" t="s">
        <v>93</v>
      </c>
      <c r="BJ1627" s="1" t="s">
        <v>2856</v>
      </c>
      <c r="BK1627" s="1" t="s">
        <v>725</v>
      </c>
      <c r="BL1627" s="1" t="s">
        <v>2857</v>
      </c>
      <c r="BM1627" s="1" t="s">
        <v>126</v>
      </c>
      <c r="BN1627" s="1" t="s">
        <v>3203</v>
      </c>
      <c r="BO1627" s="1">
        <v>300</v>
      </c>
      <c r="BP1627" s="1">
        <v>300</v>
      </c>
      <c r="BQ1627" s="1" t="s">
        <v>1485</v>
      </c>
      <c r="BR1627" s="1" t="s">
        <v>1486</v>
      </c>
      <c r="BS1627" s="1" t="s">
        <v>84</v>
      </c>
      <c r="BU1627" s="1">
        <v>0</v>
      </c>
      <c r="BV1627" s="1">
        <v>0</v>
      </c>
      <c r="BW1627" s="1">
        <v>0</v>
      </c>
      <c r="BX1627" s="1">
        <v>0</v>
      </c>
    </row>
    <row r="1628" spans="4:76" hidden="1" x14ac:dyDescent="0.25">
      <c r="D1628" s="4"/>
      <c r="E1628" s="5" t="str">
        <f>BJ1628</f>
        <v>DPP-2019-Cycle</v>
      </c>
      <c r="F1628" s="5" t="str">
        <f>BK1628</f>
        <v>Central</v>
      </c>
      <c r="H1628" s="5" t="str">
        <f>BB1628</f>
        <v>Active</v>
      </c>
      <c r="I1628" s="6" t="str">
        <f>BS1628</f>
        <v>Not Started</v>
      </c>
      <c r="J1628" s="1" t="s">
        <v>3204</v>
      </c>
      <c r="P1628" s="1" t="str">
        <f>BM1628</f>
        <v>NRIS</v>
      </c>
      <c r="R1628" s="1">
        <f>BP1628</f>
        <v>150</v>
      </c>
      <c r="T1628" s="1" t="str">
        <f>BQ1628</f>
        <v>Wind</v>
      </c>
      <c r="U1628" s="1" t="str">
        <f>BH1628</f>
        <v>Audrain County</v>
      </c>
      <c r="V1628" s="1" t="str">
        <f>BI1628</f>
        <v>MO</v>
      </c>
      <c r="AB1628" s="1"/>
      <c r="AC1628" s="1"/>
      <c r="AJ1628" s="5"/>
      <c r="AK1628" s="5"/>
      <c r="AL1628" s="5"/>
      <c r="AM1628" s="5"/>
      <c r="AN1628" s="5"/>
      <c r="AO1628" s="5"/>
      <c r="AP1628" s="5"/>
      <c r="AQ1628" s="5"/>
      <c r="AR1628" s="32"/>
      <c r="AS1628" s="32"/>
      <c r="AT1628" s="28">
        <f>AR1628/($R1628*1000)</f>
        <v>0</v>
      </c>
      <c r="AU1628" s="28">
        <f>AS1628/($R1628*1000)</f>
        <v>0</v>
      </c>
      <c r="BB1628" s="1" t="s">
        <v>2374</v>
      </c>
      <c r="BC1628" s="2">
        <v>43584</v>
      </c>
      <c r="BF1628" s="2">
        <v>44757</v>
      </c>
      <c r="BG1628" s="1" t="s">
        <v>486</v>
      </c>
      <c r="BH1628" s="1" t="s">
        <v>1377</v>
      </c>
      <c r="BI1628" s="1" t="s">
        <v>488</v>
      </c>
      <c r="BJ1628" s="1" t="s">
        <v>2856</v>
      </c>
      <c r="BK1628" s="1" t="s">
        <v>2435</v>
      </c>
      <c r="BL1628" s="1" t="s">
        <v>2857</v>
      </c>
      <c r="BM1628" s="1" t="s">
        <v>126</v>
      </c>
      <c r="BN1628" s="1" t="s">
        <v>3205</v>
      </c>
      <c r="BO1628" s="1">
        <v>150</v>
      </c>
      <c r="BP1628" s="1">
        <v>150</v>
      </c>
      <c r="BQ1628" s="1" t="s">
        <v>97</v>
      </c>
      <c r="BR1628" s="1" t="s">
        <v>98</v>
      </c>
      <c r="BS1628" s="1" t="s">
        <v>84</v>
      </c>
      <c r="BU1628" s="1">
        <v>0</v>
      </c>
      <c r="BV1628" s="1">
        <v>0</v>
      </c>
      <c r="BW1628" s="1">
        <v>0</v>
      </c>
      <c r="BX1628" s="1">
        <v>0</v>
      </c>
    </row>
    <row r="1629" spans="4:76" hidden="1" x14ac:dyDescent="0.25">
      <c r="D1629" s="4"/>
      <c r="E1629" s="5" t="str">
        <f>BJ1629</f>
        <v>DPP-2019-Cycle</v>
      </c>
      <c r="F1629" s="5" t="str">
        <f>BK1629</f>
        <v>Central</v>
      </c>
      <c r="H1629" s="5" t="str">
        <f>BB1629</f>
        <v>Active</v>
      </c>
      <c r="I1629" s="6" t="str">
        <f>BS1629</f>
        <v>Not Started</v>
      </c>
      <c r="J1629" s="1" t="s">
        <v>3206</v>
      </c>
      <c r="P1629" s="1" t="str">
        <f>BM1629</f>
        <v>NRIS</v>
      </c>
      <c r="R1629" s="1">
        <f>BP1629</f>
        <v>199.5</v>
      </c>
      <c r="T1629" s="1" t="str">
        <f>BQ1629</f>
        <v>Hybrid</v>
      </c>
      <c r="U1629" s="1" t="str">
        <f>BH1629</f>
        <v>Jasper County,Starke County</v>
      </c>
      <c r="V1629" s="1" t="str">
        <f>BI1629</f>
        <v>IN</v>
      </c>
      <c r="AB1629" s="1"/>
      <c r="AC1629" s="1"/>
      <c r="AJ1629" s="5"/>
      <c r="AK1629" s="5"/>
      <c r="AL1629" s="5"/>
      <c r="AM1629" s="5"/>
      <c r="AN1629" s="5"/>
      <c r="AO1629" s="5"/>
      <c r="AP1629" s="5"/>
      <c r="AQ1629" s="5"/>
      <c r="AR1629" s="32"/>
      <c r="AS1629" s="32"/>
      <c r="AT1629" s="28">
        <f>AR1629/($R1629*1000)</f>
        <v>0</v>
      </c>
      <c r="AU1629" s="28">
        <f>AS1629/($R1629*1000)</f>
        <v>0</v>
      </c>
      <c r="BB1629" s="1" t="s">
        <v>2374</v>
      </c>
      <c r="BC1629" s="2">
        <v>43584</v>
      </c>
      <c r="BF1629" s="2">
        <v>44743</v>
      </c>
      <c r="BG1629" s="1" t="s">
        <v>804</v>
      </c>
      <c r="BH1629" s="1" t="s">
        <v>3196</v>
      </c>
      <c r="BI1629" s="1" t="s">
        <v>103</v>
      </c>
      <c r="BJ1629" s="1" t="s">
        <v>2856</v>
      </c>
      <c r="BK1629" s="1" t="s">
        <v>2435</v>
      </c>
      <c r="BL1629" s="1" t="s">
        <v>2857</v>
      </c>
      <c r="BM1629" s="1" t="s">
        <v>126</v>
      </c>
      <c r="BN1629" s="1" t="s">
        <v>3194</v>
      </c>
      <c r="BO1629" s="1">
        <v>199.5</v>
      </c>
      <c r="BP1629" s="1">
        <v>199.5</v>
      </c>
      <c r="BQ1629" s="1" t="s">
        <v>2880</v>
      </c>
      <c r="BR1629" s="1" t="s">
        <v>2881</v>
      </c>
      <c r="BS1629" s="1" t="s">
        <v>84</v>
      </c>
      <c r="BU1629" s="1">
        <v>0</v>
      </c>
      <c r="BV1629" s="1">
        <v>0</v>
      </c>
      <c r="BW1629" s="1">
        <v>0</v>
      </c>
      <c r="BX1629" s="1">
        <v>0</v>
      </c>
    </row>
    <row r="1630" spans="4:76" hidden="1" x14ac:dyDescent="0.25">
      <c r="D1630" s="4"/>
      <c r="E1630" s="5" t="str">
        <f>BJ1630</f>
        <v>DPP-2019-Cycle</v>
      </c>
      <c r="F1630" s="5" t="str">
        <f>BK1630</f>
        <v>Central</v>
      </c>
      <c r="H1630" s="5" t="str">
        <f>BB1630</f>
        <v>Active</v>
      </c>
      <c r="I1630" s="6" t="str">
        <f>BS1630</f>
        <v>Not Started</v>
      </c>
      <c r="J1630" s="1" t="s">
        <v>3211</v>
      </c>
      <c r="P1630" s="1" t="str">
        <f>BM1630</f>
        <v>NRIS</v>
      </c>
      <c r="R1630" s="1">
        <f>BP1630</f>
        <v>199.5</v>
      </c>
      <c r="T1630" s="1" t="str">
        <f>BQ1630</f>
        <v>Hybrid</v>
      </c>
      <c r="U1630" s="1" t="str">
        <f>BH1630</f>
        <v>Jasper County,Starke County</v>
      </c>
      <c r="V1630" s="1" t="str">
        <f>BI1630</f>
        <v>IN</v>
      </c>
      <c r="AB1630" s="1"/>
      <c r="AC1630" s="1"/>
      <c r="AJ1630" s="5"/>
      <c r="AK1630" s="5"/>
      <c r="AL1630" s="5"/>
      <c r="AM1630" s="5"/>
      <c r="AN1630" s="5"/>
      <c r="AO1630" s="5"/>
      <c r="AP1630" s="5"/>
      <c r="AQ1630" s="5"/>
      <c r="AR1630" s="32"/>
      <c r="AS1630" s="32"/>
      <c r="AT1630" s="28">
        <f>AR1630/($R1630*1000)</f>
        <v>0</v>
      </c>
      <c r="AU1630" s="28">
        <f>AS1630/($R1630*1000)</f>
        <v>0</v>
      </c>
      <c r="BB1630" s="1" t="s">
        <v>2374</v>
      </c>
      <c r="BC1630" s="2">
        <v>43584</v>
      </c>
      <c r="BF1630" s="2">
        <v>44743</v>
      </c>
      <c r="BG1630" s="1" t="s">
        <v>804</v>
      </c>
      <c r="BH1630" s="1" t="s">
        <v>3196</v>
      </c>
      <c r="BI1630" s="1" t="s">
        <v>103</v>
      </c>
      <c r="BJ1630" s="1" t="s">
        <v>2856</v>
      </c>
      <c r="BK1630" s="1" t="s">
        <v>2435</v>
      </c>
      <c r="BL1630" s="1" t="s">
        <v>2857</v>
      </c>
      <c r="BM1630" s="1" t="s">
        <v>126</v>
      </c>
      <c r="BN1630" s="1" t="s">
        <v>3194</v>
      </c>
      <c r="BO1630" s="1">
        <v>199.5</v>
      </c>
      <c r="BP1630" s="1">
        <v>199.5</v>
      </c>
      <c r="BQ1630" s="1" t="s">
        <v>2880</v>
      </c>
      <c r="BR1630" s="1" t="s">
        <v>2881</v>
      </c>
      <c r="BS1630" s="1" t="s">
        <v>84</v>
      </c>
      <c r="BU1630" s="1">
        <v>0</v>
      </c>
      <c r="BV1630" s="1">
        <v>0</v>
      </c>
      <c r="BW1630" s="1">
        <v>0</v>
      </c>
      <c r="BX1630" s="1">
        <v>0</v>
      </c>
    </row>
    <row r="1631" spans="4:76" hidden="1" x14ac:dyDescent="0.25">
      <c r="D1631" s="4"/>
      <c r="E1631" s="5" t="str">
        <f>BJ1631</f>
        <v>DPP-2019-Cycle</v>
      </c>
      <c r="F1631" s="5" t="str">
        <f>BK1631</f>
        <v>West</v>
      </c>
      <c r="H1631" s="5" t="str">
        <f>BB1631</f>
        <v>Active</v>
      </c>
      <c r="I1631" s="6" t="str">
        <f>BS1631</f>
        <v>Not Started</v>
      </c>
      <c r="J1631" s="1" t="s">
        <v>3212</v>
      </c>
      <c r="P1631" s="1" t="str">
        <f>BM1631</f>
        <v>NRIS</v>
      </c>
      <c r="R1631" s="1">
        <f>BP1631</f>
        <v>398</v>
      </c>
      <c r="T1631" s="1" t="str">
        <f>BQ1631</f>
        <v>Wind</v>
      </c>
      <c r="U1631" s="1" t="str">
        <f>BH1631</f>
        <v>Buchanan County</v>
      </c>
      <c r="V1631" s="1" t="str">
        <f>BI1631</f>
        <v>IA</v>
      </c>
      <c r="AB1631" s="1"/>
      <c r="AC1631" s="1"/>
      <c r="AJ1631" s="5"/>
      <c r="AK1631" s="5"/>
      <c r="AL1631" s="5"/>
      <c r="AM1631" s="5"/>
      <c r="AN1631" s="5"/>
      <c r="AO1631" s="5"/>
      <c r="AP1631" s="5"/>
      <c r="AQ1631" s="5"/>
      <c r="AR1631" s="32"/>
      <c r="AS1631" s="32"/>
      <c r="AT1631" s="28">
        <f>AR1631/($R1631*1000)</f>
        <v>0</v>
      </c>
      <c r="AU1631" s="28">
        <f>AS1631/($R1631*1000)</f>
        <v>0</v>
      </c>
      <c r="BB1631" s="1" t="s">
        <v>2374</v>
      </c>
      <c r="BC1631" s="2">
        <v>43584</v>
      </c>
      <c r="BF1631" s="2">
        <v>44743</v>
      </c>
      <c r="BG1631" s="1" t="s">
        <v>87</v>
      </c>
      <c r="BH1631" s="1" t="s">
        <v>109</v>
      </c>
      <c r="BI1631" s="1" t="s">
        <v>89</v>
      </c>
      <c r="BJ1631" s="1" t="s">
        <v>2856</v>
      </c>
      <c r="BK1631" s="1" t="s">
        <v>725</v>
      </c>
      <c r="BL1631" s="1" t="s">
        <v>2857</v>
      </c>
      <c r="BM1631" s="1" t="s">
        <v>126</v>
      </c>
      <c r="BN1631" s="1" t="s">
        <v>3213</v>
      </c>
      <c r="BO1631" s="1">
        <v>398</v>
      </c>
      <c r="BP1631" s="1">
        <v>398</v>
      </c>
      <c r="BQ1631" s="1" t="s">
        <v>97</v>
      </c>
      <c r="BR1631" s="1" t="s">
        <v>98</v>
      </c>
      <c r="BS1631" s="1" t="s">
        <v>84</v>
      </c>
      <c r="BU1631" s="1">
        <v>0</v>
      </c>
      <c r="BV1631" s="1">
        <v>0</v>
      </c>
      <c r="BW1631" s="1">
        <v>0</v>
      </c>
      <c r="BX1631" s="1">
        <v>0</v>
      </c>
    </row>
    <row r="1632" spans="4:76" hidden="1" x14ac:dyDescent="0.25">
      <c r="D1632" s="4"/>
      <c r="E1632" s="5" t="str">
        <f>BJ1632</f>
        <v>FES-2015-NOV</v>
      </c>
      <c r="F1632" s="5">
        <f>BK1632</f>
        <v>0</v>
      </c>
      <c r="H1632" s="5" t="str">
        <f>BB1632</f>
        <v>Withdrawn</v>
      </c>
      <c r="I1632" s="6" t="str">
        <f>BS1632</f>
        <v>Not Started</v>
      </c>
      <c r="J1632" s="1" t="s">
        <v>3594</v>
      </c>
      <c r="P1632" s="1" t="str">
        <f>BM1632</f>
        <v>NRIS</v>
      </c>
      <c r="R1632" s="1">
        <f>BP1632</f>
        <v>20</v>
      </c>
      <c r="T1632" s="1" t="str">
        <f>BQ1632</f>
        <v>Solar</v>
      </c>
      <c r="U1632" s="1" t="str">
        <f>BH1632</f>
        <v>Bartholomew County</v>
      </c>
      <c r="V1632" s="1" t="str">
        <f>BI1632</f>
        <v>IN</v>
      </c>
      <c r="AB1632" s="1"/>
      <c r="AC1632" s="1"/>
      <c r="AJ1632" s="5"/>
      <c r="AK1632" s="5"/>
      <c r="AL1632" s="5"/>
      <c r="AM1632" s="5"/>
      <c r="AN1632" s="5"/>
      <c r="AO1632" s="5"/>
      <c r="AP1632" s="5"/>
      <c r="AQ1632" s="5"/>
      <c r="AR1632" s="5"/>
      <c r="AS1632" s="5"/>
      <c r="AT1632" s="5"/>
      <c r="AU1632" s="5"/>
      <c r="BB1632" s="1" t="s">
        <v>73</v>
      </c>
      <c r="BC1632" s="2">
        <v>42320</v>
      </c>
      <c r="BD1632" s="2">
        <v>42905</v>
      </c>
      <c r="BF1632" s="2">
        <v>42856</v>
      </c>
      <c r="BG1632" s="1" t="s">
        <v>101</v>
      </c>
      <c r="BH1632" s="1" t="s">
        <v>3329</v>
      </c>
      <c r="BI1632" s="1" t="s">
        <v>103</v>
      </c>
      <c r="BJ1632" s="1" t="s">
        <v>2785</v>
      </c>
      <c r="BL1632" s="1" t="s">
        <v>536</v>
      </c>
      <c r="BM1632" s="1" t="s">
        <v>126</v>
      </c>
      <c r="BN1632" s="1" t="s">
        <v>3595</v>
      </c>
      <c r="BO1632" s="1">
        <v>20</v>
      </c>
      <c r="BP1632" s="1">
        <v>20</v>
      </c>
      <c r="BQ1632" s="1" t="s">
        <v>1485</v>
      </c>
      <c r="BR1632" s="1" t="s">
        <v>1486</v>
      </c>
      <c r="BS1632" s="1" t="s">
        <v>84</v>
      </c>
      <c r="BU1632" s="1">
        <v>0</v>
      </c>
      <c r="BV1632" s="1">
        <v>0</v>
      </c>
      <c r="BW1632" s="1">
        <v>0</v>
      </c>
      <c r="BX1632" s="1">
        <v>0</v>
      </c>
    </row>
    <row r="1633" spans="4:76" hidden="1" x14ac:dyDescent="0.25">
      <c r="D1633" s="4"/>
      <c r="E1633" s="5" t="str">
        <f>BJ1633</f>
        <v>DPP-2019-Cycle</v>
      </c>
      <c r="F1633" s="5" t="str">
        <f>BK1633</f>
        <v>Central</v>
      </c>
      <c r="H1633" s="5" t="str">
        <f>BB1633</f>
        <v>Active</v>
      </c>
      <c r="I1633" s="6" t="str">
        <f>BS1633</f>
        <v>Not Started</v>
      </c>
      <c r="J1633" s="1" t="s">
        <v>3214</v>
      </c>
      <c r="P1633" s="1" t="str">
        <f>BM1633</f>
        <v>NRIS</v>
      </c>
      <c r="R1633" s="1">
        <f>BP1633</f>
        <v>99</v>
      </c>
      <c r="T1633" s="1" t="str">
        <f>BQ1633</f>
        <v>Solar</v>
      </c>
      <c r="U1633" s="1" t="str">
        <f>BH1633</f>
        <v>Starke County</v>
      </c>
      <c r="V1633" s="1" t="str">
        <f>BI1633</f>
        <v>IN</v>
      </c>
      <c r="AB1633" s="1"/>
      <c r="AC1633" s="1"/>
      <c r="AJ1633" s="5"/>
      <c r="AK1633" s="5"/>
      <c r="AL1633" s="5"/>
      <c r="AM1633" s="5"/>
      <c r="AN1633" s="5"/>
      <c r="AO1633" s="5"/>
      <c r="AP1633" s="5"/>
      <c r="AQ1633" s="5"/>
      <c r="AR1633" s="32"/>
      <c r="AS1633" s="32"/>
      <c r="AT1633" s="28">
        <f>AR1633/($R1633*1000)</f>
        <v>0</v>
      </c>
      <c r="AU1633" s="28">
        <f>AS1633/($R1633*1000)</f>
        <v>0</v>
      </c>
      <c r="BB1633" s="1" t="s">
        <v>2374</v>
      </c>
      <c r="BC1633" s="2">
        <v>43584</v>
      </c>
      <c r="BF1633" s="2">
        <v>45107</v>
      </c>
      <c r="BG1633" s="1" t="s">
        <v>804</v>
      </c>
      <c r="BH1633" s="1" t="s">
        <v>3215</v>
      </c>
      <c r="BI1633" s="1" t="s">
        <v>103</v>
      </c>
      <c r="BJ1633" s="1" t="s">
        <v>2856</v>
      </c>
      <c r="BK1633" s="1" t="s">
        <v>2435</v>
      </c>
      <c r="BL1633" s="1" t="s">
        <v>2857</v>
      </c>
      <c r="BM1633" s="1" t="s">
        <v>126</v>
      </c>
      <c r="BN1633" s="1" t="s">
        <v>3216</v>
      </c>
      <c r="BO1633" s="1">
        <v>99</v>
      </c>
      <c r="BP1633" s="1">
        <v>99</v>
      </c>
      <c r="BQ1633" s="1" t="s">
        <v>1485</v>
      </c>
      <c r="BR1633" s="1" t="s">
        <v>1486</v>
      </c>
      <c r="BS1633" s="1" t="s">
        <v>84</v>
      </c>
      <c r="BU1633" s="1">
        <v>0</v>
      </c>
      <c r="BV1633" s="1">
        <v>0</v>
      </c>
      <c r="BW1633" s="1">
        <v>0</v>
      </c>
      <c r="BX1633" s="1">
        <v>0</v>
      </c>
    </row>
    <row r="1634" spans="4:76" hidden="1" x14ac:dyDescent="0.25">
      <c r="D1634" s="4"/>
      <c r="E1634" s="5" t="str">
        <f>BJ1634</f>
        <v>DPP-2019-Cycle</v>
      </c>
      <c r="F1634" s="5" t="str">
        <f>BK1634</f>
        <v>West</v>
      </c>
      <c r="H1634" s="5" t="str">
        <f>BB1634</f>
        <v>Withdrawn</v>
      </c>
      <c r="I1634" s="6" t="str">
        <f>BS1634</f>
        <v>Not Started</v>
      </c>
      <c r="J1634" s="1" t="s">
        <v>5265</v>
      </c>
      <c r="P1634" s="1" t="str">
        <f>BM1634</f>
        <v>NRIS</v>
      </c>
      <c r="R1634" s="1">
        <f>BP1634</f>
        <v>96</v>
      </c>
      <c r="T1634" s="1" t="str">
        <f>BQ1634</f>
        <v>Solar</v>
      </c>
      <c r="U1634" s="1" t="str">
        <f>BH1634</f>
        <v>Cerro Gordo County</v>
      </c>
      <c r="V1634" s="1" t="str">
        <f>BI1634</f>
        <v>IA</v>
      </c>
      <c r="AB1634" s="1"/>
      <c r="AC1634" s="1"/>
      <c r="AJ1634" s="5"/>
      <c r="AK1634" s="5"/>
      <c r="AL1634" s="5"/>
      <c r="AM1634" s="5"/>
      <c r="AN1634" s="5"/>
      <c r="AO1634" s="5"/>
      <c r="AP1634" s="5"/>
      <c r="AQ1634" s="5"/>
      <c r="AR1634" s="32"/>
      <c r="AS1634" s="32"/>
      <c r="AT1634" s="28">
        <f>AR1634/($R1634*1000)</f>
        <v>0</v>
      </c>
      <c r="AU1634" s="28">
        <f>AS1634/($R1634*1000)</f>
        <v>0</v>
      </c>
      <c r="BB1634" s="1" t="s">
        <v>73</v>
      </c>
      <c r="BC1634" s="2">
        <v>43584</v>
      </c>
      <c r="BD1634" s="2">
        <v>43895</v>
      </c>
      <c r="BF1634" s="2">
        <v>44819</v>
      </c>
      <c r="BG1634" s="1" t="s">
        <v>87</v>
      </c>
      <c r="BH1634" s="1" t="s">
        <v>111</v>
      </c>
      <c r="BI1634" s="1" t="s">
        <v>89</v>
      </c>
      <c r="BJ1634" s="1" t="s">
        <v>2856</v>
      </c>
      <c r="BK1634" s="1" t="s">
        <v>725</v>
      </c>
      <c r="BL1634" s="1" t="s">
        <v>2857</v>
      </c>
      <c r="BM1634" s="1" t="s">
        <v>126</v>
      </c>
      <c r="BN1634" s="1" t="s">
        <v>5266</v>
      </c>
      <c r="BO1634" s="1">
        <v>96</v>
      </c>
      <c r="BP1634" s="1">
        <v>96</v>
      </c>
      <c r="BQ1634" s="1" t="s">
        <v>1485</v>
      </c>
      <c r="BR1634" s="1" t="s">
        <v>1486</v>
      </c>
      <c r="BS1634" s="1" t="s">
        <v>84</v>
      </c>
      <c r="BU1634" s="1">
        <v>0</v>
      </c>
      <c r="BV1634" s="1">
        <v>0</v>
      </c>
      <c r="BW1634" s="1">
        <v>0</v>
      </c>
      <c r="BX1634" s="1">
        <v>0</v>
      </c>
    </row>
    <row r="1635" spans="4:76" hidden="1" x14ac:dyDescent="0.25">
      <c r="D1635" s="4"/>
      <c r="E1635" s="5" t="str">
        <f>BJ1635</f>
        <v>DPP-2019-Cycle</v>
      </c>
      <c r="F1635" s="5" t="str">
        <f>BK1635</f>
        <v>West</v>
      </c>
      <c r="H1635" s="5" t="str">
        <f>BB1635</f>
        <v>Withdrawn</v>
      </c>
      <c r="I1635" s="6" t="str">
        <f>BS1635</f>
        <v>Not Started</v>
      </c>
      <c r="J1635" s="1" t="s">
        <v>5269</v>
      </c>
      <c r="P1635" s="1" t="str">
        <f>BM1635</f>
        <v>NRIS</v>
      </c>
      <c r="R1635" s="1">
        <f>BP1635</f>
        <v>48</v>
      </c>
      <c r="T1635" s="1" t="str">
        <f>BQ1635</f>
        <v>Solar</v>
      </c>
      <c r="U1635" s="1" t="str">
        <f>BH1635</f>
        <v>Mills County</v>
      </c>
      <c r="V1635" s="1" t="str">
        <f>BI1635</f>
        <v>IA</v>
      </c>
      <c r="AB1635" s="1"/>
      <c r="AC1635" s="1"/>
      <c r="AJ1635" s="5"/>
      <c r="AK1635" s="5"/>
      <c r="AL1635" s="5"/>
      <c r="AM1635" s="5"/>
      <c r="AN1635" s="5"/>
      <c r="AO1635" s="5"/>
      <c r="AP1635" s="5"/>
      <c r="AQ1635" s="5"/>
      <c r="AR1635" s="32"/>
      <c r="AS1635" s="32"/>
      <c r="AT1635" s="28">
        <f>AR1635/($R1635*1000)</f>
        <v>0</v>
      </c>
      <c r="AU1635" s="28">
        <f>AS1635/($R1635*1000)</f>
        <v>0</v>
      </c>
      <c r="BB1635" s="1" t="s">
        <v>73</v>
      </c>
      <c r="BC1635" s="2">
        <v>43584</v>
      </c>
      <c r="BD1635" s="2">
        <v>43895</v>
      </c>
      <c r="BF1635" s="2">
        <v>44819</v>
      </c>
      <c r="BG1635" s="1" t="s">
        <v>251</v>
      </c>
      <c r="BH1635" s="1" t="s">
        <v>5270</v>
      </c>
      <c r="BI1635" s="1" t="s">
        <v>89</v>
      </c>
      <c r="BJ1635" s="1" t="s">
        <v>2856</v>
      </c>
      <c r="BK1635" s="1" t="s">
        <v>725</v>
      </c>
      <c r="BL1635" s="1" t="s">
        <v>2857</v>
      </c>
      <c r="BM1635" s="1" t="s">
        <v>126</v>
      </c>
      <c r="BN1635" s="1" t="s">
        <v>5271</v>
      </c>
      <c r="BO1635" s="1">
        <v>48</v>
      </c>
      <c r="BP1635" s="1">
        <v>48</v>
      </c>
      <c r="BQ1635" s="1" t="s">
        <v>1485</v>
      </c>
      <c r="BR1635" s="1" t="s">
        <v>1486</v>
      </c>
      <c r="BS1635" s="1" t="s">
        <v>84</v>
      </c>
      <c r="BU1635" s="1">
        <v>0</v>
      </c>
      <c r="BV1635" s="1">
        <v>0</v>
      </c>
      <c r="BW1635" s="1">
        <v>0</v>
      </c>
      <c r="BX1635" s="1">
        <v>0</v>
      </c>
    </row>
    <row r="1636" spans="4:76" hidden="1" x14ac:dyDescent="0.25">
      <c r="D1636" s="4"/>
      <c r="E1636" s="5" t="str">
        <f>BJ1636</f>
        <v>FES-2015-NOV</v>
      </c>
      <c r="F1636" s="5">
        <f>BK1636</f>
        <v>0</v>
      </c>
      <c r="H1636" s="5" t="str">
        <f>BB1636</f>
        <v>Withdrawn</v>
      </c>
      <c r="I1636" s="6" t="str">
        <f>BS1636</f>
        <v>Not Started</v>
      </c>
      <c r="J1636" s="1" t="s">
        <v>3603</v>
      </c>
      <c r="P1636" s="1" t="str">
        <f>BM1636</f>
        <v>NRIS</v>
      </c>
      <c r="R1636" s="1">
        <f>BP1636</f>
        <v>20</v>
      </c>
      <c r="T1636" s="1" t="str">
        <f>BQ1636</f>
        <v>Solar</v>
      </c>
      <c r="U1636" s="1" t="str">
        <f>BH1636</f>
        <v>Montgomery County</v>
      </c>
      <c r="V1636" s="1" t="str">
        <f>BI1636</f>
        <v>IN</v>
      </c>
      <c r="AB1636" s="1"/>
      <c r="AC1636" s="1"/>
      <c r="AJ1636" s="5"/>
      <c r="AK1636" s="5"/>
      <c r="AL1636" s="5"/>
      <c r="AM1636" s="5"/>
      <c r="AN1636" s="5"/>
      <c r="AO1636" s="5"/>
      <c r="AP1636" s="5"/>
      <c r="AQ1636" s="5"/>
      <c r="AR1636" s="5"/>
      <c r="AS1636" s="5"/>
      <c r="AT1636" s="5"/>
      <c r="AU1636" s="5"/>
      <c r="BB1636" s="1" t="s">
        <v>73</v>
      </c>
      <c r="BC1636" s="2">
        <v>42320</v>
      </c>
      <c r="BD1636" s="2">
        <v>42905</v>
      </c>
      <c r="BF1636" s="2">
        <v>42856</v>
      </c>
      <c r="BG1636" s="1" t="s">
        <v>101</v>
      </c>
      <c r="BH1636" s="1" t="s">
        <v>763</v>
      </c>
      <c r="BI1636" s="1" t="s">
        <v>103</v>
      </c>
      <c r="BJ1636" s="1" t="s">
        <v>2785</v>
      </c>
      <c r="BL1636" s="1" t="s">
        <v>536</v>
      </c>
      <c r="BM1636" s="1" t="s">
        <v>126</v>
      </c>
      <c r="BN1636" s="1" t="s">
        <v>3604</v>
      </c>
      <c r="BO1636" s="1">
        <v>20</v>
      </c>
      <c r="BP1636" s="1">
        <v>20</v>
      </c>
      <c r="BQ1636" s="1" t="s">
        <v>1485</v>
      </c>
      <c r="BR1636" s="1" t="s">
        <v>1486</v>
      </c>
      <c r="BS1636" s="1" t="s">
        <v>84</v>
      </c>
      <c r="BU1636" s="1">
        <v>0</v>
      </c>
      <c r="BV1636" s="1">
        <v>0</v>
      </c>
      <c r="BW1636" s="1">
        <v>0</v>
      </c>
      <c r="BX1636" s="1">
        <v>0</v>
      </c>
    </row>
    <row r="1637" spans="4:76" hidden="1" x14ac:dyDescent="0.25">
      <c r="D1637" s="4"/>
      <c r="E1637" s="5" t="str">
        <f>BJ1637</f>
        <v>DPP-2019-Cycle</v>
      </c>
      <c r="F1637" s="5" t="str">
        <f>BK1637</f>
        <v>East (ATC)</v>
      </c>
      <c r="H1637" s="5" t="str">
        <f>BB1637</f>
        <v>Active</v>
      </c>
      <c r="I1637" s="6" t="str">
        <f>BS1637</f>
        <v>Not Started</v>
      </c>
      <c r="J1637" s="1" t="s">
        <v>3222</v>
      </c>
      <c r="P1637" s="1" t="str">
        <f>BM1637</f>
        <v>NRIS</v>
      </c>
      <c r="R1637" s="1">
        <f>BP1637</f>
        <v>25</v>
      </c>
      <c r="T1637" s="1" t="str">
        <f>BQ1637</f>
        <v>Battery Storage</v>
      </c>
      <c r="U1637" s="1" t="str">
        <f>BH1637</f>
        <v>Dodge County</v>
      </c>
      <c r="V1637" s="1" t="str">
        <f>BI1637</f>
        <v>WI</v>
      </c>
      <c r="AB1637" s="1"/>
      <c r="AC1637" s="1"/>
      <c r="AJ1637" s="5"/>
      <c r="AK1637" s="5"/>
      <c r="AL1637" s="5"/>
      <c r="AM1637" s="5"/>
      <c r="AN1637" s="5"/>
      <c r="AO1637" s="5"/>
      <c r="AP1637" s="5"/>
      <c r="AQ1637" s="5"/>
      <c r="AR1637" s="32"/>
      <c r="AS1637" s="32"/>
      <c r="AT1637" s="28">
        <f>AR1637/($R1637*1000)</f>
        <v>0</v>
      </c>
      <c r="AU1637" s="28">
        <f>AS1637/($R1637*1000)</f>
        <v>0</v>
      </c>
      <c r="BB1637" s="1" t="s">
        <v>2374</v>
      </c>
      <c r="BC1637" s="2">
        <v>43584</v>
      </c>
      <c r="BF1637" s="2">
        <v>44470</v>
      </c>
      <c r="BG1637" s="1" t="s">
        <v>74</v>
      </c>
      <c r="BH1637" s="1" t="s">
        <v>297</v>
      </c>
      <c r="BI1637" s="1" t="s">
        <v>76</v>
      </c>
      <c r="BJ1637" s="1" t="s">
        <v>2856</v>
      </c>
      <c r="BK1637" s="1" t="s">
        <v>2196</v>
      </c>
      <c r="BL1637" s="1" t="s">
        <v>2863</v>
      </c>
      <c r="BM1637" s="1" t="s">
        <v>126</v>
      </c>
      <c r="BN1637" s="1" t="s">
        <v>3223</v>
      </c>
      <c r="BO1637" s="1">
        <v>25</v>
      </c>
      <c r="BP1637" s="1">
        <v>25</v>
      </c>
      <c r="BQ1637" s="1" t="s">
        <v>2498</v>
      </c>
      <c r="BR1637" s="1" t="s">
        <v>2499</v>
      </c>
      <c r="BS1637" s="1" t="s">
        <v>84</v>
      </c>
      <c r="BU1637" s="1">
        <v>25</v>
      </c>
      <c r="BV1637" s="1">
        <v>25</v>
      </c>
      <c r="BW1637" s="1">
        <v>0</v>
      </c>
      <c r="BX1637" s="1">
        <v>0</v>
      </c>
    </row>
    <row r="1638" spans="4:76" x14ac:dyDescent="0.25">
      <c r="D1638" s="4"/>
      <c r="E1638" s="5" t="str">
        <f>BJ1638</f>
        <v>DPP-2019-Cycle</v>
      </c>
      <c r="F1638" s="5" t="str">
        <f>BK1638</f>
        <v>South</v>
      </c>
      <c r="G1638" s="5" t="str">
        <f>_xlfn.CONCAT(E1638,F1638)</f>
        <v>DPP-2019-CycleSouth</v>
      </c>
      <c r="H1638" s="5" t="str">
        <f>BB1638</f>
        <v>Active</v>
      </c>
      <c r="I1638" s="6" t="str">
        <f>BS1638</f>
        <v>Not Started</v>
      </c>
      <c r="J1638" s="1" t="s">
        <v>3225</v>
      </c>
      <c r="M1638" s="1" t="s">
        <v>6173</v>
      </c>
      <c r="N1638" s="1" t="s">
        <v>6174</v>
      </c>
      <c r="P1638" s="1" t="str">
        <f>BM1638</f>
        <v>ERIS</v>
      </c>
      <c r="Q1638" s="1" t="s">
        <v>6208</v>
      </c>
      <c r="R1638" s="1">
        <f>BP1638</f>
        <v>175</v>
      </c>
      <c r="T1638" s="1" t="str">
        <f>BQ1638</f>
        <v>Solar</v>
      </c>
      <c r="U1638" s="1" t="str">
        <f>BH1638</f>
        <v>Scott County</v>
      </c>
      <c r="V1638" s="1" t="str">
        <f>BI1638</f>
        <v>MS</v>
      </c>
      <c r="Z1638" s="1">
        <v>1</v>
      </c>
      <c r="AA1638" s="1">
        <v>1</v>
      </c>
      <c r="AB1638" s="36">
        <v>800000</v>
      </c>
      <c r="AC1638" s="36">
        <v>1822322</v>
      </c>
      <c r="AJ1638" s="5"/>
      <c r="AK1638" s="32">
        <v>59678</v>
      </c>
      <c r="AL1638" s="32">
        <f>SUM(AB1638:AK1638)</f>
        <v>2682000</v>
      </c>
      <c r="AM1638" s="32"/>
      <c r="AN1638" s="32"/>
      <c r="AO1638" s="32">
        <v>14200000</v>
      </c>
      <c r="AP1638" s="32">
        <v>12910000</v>
      </c>
      <c r="AQ1638" s="32">
        <v>0</v>
      </c>
      <c r="AR1638" s="32">
        <f>AP1638</f>
        <v>12910000</v>
      </c>
      <c r="AS1638" s="32">
        <f>AR1638+AQ1638+AO1638</f>
        <v>27110000</v>
      </c>
      <c r="AT1638" s="28">
        <f>AR1638/($R1638*1000)</f>
        <v>73.771428571428572</v>
      </c>
      <c r="AU1638" s="28">
        <f>AS1638/($R1638*1000)</f>
        <v>154.91428571428571</v>
      </c>
      <c r="AV1638" s="16">
        <f>IF(P1638 = "NRIS",AS1638,AR1638)</f>
        <v>12910000</v>
      </c>
      <c r="BB1638" s="1" t="s">
        <v>2374</v>
      </c>
      <c r="BC1638" s="2">
        <v>43581</v>
      </c>
      <c r="BF1638" s="2">
        <v>44774</v>
      </c>
      <c r="BG1638" s="1" t="s">
        <v>2949</v>
      </c>
      <c r="BH1638" s="1" t="s">
        <v>265</v>
      </c>
      <c r="BI1638" s="1" t="s">
        <v>2526</v>
      </c>
      <c r="BJ1638" s="1" t="s">
        <v>2856</v>
      </c>
      <c r="BK1638" s="1" t="s">
        <v>2395</v>
      </c>
      <c r="BL1638" s="1" t="s">
        <v>2863</v>
      </c>
      <c r="BM1638" s="1" t="s">
        <v>62</v>
      </c>
      <c r="BN1638" s="1" t="s">
        <v>3226</v>
      </c>
      <c r="BO1638" s="1">
        <v>175</v>
      </c>
      <c r="BP1638" s="1">
        <v>175</v>
      </c>
      <c r="BQ1638" s="1" t="s">
        <v>1485</v>
      </c>
      <c r="BR1638" s="1" t="s">
        <v>1486</v>
      </c>
      <c r="BS1638" s="1" t="s">
        <v>84</v>
      </c>
      <c r="BU1638" s="1">
        <v>175</v>
      </c>
      <c r="BV1638" s="1">
        <v>0</v>
      </c>
      <c r="BW1638" s="1">
        <v>0</v>
      </c>
      <c r="BX1638" s="1">
        <v>0</v>
      </c>
    </row>
    <row r="1639" spans="4:76" hidden="1" x14ac:dyDescent="0.25">
      <c r="D1639" s="4"/>
      <c r="E1639" s="5" t="str">
        <f>BJ1639</f>
        <v>DPP-2019-Cycle</v>
      </c>
      <c r="F1639" s="5" t="str">
        <f>BK1639</f>
        <v>Central</v>
      </c>
      <c r="H1639" s="5" t="str">
        <f>BB1639</f>
        <v>Active</v>
      </c>
      <c r="I1639" s="6" t="str">
        <f>BS1639</f>
        <v>Not Started</v>
      </c>
      <c r="J1639" s="1" t="s">
        <v>3227</v>
      </c>
      <c r="P1639" s="1" t="str">
        <f>BM1639</f>
        <v>NRIS</v>
      </c>
      <c r="R1639" s="1">
        <f>BP1639</f>
        <v>200</v>
      </c>
      <c r="T1639" s="1" t="str">
        <f>BQ1639</f>
        <v>Solar</v>
      </c>
      <c r="U1639" s="1" t="str">
        <f>BH1639</f>
        <v>Vermillion County</v>
      </c>
      <c r="V1639" s="1" t="str">
        <f>BI1639</f>
        <v>IN</v>
      </c>
      <c r="AB1639" s="1"/>
      <c r="AC1639" s="1"/>
      <c r="AJ1639" s="5"/>
      <c r="AK1639" s="5"/>
      <c r="AL1639" s="5"/>
      <c r="AM1639" s="5"/>
      <c r="AN1639" s="5"/>
      <c r="AO1639" s="5"/>
      <c r="AP1639" s="5"/>
      <c r="AQ1639" s="5"/>
      <c r="AR1639" s="32"/>
      <c r="AS1639" s="32"/>
      <c r="AT1639" s="28">
        <f>AR1639/($R1639*1000)</f>
        <v>0</v>
      </c>
      <c r="AU1639" s="28">
        <f>AS1639/($R1639*1000)</f>
        <v>0</v>
      </c>
      <c r="BB1639" s="1" t="s">
        <v>2374</v>
      </c>
      <c r="BC1639" s="2">
        <v>43584</v>
      </c>
      <c r="BF1639" s="2">
        <v>44671</v>
      </c>
      <c r="BG1639" s="1" t="s">
        <v>2850</v>
      </c>
      <c r="BH1639" s="1" t="s">
        <v>2369</v>
      </c>
      <c r="BI1639" s="1" t="s">
        <v>103</v>
      </c>
      <c r="BJ1639" s="1" t="s">
        <v>2856</v>
      </c>
      <c r="BK1639" s="1" t="s">
        <v>2435</v>
      </c>
      <c r="BL1639" s="1" t="s">
        <v>2857</v>
      </c>
      <c r="BM1639" s="1" t="s">
        <v>126</v>
      </c>
      <c r="BN1639" s="1" t="s">
        <v>3228</v>
      </c>
      <c r="BO1639" s="1">
        <v>200</v>
      </c>
      <c r="BP1639" s="1">
        <v>200</v>
      </c>
      <c r="BQ1639" s="1" t="s">
        <v>1485</v>
      </c>
      <c r="BR1639" s="1" t="s">
        <v>1486</v>
      </c>
      <c r="BS1639" s="1" t="s">
        <v>84</v>
      </c>
      <c r="BU1639" s="1">
        <v>0</v>
      </c>
      <c r="BV1639" s="1">
        <v>0</v>
      </c>
      <c r="BW1639" s="1">
        <v>0</v>
      </c>
      <c r="BX1639" s="1">
        <v>0</v>
      </c>
    </row>
    <row r="1640" spans="4:76" hidden="1" x14ac:dyDescent="0.25">
      <c r="D1640" s="4"/>
      <c r="E1640" s="5" t="str">
        <f>BJ1640</f>
        <v>DPP-2019-Cycle</v>
      </c>
      <c r="F1640" s="5" t="str">
        <f>BK1640</f>
        <v>West</v>
      </c>
      <c r="H1640" s="5" t="str">
        <f>BB1640</f>
        <v>Active</v>
      </c>
      <c r="I1640" s="6" t="str">
        <f>BS1640</f>
        <v>Not Started</v>
      </c>
      <c r="J1640" s="1" t="s">
        <v>3229</v>
      </c>
      <c r="P1640" s="1" t="str">
        <f>BM1640</f>
        <v>NRIS</v>
      </c>
      <c r="R1640" s="1">
        <f>BP1640</f>
        <v>335</v>
      </c>
      <c r="T1640" s="1" t="str">
        <f>BQ1640</f>
        <v>Hybrid</v>
      </c>
      <c r="U1640" s="1" t="str">
        <f>BH1640</f>
        <v>Cottonwood County</v>
      </c>
      <c r="V1640" s="1" t="str">
        <f>BI1640</f>
        <v>MN</v>
      </c>
      <c r="AB1640" s="1"/>
      <c r="AC1640" s="1"/>
      <c r="AJ1640" s="5"/>
      <c r="AK1640" s="5"/>
      <c r="AL1640" s="5"/>
      <c r="AM1640" s="5"/>
      <c r="AN1640" s="5"/>
      <c r="AO1640" s="5"/>
      <c r="AP1640" s="5"/>
      <c r="AQ1640" s="5"/>
      <c r="AR1640" s="32"/>
      <c r="AS1640" s="32"/>
      <c r="AT1640" s="28">
        <f>AR1640/($R1640*1000)</f>
        <v>0</v>
      </c>
      <c r="AU1640" s="28">
        <f>AS1640/($R1640*1000)</f>
        <v>0</v>
      </c>
      <c r="BB1640" s="1" t="s">
        <v>2374</v>
      </c>
      <c r="BC1640" s="2">
        <v>43584</v>
      </c>
      <c r="BF1640" s="2">
        <v>45036</v>
      </c>
      <c r="BG1640" s="1" t="s">
        <v>91</v>
      </c>
      <c r="BH1640" s="1" t="s">
        <v>632</v>
      </c>
      <c r="BI1640" s="1" t="s">
        <v>93</v>
      </c>
      <c r="BJ1640" s="1" t="s">
        <v>2856</v>
      </c>
      <c r="BK1640" s="1" t="s">
        <v>725</v>
      </c>
      <c r="BL1640" s="1" t="s">
        <v>2857</v>
      </c>
      <c r="BM1640" s="1" t="s">
        <v>126</v>
      </c>
      <c r="BN1640" s="1" t="s">
        <v>3230</v>
      </c>
      <c r="BO1640" s="1">
        <v>335</v>
      </c>
      <c r="BP1640" s="1">
        <v>335</v>
      </c>
      <c r="BQ1640" s="1" t="s">
        <v>2880</v>
      </c>
      <c r="BR1640" s="1" t="s">
        <v>3231</v>
      </c>
      <c r="BS1640" s="1" t="s">
        <v>84</v>
      </c>
      <c r="BU1640" s="1">
        <v>0</v>
      </c>
      <c r="BV1640" s="1">
        <v>0</v>
      </c>
      <c r="BW1640" s="1">
        <v>0</v>
      </c>
      <c r="BX1640" s="1">
        <v>0</v>
      </c>
    </row>
    <row r="1641" spans="4:76" hidden="1" x14ac:dyDescent="0.25">
      <c r="D1641" s="4"/>
      <c r="E1641" s="5" t="str">
        <f>BJ1641</f>
        <v>DPP-2019-Cycle</v>
      </c>
      <c r="F1641" s="5" t="str">
        <f>BK1641</f>
        <v>East (ITC)</v>
      </c>
      <c r="H1641" s="5" t="str">
        <f>BB1641</f>
        <v>Active</v>
      </c>
      <c r="I1641" s="6" t="str">
        <f>BS1641</f>
        <v>Not Started</v>
      </c>
      <c r="J1641" s="1" t="s">
        <v>3233</v>
      </c>
      <c r="P1641" s="1" t="str">
        <f>BM1641</f>
        <v>NRIS</v>
      </c>
      <c r="R1641" s="1">
        <f>BP1641</f>
        <v>150</v>
      </c>
      <c r="T1641" s="1" t="str">
        <f>BQ1641</f>
        <v>Solar</v>
      </c>
      <c r="U1641" s="1" t="str">
        <f>BH1641</f>
        <v>Monroe County</v>
      </c>
      <c r="V1641" s="1" t="str">
        <f>BI1641</f>
        <v>MI</v>
      </c>
      <c r="AB1641" s="1"/>
      <c r="AC1641" s="1"/>
      <c r="AJ1641" s="5"/>
      <c r="AK1641" s="5"/>
      <c r="AL1641" s="5"/>
      <c r="AM1641" s="5"/>
      <c r="AN1641" s="5"/>
      <c r="AO1641" s="5"/>
      <c r="AP1641" s="5"/>
      <c r="AQ1641" s="5"/>
      <c r="AR1641" s="32"/>
      <c r="AS1641" s="32"/>
      <c r="AT1641" s="28">
        <f>AR1641/($R1641*1000)</f>
        <v>0</v>
      </c>
      <c r="AU1641" s="28">
        <f>AS1641/($R1641*1000)</f>
        <v>0</v>
      </c>
      <c r="BB1641" s="1" t="s">
        <v>2374</v>
      </c>
      <c r="BC1641" s="2">
        <v>43584</v>
      </c>
      <c r="BF1641" s="2">
        <v>44671</v>
      </c>
      <c r="BG1641" s="1" t="s">
        <v>139</v>
      </c>
      <c r="BH1641" s="1" t="s">
        <v>310</v>
      </c>
      <c r="BI1641" s="1" t="s">
        <v>130</v>
      </c>
      <c r="BJ1641" s="1" t="s">
        <v>2856</v>
      </c>
      <c r="BK1641" s="1" t="s">
        <v>1808</v>
      </c>
      <c r="BL1641" s="1" t="s">
        <v>2863</v>
      </c>
      <c r="BM1641" s="1" t="s">
        <v>126</v>
      </c>
      <c r="BN1641" s="1" t="s">
        <v>3234</v>
      </c>
      <c r="BO1641" s="1">
        <v>150</v>
      </c>
      <c r="BP1641" s="1">
        <v>150</v>
      </c>
      <c r="BQ1641" s="1" t="s">
        <v>1485</v>
      </c>
      <c r="BR1641" s="1" t="s">
        <v>1486</v>
      </c>
      <c r="BS1641" s="1" t="s">
        <v>84</v>
      </c>
      <c r="BU1641" s="1">
        <v>150</v>
      </c>
      <c r="BV1641" s="1">
        <v>150</v>
      </c>
      <c r="BW1641" s="1">
        <v>0</v>
      </c>
      <c r="BX1641" s="1">
        <v>0</v>
      </c>
    </row>
    <row r="1642" spans="4:76" hidden="1" x14ac:dyDescent="0.25">
      <c r="D1642" s="4"/>
      <c r="E1642" s="5" t="str">
        <f>BJ1642</f>
        <v>DPP-2019-Cycle</v>
      </c>
      <c r="F1642" s="5" t="str">
        <f>BK1642</f>
        <v>South</v>
      </c>
      <c r="H1642" s="5" t="str">
        <f>BB1642</f>
        <v>Withdrawn</v>
      </c>
      <c r="I1642" s="6" t="str">
        <f>BS1642</f>
        <v>Not Started</v>
      </c>
      <c r="J1642" s="1" t="s">
        <v>5465</v>
      </c>
      <c r="P1642" s="1" t="str">
        <f>BM1642</f>
        <v>NRIS</v>
      </c>
      <c r="Q1642" s="1" t="s">
        <v>6202</v>
      </c>
      <c r="R1642" s="1">
        <f>BP1642</f>
        <v>120</v>
      </c>
      <c r="T1642" s="1" t="str">
        <f>BQ1642</f>
        <v>Solar</v>
      </c>
      <c r="U1642" s="1" t="str">
        <f>BH1642</f>
        <v>Madison Parish</v>
      </c>
      <c r="V1642" s="1" t="str">
        <f>BI1642</f>
        <v>LA</v>
      </c>
      <c r="Z1642" s="1">
        <v>0</v>
      </c>
      <c r="AB1642" s="1"/>
      <c r="AC1642" s="1"/>
      <c r="AJ1642" s="5"/>
      <c r="AK1642" s="5"/>
      <c r="AL1642" s="5"/>
      <c r="AM1642" s="5"/>
      <c r="AN1642" s="5"/>
      <c r="AO1642" s="5"/>
      <c r="AP1642" s="5"/>
      <c r="AQ1642" s="5"/>
      <c r="AR1642" s="32"/>
      <c r="AS1642" s="32"/>
      <c r="AT1642" s="28">
        <f>AR1642/($R1642*1000)</f>
        <v>0</v>
      </c>
      <c r="AU1642" s="28">
        <f>AS1642/($R1642*1000)</f>
        <v>0</v>
      </c>
      <c r="BB1642" s="1" t="s">
        <v>73</v>
      </c>
      <c r="BC1642" s="2">
        <v>43584</v>
      </c>
      <c r="BD1642" s="2">
        <v>44048</v>
      </c>
      <c r="BF1642" s="2">
        <v>44774</v>
      </c>
      <c r="BG1642" s="1" t="s">
        <v>2574</v>
      </c>
      <c r="BH1642" s="1" t="s">
        <v>3851</v>
      </c>
      <c r="BI1642" s="1" t="s">
        <v>61</v>
      </c>
      <c r="BJ1642" s="1" t="s">
        <v>2856</v>
      </c>
      <c r="BK1642" s="1" t="s">
        <v>2395</v>
      </c>
      <c r="BL1642" s="1" t="s">
        <v>2863</v>
      </c>
      <c r="BM1642" s="1" t="s">
        <v>126</v>
      </c>
      <c r="BN1642" s="1" t="s">
        <v>5466</v>
      </c>
      <c r="BO1642" s="1">
        <v>120</v>
      </c>
      <c r="BP1642" s="1">
        <v>120</v>
      </c>
      <c r="BQ1642" s="1" t="s">
        <v>1485</v>
      </c>
      <c r="BR1642" s="1" t="s">
        <v>1486</v>
      </c>
      <c r="BS1642" s="1" t="s">
        <v>84</v>
      </c>
      <c r="BU1642" s="1">
        <v>0</v>
      </c>
      <c r="BV1642" s="1">
        <v>0</v>
      </c>
      <c r="BW1642" s="1">
        <v>0</v>
      </c>
      <c r="BX1642" s="1">
        <v>0</v>
      </c>
    </row>
    <row r="1643" spans="4:76" hidden="1" x14ac:dyDescent="0.25">
      <c r="D1643" s="4"/>
      <c r="E1643" s="5" t="str">
        <f>BJ1643</f>
        <v>DPP-2017-AUG</v>
      </c>
      <c r="F1643" s="5" t="str">
        <f>BK1643</f>
        <v>West</v>
      </c>
      <c r="H1643" s="5" t="str">
        <f>BB1643</f>
        <v>Withdrawn</v>
      </c>
      <c r="I1643" s="6" t="str">
        <f>BS1643</f>
        <v>Not Started</v>
      </c>
      <c r="J1643" s="1" t="s">
        <v>5766</v>
      </c>
      <c r="P1643" s="1" t="str">
        <f>BM1643</f>
        <v>NRIS</v>
      </c>
      <c r="R1643" s="1">
        <f>BP1643</f>
        <v>2</v>
      </c>
      <c r="T1643" s="1" t="str">
        <f>BQ1643</f>
        <v>Diesel</v>
      </c>
      <c r="U1643" s="1" t="str">
        <f>BH1643</f>
        <v>Cottonwood County</v>
      </c>
      <c r="V1643" s="1" t="str">
        <f>BI1643</f>
        <v>MN</v>
      </c>
      <c r="AB1643" s="1"/>
      <c r="AC1643" s="1"/>
      <c r="AJ1643" s="5"/>
      <c r="AK1643" s="5"/>
      <c r="AL1643" s="5"/>
      <c r="AM1643" s="5"/>
      <c r="AN1643" s="5"/>
      <c r="AO1643" s="5"/>
      <c r="AP1643" s="5"/>
      <c r="AQ1643" s="5"/>
      <c r="AR1643" s="5"/>
      <c r="AS1643" s="5"/>
      <c r="AT1643" s="5"/>
      <c r="AU1643" s="5"/>
      <c r="BB1643" s="1" t="s">
        <v>73</v>
      </c>
      <c r="BC1643" s="2">
        <v>42902</v>
      </c>
      <c r="BD1643" s="2">
        <v>44225</v>
      </c>
      <c r="BF1643" s="2">
        <v>44018</v>
      </c>
      <c r="BG1643" s="1" t="s">
        <v>87</v>
      </c>
      <c r="BH1643" s="1" t="s">
        <v>632</v>
      </c>
      <c r="BI1643" s="1" t="s">
        <v>93</v>
      </c>
      <c r="BJ1643" s="1" t="s">
        <v>3692</v>
      </c>
      <c r="BK1643" s="1" t="s">
        <v>725</v>
      </c>
      <c r="BL1643" s="1" t="s">
        <v>2376</v>
      </c>
      <c r="BM1643" s="1" t="s">
        <v>126</v>
      </c>
      <c r="BN1643" s="1" t="s">
        <v>5767</v>
      </c>
      <c r="BO1643" s="1">
        <v>2</v>
      </c>
      <c r="BP1643" s="1">
        <v>2</v>
      </c>
      <c r="BQ1643" s="1" t="s">
        <v>207</v>
      </c>
      <c r="BR1643" s="1" t="s">
        <v>172</v>
      </c>
      <c r="BS1643" s="1" t="s">
        <v>84</v>
      </c>
      <c r="BU1643" s="1">
        <v>2</v>
      </c>
      <c r="BV1643" s="1">
        <v>2</v>
      </c>
      <c r="BW1643" s="1">
        <v>0</v>
      </c>
      <c r="BX1643" s="1">
        <v>0</v>
      </c>
    </row>
    <row r="1644" spans="4:76" hidden="1" x14ac:dyDescent="0.25">
      <c r="D1644" s="4"/>
      <c r="E1644" s="5" t="str">
        <f>BJ1644</f>
        <v>DPP-2019-Cycle</v>
      </c>
      <c r="F1644" s="5" t="str">
        <f>BK1644</f>
        <v>Central</v>
      </c>
      <c r="H1644" s="5" t="str">
        <f>BB1644</f>
        <v>Active</v>
      </c>
      <c r="I1644" s="6" t="str">
        <f>BS1644</f>
        <v>Not Started</v>
      </c>
      <c r="J1644" s="1" t="s">
        <v>3236</v>
      </c>
      <c r="P1644" s="1" t="str">
        <f>BM1644</f>
        <v>NRIS</v>
      </c>
      <c r="R1644" s="1">
        <f>BP1644</f>
        <v>100</v>
      </c>
      <c r="T1644" s="1" t="str">
        <f>BQ1644</f>
        <v>Solar</v>
      </c>
      <c r="U1644" s="1" t="str">
        <f>BH1644</f>
        <v>Montgomery County</v>
      </c>
      <c r="V1644" s="1" t="str">
        <f>BI1644</f>
        <v>MO</v>
      </c>
      <c r="AB1644" s="1"/>
      <c r="AC1644" s="1"/>
      <c r="AJ1644" s="5"/>
      <c r="AK1644" s="5"/>
      <c r="AL1644" s="5"/>
      <c r="AM1644" s="5"/>
      <c r="AN1644" s="5"/>
      <c r="AO1644" s="5"/>
      <c r="AP1644" s="5"/>
      <c r="AQ1644" s="5"/>
      <c r="AR1644" s="32"/>
      <c r="AS1644" s="32"/>
      <c r="AT1644" s="28">
        <f>AR1644/($R1644*1000)</f>
        <v>0</v>
      </c>
      <c r="AU1644" s="28">
        <f>AS1644/($R1644*1000)</f>
        <v>0</v>
      </c>
      <c r="BB1644" s="1" t="s">
        <v>2374</v>
      </c>
      <c r="BC1644" s="2">
        <v>43584</v>
      </c>
      <c r="BF1644" s="2">
        <v>44671</v>
      </c>
      <c r="BG1644" s="1" t="s">
        <v>486</v>
      </c>
      <c r="BH1644" s="1" t="s">
        <v>763</v>
      </c>
      <c r="BI1644" s="1" t="s">
        <v>488</v>
      </c>
      <c r="BJ1644" s="1" t="s">
        <v>2856</v>
      </c>
      <c r="BK1644" s="1" t="s">
        <v>2435</v>
      </c>
      <c r="BL1644" s="1" t="s">
        <v>2857</v>
      </c>
      <c r="BM1644" s="1" t="s">
        <v>126</v>
      </c>
      <c r="BN1644" s="1" t="s">
        <v>3237</v>
      </c>
      <c r="BO1644" s="1">
        <v>100</v>
      </c>
      <c r="BP1644" s="1">
        <v>100</v>
      </c>
      <c r="BQ1644" s="1" t="s">
        <v>1485</v>
      </c>
      <c r="BR1644" s="1" t="s">
        <v>1486</v>
      </c>
      <c r="BS1644" s="1" t="s">
        <v>84</v>
      </c>
      <c r="BU1644" s="1">
        <v>0</v>
      </c>
      <c r="BV1644" s="1">
        <v>0</v>
      </c>
      <c r="BW1644" s="1">
        <v>0</v>
      </c>
      <c r="BX1644" s="1">
        <v>0</v>
      </c>
    </row>
    <row r="1645" spans="4:76" hidden="1" x14ac:dyDescent="0.25">
      <c r="D1645" s="4"/>
      <c r="E1645" s="5" t="str">
        <f>BJ1645</f>
        <v>DPP-2019-Cycle</v>
      </c>
      <c r="F1645" s="5" t="str">
        <f>BK1645</f>
        <v>Central</v>
      </c>
      <c r="H1645" s="5" t="str">
        <f>BB1645</f>
        <v>Active</v>
      </c>
      <c r="I1645" s="6" t="str">
        <f>BS1645</f>
        <v>Not Started</v>
      </c>
      <c r="J1645" s="1" t="s">
        <v>3238</v>
      </c>
      <c r="P1645" s="1" t="str">
        <f>BM1645</f>
        <v>NRIS</v>
      </c>
      <c r="R1645" s="1">
        <f>BP1645</f>
        <v>150</v>
      </c>
      <c r="T1645" s="1" t="str">
        <f>BQ1645</f>
        <v>Battery Storage</v>
      </c>
      <c r="U1645" s="1" t="str">
        <f>BH1645</f>
        <v>Lake County</v>
      </c>
      <c r="V1645" s="1" t="str">
        <f>BI1645</f>
        <v>IN</v>
      </c>
      <c r="AB1645" s="1"/>
      <c r="AC1645" s="1"/>
      <c r="AJ1645" s="5"/>
      <c r="AK1645" s="5"/>
      <c r="AL1645" s="5"/>
      <c r="AM1645" s="5"/>
      <c r="AN1645" s="5"/>
      <c r="AO1645" s="5"/>
      <c r="AP1645" s="5"/>
      <c r="AQ1645" s="5"/>
      <c r="AR1645" s="32"/>
      <c r="AS1645" s="32"/>
      <c r="AT1645" s="28">
        <f>AR1645/($R1645*1000)</f>
        <v>0</v>
      </c>
      <c r="AU1645" s="28">
        <f>AS1645/($R1645*1000)</f>
        <v>0</v>
      </c>
      <c r="BB1645" s="1" t="s">
        <v>2374</v>
      </c>
      <c r="BC1645" s="2">
        <v>43584</v>
      </c>
      <c r="BF1645" s="2">
        <v>45076</v>
      </c>
      <c r="BG1645" s="1" t="s">
        <v>804</v>
      </c>
      <c r="BH1645" s="1" t="s">
        <v>1102</v>
      </c>
      <c r="BI1645" s="1" t="s">
        <v>103</v>
      </c>
      <c r="BJ1645" s="1" t="s">
        <v>2856</v>
      </c>
      <c r="BK1645" s="1" t="s">
        <v>2435</v>
      </c>
      <c r="BL1645" s="1" t="s">
        <v>2857</v>
      </c>
      <c r="BM1645" s="1" t="s">
        <v>126</v>
      </c>
      <c r="BN1645" s="1" t="s">
        <v>3239</v>
      </c>
      <c r="BO1645" s="1">
        <v>150</v>
      </c>
      <c r="BP1645" s="1">
        <v>150</v>
      </c>
      <c r="BQ1645" s="1" t="s">
        <v>2498</v>
      </c>
      <c r="BR1645" s="1" t="s">
        <v>2499</v>
      </c>
      <c r="BS1645" s="1" t="s">
        <v>84</v>
      </c>
      <c r="BU1645" s="1">
        <v>0</v>
      </c>
      <c r="BV1645" s="1">
        <v>0</v>
      </c>
      <c r="BW1645" s="1">
        <v>0</v>
      </c>
      <c r="BX1645" s="1">
        <v>0</v>
      </c>
    </row>
    <row r="1646" spans="4:76" hidden="1" x14ac:dyDescent="0.25">
      <c r="D1646" s="4"/>
      <c r="E1646" s="5" t="str">
        <f>BJ1646</f>
        <v>DPP-2019-Cycle</v>
      </c>
      <c r="F1646" s="5" t="str">
        <f>BK1646</f>
        <v>Central</v>
      </c>
      <c r="H1646" s="5" t="str">
        <f>BB1646</f>
        <v>Active</v>
      </c>
      <c r="I1646" s="6" t="str">
        <f>BS1646</f>
        <v>Not Started</v>
      </c>
      <c r="J1646" s="1" t="s">
        <v>3240</v>
      </c>
      <c r="P1646" s="1" t="str">
        <f>BM1646</f>
        <v>NRIS</v>
      </c>
      <c r="R1646" s="1">
        <f>BP1646</f>
        <v>146</v>
      </c>
      <c r="T1646" s="1" t="str">
        <f>BQ1646</f>
        <v>Battery Storage</v>
      </c>
      <c r="U1646" s="1" t="str">
        <f>BH1646</f>
        <v>Decatur County</v>
      </c>
      <c r="V1646" s="1" t="str">
        <f>BI1646</f>
        <v>IN</v>
      </c>
      <c r="AB1646" s="1"/>
      <c r="AC1646" s="1"/>
      <c r="AJ1646" s="5"/>
      <c r="AK1646" s="5"/>
      <c r="AL1646" s="5"/>
      <c r="AM1646" s="5"/>
      <c r="AN1646" s="5"/>
      <c r="AO1646" s="5"/>
      <c r="AP1646" s="5"/>
      <c r="AQ1646" s="5"/>
      <c r="AR1646" s="32"/>
      <c r="AS1646" s="32"/>
      <c r="AT1646" s="28">
        <f>AR1646/($R1646*1000)</f>
        <v>0</v>
      </c>
      <c r="AU1646" s="28">
        <f>AS1646/($R1646*1000)</f>
        <v>0</v>
      </c>
      <c r="BB1646" s="1" t="s">
        <v>2374</v>
      </c>
      <c r="BC1646" s="2">
        <v>43584</v>
      </c>
      <c r="BF1646" s="2">
        <v>45076</v>
      </c>
      <c r="BG1646" s="1" t="s">
        <v>2450</v>
      </c>
      <c r="BH1646" s="1" t="s">
        <v>3241</v>
      </c>
      <c r="BI1646" s="1" t="s">
        <v>103</v>
      </c>
      <c r="BJ1646" s="1" t="s">
        <v>2856</v>
      </c>
      <c r="BK1646" s="1" t="s">
        <v>2435</v>
      </c>
      <c r="BL1646" s="1" t="s">
        <v>2857</v>
      </c>
      <c r="BM1646" s="1" t="s">
        <v>126</v>
      </c>
      <c r="BN1646" s="1" t="s">
        <v>3242</v>
      </c>
      <c r="BO1646" s="1">
        <v>146</v>
      </c>
      <c r="BP1646" s="1">
        <v>146</v>
      </c>
      <c r="BQ1646" s="1" t="s">
        <v>2498</v>
      </c>
      <c r="BR1646" s="1" t="s">
        <v>2499</v>
      </c>
      <c r="BS1646" s="1" t="s">
        <v>84</v>
      </c>
      <c r="BU1646" s="1">
        <v>0</v>
      </c>
      <c r="BV1646" s="1">
        <v>0</v>
      </c>
      <c r="BW1646" s="1">
        <v>0</v>
      </c>
      <c r="BX1646" s="1">
        <v>0</v>
      </c>
    </row>
    <row r="1647" spans="4:76" hidden="1" x14ac:dyDescent="0.25">
      <c r="D1647" s="4"/>
      <c r="E1647" s="5" t="str">
        <f>BJ1647</f>
        <v>DPP-2019-Cycle</v>
      </c>
      <c r="F1647" s="5" t="str">
        <f>BK1647</f>
        <v>Central</v>
      </c>
      <c r="H1647" s="5" t="str">
        <f>BB1647</f>
        <v>Active</v>
      </c>
      <c r="I1647" s="6" t="str">
        <f>BS1647</f>
        <v>Not Started</v>
      </c>
      <c r="J1647" s="1" t="s">
        <v>3243</v>
      </c>
      <c r="P1647" s="1" t="str">
        <f>BM1647</f>
        <v>NRIS</v>
      </c>
      <c r="R1647" s="1">
        <f>BP1647</f>
        <v>160</v>
      </c>
      <c r="T1647" s="1" t="str">
        <f>BQ1647</f>
        <v>Battery Storage</v>
      </c>
      <c r="U1647" s="1" t="str">
        <f>BH1647</f>
        <v>LaPorte County</v>
      </c>
      <c r="V1647" s="1" t="str">
        <f>BI1647</f>
        <v>IN</v>
      </c>
      <c r="AB1647" s="1"/>
      <c r="AC1647" s="1"/>
      <c r="AJ1647" s="5"/>
      <c r="AK1647" s="5"/>
      <c r="AL1647" s="5"/>
      <c r="AM1647" s="5"/>
      <c r="AN1647" s="5"/>
      <c r="AO1647" s="5"/>
      <c r="AP1647" s="5"/>
      <c r="AQ1647" s="5"/>
      <c r="AR1647" s="32"/>
      <c r="AS1647" s="32"/>
      <c r="AT1647" s="28">
        <f>AR1647/($R1647*1000)</f>
        <v>0</v>
      </c>
      <c r="AU1647" s="28">
        <f>AS1647/($R1647*1000)</f>
        <v>0</v>
      </c>
      <c r="BB1647" s="1" t="s">
        <v>2374</v>
      </c>
      <c r="BC1647" s="2">
        <v>43584</v>
      </c>
      <c r="BF1647" s="2">
        <v>45076</v>
      </c>
      <c r="BG1647" s="1" t="s">
        <v>804</v>
      </c>
      <c r="BH1647" s="1" t="s">
        <v>1371</v>
      </c>
      <c r="BI1647" s="1" t="s">
        <v>103</v>
      </c>
      <c r="BJ1647" s="1" t="s">
        <v>2856</v>
      </c>
      <c r="BK1647" s="1" t="s">
        <v>2435</v>
      </c>
      <c r="BL1647" s="1" t="s">
        <v>2857</v>
      </c>
      <c r="BM1647" s="1" t="s">
        <v>126</v>
      </c>
      <c r="BN1647" s="1" t="s">
        <v>3244</v>
      </c>
      <c r="BO1647" s="1">
        <v>160</v>
      </c>
      <c r="BP1647" s="1">
        <v>160</v>
      </c>
      <c r="BQ1647" s="1" t="s">
        <v>2498</v>
      </c>
      <c r="BR1647" s="1" t="s">
        <v>2499</v>
      </c>
      <c r="BS1647" s="1" t="s">
        <v>84</v>
      </c>
      <c r="BU1647" s="1">
        <v>0</v>
      </c>
      <c r="BV1647" s="1">
        <v>0</v>
      </c>
      <c r="BW1647" s="1">
        <v>0</v>
      </c>
      <c r="BX1647" s="1">
        <v>0</v>
      </c>
    </row>
    <row r="1648" spans="4:76" hidden="1" x14ac:dyDescent="0.25">
      <c r="D1648" s="4"/>
      <c r="E1648" s="5" t="str">
        <f>BJ1648</f>
        <v>DPP-2019-Cycle</v>
      </c>
      <c r="F1648" s="5" t="str">
        <f>BK1648</f>
        <v>Central</v>
      </c>
      <c r="H1648" s="5" t="str">
        <f>BB1648</f>
        <v>Active</v>
      </c>
      <c r="I1648" s="6" t="str">
        <f>BS1648</f>
        <v>Not Started</v>
      </c>
      <c r="J1648" s="1" t="s">
        <v>3245</v>
      </c>
      <c r="P1648" s="1" t="str">
        <f>BM1648</f>
        <v>NRIS</v>
      </c>
      <c r="R1648" s="1">
        <f>BP1648</f>
        <v>160</v>
      </c>
      <c r="T1648" s="1" t="str">
        <f>BQ1648</f>
        <v>Solar</v>
      </c>
      <c r="U1648" s="1" t="str">
        <f>BH1648</f>
        <v>Martin County</v>
      </c>
      <c r="V1648" s="1" t="str">
        <f>BI1648</f>
        <v>IN</v>
      </c>
      <c r="AB1648" s="1"/>
      <c r="AC1648" s="1"/>
      <c r="AJ1648" s="5"/>
      <c r="AK1648" s="5"/>
      <c r="AL1648" s="5"/>
      <c r="AM1648" s="5"/>
      <c r="AN1648" s="5"/>
      <c r="AO1648" s="5"/>
      <c r="AP1648" s="5"/>
      <c r="AQ1648" s="5"/>
      <c r="AR1648" s="32"/>
      <c r="AS1648" s="32"/>
      <c r="AT1648" s="28">
        <f>AR1648/($R1648*1000)</f>
        <v>0</v>
      </c>
      <c r="AU1648" s="28">
        <f>AS1648/($R1648*1000)</f>
        <v>0</v>
      </c>
      <c r="BB1648" s="1" t="s">
        <v>2374</v>
      </c>
      <c r="BC1648" s="2">
        <v>43584</v>
      </c>
      <c r="BF1648" s="2">
        <v>45076</v>
      </c>
      <c r="BG1648" s="1" t="s">
        <v>2850</v>
      </c>
      <c r="BH1648" s="1" t="s">
        <v>382</v>
      </c>
      <c r="BI1648" s="1" t="s">
        <v>103</v>
      </c>
      <c r="BJ1648" s="1" t="s">
        <v>2856</v>
      </c>
      <c r="BK1648" s="1" t="s">
        <v>2435</v>
      </c>
      <c r="BL1648" s="1" t="s">
        <v>2857</v>
      </c>
      <c r="BM1648" s="1" t="s">
        <v>126</v>
      </c>
      <c r="BN1648" s="1" t="s">
        <v>3246</v>
      </c>
      <c r="BO1648" s="1">
        <v>160</v>
      </c>
      <c r="BP1648" s="1">
        <v>160</v>
      </c>
      <c r="BQ1648" s="1" t="s">
        <v>1485</v>
      </c>
      <c r="BR1648" s="1" t="s">
        <v>1486</v>
      </c>
      <c r="BS1648" s="1" t="s">
        <v>84</v>
      </c>
      <c r="BU1648" s="1">
        <v>0</v>
      </c>
      <c r="BV1648" s="1">
        <v>0</v>
      </c>
      <c r="BW1648" s="1">
        <v>0</v>
      </c>
      <c r="BX1648" s="1">
        <v>0</v>
      </c>
    </row>
    <row r="1649" spans="4:76" hidden="1" x14ac:dyDescent="0.25">
      <c r="D1649" s="4"/>
      <c r="E1649" s="5" t="str">
        <f>BJ1649</f>
        <v>DPP-2019-Cycle</v>
      </c>
      <c r="F1649" s="5" t="str">
        <f>BK1649</f>
        <v>Central</v>
      </c>
      <c r="H1649" s="5" t="str">
        <f>BB1649</f>
        <v>Active</v>
      </c>
      <c r="I1649" s="6" t="str">
        <f>BS1649</f>
        <v>Not Started</v>
      </c>
      <c r="J1649" s="1" t="s">
        <v>3247</v>
      </c>
      <c r="P1649" s="1" t="str">
        <f>BM1649</f>
        <v>NRIS</v>
      </c>
      <c r="R1649" s="1">
        <f>BP1649</f>
        <v>150</v>
      </c>
      <c r="T1649" s="1" t="str">
        <f>BQ1649</f>
        <v>Battery Storage</v>
      </c>
      <c r="U1649" s="1" t="str">
        <f>BH1649</f>
        <v>Madison County</v>
      </c>
      <c r="V1649" s="1" t="str">
        <f>BI1649</f>
        <v>IN</v>
      </c>
      <c r="AB1649" s="1"/>
      <c r="AC1649" s="1"/>
      <c r="AJ1649" s="5"/>
      <c r="AK1649" s="5"/>
      <c r="AL1649" s="5"/>
      <c r="AM1649" s="5"/>
      <c r="AN1649" s="5"/>
      <c r="AO1649" s="5"/>
      <c r="AP1649" s="5"/>
      <c r="AQ1649" s="5"/>
      <c r="AR1649" s="32"/>
      <c r="AS1649" s="32"/>
      <c r="AT1649" s="28">
        <f>AR1649/($R1649*1000)</f>
        <v>0</v>
      </c>
      <c r="AU1649" s="28">
        <f>AS1649/($R1649*1000)</f>
        <v>0</v>
      </c>
      <c r="BB1649" s="1" t="s">
        <v>2374</v>
      </c>
      <c r="BC1649" s="2">
        <v>43584</v>
      </c>
      <c r="BF1649" s="2">
        <v>45076</v>
      </c>
      <c r="BG1649" s="1" t="s">
        <v>2850</v>
      </c>
      <c r="BH1649" s="1" t="s">
        <v>620</v>
      </c>
      <c r="BI1649" s="1" t="s">
        <v>103</v>
      </c>
      <c r="BJ1649" s="1" t="s">
        <v>2856</v>
      </c>
      <c r="BK1649" s="1" t="s">
        <v>2435</v>
      </c>
      <c r="BL1649" s="1" t="s">
        <v>2857</v>
      </c>
      <c r="BM1649" s="1" t="s">
        <v>126</v>
      </c>
      <c r="BN1649" s="1" t="s">
        <v>3248</v>
      </c>
      <c r="BO1649" s="1">
        <v>150</v>
      </c>
      <c r="BP1649" s="1">
        <v>150</v>
      </c>
      <c r="BQ1649" s="1" t="s">
        <v>2498</v>
      </c>
      <c r="BR1649" s="1" t="s">
        <v>2499</v>
      </c>
      <c r="BS1649" s="1" t="s">
        <v>84</v>
      </c>
      <c r="BU1649" s="1">
        <v>0</v>
      </c>
      <c r="BV1649" s="1">
        <v>0</v>
      </c>
      <c r="BW1649" s="1">
        <v>0</v>
      </c>
      <c r="BX1649" s="1">
        <v>0</v>
      </c>
    </row>
    <row r="1650" spans="4:76" hidden="1" x14ac:dyDescent="0.25">
      <c r="D1650" s="4"/>
      <c r="E1650" s="5" t="str">
        <f>BJ1650</f>
        <v>DPP-2019-Cycle</v>
      </c>
      <c r="F1650" s="5" t="str">
        <f>BK1650</f>
        <v>Central</v>
      </c>
      <c r="H1650" s="5" t="str">
        <f>BB1650</f>
        <v>Active</v>
      </c>
      <c r="I1650" s="6" t="str">
        <f>BS1650</f>
        <v>Not Started</v>
      </c>
      <c r="J1650" s="1" t="s">
        <v>3249</v>
      </c>
      <c r="P1650" s="1" t="str">
        <f>BM1650</f>
        <v>NRIS</v>
      </c>
      <c r="R1650" s="1">
        <f>BP1650</f>
        <v>125</v>
      </c>
      <c r="T1650" s="1" t="str">
        <f>BQ1650</f>
        <v>Battery Storage</v>
      </c>
      <c r="U1650" s="1" t="str">
        <f>BH1650</f>
        <v>LaPorte County</v>
      </c>
      <c r="V1650" s="1" t="str">
        <f>BI1650</f>
        <v>IN</v>
      </c>
      <c r="AB1650" s="1"/>
      <c r="AC1650" s="1"/>
      <c r="AJ1650" s="5"/>
      <c r="AK1650" s="5"/>
      <c r="AL1650" s="5"/>
      <c r="AM1650" s="5"/>
      <c r="AN1650" s="5"/>
      <c r="AO1650" s="5"/>
      <c r="AP1650" s="5"/>
      <c r="AQ1650" s="5"/>
      <c r="AR1650" s="32"/>
      <c r="AS1650" s="32"/>
      <c r="AT1650" s="28">
        <f>AR1650/($R1650*1000)</f>
        <v>0</v>
      </c>
      <c r="AU1650" s="28">
        <f>AS1650/($R1650*1000)</f>
        <v>0</v>
      </c>
      <c r="BB1650" s="1" t="s">
        <v>2374</v>
      </c>
      <c r="BC1650" s="2">
        <v>43584</v>
      </c>
      <c r="BF1650" s="2">
        <v>45076</v>
      </c>
      <c r="BG1650" s="1" t="s">
        <v>804</v>
      </c>
      <c r="BH1650" s="1" t="s">
        <v>1371</v>
      </c>
      <c r="BI1650" s="1" t="s">
        <v>103</v>
      </c>
      <c r="BJ1650" s="1" t="s">
        <v>2856</v>
      </c>
      <c r="BK1650" s="1" t="s">
        <v>2435</v>
      </c>
      <c r="BL1650" s="1" t="s">
        <v>2857</v>
      </c>
      <c r="BM1650" s="1" t="s">
        <v>126</v>
      </c>
      <c r="BN1650" s="1" t="s">
        <v>3250</v>
      </c>
      <c r="BO1650" s="1">
        <v>125</v>
      </c>
      <c r="BP1650" s="1">
        <v>125</v>
      </c>
      <c r="BQ1650" s="1" t="s">
        <v>2498</v>
      </c>
      <c r="BR1650" s="1" t="s">
        <v>2499</v>
      </c>
      <c r="BS1650" s="1" t="s">
        <v>84</v>
      </c>
      <c r="BU1650" s="1">
        <v>0</v>
      </c>
      <c r="BV1650" s="1">
        <v>0</v>
      </c>
      <c r="BW1650" s="1">
        <v>0</v>
      </c>
      <c r="BX1650" s="1">
        <v>0</v>
      </c>
    </row>
    <row r="1651" spans="4:76" hidden="1" x14ac:dyDescent="0.25">
      <c r="D1651" s="4"/>
      <c r="E1651" s="5" t="str">
        <f>BJ1651</f>
        <v>DPP-2017-AUG</v>
      </c>
      <c r="F1651" s="5" t="str">
        <f>BK1651</f>
        <v>East (ATC)</v>
      </c>
      <c r="H1651" s="5" t="str">
        <f>BB1651</f>
        <v>Done</v>
      </c>
      <c r="I1651" s="6" t="str">
        <f>BS1651</f>
        <v>In Service</v>
      </c>
      <c r="J1651" s="1" t="s">
        <v>5795</v>
      </c>
      <c r="P1651" s="1" t="str">
        <f>BM1651</f>
        <v>NRIS</v>
      </c>
      <c r="R1651" s="1">
        <f>BP1651</f>
        <v>48</v>
      </c>
      <c r="T1651" s="1" t="str">
        <f>BQ1651</f>
        <v>Combined Cycle</v>
      </c>
      <c r="U1651" s="1" t="str">
        <f>BH1651</f>
        <v>Ozaukee County</v>
      </c>
      <c r="V1651" s="1" t="str">
        <f>BI1651</f>
        <v>WI</v>
      </c>
      <c r="AB1651" s="1"/>
      <c r="AC1651" s="1"/>
      <c r="AJ1651" s="5"/>
      <c r="AK1651" s="5"/>
      <c r="AL1651" s="5"/>
      <c r="AM1651" s="5"/>
      <c r="AN1651" s="5"/>
      <c r="AO1651" s="5"/>
      <c r="AP1651" s="5"/>
      <c r="AQ1651" s="5"/>
      <c r="AR1651" s="5"/>
      <c r="AS1651" s="5"/>
      <c r="AT1651" s="5"/>
      <c r="AU1651" s="5"/>
      <c r="BB1651" s="1" t="s">
        <v>58</v>
      </c>
      <c r="BC1651" s="2">
        <v>42902</v>
      </c>
      <c r="BE1651" s="2">
        <v>43781</v>
      </c>
      <c r="BF1651" s="2">
        <v>42902</v>
      </c>
      <c r="BG1651" s="1" t="s">
        <v>74</v>
      </c>
      <c r="BH1651" s="1" t="s">
        <v>268</v>
      </c>
      <c r="BI1651" s="1" t="s">
        <v>76</v>
      </c>
      <c r="BJ1651" s="1" t="s">
        <v>3692</v>
      </c>
      <c r="BK1651" s="1" t="s">
        <v>2196</v>
      </c>
      <c r="BL1651" s="1" t="s">
        <v>726</v>
      </c>
      <c r="BM1651" s="1" t="s">
        <v>126</v>
      </c>
      <c r="BN1651" s="1" t="s">
        <v>5796</v>
      </c>
      <c r="BO1651" s="1">
        <v>40</v>
      </c>
      <c r="BP1651" s="1">
        <v>48</v>
      </c>
      <c r="BQ1651" s="1" t="s">
        <v>94</v>
      </c>
      <c r="BR1651" s="1" t="s">
        <v>94</v>
      </c>
      <c r="BS1651" s="1" t="s">
        <v>65</v>
      </c>
      <c r="BT1651" s="2">
        <v>43766</v>
      </c>
      <c r="BU1651" s="1">
        <v>48</v>
      </c>
      <c r="BV1651" s="1">
        <v>48</v>
      </c>
      <c r="BW1651" s="1">
        <v>48</v>
      </c>
      <c r="BX1651" s="1">
        <v>48</v>
      </c>
    </row>
    <row r="1652" spans="4:76" hidden="1" x14ac:dyDescent="0.25">
      <c r="D1652" s="4"/>
      <c r="E1652" s="5" t="str">
        <f>BJ1652</f>
        <v>DPP-2019-Cycle</v>
      </c>
      <c r="F1652" s="5" t="str">
        <f>BK1652</f>
        <v>Central</v>
      </c>
      <c r="H1652" s="5" t="str">
        <f>BB1652</f>
        <v>Active</v>
      </c>
      <c r="I1652" s="6" t="str">
        <f>BS1652</f>
        <v>Not Started</v>
      </c>
      <c r="J1652" s="1" t="s">
        <v>3257</v>
      </c>
      <c r="P1652" s="1" t="str">
        <f>BM1652</f>
        <v>NRIS</v>
      </c>
      <c r="R1652" s="1">
        <f>BP1652</f>
        <v>300</v>
      </c>
      <c r="T1652" s="1" t="str">
        <f>BQ1652</f>
        <v>Wind</v>
      </c>
      <c r="U1652" s="1" t="str">
        <f>BH1652</f>
        <v>Piatt County</v>
      </c>
      <c r="V1652" s="1" t="str">
        <f>BI1652</f>
        <v>IL</v>
      </c>
      <c r="AB1652" s="1"/>
      <c r="AC1652" s="1"/>
      <c r="AJ1652" s="5"/>
      <c r="AK1652" s="5"/>
      <c r="AL1652" s="5"/>
      <c r="AM1652" s="5"/>
      <c r="AN1652" s="5"/>
      <c r="AO1652" s="5"/>
      <c r="AP1652" s="5"/>
      <c r="AQ1652" s="5"/>
      <c r="AR1652" s="32"/>
      <c r="AS1652" s="32"/>
      <c r="AT1652" s="28">
        <f>AR1652/($R1652*1000)</f>
        <v>0</v>
      </c>
      <c r="AU1652" s="28">
        <f>AS1652/($R1652*1000)</f>
        <v>0</v>
      </c>
      <c r="BB1652" s="1" t="s">
        <v>2374</v>
      </c>
      <c r="BC1652" s="2">
        <v>43584</v>
      </c>
      <c r="BF1652" s="2">
        <v>44671</v>
      </c>
      <c r="BG1652" s="1" t="s">
        <v>122</v>
      </c>
      <c r="BH1652" s="1" t="s">
        <v>498</v>
      </c>
      <c r="BI1652" s="1" t="s">
        <v>124</v>
      </c>
      <c r="BJ1652" s="1" t="s">
        <v>2856</v>
      </c>
      <c r="BK1652" s="1" t="s">
        <v>2435</v>
      </c>
      <c r="BL1652" s="1" t="s">
        <v>2857</v>
      </c>
      <c r="BM1652" s="1" t="s">
        <v>126</v>
      </c>
      <c r="BN1652" s="1" t="s">
        <v>3258</v>
      </c>
      <c r="BO1652" s="1">
        <v>300</v>
      </c>
      <c r="BP1652" s="1">
        <v>300</v>
      </c>
      <c r="BQ1652" s="1" t="s">
        <v>97</v>
      </c>
      <c r="BR1652" s="1" t="s">
        <v>98</v>
      </c>
      <c r="BS1652" s="1" t="s">
        <v>84</v>
      </c>
      <c r="BU1652" s="1">
        <v>0</v>
      </c>
      <c r="BV1652" s="1">
        <v>0</v>
      </c>
      <c r="BW1652" s="1">
        <v>0</v>
      </c>
      <c r="BX1652" s="1">
        <v>0</v>
      </c>
    </row>
    <row r="1653" spans="4:76" x14ac:dyDescent="0.25">
      <c r="D1653" s="4"/>
      <c r="E1653" s="5" t="str">
        <f>BJ1653</f>
        <v>DPP-2019-Cycle</v>
      </c>
      <c r="F1653" s="5" t="str">
        <f>BK1653</f>
        <v>South</v>
      </c>
      <c r="G1653" s="5" t="str">
        <f>_xlfn.CONCAT(E1653,F1653)</f>
        <v>DPP-2019-CycleSouth</v>
      </c>
      <c r="H1653" s="5" t="str">
        <f>BB1653</f>
        <v>Active</v>
      </c>
      <c r="I1653" s="6" t="str">
        <f>BS1653</f>
        <v>Not Started</v>
      </c>
      <c r="J1653" s="1" t="s">
        <v>3259</v>
      </c>
      <c r="M1653" s="1" t="s">
        <v>6175</v>
      </c>
      <c r="N1653" s="1" t="s">
        <v>6181</v>
      </c>
      <c r="P1653" s="1" t="str">
        <f>BM1653</f>
        <v>NRIS</v>
      </c>
      <c r="Q1653" s="1" t="s">
        <v>6202</v>
      </c>
      <c r="R1653" s="1">
        <f>BP1653</f>
        <v>50</v>
      </c>
      <c r="T1653" s="1" t="str">
        <f>BQ1653</f>
        <v>Solar</v>
      </c>
      <c r="U1653" s="1" t="str">
        <f>BH1653</f>
        <v>Washington Parish</v>
      </c>
      <c r="V1653" s="1" t="str">
        <f>BI1653</f>
        <v>LA</v>
      </c>
      <c r="Z1653" s="1">
        <v>1</v>
      </c>
      <c r="AA1653" s="1">
        <v>1</v>
      </c>
      <c r="AB1653" s="36">
        <v>200000</v>
      </c>
      <c r="AC1653" s="36">
        <v>200480</v>
      </c>
      <c r="AJ1653" s="5"/>
      <c r="AK1653" s="32">
        <v>0</v>
      </c>
      <c r="AL1653" s="32">
        <f>SUM(AB1653:AK1653)</f>
        <v>400480</v>
      </c>
      <c r="AM1653" s="32"/>
      <c r="AN1653" s="32"/>
      <c r="AO1653" s="32">
        <v>0</v>
      </c>
      <c r="AP1653" s="32">
        <v>1364000</v>
      </c>
      <c r="AQ1653" s="32">
        <v>0</v>
      </c>
      <c r="AR1653" s="32">
        <f>AP1653</f>
        <v>1364000</v>
      </c>
      <c r="AS1653" s="32">
        <f>AR1653+AQ1653+AO1653</f>
        <v>1364000</v>
      </c>
      <c r="AT1653" s="28">
        <f>AR1653/($R1653*1000)</f>
        <v>27.28</v>
      </c>
      <c r="AU1653" s="28">
        <f>AS1653/($R1653*1000)</f>
        <v>27.28</v>
      </c>
      <c r="AV1653" s="16">
        <f>IF(P1653 = "NRIS",AS1653,AR1653)</f>
        <v>1364000</v>
      </c>
      <c r="BB1653" s="1" t="s">
        <v>2374</v>
      </c>
      <c r="BC1653" s="2">
        <v>43584</v>
      </c>
      <c r="BF1653" s="2">
        <v>44500</v>
      </c>
      <c r="BG1653" s="1" t="s">
        <v>2574</v>
      </c>
      <c r="BH1653" s="1" t="s">
        <v>2839</v>
      </c>
      <c r="BI1653" s="1" t="s">
        <v>61</v>
      </c>
      <c r="BJ1653" s="1" t="s">
        <v>2856</v>
      </c>
      <c r="BK1653" s="1" t="s">
        <v>2395</v>
      </c>
      <c r="BL1653" s="1" t="s">
        <v>2863</v>
      </c>
      <c r="BM1653" s="1" t="s">
        <v>126</v>
      </c>
      <c r="BN1653" s="1" t="s">
        <v>3260</v>
      </c>
      <c r="BO1653" s="1">
        <v>50</v>
      </c>
      <c r="BP1653" s="1">
        <v>50</v>
      </c>
      <c r="BQ1653" s="1" t="s">
        <v>1485</v>
      </c>
      <c r="BR1653" s="1" t="s">
        <v>1486</v>
      </c>
      <c r="BS1653" s="1" t="s">
        <v>84</v>
      </c>
      <c r="BU1653" s="1">
        <v>50</v>
      </c>
      <c r="BV1653" s="1">
        <v>50</v>
      </c>
      <c r="BW1653" s="1">
        <v>0</v>
      </c>
      <c r="BX1653" s="1">
        <v>0</v>
      </c>
    </row>
    <row r="1654" spans="4:76" hidden="1" x14ac:dyDescent="0.25">
      <c r="D1654" s="4"/>
      <c r="E1654" s="5" t="str">
        <f>BJ1654</f>
        <v>DPP-2019-Cycle</v>
      </c>
      <c r="F1654" s="5" t="str">
        <f>BK1654</f>
        <v>East (ITC)</v>
      </c>
      <c r="H1654" s="5" t="str">
        <f>BB1654</f>
        <v>Withdrawn</v>
      </c>
      <c r="I1654" s="6" t="str">
        <f>BS1654</f>
        <v>Not Started</v>
      </c>
      <c r="J1654" s="1" t="s">
        <v>5262</v>
      </c>
      <c r="P1654" s="1" t="str">
        <f>BM1654</f>
        <v>NRIS</v>
      </c>
      <c r="R1654" s="1">
        <f>BP1654</f>
        <v>150</v>
      </c>
      <c r="T1654" s="1" t="str">
        <f>BQ1654</f>
        <v>Solar</v>
      </c>
      <c r="U1654" s="1" t="str">
        <f>BH1654</f>
        <v>Muskegon County</v>
      </c>
      <c r="V1654" s="1" t="str">
        <f>BI1654</f>
        <v>MI</v>
      </c>
      <c r="AB1654" s="1"/>
      <c r="AC1654" s="1"/>
      <c r="AJ1654" s="5"/>
      <c r="AK1654" s="5"/>
      <c r="AL1654" s="5"/>
      <c r="AM1654" s="5"/>
      <c r="AN1654" s="5"/>
      <c r="AO1654" s="5"/>
      <c r="AP1654" s="5"/>
      <c r="AQ1654" s="5"/>
      <c r="AR1654" s="32"/>
      <c r="AS1654" s="32"/>
      <c r="AT1654" s="28">
        <f>AR1654/($R1654*1000)</f>
        <v>0</v>
      </c>
      <c r="AU1654" s="28">
        <f>AS1654/($R1654*1000)</f>
        <v>0</v>
      </c>
      <c r="BB1654" s="1" t="s">
        <v>73</v>
      </c>
      <c r="BC1654" s="2">
        <v>43584</v>
      </c>
      <c r="BD1654" s="2">
        <v>43874</v>
      </c>
      <c r="BF1654" s="2">
        <v>44435</v>
      </c>
      <c r="BG1654" s="1" t="s">
        <v>139</v>
      </c>
      <c r="BH1654" s="1" t="s">
        <v>3293</v>
      </c>
      <c r="BI1654" s="1" t="s">
        <v>130</v>
      </c>
      <c r="BJ1654" s="1" t="s">
        <v>2856</v>
      </c>
      <c r="BK1654" s="1" t="s">
        <v>1808</v>
      </c>
      <c r="BL1654" s="1" t="s">
        <v>2863</v>
      </c>
      <c r="BM1654" s="1" t="s">
        <v>126</v>
      </c>
      <c r="BN1654" s="1" t="s">
        <v>5257</v>
      </c>
      <c r="BO1654" s="1">
        <v>150</v>
      </c>
      <c r="BP1654" s="1">
        <v>150</v>
      </c>
      <c r="BQ1654" s="1" t="s">
        <v>1485</v>
      </c>
      <c r="BR1654" s="1" t="s">
        <v>1486</v>
      </c>
      <c r="BS1654" s="1" t="s">
        <v>84</v>
      </c>
      <c r="BU1654" s="1">
        <v>0</v>
      </c>
      <c r="BV1654" s="1">
        <v>0</v>
      </c>
      <c r="BW1654" s="1">
        <v>0</v>
      </c>
      <c r="BX1654" s="1">
        <v>0</v>
      </c>
    </row>
    <row r="1655" spans="4:76" hidden="1" x14ac:dyDescent="0.25">
      <c r="D1655" s="4"/>
      <c r="E1655" s="5" t="str">
        <f>BJ1655</f>
        <v>DPP-2019-Cycle</v>
      </c>
      <c r="F1655" s="5" t="str">
        <f>BK1655</f>
        <v>Central</v>
      </c>
      <c r="H1655" s="5" t="str">
        <f>BB1655</f>
        <v>Active</v>
      </c>
      <c r="I1655" s="6" t="str">
        <f>BS1655</f>
        <v>Not Started</v>
      </c>
      <c r="J1655" s="1" t="s">
        <v>3263</v>
      </c>
      <c r="P1655" s="1" t="str">
        <f>BM1655</f>
        <v>NRIS</v>
      </c>
      <c r="R1655" s="1">
        <f>BP1655</f>
        <v>150</v>
      </c>
      <c r="T1655" s="1" t="str">
        <f>BQ1655</f>
        <v>Solar</v>
      </c>
      <c r="U1655" s="1" t="str">
        <f>BH1655</f>
        <v>Audrain County</v>
      </c>
      <c r="V1655" s="1" t="str">
        <f>BI1655</f>
        <v>MO</v>
      </c>
      <c r="AB1655" s="1"/>
      <c r="AC1655" s="1"/>
      <c r="AJ1655" s="5"/>
      <c r="AK1655" s="5"/>
      <c r="AL1655" s="5"/>
      <c r="AM1655" s="5"/>
      <c r="AN1655" s="5"/>
      <c r="AO1655" s="5"/>
      <c r="AP1655" s="5"/>
      <c r="AQ1655" s="5"/>
      <c r="AR1655" s="32"/>
      <c r="AS1655" s="32"/>
      <c r="AT1655" s="28">
        <f>AR1655/($R1655*1000)</f>
        <v>0</v>
      </c>
      <c r="AU1655" s="28">
        <f>AS1655/($R1655*1000)</f>
        <v>0</v>
      </c>
      <c r="BB1655" s="1" t="s">
        <v>2374</v>
      </c>
      <c r="BC1655" s="2">
        <v>43581</v>
      </c>
      <c r="BF1655" s="2">
        <v>44757</v>
      </c>
      <c r="BG1655" s="1" t="s">
        <v>486</v>
      </c>
      <c r="BH1655" s="1" t="s">
        <v>1377</v>
      </c>
      <c r="BI1655" s="1" t="s">
        <v>488</v>
      </c>
      <c r="BJ1655" s="1" t="s">
        <v>2856</v>
      </c>
      <c r="BK1655" s="1" t="s">
        <v>2435</v>
      </c>
      <c r="BL1655" s="1" t="s">
        <v>2857</v>
      </c>
      <c r="BM1655" s="1" t="s">
        <v>126</v>
      </c>
      <c r="BN1655" s="1" t="s">
        <v>3205</v>
      </c>
      <c r="BO1655" s="1">
        <v>150</v>
      </c>
      <c r="BP1655" s="1">
        <v>150</v>
      </c>
      <c r="BQ1655" s="1" t="s">
        <v>1485</v>
      </c>
      <c r="BR1655" s="1" t="s">
        <v>1486</v>
      </c>
      <c r="BS1655" s="1" t="s">
        <v>84</v>
      </c>
      <c r="BU1655" s="1">
        <v>0</v>
      </c>
      <c r="BV1655" s="1">
        <v>0</v>
      </c>
      <c r="BW1655" s="1">
        <v>0</v>
      </c>
      <c r="BX1655" s="1">
        <v>0</v>
      </c>
    </row>
    <row r="1656" spans="4:76" hidden="1" x14ac:dyDescent="0.25">
      <c r="D1656" s="4"/>
      <c r="E1656" s="5" t="str">
        <f>BJ1656</f>
        <v>DPP-2019-Cycle</v>
      </c>
      <c r="F1656" s="5" t="str">
        <f>BK1656</f>
        <v>South</v>
      </c>
      <c r="H1656" s="5" t="str">
        <f>BB1656</f>
        <v>Withdrawn</v>
      </c>
      <c r="I1656" s="6" t="str">
        <f>BS1656</f>
        <v>Not Started</v>
      </c>
      <c r="J1656" s="1" t="s">
        <v>5467</v>
      </c>
      <c r="P1656" s="1" t="str">
        <f>BM1656</f>
        <v>NRIS</v>
      </c>
      <c r="Q1656" s="1" t="s">
        <v>6202</v>
      </c>
      <c r="R1656" s="1">
        <f>BP1656</f>
        <v>150</v>
      </c>
      <c r="T1656" s="1" t="str">
        <f>BQ1656</f>
        <v>Solar</v>
      </c>
      <c r="U1656" s="1" t="str">
        <f>BH1656</f>
        <v>Crittenden County</v>
      </c>
      <c r="V1656" s="1" t="str">
        <f>BI1656</f>
        <v>AR</v>
      </c>
      <c r="Z1656" s="1">
        <v>0</v>
      </c>
      <c r="AB1656" s="1"/>
      <c r="AC1656" s="1"/>
      <c r="AJ1656" s="5"/>
      <c r="AK1656" s="5"/>
      <c r="AL1656" s="5"/>
      <c r="AM1656" s="5"/>
      <c r="AN1656" s="5"/>
      <c r="AO1656" s="5"/>
      <c r="AP1656" s="5"/>
      <c r="AQ1656" s="5"/>
      <c r="AR1656" s="32"/>
      <c r="AS1656" s="32"/>
      <c r="AT1656" s="28">
        <f>AR1656/($R1656*1000)</f>
        <v>0</v>
      </c>
      <c r="AU1656" s="28">
        <f>AS1656/($R1656*1000)</f>
        <v>0</v>
      </c>
      <c r="BB1656" s="1" t="s">
        <v>73</v>
      </c>
      <c r="BC1656" s="2">
        <v>43584</v>
      </c>
      <c r="BD1656" s="2">
        <v>44048</v>
      </c>
      <c r="BF1656" s="2">
        <v>44757</v>
      </c>
      <c r="BG1656" s="1" t="s">
        <v>2392</v>
      </c>
      <c r="BH1656" s="1" t="s">
        <v>2393</v>
      </c>
      <c r="BI1656" s="1" t="s">
        <v>2394</v>
      </c>
      <c r="BJ1656" s="1" t="s">
        <v>2856</v>
      </c>
      <c r="BK1656" s="1" t="s">
        <v>2395</v>
      </c>
      <c r="BL1656" s="1" t="s">
        <v>2863</v>
      </c>
      <c r="BM1656" s="1" t="s">
        <v>126</v>
      </c>
      <c r="BN1656" s="1" t="s">
        <v>5468</v>
      </c>
      <c r="BO1656" s="1">
        <v>150</v>
      </c>
      <c r="BP1656" s="1">
        <v>150</v>
      </c>
      <c r="BQ1656" s="1" t="s">
        <v>1485</v>
      </c>
      <c r="BR1656" s="1" t="s">
        <v>1486</v>
      </c>
      <c r="BS1656" s="1" t="s">
        <v>84</v>
      </c>
      <c r="BU1656" s="1">
        <v>0</v>
      </c>
      <c r="BV1656" s="1">
        <v>0</v>
      </c>
      <c r="BW1656" s="1">
        <v>0</v>
      </c>
      <c r="BX1656" s="1">
        <v>0</v>
      </c>
    </row>
    <row r="1657" spans="4:76" hidden="1" x14ac:dyDescent="0.25">
      <c r="D1657" s="4"/>
      <c r="E1657" s="5" t="str">
        <f>BJ1657</f>
        <v>DPP-2019-Cycle</v>
      </c>
      <c r="F1657" s="5" t="str">
        <f>BK1657</f>
        <v>West</v>
      </c>
      <c r="H1657" s="5" t="str">
        <f>BB1657</f>
        <v>Active</v>
      </c>
      <c r="I1657" s="6" t="str">
        <f>BS1657</f>
        <v>Not Started</v>
      </c>
      <c r="J1657" s="1" t="s">
        <v>3267</v>
      </c>
      <c r="P1657" s="1" t="str">
        <f>BM1657</f>
        <v>NRIS</v>
      </c>
      <c r="R1657" s="1">
        <f>BP1657</f>
        <v>169.4</v>
      </c>
      <c r="T1657" s="1" t="str">
        <f>BQ1657</f>
        <v>Wind</v>
      </c>
      <c r="U1657" s="1" t="str">
        <f>BH1657</f>
        <v>Tama County</v>
      </c>
      <c r="V1657" s="1" t="str">
        <f>BI1657</f>
        <v>IA</v>
      </c>
      <c r="AB1657" s="1"/>
      <c r="AC1657" s="1"/>
      <c r="AJ1657" s="5"/>
      <c r="AK1657" s="5"/>
      <c r="AL1657" s="5"/>
      <c r="AM1657" s="5"/>
      <c r="AN1657" s="5"/>
      <c r="AO1657" s="5"/>
      <c r="AP1657" s="5"/>
      <c r="AQ1657" s="5"/>
      <c r="AR1657" s="32"/>
      <c r="AS1657" s="32"/>
      <c r="AT1657" s="28">
        <f>AR1657/($R1657*1000)</f>
        <v>0</v>
      </c>
      <c r="AU1657" s="28">
        <f>AS1657/($R1657*1000)</f>
        <v>0</v>
      </c>
      <c r="BB1657" s="1" t="s">
        <v>2374</v>
      </c>
      <c r="BC1657" s="2">
        <v>43584</v>
      </c>
      <c r="BF1657" s="2">
        <v>44743</v>
      </c>
      <c r="BG1657" s="1" t="s">
        <v>87</v>
      </c>
      <c r="BH1657" s="1" t="s">
        <v>578</v>
      </c>
      <c r="BI1657" s="1" t="s">
        <v>89</v>
      </c>
      <c r="BJ1657" s="1" t="s">
        <v>2856</v>
      </c>
      <c r="BK1657" s="1" t="s">
        <v>725</v>
      </c>
      <c r="BL1657" s="1" t="s">
        <v>2857</v>
      </c>
      <c r="BM1657" s="1" t="s">
        <v>126</v>
      </c>
      <c r="BN1657" s="1" t="s">
        <v>3268</v>
      </c>
      <c r="BO1657" s="1">
        <v>169.4</v>
      </c>
      <c r="BP1657" s="1">
        <v>169.4</v>
      </c>
      <c r="BQ1657" s="1" t="s">
        <v>97</v>
      </c>
      <c r="BR1657" s="1" t="s">
        <v>98</v>
      </c>
      <c r="BS1657" s="1" t="s">
        <v>84</v>
      </c>
      <c r="BU1657" s="1">
        <v>0</v>
      </c>
      <c r="BV1657" s="1">
        <v>0</v>
      </c>
      <c r="BW1657" s="1">
        <v>0</v>
      </c>
      <c r="BX1657" s="1">
        <v>0</v>
      </c>
    </row>
    <row r="1658" spans="4:76" hidden="1" x14ac:dyDescent="0.25">
      <c r="D1658" s="4"/>
      <c r="E1658" s="5" t="str">
        <f>BJ1658</f>
        <v>DPP-2019-Cycle</v>
      </c>
      <c r="F1658" s="5" t="str">
        <f>BK1658</f>
        <v>West</v>
      </c>
      <c r="H1658" s="5" t="str">
        <f>BB1658</f>
        <v>Withdrawn</v>
      </c>
      <c r="I1658" s="6" t="str">
        <f>BS1658</f>
        <v>Not Started</v>
      </c>
      <c r="J1658" s="1" t="s">
        <v>5347</v>
      </c>
      <c r="P1658" s="1" t="str">
        <f>BM1658</f>
        <v>NRIS</v>
      </c>
      <c r="R1658" s="1">
        <f>BP1658</f>
        <v>200</v>
      </c>
      <c r="T1658" s="1" t="str">
        <f>BQ1658</f>
        <v>Wind</v>
      </c>
      <c r="U1658" s="1" t="str">
        <f>BH1658</f>
        <v>Eau Claire County</v>
      </c>
      <c r="V1658" s="1" t="str">
        <f>BI1658</f>
        <v>WI</v>
      </c>
      <c r="AB1658" s="1"/>
      <c r="AC1658" s="1"/>
      <c r="AJ1658" s="5"/>
      <c r="AK1658" s="5"/>
      <c r="AL1658" s="5"/>
      <c r="AM1658" s="5"/>
      <c r="AN1658" s="5"/>
      <c r="AO1658" s="5"/>
      <c r="AP1658" s="5"/>
      <c r="AQ1658" s="5"/>
      <c r="AR1658" s="32"/>
      <c r="AS1658" s="32"/>
      <c r="AT1658" s="28">
        <f>AR1658/($R1658*1000)</f>
        <v>0</v>
      </c>
      <c r="AU1658" s="28">
        <f>AS1658/($R1658*1000)</f>
        <v>0</v>
      </c>
      <c r="BB1658" s="1" t="s">
        <v>73</v>
      </c>
      <c r="BC1658" s="2">
        <v>43584</v>
      </c>
      <c r="BD1658" s="2">
        <v>43923</v>
      </c>
      <c r="BF1658" s="2">
        <v>44805</v>
      </c>
      <c r="BG1658" s="1" t="s">
        <v>91</v>
      </c>
      <c r="BH1658" s="1" t="s">
        <v>637</v>
      </c>
      <c r="BI1658" s="1" t="s">
        <v>76</v>
      </c>
      <c r="BJ1658" s="1" t="s">
        <v>2856</v>
      </c>
      <c r="BK1658" s="1" t="s">
        <v>725</v>
      </c>
      <c r="BL1658" s="1" t="s">
        <v>2857</v>
      </c>
      <c r="BM1658" s="1" t="s">
        <v>126</v>
      </c>
      <c r="BN1658" s="1" t="s">
        <v>5348</v>
      </c>
      <c r="BO1658" s="1">
        <v>200</v>
      </c>
      <c r="BP1658" s="1">
        <v>200</v>
      </c>
      <c r="BQ1658" s="1" t="s">
        <v>97</v>
      </c>
      <c r="BR1658" s="1" t="s">
        <v>98</v>
      </c>
      <c r="BS1658" s="1" t="s">
        <v>84</v>
      </c>
      <c r="BU1658" s="1">
        <v>0</v>
      </c>
      <c r="BV1658" s="1">
        <v>0</v>
      </c>
      <c r="BW1658" s="1">
        <v>0</v>
      </c>
      <c r="BX1658" s="1">
        <v>0</v>
      </c>
    </row>
    <row r="1659" spans="4:76" x14ac:dyDescent="0.25">
      <c r="D1659" s="4"/>
      <c r="E1659" s="5" t="str">
        <f>BJ1659</f>
        <v>DPP-2019-Cycle</v>
      </c>
      <c r="F1659" s="5" t="str">
        <f>BK1659</f>
        <v>South</v>
      </c>
      <c r="G1659" s="5" t="str">
        <f>_xlfn.CONCAT(E1659,F1659)</f>
        <v>DPP-2019-CycleSouth</v>
      </c>
      <c r="H1659" s="5" t="str">
        <f>BB1659</f>
        <v>Active</v>
      </c>
      <c r="I1659" s="6" t="str">
        <f>BS1659</f>
        <v>Not Started</v>
      </c>
      <c r="J1659" s="1" t="s">
        <v>3271</v>
      </c>
      <c r="K1659" s="1" t="s">
        <v>6156</v>
      </c>
      <c r="M1659" s="1" t="s">
        <v>6176</v>
      </c>
      <c r="O1659" s="1" t="s">
        <v>6177</v>
      </c>
      <c r="P1659" s="1" t="str">
        <f>BM1659</f>
        <v>NRIS</v>
      </c>
      <c r="Q1659" s="1" t="s">
        <v>6202</v>
      </c>
      <c r="R1659" s="1">
        <f>BP1659</f>
        <v>95</v>
      </c>
      <c r="T1659" s="1" t="str">
        <f>BQ1659</f>
        <v>Solar</v>
      </c>
      <c r="U1659" s="1" t="str">
        <f>BH1659</f>
        <v>St. Mary,St. Mary Parish</v>
      </c>
      <c r="V1659" s="1" t="str">
        <f>BI1659</f>
        <v>LA</v>
      </c>
      <c r="Z1659" s="1">
        <v>1</v>
      </c>
      <c r="AA1659" s="1">
        <v>1</v>
      </c>
      <c r="AB1659" s="36">
        <v>380000</v>
      </c>
      <c r="AC1659" s="36">
        <v>923623</v>
      </c>
      <c r="AJ1659" s="5"/>
      <c r="AK1659" s="32">
        <v>889330</v>
      </c>
      <c r="AL1659" s="32">
        <f>SUM(AB1659:AK1659)</f>
        <v>2192953</v>
      </c>
      <c r="AM1659" s="32"/>
      <c r="AN1659" s="32"/>
      <c r="AO1659" s="32">
        <v>0</v>
      </c>
      <c r="AP1659" s="32">
        <v>3650000</v>
      </c>
      <c r="AQ1659" s="32">
        <v>7314765</v>
      </c>
      <c r="AR1659" s="32">
        <f>AP1659</f>
        <v>3650000</v>
      </c>
      <c r="AS1659" s="32">
        <f>AR1659+AQ1659+AO1659</f>
        <v>10964765</v>
      </c>
      <c r="AT1659" s="28">
        <f>AR1659/($R1659*1000)</f>
        <v>38.421052631578945</v>
      </c>
      <c r="AU1659" s="28">
        <f>AS1659/($R1659*1000)</f>
        <v>115.41857894736842</v>
      </c>
      <c r="AV1659" s="16">
        <f>IF(P1659 = "NRIS",AS1659,AR1659)</f>
        <v>10964765</v>
      </c>
      <c r="BB1659" s="1" t="s">
        <v>2374</v>
      </c>
      <c r="BC1659" s="2">
        <v>43584</v>
      </c>
      <c r="BF1659" s="2">
        <v>44378</v>
      </c>
      <c r="BG1659" s="1" t="s">
        <v>2711</v>
      </c>
      <c r="BH1659" s="1" t="s">
        <v>3005</v>
      </c>
      <c r="BI1659" s="1" t="s">
        <v>61</v>
      </c>
      <c r="BJ1659" s="1" t="s">
        <v>2856</v>
      </c>
      <c r="BK1659" s="1" t="s">
        <v>2395</v>
      </c>
      <c r="BL1659" s="1" t="s">
        <v>2863</v>
      </c>
      <c r="BM1659" s="1" t="s">
        <v>126</v>
      </c>
      <c r="BN1659" s="1" t="s">
        <v>3272</v>
      </c>
      <c r="BO1659" s="1">
        <v>95</v>
      </c>
      <c r="BP1659" s="1">
        <v>95</v>
      </c>
      <c r="BQ1659" s="1" t="s">
        <v>1485</v>
      </c>
      <c r="BR1659" s="1" t="s">
        <v>1486</v>
      </c>
      <c r="BS1659" s="1" t="s">
        <v>84</v>
      </c>
      <c r="BU1659" s="1">
        <v>95</v>
      </c>
      <c r="BV1659" s="1">
        <v>95</v>
      </c>
      <c r="BW1659" s="1">
        <v>0</v>
      </c>
      <c r="BX1659" s="1">
        <v>0</v>
      </c>
    </row>
    <row r="1660" spans="4:76" x14ac:dyDescent="0.25">
      <c r="D1660" s="4"/>
      <c r="E1660" s="5" t="str">
        <f>BJ1660</f>
        <v>DPP-2019-Cycle</v>
      </c>
      <c r="F1660" s="5" t="str">
        <f>BK1660</f>
        <v>South</v>
      </c>
      <c r="G1660" s="5" t="str">
        <f>_xlfn.CONCAT(E1660,F1660)</f>
        <v>DPP-2019-CycleSouth</v>
      </c>
      <c r="H1660" s="5" t="str">
        <f>BB1660</f>
        <v>Active</v>
      </c>
      <c r="I1660" s="6" t="str">
        <f>BS1660</f>
        <v>Not Started</v>
      </c>
      <c r="J1660" s="1" t="s">
        <v>3273</v>
      </c>
      <c r="M1660" s="1" t="s">
        <v>6178</v>
      </c>
      <c r="N1660" s="1" t="s">
        <v>6149</v>
      </c>
      <c r="P1660" s="1" t="str">
        <f>BM1660</f>
        <v>NRIS</v>
      </c>
      <c r="Q1660" s="1" t="s">
        <v>6202</v>
      </c>
      <c r="R1660" s="1">
        <f>BP1660</f>
        <v>200</v>
      </c>
      <c r="T1660" s="1" t="str">
        <f>BQ1660</f>
        <v>Solar</v>
      </c>
      <c r="U1660" s="1" t="str">
        <f>BH1660</f>
        <v>Pointe Coupee,Pointe Coupee Parish</v>
      </c>
      <c r="V1660" s="1" t="str">
        <f>BI1660</f>
        <v>LA</v>
      </c>
      <c r="Z1660" s="1">
        <v>1</v>
      </c>
      <c r="AA1660" s="1">
        <v>1</v>
      </c>
      <c r="AB1660" s="36">
        <v>800000</v>
      </c>
      <c r="AC1660" s="36">
        <v>5418271</v>
      </c>
      <c r="AJ1660" s="5"/>
      <c r="AK1660" s="32">
        <v>3821771</v>
      </c>
      <c r="AL1660" s="32">
        <f>SUM(AB1660:AK1660)</f>
        <v>10040042</v>
      </c>
      <c r="AM1660" s="32"/>
      <c r="AN1660" s="32"/>
      <c r="AO1660" s="32">
        <v>0</v>
      </c>
      <c r="AP1660" s="32">
        <v>7500000</v>
      </c>
      <c r="AQ1660" s="32">
        <v>42700207</v>
      </c>
      <c r="AR1660" s="32">
        <f>AP1660</f>
        <v>7500000</v>
      </c>
      <c r="AS1660" s="32">
        <f>AR1660+AQ1660+AO1660</f>
        <v>50200207</v>
      </c>
      <c r="AT1660" s="28">
        <f>AR1660/($R1660*1000)</f>
        <v>37.5</v>
      </c>
      <c r="AU1660" s="28">
        <f>AS1660/($R1660*1000)</f>
        <v>251.001035</v>
      </c>
      <c r="AV1660" s="16">
        <f>IF(P1660 = "NRIS",AS1660,AR1660)</f>
        <v>50200207</v>
      </c>
      <c r="BB1660" s="1" t="s">
        <v>2374</v>
      </c>
      <c r="BC1660" s="2">
        <v>43584</v>
      </c>
      <c r="BF1660" s="2">
        <v>44743</v>
      </c>
      <c r="BG1660" s="1" t="s">
        <v>2574</v>
      </c>
      <c r="BH1660" s="1" t="s">
        <v>3274</v>
      </c>
      <c r="BI1660" s="1" t="s">
        <v>61</v>
      </c>
      <c r="BJ1660" s="1" t="s">
        <v>2856</v>
      </c>
      <c r="BK1660" s="1" t="s">
        <v>2395</v>
      </c>
      <c r="BL1660" s="1" t="s">
        <v>2863</v>
      </c>
      <c r="BM1660" s="1" t="s">
        <v>126</v>
      </c>
      <c r="BN1660" s="1" t="s">
        <v>3275</v>
      </c>
      <c r="BO1660" s="1">
        <v>200</v>
      </c>
      <c r="BP1660" s="1">
        <v>200</v>
      </c>
      <c r="BQ1660" s="1" t="s">
        <v>1485</v>
      </c>
      <c r="BR1660" s="1" t="s">
        <v>1486</v>
      </c>
      <c r="BS1660" s="1" t="s">
        <v>84</v>
      </c>
      <c r="BU1660" s="1">
        <v>200</v>
      </c>
      <c r="BV1660" s="1">
        <v>130</v>
      </c>
      <c r="BW1660" s="1">
        <v>0</v>
      </c>
      <c r="BX1660" s="1">
        <v>0</v>
      </c>
    </row>
    <row r="1661" spans="4:76" hidden="1" x14ac:dyDescent="0.25">
      <c r="D1661" s="4"/>
      <c r="E1661" s="5" t="str">
        <f>BJ1661</f>
        <v>DPP-2019-Cycle</v>
      </c>
      <c r="F1661" s="5" t="str">
        <f>BK1661</f>
        <v>Central</v>
      </c>
      <c r="H1661" s="5" t="str">
        <f>BB1661</f>
        <v>Active</v>
      </c>
      <c r="I1661" s="6" t="str">
        <f>BS1661</f>
        <v>Not Started</v>
      </c>
      <c r="J1661" s="1" t="s">
        <v>3276</v>
      </c>
      <c r="P1661" s="1" t="str">
        <f>BM1661</f>
        <v>NRIS</v>
      </c>
      <c r="R1661" s="1">
        <f>BP1661</f>
        <v>100</v>
      </c>
      <c r="T1661" s="1" t="str">
        <f>BQ1661</f>
        <v>Solar</v>
      </c>
      <c r="U1661" s="1" t="str">
        <f>BH1661</f>
        <v>Dubois County</v>
      </c>
      <c r="V1661" s="1" t="str">
        <f>BI1661</f>
        <v>IN</v>
      </c>
      <c r="AB1661" s="1"/>
      <c r="AC1661" s="1"/>
      <c r="AJ1661" s="5"/>
      <c r="AK1661" s="5"/>
      <c r="AL1661" s="5"/>
      <c r="AM1661" s="5"/>
      <c r="AN1661" s="5"/>
      <c r="AO1661" s="5"/>
      <c r="AP1661" s="5"/>
      <c r="AQ1661" s="5"/>
      <c r="AR1661" s="32"/>
      <c r="AS1661" s="32"/>
      <c r="AT1661" s="28">
        <f>AR1661/($R1661*1000)</f>
        <v>0</v>
      </c>
      <c r="AU1661" s="28">
        <f>AS1661/($R1661*1000)</f>
        <v>0</v>
      </c>
      <c r="BB1661" s="1" t="s">
        <v>2374</v>
      </c>
      <c r="BC1661" s="2">
        <v>43584</v>
      </c>
      <c r="BF1661" s="2">
        <v>44743</v>
      </c>
      <c r="BG1661" s="1" t="s">
        <v>197</v>
      </c>
      <c r="BH1661" s="1" t="s">
        <v>3277</v>
      </c>
      <c r="BI1661" s="1" t="s">
        <v>103</v>
      </c>
      <c r="BJ1661" s="1" t="s">
        <v>2856</v>
      </c>
      <c r="BK1661" s="1" t="s">
        <v>2435</v>
      </c>
      <c r="BL1661" s="1" t="s">
        <v>2857</v>
      </c>
      <c r="BM1661" s="1" t="s">
        <v>126</v>
      </c>
      <c r="BN1661" s="1" t="s">
        <v>3278</v>
      </c>
      <c r="BO1661" s="1">
        <v>100</v>
      </c>
      <c r="BP1661" s="1">
        <v>100</v>
      </c>
      <c r="BQ1661" s="1" t="s">
        <v>1485</v>
      </c>
      <c r="BR1661" s="1" t="s">
        <v>1486</v>
      </c>
      <c r="BS1661" s="1" t="s">
        <v>84</v>
      </c>
      <c r="BU1661" s="1">
        <v>0</v>
      </c>
      <c r="BV1661" s="1">
        <v>0</v>
      </c>
      <c r="BW1661" s="1">
        <v>0</v>
      </c>
      <c r="BX1661" s="1">
        <v>0</v>
      </c>
    </row>
    <row r="1662" spans="4:76" hidden="1" x14ac:dyDescent="0.25">
      <c r="D1662" s="4"/>
      <c r="E1662" s="5" t="str">
        <f>BJ1662</f>
        <v>DPP-2019-Cycle</v>
      </c>
      <c r="F1662" s="5" t="str">
        <f>BK1662</f>
        <v>West</v>
      </c>
      <c r="H1662" s="5" t="str">
        <f>BB1662</f>
        <v>Active</v>
      </c>
      <c r="I1662" s="6" t="str">
        <f>BS1662</f>
        <v>Not Started</v>
      </c>
      <c r="J1662" s="1" t="s">
        <v>3284</v>
      </c>
      <c r="P1662" s="1" t="str">
        <f>BM1662</f>
        <v>NRIS</v>
      </c>
      <c r="R1662" s="1">
        <f>BP1662</f>
        <v>150</v>
      </c>
      <c r="T1662" s="1" t="str">
        <f>BQ1662</f>
        <v>Wind</v>
      </c>
      <c r="U1662" s="1" t="str">
        <f>BH1662</f>
        <v>Yellow Medicine County</v>
      </c>
      <c r="V1662" s="1" t="str">
        <f>BI1662</f>
        <v>MN</v>
      </c>
      <c r="AB1662" s="1"/>
      <c r="AC1662" s="1"/>
      <c r="AJ1662" s="5"/>
      <c r="AK1662" s="5"/>
      <c r="AL1662" s="5"/>
      <c r="AM1662" s="5"/>
      <c r="AN1662" s="5"/>
      <c r="AO1662" s="5"/>
      <c r="AP1662" s="5"/>
      <c r="AQ1662" s="5"/>
      <c r="AR1662" s="32"/>
      <c r="AS1662" s="32"/>
      <c r="AT1662" s="28">
        <f>AR1662/($R1662*1000)</f>
        <v>0</v>
      </c>
      <c r="AU1662" s="28">
        <f>AS1662/($R1662*1000)</f>
        <v>0</v>
      </c>
      <c r="BB1662" s="1" t="s">
        <v>2374</v>
      </c>
      <c r="BC1662" s="2">
        <v>43584</v>
      </c>
      <c r="BF1662" s="2">
        <v>45139</v>
      </c>
      <c r="BG1662" s="1" t="s">
        <v>203</v>
      </c>
      <c r="BH1662" s="1" t="s">
        <v>1824</v>
      </c>
      <c r="BI1662" s="1" t="s">
        <v>93</v>
      </c>
      <c r="BJ1662" s="1" t="s">
        <v>2856</v>
      </c>
      <c r="BK1662" s="1" t="s">
        <v>725</v>
      </c>
      <c r="BL1662" s="1" t="s">
        <v>2857</v>
      </c>
      <c r="BM1662" s="1" t="s">
        <v>126</v>
      </c>
      <c r="BN1662" s="1" t="s">
        <v>3285</v>
      </c>
      <c r="BO1662" s="1">
        <v>150</v>
      </c>
      <c r="BP1662" s="1">
        <v>150</v>
      </c>
      <c r="BQ1662" s="1" t="s">
        <v>97</v>
      </c>
      <c r="BR1662" s="1" t="s">
        <v>98</v>
      </c>
      <c r="BS1662" s="1" t="s">
        <v>84</v>
      </c>
      <c r="BU1662" s="1">
        <v>0</v>
      </c>
      <c r="BV1662" s="1">
        <v>0</v>
      </c>
      <c r="BW1662" s="1">
        <v>0</v>
      </c>
      <c r="BX1662" s="1">
        <v>0</v>
      </c>
    </row>
    <row r="1663" spans="4:76" x14ac:dyDescent="0.25">
      <c r="D1663" s="4"/>
      <c r="E1663" s="5" t="str">
        <f>BJ1663</f>
        <v>DPP-2019-Cycle</v>
      </c>
      <c r="F1663" s="5" t="str">
        <f>BK1663</f>
        <v>South</v>
      </c>
      <c r="G1663" s="5" t="str">
        <f>_xlfn.CONCAT(E1663,F1663)</f>
        <v>DPP-2019-CycleSouth</v>
      </c>
      <c r="H1663" s="5" t="str">
        <f>BB1663</f>
        <v>Active</v>
      </c>
      <c r="I1663" s="6" t="str">
        <f>BS1663</f>
        <v>Not Started</v>
      </c>
      <c r="J1663" s="1" t="s">
        <v>3286</v>
      </c>
      <c r="M1663" s="1" t="s">
        <v>6178</v>
      </c>
      <c r="N1663" s="1" t="s">
        <v>6149</v>
      </c>
      <c r="P1663" s="1" t="str">
        <f>BM1663</f>
        <v>NRIS</v>
      </c>
      <c r="Q1663" s="1" t="s">
        <v>6202</v>
      </c>
      <c r="R1663" s="1">
        <f>BP1663</f>
        <v>100</v>
      </c>
      <c r="T1663" s="1" t="str">
        <f>BQ1663</f>
        <v>Solar</v>
      </c>
      <c r="U1663" s="1" t="str">
        <f>BH1663</f>
        <v>Pointe Coupee,Pointe Coupee Parish</v>
      </c>
      <c r="V1663" s="1" t="str">
        <f>BI1663</f>
        <v>LA</v>
      </c>
      <c r="Z1663" s="1">
        <v>1</v>
      </c>
      <c r="AA1663" s="1">
        <v>1</v>
      </c>
      <c r="AB1663" s="36">
        <v>400000</v>
      </c>
      <c r="AC1663" s="36">
        <v>3084135</v>
      </c>
      <c r="AJ1663" s="5"/>
      <c r="AK1663" s="32">
        <v>2285885</v>
      </c>
      <c r="AL1663" s="32">
        <f>SUM(AB1663:AK1663)</f>
        <v>5770020</v>
      </c>
      <c r="AM1663" s="32"/>
      <c r="AN1663" s="32"/>
      <c r="AO1663" s="32">
        <v>0</v>
      </c>
      <c r="AP1663" s="32">
        <v>7500000</v>
      </c>
      <c r="AQ1663" s="32">
        <v>21350104</v>
      </c>
      <c r="AR1663" s="32">
        <f>AP1663</f>
        <v>7500000</v>
      </c>
      <c r="AS1663" s="32">
        <f>AR1663+AQ1663+AO1663</f>
        <v>28850104</v>
      </c>
      <c r="AT1663" s="28">
        <f>AR1663/($R1663*1000)</f>
        <v>75</v>
      </c>
      <c r="AU1663" s="28">
        <f>AS1663/($R1663*1000)</f>
        <v>288.50103999999999</v>
      </c>
      <c r="AV1663" s="16">
        <f>IF(P1663 = "NRIS",AS1663,AR1663)</f>
        <v>28850104</v>
      </c>
      <c r="BB1663" s="1" t="s">
        <v>2374</v>
      </c>
      <c r="BC1663" s="2">
        <v>43584</v>
      </c>
      <c r="BF1663" s="2">
        <v>44743</v>
      </c>
      <c r="BG1663" s="1" t="s">
        <v>2574</v>
      </c>
      <c r="BH1663" s="1" t="s">
        <v>3274</v>
      </c>
      <c r="BI1663" s="1" t="s">
        <v>61</v>
      </c>
      <c r="BJ1663" s="1" t="s">
        <v>2856</v>
      </c>
      <c r="BK1663" s="1" t="s">
        <v>2395</v>
      </c>
      <c r="BL1663" s="1" t="s">
        <v>2863</v>
      </c>
      <c r="BM1663" s="1" t="s">
        <v>126</v>
      </c>
      <c r="BN1663" s="1" t="s">
        <v>3287</v>
      </c>
      <c r="BO1663" s="1">
        <v>100</v>
      </c>
      <c r="BP1663" s="1">
        <v>100</v>
      </c>
      <c r="BQ1663" s="1" t="s">
        <v>1485</v>
      </c>
      <c r="BR1663" s="1" t="s">
        <v>1486</v>
      </c>
      <c r="BS1663" s="1" t="s">
        <v>84</v>
      </c>
      <c r="BU1663" s="1">
        <v>100</v>
      </c>
      <c r="BV1663" s="1">
        <v>65</v>
      </c>
      <c r="BW1663" s="1">
        <v>0</v>
      </c>
      <c r="BX1663" s="1">
        <v>0</v>
      </c>
    </row>
    <row r="1664" spans="4:76" x14ac:dyDescent="0.25">
      <c r="D1664" s="4"/>
      <c r="E1664" s="5" t="str">
        <f>BJ1664</f>
        <v>DPP-2019-Cycle</v>
      </c>
      <c r="F1664" s="5" t="str">
        <f>BK1664</f>
        <v>South</v>
      </c>
      <c r="G1664" s="5" t="str">
        <f>_xlfn.CONCAT(E1664,F1664)</f>
        <v>DPP-2019-CycleSouth</v>
      </c>
      <c r="H1664" s="5" t="str">
        <f>BB1664</f>
        <v>Active</v>
      </c>
      <c r="I1664" s="6" t="str">
        <f>BS1664</f>
        <v>Not Started</v>
      </c>
      <c r="J1664" s="1" t="s">
        <v>3288</v>
      </c>
      <c r="M1664" s="1" t="s">
        <v>6178</v>
      </c>
      <c r="N1664" s="1" t="s">
        <v>6149</v>
      </c>
      <c r="P1664" s="1" t="str">
        <f>BM1664</f>
        <v>NRIS</v>
      </c>
      <c r="Q1664" s="1" t="s">
        <v>6202</v>
      </c>
      <c r="R1664" s="1">
        <f>BP1664</f>
        <v>95</v>
      </c>
      <c r="T1664" s="1" t="str">
        <f>BQ1664</f>
        <v>Solar</v>
      </c>
      <c r="U1664" s="1" t="str">
        <f>BH1664</f>
        <v>White County</v>
      </c>
      <c r="V1664" s="1" t="str">
        <f>BI1664</f>
        <v>AR</v>
      </c>
      <c r="Z1664" s="1">
        <v>1</v>
      </c>
      <c r="AA1664" s="1">
        <v>1</v>
      </c>
      <c r="AB1664" s="36">
        <v>380000</v>
      </c>
      <c r="AC1664" s="36">
        <v>2117528</v>
      </c>
      <c r="AJ1664" s="5"/>
      <c r="AK1664" s="32">
        <v>0</v>
      </c>
      <c r="AL1664" s="32">
        <f>SUM(AB1664:AK1664)</f>
        <v>2497528</v>
      </c>
      <c r="AM1664" s="32"/>
      <c r="AN1664" s="32"/>
      <c r="AO1664" s="32">
        <v>0</v>
      </c>
      <c r="AP1664" s="32">
        <v>10453000</v>
      </c>
      <c r="AQ1664" s="32">
        <v>0</v>
      </c>
      <c r="AR1664" s="32">
        <f>AP1664</f>
        <v>10453000</v>
      </c>
      <c r="AS1664" s="32">
        <f>AR1664+AQ1664+AO1664</f>
        <v>10453000</v>
      </c>
      <c r="AT1664" s="28">
        <f>AR1664/($R1664*1000)</f>
        <v>110.03157894736842</v>
      </c>
      <c r="AU1664" s="28">
        <f>AS1664/($R1664*1000)</f>
        <v>110.03157894736842</v>
      </c>
      <c r="AV1664" s="16">
        <f>IF(P1664 = "NRIS",AS1664,AR1664)</f>
        <v>10453000</v>
      </c>
      <c r="BB1664" s="1" t="s">
        <v>2374</v>
      </c>
      <c r="BC1664" s="2">
        <v>43584</v>
      </c>
      <c r="BF1664" s="2">
        <v>44743</v>
      </c>
      <c r="BG1664" s="1" t="s">
        <v>2392</v>
      </c>
      <c r="BH1664" s="1" t="s">
        <v>805</v>
      </c>
      <c r="BI1664" s="1" t="s">
        <v>2394</v>
      </c>
      <c r="BJ1664" s="1" t="s">
        <v>2856</v>
      </c>
      <c r="BK1664" s="1" t="s">
        <v>2395</v>
      </c>
      <c r="BL1664" s="1" t="s">
        <v>2863</v>
      </c>
      <c r="BM1664" s="1" t="s">
        <v>126</v>
      </c>
      <c r="BN1664" s="1" t="s">
        <v>3289</v>
      </c>
      <c r="BO1664" s="1">
        <v>95</v>
      </c>
      <c r="BP1664" s="1">
        <v>95</v>
      </c>
      <c r="BQ1664" s="1" t="s">
        <v>1485</v>
      </c>
      <c r="BR1664" s="1" t="s">
        <v>1486</v>
      </c>
      <c r="BS1664" s="1" t="s">
        <v>84</v>
      </c>
      <c r="BU1664" s="1">
        <v>95</v>
      </c>
      <c r="BV1664" s="1">
        <v>80.75</v>
      </c>
      <c r="BW1664" s="1">
        <v>0</v>
      </c>
      <c r="BX1664" s="1">
        <v>0</v>
      </c>
    </row>
    <row r="1665" spans="2:76" hidden="1" x14ac:dyDescent="0.25">
      <c r="D1665" s="4"/>
      <c r="E1665" s="5" t="str">
        <f>BJ1665</f>
        <v>DPP-2019-Cycle</v>
      </c>
      <c r="F1665" s="5" t="str">
        <f>BK1665</f>
        <v>East (ATC)</v>
      </c>
      <c r="H1665" s="5" t="str">
        <f>BB1665</f>
        <v>Active</v>
      </c>
      <c r="I1665" s="6" t="str">
        <f>BS1665</f>
        <v>Not Started</v>
      </c>
      <c r="J1665" s="1" t="s">
        <v>3290</v>
      </c>
      <c r="P1665" s="1" t="str">
        <f>BM1665</f>
        <v>NRIS</v>
      </c>
      <c r="R1665" s="1">
        <f>BP1665</f>
        <v>95</v>
      </c>
      <c r="T1665" s="1" t="str">
        <f>BQ1665</f>
        <v>Wind</v>
      </c>
      <c r="U1665" s="1" t="str">
        <f>BH1665</f>
        <v>Grant County</v>
      </c>
      <c r="V1665" s="1" t="str">
        <f>BI1665</f>
        <v>WI</v>
      </c>
      <c r="AB1665" s="1"/>
      <c r="AC1665" s="1"/>
      <c r="AJ1665" s="5"/>
      <c r="AK1665" s="5"/>
      <c r="AL1665" s="5"/>
      <c r="AM1665" s="5"/>
      <c r="AN1665" s="5"/>
      <c r="AO1665" s="5"/>
      <c r="AP1665" s="5"/>
      <c r="AQ1665" s="5"/>
      <c r="AR1665" s="32"/>
      <c r="AS1665" s="32"/>
      <c r="AT1665" s="28">
        <f>AR1665/($R1665*1000)</f>
        <v>0</v>
      </c>
      <c r="AU1665" s="28">
        <f>AS1665/($R1665*1000)</f>
        <v>0</v>
      </c>
      <c r="BB1665" s="1" t="s">
        <v>2374</v>
      </c>
      <c r="BC1665" s="2">
        <v>43584</v>
      </c>
      <c r="BF1665" s="2">
        <v>44409</v>
      </c>
      <c r="BG1665" s="1" t="s">
        <v>74</v>
      </c>
      <c r="BH1665" s="1" t="s">
        <v>204</v>
      </c>
      <c r="BI1665" s="1" t="s">
        <v>76</v>
      </c>
      <c r="BJ1665" s="1" t="s">
        <v>2856</v>
      </c>
      <c r="BK1665" s="1" t="s">
        <v>2196</v>
      </c>
      <c r="BL1665" s="1" t="s">
        <v>2863</v>
      </c>
      <c r="BM1665" s="1" t="s">
        <v>126</v>
      </c>
      <c r="BN1665" s="1" t="s">
        <v>3291</v>
      </c>
      <c r="BO1665" s="1">
        <v>95</v>
      </c>
      <c r="BP1665" s="1">
        <v>95</v>
      </c>
      <c r="BQ1665" s="1" t="s">
        <v>97</v>
      </c>
      <c r="BR1665" s="1" t="s">
        <v>98</v>
      </c>
      <c r="BS1665" s="1" t="s">
        <v>84</v>
      </c>
      <c r="BU1665" s="1">
        <v>67.2</v>
      </c>
      <c r="BV1665" s="1">
        <v>67.2</v>
      </c>
      <c r="BW1665" s="1">
        <v>0</v>
      </c>
      <c r="BX1665" s="1">
        <v>0</v>
      </c>
    </row>
    <row r="1666" spans="2:76" hidden="1" x14ac:dyDescent="0.25">
      <c r="D1666" s="4"/>
      <c r="E1666" s="5" t="str">
        <f>BJ1666</f>
        <v>DPP-2019-Cycle</v>
      </c>
      <c r="F1666" s="5" t="str">
        <f>BK1666</f>
        <v>East (ITC)</v>
      </c>
      <c r="H1666" s="5" t="str">
        <f>BB1666</f>
        <v>Active</v>
      </c>
      <c r="I1666" s="6" t="str">
        <f>BS1666</f>
        <v>Not Started</v>
      </c>
      <c r="J1666" s="1" t="s">
        <v>3292</v>
      </c>
      <c r="P1666" s="1" t="str">
        <f>BM1666</f>
        <v>NRIS</v>
      </c>
      <c r="R1666" s="1">
        <f>BP1666</f>
        <v>100</v>
      </c>
      <c r="T1666" s="1" t="str">
        <f>BQ1666</f>
        <v>Solar</v>
      </c>
      <c r="U1666" s="1" t="str">
        <f>BH1666</f>
        <v>Muskegon County</v>
      </c>
      <c r="V1666" s="1" t="str">
        <f>BI1666</f>
        <v>MI</v>
      </c>
      <c r="AB1666" s="1"/>
      <c r="AC1666" s="1"/>
      <c r="AJ1666" s="5"/>
      <c r="AK1666" s="5"/>
      <c r="AL1666" s="5"/>
      <c r="AM1666" s="5"/>
      <c r="AN1666" s="5"/>
      <c r="AO1666" s="5"/>
      <c r="AP1666" s="5"/>
      <c r="AQ1666" s="5"/>
      <c r="AR1666" s="32"/>
      <c r="AS1666" s="32"/>
      <c r="AT1666" s="28">
        <f>AR1666/($R1666*1000)</f>
        <v>0</v>
      </c>
      <c r="AU1666" s="28">
        <f>AS1666/($R1666*1000)</f>
        <v>0</v>
      </c>
      <c r="BB1666" s="1" t="s">
        <v>2374</v>
      </c>
      <c r="BC1666" s="2">
        <v>43584</v>
      </c>
      <c r="BF1666" s="2">
        <v>45198</v>
      </c>
      <c r="BG1666" s="1" t="s">
        <v>139</v>
      </c>
      <c r="BH1666" s="1" t="s">
        <v>3293</v>
      </c>
      <c r="BI1666" s="1" t="s">
        <v>130</v>
      </c>
      <c r="BJ1666" s="1" t="s">
        <v>2856</v>
      </c>
      <c r="BK1666" s="1" t="s">
        <v>1808</v>
      </c>
      <c r="BL1666" s="1" t="s">
        <v>2863</v>
      </c>
      <c r="BM1666" s="1" t="s">
        <v>126</v>
      </c>
      <c r="BN1666" s="1" t="s">
        <v>3294</v>
      </c>
      <c r="BO1666" s="1">
        <v>100</v>
      </c>
      <c r="BP1666" s="1">
        <v>100</v>
      </c>
      <c r="BQ1666" s="1" t="s">
        <v>1485</v>
      </c>
      <c r="BR1666" s="1" t="s">
        <v>1486</v>
      </c>
      <c r="BS1666" s="1" t="s">
        <v>84</v>
      </c>
      <c r="BU1666" s="1">
        <v>100</v>
      </c>
      <c r="BV1666" s="1">
        <v>100</v>
      </c>
      <c r="BW1666" s="1">
        <v>0</v>
      </c>
      <c r="BX1666" s="1">
        <v>0</v>
      </c>
    </row>
    <row r="1667" spans="2:76" hidden="1" x14ac:dyDescent="0.25">
      <c r="D1667" s="4"/>
      <c r="E1667" s="5" t="str">
        <f>BJ1667</f>
        <v>DPP-2019-Cycle</v>
      </c>
      <c r="F1667" s="5" t="str">
        <f>BK1667</f>
        <v>Central</v>
      </c>
      <c r="H1667" s="5" t="str">
        <f>BB1667</f>
        <v>Active</v>
      </c>
      <c r="I1667" s="6" t="str">
        <f>BS1667</f>
        <v>Not Started</v>
      </c>
      <c r="J1667" s="1" t="s">
        <v>3295</v>
      </c>
      <c r="P1667" s="1" t="str">
        <f>BM1667</f>
        <v>NRIS</v>
      </c>
      <c r="R1667" s="1">
        <f>BP1667</f>
        <v>100</v>
      </c>
      <c r="T1667" s="1" t="str">
        <f>BQ1667</f>
        <v>Wind</v>
      </c>
      <c r="U1667" s="1" t="str">
        <f>BH1667</f>
        <v>Cooper County</v>
      </c>
      <c r="V1667" s="1" t="str">
        <f>BI1667</f>
        <v>MO</v>
      </c>
      <c r="AB1667" s="1"/>
      <c r="AC1667" s="1"/>
      <c r="AJ1667" s="5"/>
      <c r="AK1667" s="5"/>
      <c r="AL1667" s="5"/>
      <c r="AM1667" s="5"/>
      <c r="AN1667" s="5"/>
      <c r="AO1667" s="5"/>
      <c r="AP1667" s="5"/>
      <c r="AQ1667" s="5"/>
      <c r="AR1667" s="32"/>
      <c r="AS1667" s="32"/>
      <c r="AT1667" s="28">
        <f>AR1667/($R1667*1000)</f>
        <v>0</v>
      </c>
      <c r="AU1667" s="28">
        <f>AS1667/($R1667*1000)</f>
        <v>0</v>
      </c>
      <c r="BB1667" s="1" t="s">
        <v>2374</v>
      </c>
      <c r="BC1667" s="2">
        <v>43584</v>
      </c>
      <c r="BF1667" s="2">
        <v>44757</v>
      </c>
      <c r="BG1667" s="1" t="s">
        <v>486</v>
      </c>
      <c r="BH1667" s="1" t="s">
        <v>3296</v>
      </c>
      <c r="BI1667" s="1" t="s">
        <v>488</v>
      </c>
      <c r="BJ1667" s="1" t="s">
        <v>2856</v>
      </c>
      <c r="BK1667" s="1" t="s">
        <v>2435</v>
      </c>
      <c r="BL1667" s="1" t="s">
        <v>2857</v>
      </c>
      <c r="BM1667" s="1" t="s">
        <v>126</v>
      </c>
      <c r="BN1667" s="1" t="s">
        <v>3297</v>
      </c>
      <c r="BO1667" s="1">
        <v>100</v>
      </c>
      <c r="BP1667" s="1">
        <v>100</v>
      </c>
      <c r="BQ1667" s="1" t="s">
        <v>97</v>
      </c>
      <c r="BR1667" s="1" t="s">
        <v>98</v>
      </c>
      <c r="BS1667" s="1" t="s">
        <v>84</v>
      </c>
      <c r="BU1667" s="1">
        <v>0</v>
      </c>
      <c r="BV1667" s="1">
        <v>0</v>
      </c>
      <c r="BW1667" s="1">
        <v>0</v>
      </c>
      <c r="BX1667" s="1">
        <v>0</v>
      </c>
    </row>
    <row r="1668" spans="2:76" hidden="1" x14ac:dyDescent="0.25">
      <c r="D1668" s="4"/>
      <c r="E1668" s="5" t="str">
        <f>BJ1668</f>
        <v>DPP-2019-Cycle</v>
      </c>
      <c r="F1668" s="5" t="str">
        <f>BK1668</f>
        <v>East (ATC)</v>
      </c>
      <c r="H1668" s="5" t="str">
        <f>BB1668</f>
        <v>Active</v>
      </c>
      <c r="I1668" s="6" t="str">
        <f>BS1668</f>
        <v>Not Started</v>
      </c>
      <c r="J1668" s="1" t="s">
        <v>3298</v>
      </c>
      <c r="P1668" s="1" t="str">
        <f>BM1668</f>
        <v>NRIS</v>
      </c>
      <c r="R1668" s="1">
        <f>BP1668</f>
        <v>98.56</v>
      </c>
      <c r="T1668" s="1" t="str">
        <f>BQ1668</f>
        <v>Solar</v>
      </c>
      <c r="U1668" s="1" t="str">
        <f>BH1668</f>
        <v>Rock County</v>
      </c>
      <c r="V1668" s="1" t="str">
        <f>BI1668</f>
        <v>WI</v>
      </c>
      <c r="AB1668" s="1"/>
      <c r="AC1668" s="1"/>
      <c r="AJ1668" s="5"/>
      <c r="AK1668" s="5"/>
      <c r="AL1668" s="5"/>
      <c r="AM1668" s="5"/>
      <c r="AN1668" s="5"/>
      <c r="AO1668" s="5"/>
      <c r="AP1668" s="5"/>
      <c r="AQ1668" s="5"/>
      <c r="AR1668" s="32"/>
      <c r="AS1668" s="32"/>
      <c r="AT1668" s="28">
        <f>AR1668/($R1668*1000)</f>
        <v>0</v>
      </c>
      <c r="AU1668" s="28">
        <f>AS1668/($R1668*1000)</f>
        <v>0</v>
      </c>
      <c r="BB1668" s="1" t="s">
        <v>2374</v>
      </c>
      <c r="BC1668" s="2">
        <v>43584</v>
      </c>
      <c r="BF1668" s="2">
        <v>44757</v>
      </c>
      <c r="BG1668" s="1" t="s">
        <v>74</v>
      </c>
      <c r="BH1668" s="1" t="s">
        <v>158</v>
      </c>
      <c r="BI1668" s="1" t="s">
        <v>76</v>
      </c>
      <c r="BJ1668" s="1" t="s">
        <v>2856</v>
      </c>
      <c r="BK1668" s="1" t="s">
        <v>2196</v>
      </c>
      <c r="BL1668" s="1" t="s">
        <v>2863</v>
      </c>
      <c r="BM1668" s="1" t="s">
        <v>126</v>
      </c>
      <c r="BN1668" s="1" t="s">
        <v>3299</v>
      </c>
      <c r="BO1668" s="1">
        <v>98.56</v>
      </c>
      <c r="BP1668" s="1">
        <v>98.56</v>
      </c>
      <c r="BQ1668" s="1" t="s">
        <v>1485</v>
      </c>
      <c r="BR1668" s="1" t="s">
        <v>1486</v>
      </c>
      <c r="BS1668" s="1" t="s">
        <v>84</v>
      </c>
      <c r="BU1668" s="1">
        <v>98.56</v>
      </c>
      <c r="BV1668" s="1">
        <v>98.56</v>
      </c>
      <c r="BW1668" s="1">
        <v>0</v>
      </c>
      <c r="BX1668" s="1">
        <v>0</v>
      </c>
    </row>
    <row r="1669" spans="2:76" hidden="1" x14ac:dyDescent="0.25">
      <c r="D1669" s="4"/>
      <c r="E1669" s="5" t="str">
        <f>BJ1669</f>
        <v>DPP-2017-FEB</v>
      </c>
      <c r="F1669" s="5" t="str">
        <f>BK1669</f>
        <v>South</v>
      </c>
      <c r="H1669" s="5" t="str">
        <f>BB1669</f>
        <v>Withdrawn</v>
      </c>
      <c r="I1669" s="6" t="str">
        <f>BS1669</f>
        <v>Not Started</v>
      </c>
      <c r="J1669" s="1" t="s">
        <v>3683</v>
      </c>
      <c r="P1669" s="1" t="str">
        <f>BM1669</f>
        <v>NRIS</v>
      </c>
      <c r="R1669" s="1">
        <f>BP1669</f>
        <v>42.7</v>
      </c>
      <c r="T1669" s="1" t="str">
        <f>BQ1669</f>
        <v>Gas</v>
      </c>
      <c r="U1669" s="1" t="str">
        <f>BH1669</f>
        <v>Clark County</v>
      </c>
      <c r="V1669" s="1" t="str">
        <f>BI1669</f>
        <v>AR</v>
      </c>
      <c r="AB1669" s="1"/>
      <c r="AC1669" s="1"/>
      <c r="AJ1669" s="5"/>
      <c r="AK1669" s="5"/>
      <c r="AL1669" s="5"/>
      <c r="AM1669" s="5"/>
      <c r="AN1669" s="5"/>
      <c r="AO1669" s="5"/>
      <c r="AP1669" s="5"/>
      <c r="AQ1669" s="5"/>
      <c r="AR1669" s="5"/>
      <c r="AS1669" s="5"/>
      <c r="AT1669" s="5"/>
      <c r="AU1669" s="5"/>
      <c r="BB1669" s="1" t="s">
        <v>73</v>
      </c>
      <c r="BC1669" s="2">
        <v>42324</v>
      </c>
      <c r="BD1669" s="2">
        <v>42933</v>
      </c>
      <c r="BF1669" s="2">
        <v>42826</v>
      </c>
      <c r="BG1669" s="1" t="s">
        <v>59</v>
      </c>
      <c r="BH1669" s="1" t="s">
        <v>2829</v>
      </c>
      <c r="BI1669" s="1" t="s">
        <v>2394</v>
      </c>
      <c r="BJ1669" s="1" t="s">
        <v>3220</v>
      </c>
      <c r="BK1669" s="1" t="s">
        <v>2395</v>
      </c>
      <c r="BL1669" s="1" t="s">
        <v>726</v>
      </c>
      <c r="BM1669" s="1" t="s">
        <v>126</v>
      </c>
      <c r="BN1669" s="1" t="s">
        <v>3684</v>
      </c>
      <c r="BO1669" s="1">
        <v>42.7</v>
      </c>
      <c r="BP1669" s="1">
        <v>42.7</v>
      </c>
      <c r="BQ1669" s="1" t="s">
        <v>64</v>
      </c>
      <c r="BR1669" s="1" t="s">
        <v>94</v>
      </c>
      <c r="BS1669" s="1" t="s">
        <v>84</v>
      </c>
      <c r="BU1669" s="1">
        <v>0</v>
      </c>
      <c r="BV1669" s="1">
        <v>0</v>
      </c>
      <c r="BW1669" s="1">
        <v>0</v>
      </c>
      <c r="BX1669" s="1">
        <v>0</v>
      </c>
    </row>
    <row r="1670" spans="2:76" hidden="1" x14ac:dyDescent="0.25">
      <c r="D1670" s="4"/>
      <c r="E1670" s="5" t="str">
        <f>BJ1670</f>
        <v>DPP-2019-Cycle</v>
      </c>
      <c r="F1670" s="5" t="str">
        <f>BK1670</f>
        <v>Central</v>
      </c>
      <c r="H1670" s="5" t="str">
        <f>BB1670</f>
        <v>Active</v>
      </c>
      <c r="I1670" s="6" t="str">
        <f>BS1670</f>
        <v>Not Started</v>
      </c>
      <c r="J1670" s="1" t="s">
        <v>3300</v>
      </c>
      <c r="P1670" s="1" t="str">
        <f>BM1670</f>
        <v>NRIS</v>
      </c>
      <c r="R1670" s="1">
        <f>BP1670</f>
        <v>200</v>
      </c>
      <c r="T1670" s="1" t="str">
        <f>BQ1670</f>
        <v>Solar</v>
      </c>
      <c r="U1670" s="1" t="str">
        <f>BH1670</f>
        <v>Fountain County</v>
      </c>
      <c r="V1670" s="1" t="str">
        <f>BI1670</f>
        <v>IN</v>
      </c>
      <c r="AB1670" s="1"/>
      <c r="AC1670" s="1"/>
      <c r="AJ1670" s="5"/>
      <c r="AK1670" s="5"/>
      <c r="AL1670" s="5"/>
      <c r="AM1670" s="5"/>
      <c r="AN1670" s="5"/>
      <c r="AO1670" s="5"/>
      <c r="AP1670" s="5"/>
      <c r="AQ1670" s="5"/>
      <c r="AR1670" s="32"/>
      <c r="AS1670" s="32"/>
      <c r="AT1670" s="28">
        <f>AR1670/($R1670*1000)</f>
        <v>0</v>
      </c>
      <c r="AU1670" s="28">
        <f>AS1670/($R1670*1000)</f>
        <v>0</v>
      </c>
      <c r="BB1670" s="1" t="s">
        <v>2374</v>
      </c>
      <c r="BC1670" s="2">
        <v>43584</v>
      </c>
      <c r="BF1670" s="2">
        <v>45200</v>
      </c>
      <c r="BG1670" s="1" t="s">
        <v>2850</v>
      </c>
      <c r="BH1670" s="1" t="s">
        <v>3301</v>
      </c>
      <c r="BI1670" s="1" t="s">
        <v>103</v>
      </c>
      <c r="BJ1670" s="1" t="s">
        <v>2856</v>
      </c>
      <c r="BK1670" s="1" t="s">
        <v>2435</v>
      </c>
      <c r="BL1670" s="1" t="s">
        <v>2857</v>
      </c>
      <c r="BM1670" s="1" t="s">
        <v>126</v>
      </c>
      <c r="BN1670" s="1" t="s">
        <v>3302</v>
      </c>
      <c r="BO1670" s="1">
        <v>200</v>
      </c>
      <c r="BP1670" s="1">
        <v>200</v>
      </c>
      <c r="BQ1670" s="1" t="s">
        <v>1485</v>
      </c>
      <c r="BR1670" s="1" t="s">
        <v>1486</v>
      </c>
      <c r="BS1670" s="1" t="s">
        <v>84</v>
      </c>
      <c r="BU1670" s="1">
        <v>0</v>
      </c>
      <c r="BV1670" s="1">
        <v>0</v>
      </c>
      <c r="BW1670" s="1">
        <v>0</v>
      </c>
      <c r="BX1670" s="1">
        <v>0</v>
      </c>
    </row>
    <row r="1671" spans="2:76" hidden="1" x14ac:dyDescent="0.25">
      <c r="D1671" s="4"/>
      <c r="E1671" s="5" t="str">
        <f>BJ1671</f>
        <v>DPP-2019-Cycle</v>
      </c>
      <c r="F1671" s="5" t="str">
        <f>BK1671</f>
        <v>East (ITC)</v>
      </c>
      <c r="H1671" s="5" t="str">
        <f>BB1671</f>
        <v>Active</v>
      </c>
      <c r="I1671" s="6" t="str">
        <f>BS1671</f>
        <v>Not Started</v>
      </c>
      <c r="J1671" s="1" t="s">
        <v>3303</v>
      </c>
      <c r="P1671" s="1" t="str">
        <f>BM1671</f>
        <v>NRIS</v>
      </c>
      <c r="R1671" s="1">
        <f>BP1671</f>
        <v>200</v>
      </c>
      <c r="T1671" s="1" t="str">
        <f>BQ1671</f>
        <v>Solar</v>
      </c>
      <c r="U1671" s="1" t="str">
        <f>BH1671</f>
        <v>Montcalm County</v>
      </c>
      <c r="V1671" s="1" t="str">
        <f>BI1671</f>
        <v>MI</v>
      </c>
      <c r="AB1671" s="1"/>
      <c r="AC1671" s="1"/>
      <c r="AJ1671" s="5"/>
      <c r="AK1671" s="5"/>
      <c r="AL1671" s="5"/>
      <c r="AM1671" s="5"/>
      <c r="AN1671" s="5"/>
      <c r="AO1671" s="5"/>
      <c r="AP1671" s="5"/>
      <c r="AQ1671" s="5"/>
      <c r="AR1671" s="32"/>
      <c r="AS1671" s="32"/>
      <c r="AT1671" s="28">
        <f>AR1671/($R1671*1000)</f>
        <v>0</v>
      </c>
      <c r="AU1671" s="28">
        <f>AS1671/($R1671*1000)</f>
        <v>0</v>
      </c>
      <c r="BB1671" s="1" t="s">
        <v>2374</v>
      </c>
      <c r="BC1671" s="2">
        <v>43584</v>
      </c>
      <c r="BF1671" s="2">
        <v>45200</v>
      </c>
      <c r="BG1671" s="1" t="s">
        <v>139</v>
      </c>
      <c r="BH1671" s="1" t="s">
        <v>2492</v>
      </c>
      <c r="BI1671" s="1" t="s">
        <v>130</v>
      </c>
      <c r="BJ1671" s="1" t="s">
        <v>2856</v>
      </c>
      <c r="BK1671" s="1" t="s">
        <v>1808</v>
      </c>
      <c r="BL1671" s="1" t="s">
        <v>2863</v>
      </c>
      <c r="BM1671" s="1" t="s">
        <v>126</v>
      </c>
      <c r="BN1671" s="1" t="s">
        <v>3304</v>
      </c>
      <c r="BO1671" s="1">
        <v>200</v>
      </c>
      <c r="BP1671" s="1">
        <v>200</v>
      </c>
      <c r="BQ1671" s="1" t="s">
        <v>1485</v>
      </c>
      <c r="BR1671" s="1" t="s">
        <v>1486</v>
      </c>
      <c r="BS1671" s="1" t="s">
        <v>84</v>
      </c>
      <c r="BU1671" s="1">
        <v>200</v>
      </c>
      <c r="BV1671" s="1">
        <v>200</v>
      </c>
      <c r="BW1671" s="1">
        <v>0</v>
      </c>
      <c r="BX1671" s="1">
        <v>0</v>
      </c>
    </row>
    <row r="1672" spans="2:76" hidden="1" x14ac:dyDescent="0.25">
      <c r="D1672" s="4"/>
      <c r="E1672" s="5" t="str">
        <f>BJ1672</f>
        <v>DPP-2017-AUG</v>
      </c>
      <c r="F1672" s="5" t="str">
        <f>BK1672</f>
        <v>South</v>
      </c>
      <c r="H1672" s="5" t="str">
        <f>BB1672</f>
        <v>Done</v>
      </c>
      <c r="I1672" s="6" t="str">
        <f>BS1672</f>
        <v>Under Construction</v>
      </c>
      <c r="J1672" s="1" t="s">
        <v>5871</v>
      </c>
      <c r="P1672" s="1" t="str">
        <f>BM1672</f>
        <v>NRIS</v>
      </c>
      <c r="R1672" s="1">
        <f>BP1672</f>
        <v>37.200000000000003</v>
      </c>
      <c r="T1672" s="1" t="str">
        <f>BQ1672</f>
        <v>Hydro</v>
      </c>
      <c r="U1672" s="1" t="str">
        <f>BH1672</f>
        <v>Concordia Parish</v>
      </c>
      <c r="V1672" s="1" t="str">
        <f>BI1672</f>
        <v>LA</v>
      </c>
      <c r="AB1672" s="1"/>
      <c r="AC1672" s="1"/>
      <c r="AJ1672" s="5"/>
      <c r="AK1672" s="5"/>
      <c r="AL1672" s="5"/>
      <c r="AM1672" s="5"/>
      <c r="AN1672" s="5"/>
      <c r="AO1672" s="5"/>
      <c r="AP1672" s="5"/>
      <c r="AQ1672" s="5"/>
      <c r="AR1672" s="5"/>
      <c r="AS1672" s="5"/>
      <c r="AT1672" s="5"/>
      <c r="AU1672" s="5"/>
      <c r="BB1672" s="1" t="s">
        <v>58</v>
      </c>
      <c r="BC1672" s="2">
        <v>42902</v>
      </c>
      <c r="BE1672" s="2">
        <v>43895</v>
      </c>
      <c r="BG1672" s="1" t="s">
        <v>59</v>
      </c>
      <c r="BH1672" s="1" t="s">
        <v>3018</v>
      </c>
      <c r="BI1672" s="1" t="s">
        <v>61</v>
      </c>
      <c r="BJ1672" s="1" t="s">
        <v>3692</v>
      </c>
      <c r="BK1672" s="1" t="s">
        <v>2395</v>
      </c>
      <c r="BL1672" s="1" t="s">
        <v>726</v>
      </c>
      <c r="BM1672" s="1" t="s">
        <v>126</v>
      </c>
      <c r="BN1672" s="1" t="s">
        <v>5872</v>
      </c>
      <c r="BO1672" s="1">
        <v>37.200000000000003</v>
      </c>
      <c r="BP1672" s="1">
        <v>37.200000000000003</v>
      </c>
      <c r="BQ1672" s="1" t="s">
        <v>69</v>
      </c>
      <c r="BR1672" s="1" t="s">
        <v>150</v>
      </c>
      <c r="BS1672" s="1" t="s">
        <v>71</v>
      </c>
      <c r="BT1672" s="2">
        <v>33210</v>
      </c>
      <c r="BU1672" s="1">
        <v>0</v>
      </c>
      <c r="BV1672" s="1">
        <v>25.33</v>
      </c>
      <c r="BW1672" s="1">
        <v>0</v>
      </c>
      <c r="BX1672" s="1">
        <v>23.5</v>
      </c>
    </row>
    <row r="1673" spans="2:76" ht="30" hidden="1" x14ac:dyDescent="0.25">
      <c r="D1673" s="24" t="s">
        <v>3693</v>
      </c>
      <c r="E1673" s="5" t="str">
        <f>BJ1673</f>
        <v>DPP-2019-Cycle</v>
      </c>
      <c r="F1673" s="5" t="str">
        <f>BK1673</f>
        <v>South</v>
      </c>
      <c r="H1673" s="5" t="str">
        <f>BB1673</f>
        <v>Withdrawn</v>
      </c>
      <c r="I1673" s="6" t="str">
        <f>BS1673</f>
        <v>Not Started</v>
      </c>
      <c r="J1673" s="1" t="s">
        <v>5425</v>
      </c>
      <c r="P1673" s="1" t="str">
        <f>BM1673</f>
        <v>NRIS</v>
      </c>
      <c r="Q1673" s="1" t="s">
        <v>6202</v>
      </c>
      <c r="R1673" s="1">
        <f>BP1673</f>
        <v>200</v>
      </c>
      <c r="T1673" s="1" t="str">
        <f>BQ1673</f>
        <v>Solar</v>
      </c>
      <c r="U1673" s="1" t="str">
        <f>BH1673</f>
        <v>Beauregard Parish</v>
      </c>
      <c r="V1673" s="1" t="str">
        <f>BI1673</f>
        <v>LA</v>
      </c>
      <c r="Z1673" s="1">
        <v>0</v>
      </c>
      <c r="AB1673" s="1"/>
      <c r="AC1673" s="1"/>
      <c r="AJ1673" s="5"/>
      <c r="AK1673" s="5"/>
      <c r="AL1673" s="5"/>
      <c r="AM1673" s="5"/>
      <c r="AN1673" s="5"/>
      <c r="AO1673" s="5"/>
      <c r="AP1673" s="5"/>
      <c r="AQ1673" s="5"/>
      <c r="AR1673" s="32"/>
      <c r="AS1673" s="32"/>
      <c r="AT1673" s="28">
        <f>AR1673/($R1673*1000)</f>
        <v>0</v>
      </c>
      <c r="AU1673" s="28">
        <f>AS1673/($R1673*1000)</f>
        <v>0</v>
      </c>
      <c r="BB1673" s="1" t="s">
        <v>73</v>
      </c>
      <c r="BC1673" s="2">
        <v>43584</v>
      </c>
      <c r="BD1673" s="2">
        <v>44029</v>
      </c>
      <c r="BF1673" s="2">
        <v>45200</v>
      </c>
      <c r="BG1673" s="1" t="s">
        <v>2711</v>
      </c>
      <c r="BH1673" s="1" t="s">
        <v>3081</v>
      </c>
      <c r="BI1673" s="1" t="s">
        <v>61</v>
      </c>
      <c r="BJ1673" s="1" t="s">
        <v>2856</v>
      </c>
      <c r="BK1673" s="1" t="s">
        <v>2395</v>
      </c>
      <c r="BL1673" s="1" t="s">
        <v>2863</v>
      </c>
      <c r="BM1673" s="1" t="s">
        <v>126</v>
      </c>
      <c r="BN1673" s="1" t="s">
        <v>5426</v>
      </c>
      <c r="BO1673" s="1">
        <v>200</v>
      </c>
      <c r="BP1673" s="1">
        <v>200</v>
      </c>
      <c r="BQ1673" s="1" t="s">
        <v>1485</v>
      </c>
      <c r="BR1673" s="1" t="s">
        <v>1486</v>
      </c>
      <c r="BS1673" s="1" t="s">
        <v>84</v>
      </c>
      <c r="BU1673" s="1">
        <v>0</v>
      </c>
      <c r="BV1673" s="1">
        <v>0</v>
      </c>
      <c r="BW1673" s="1">
        <v>0</v>
      </c>
      <c r="BX1673" s="1">
        <v>0</v>
      </c>
    </row>
    <row r="1674" spans="2:76" hidden="1" x14ac:dyDescent="0.25">
      <c r="D1674" s="4"/>
      <c r="E1674" s="5" t="str">
        <f>BJ1674</f>
        <v>DPP-2016-FEB</v>
      </c>
      <c r="F1674" s="5" t="str">
        <f>BK1674</f>
        <v>East (ITC)</v>
      </c>
      <c r="H1674" s="5" t="str">
        <f>BB1674</f>
        <v>Withdrawn</v>
      </c>
      <c r="I1674" s="6" t="str">
        <f>BS1674</f>
        <v>Not Started</v>
      </c>
      <c r="J1674" s="1" t="s">
        <v>3698</v>
      </c>
      <c r="P1674" s="1" t="str">
        <f>BM1674</f>
        <v>NRIS</v>
      </c>
      <c r="R1674" s="1">
        <f>BP1674</f>
        <v>151.80000000000001</v>
      </c>
      <c r="T1674" s="1" t="str">
        <f>BQ1674</f>
        <v>Wind</v>
      </c>
      <c r="U1674" s="1" t="str">
        <f>BH1674</f>
        <v>Sanilac County</v>
      </c>
      <c r="V1674" s="1" t="str">
        <f>BI1674</f>
        <v>MI</v>
      </c>
      <c r="AB1674" s="1"/>
      <c r="AC1674" s="1"/>
      <c r="AJ1674" s="5"/>
      <c r="AK1674" s="5"/>
      <c r="AL1674" s="5"/>
      <c r="AM1674" s="5"/>
      <c r="AN1674" s="5"/>
      <c r="AO1674" s="5"/>
      <c r="AP1674" s="5"/>
      <c r="AQ1674" s="5"/>
      <c r="AR1674" s="5"/>
      <c r="AS1674" s="5"/>
      <c r="AT1674" s="5"/>
      <c r="AU1674" s="5"/>
      <c r="BB1674" s="1" t="s">
        <v>73</v>
      </c>
      <c r="BC1674" s="2">
        <v>42321</v>
      </c>
      <c r="BD1674" s="2">
        <v>42935</v>
      </c>
      <c r="BF1674" s="2">
        <v>42993</v>
      </c>
      <c r="BG1674" s="1" t="s">
        <v>128</v>
      </c>
      <c r="BH1674" s="1" t="s">
        <v>681</v>
      </c>
      <c r="BI1674" s="1" t="s">
        <v>130</v>
      </c>
      <c r="BJ1674" s="1" t="s">
        <v>724</v>
      </c>
      <c r="BK1674" s="1" t="s">
        <v>1808</v>
      </c>
      <c r="BL1674" s="1" t="s">
        <v>726</v>
      </c>
      <c r="BM1674" s="1" t="s">
        <v>126</v>
      </c>
      <c r="BN1674" s="1" t="s">
        <v>3699</v>
      </c>
      <c r="BO1674" s="1">
        <v>151.80000000000001</v>
      </c>
      <c r="BP1674" s="1">
        <v>151.80000000000001</v>
      </c>
      <c r="BQ1674" s="1" t="s">
        <v>97</v>
      </c>
      <c r="BR1674" s="1" t="s">
        <v>98</v>
      </c>
      <c r="BS1674" s="1" t="s">
        <v>84</v>
      </c>
      <c r="BU1674" s="1">
        <v>0</v>
      </c>
      <c r="BV1674" s="1">
        <v>0</v>
      </c>
      <c r="BW1674" s="1">
        <v>0</v>
      </c>
      <c r="BX1674" s="1">
        <v>0</v>
      </c>
    </row>
    <row r="1675" spans="2:76" hidden="1" x14ac:dyDescent="0.25">
      <c r="D1675" s="4"/>
      <c r="E1675" s="5" t="str">
        <f>BJ1675</f>
        <v>SPA-2015-MAY</v>
      </c>
      <c r="F1675" s="5">
        <f>BK1675</f>
        <v>0</v>
      </c>
      <c r="H1675" s="5" t="str">
        <f>BB1675</f>
        <v>Withdrawn</v>
      </c>
      <c r="I1675" s="6" t="str">
        <f>BS1675</f>
        <v>Not Started</v>
      </c>
      <c r="J1675" s="1" t="s">
        <v>3700</v>
      </c>
      <c r="P1675" s="1" t="str">
        <f>BM1675</f>
        <v>NRIS</v>
      </c>
      <c r="R1675" s="1">
        <f>BP1675</f>
        <v>100</v>
      </c>
      <c r="T1675" s="1" t="str">
        <f>BQ1675</f>
        <v>Wind</v>
      </c>
      <c r="U1675" s="1" t="str">
        <f>BH1675</f>
        <v>Ottawa County</v>
      </c>
      <c r="V1675" s="1" t="str">
        <f>BI1675</f>
        <v>MI</v>
      </c>
      <c r="AB1675" s="1"/>
      <c r="AC1675" s="1"/>
      <c r="AJ1675" s="5"/>
      <c r="AK1675" s="5"/>
      <c r="AL1675" s="5"/>
      <c r="AM1675" s="5"/>
      <c r="AN1675" s="5"/>
      <c r="AO1675" s="5"/>
      <c r="AP1675" s="5"/>
      <c r="AQ1675" s="5"/>
      <c r="AR1675" s="5"/>
      <c r="AS1675" s="5"/>
      <c r="AT1675" s="5"/>
      <c r="AU1675" s="5"/>
      <c r="BB1675" s="1" t="s">
        <v>73</v>
      </c>
      <c r="BC1675" s="2">
        <v>40533</v>
      </c>
      <c r="BD1675" s="2">
        <v>42937</v>
      </c>
      <c r="BF1675" s="2">
        <v>41258</v>
      </c>
      <c r="BG1675" s="1" t="s">
        <v>139</v>
      </c>
      <c r="BH1675" s="1" t="s">
        <v>821</v>
      </c>
      <c r="BI1675" s="1" t="s">
        <v>130</v>
      </c>
      <c r="BJ1675" s="1" t="s">
        <v>3101</v>
      </c>
      <c r="BL1675" s="1" t="s">
        <v>143</v>
      </c>
      <c r="BM1675" s="1" t="s">
        <v>126</v>
      </c>
      <c r="BN1675" s="1" t="s">
        <v>1306</v>
      </c>
      <c r="BO1675" s="1">
        <v>100</v>
      </c>
      <c r="BP1675" s="1">
        <v>100</v>
      </c>
      <c r="BQ1675" s="1" t="s">
        <v>97</v>
      </c>
      <c r="BR1675" s="1" t="s">
        <v>98</v>
      </c>
      <c r="BS1675" s="1" t="s">
        <v>84</v>
      </c>
      <c r="BT1675" s="2">
        <v>43647</v>
      </c>
      <c r="BU1675" s="1">
        <v>0</v>
      </c>
      <c r="BV1675" s="1">
        <v>0</v>
      </c>
      <c r="BW1675" s="1">
        <v>0</v>
      </c>
      <c r="BX1675" s="1">
        <v>0</v>
      </c>
    </row>
    <row r="1676" spans="2:76" hidden="1" x14ac:dyDescent="0.25">
      <c r="D1676" s="4"/>
      <c r="E1676" s="5" t="str">
        <f>BJ1676</f>
        <v>SPA-2015-NOV</v>
      </c>
      <c r="F1676" s="5">
        <f>BK1676</f>
        <v>0</v>
      </c>
      <c r="H1676" s="5" t="str">
        <f>BB1676</f>
        <v>Withdrawn</v>
      </c>
      <c r="I1676" s="6" t="str">
        <f>BS1676</f>
        <v>Not Started</v>
      </c>
      <c r="J1676" s="1" t="s">
        <v>3701</v>
      </c>
      <c r="P1676" s="1" t="str">
        <f>BM1676</f>
        <v>NRIS</v>
      </c>
      <c r="R1676" s="1">
        <f>BP1676</f>
        <v>20</v>
      </c>
      <c r="T1676" s="1" t="str">
        <f>BQ1676</f>
        <v>Solar</v>
      </c>
      <c r="U1676" s="1" t="str">
        <f>BH1676</f>
        <v>Dakota County</v>
      </c>
      <c r="V1676" s="1" t="str">
        <f>BI1676</f>
        <v>MN</v>
      </c>
      <c r="AB1676" s="1"/>
      <c r="AC1676" s="1"/>
      <c r="AJ1676" s="5"/>
      <c r="AK1676" s="5"/>
      <c r="AL1676" s="5"/>
      <c r="AM1676" s="5"/>
      <c r="AN1676" s="5"/>
      <c r="AO1676" s="5"/>
      <c r="AP1676" s="5"/>
      <c r="AQ1676" s="5"/>
      <c r="AR1676" s="5"/>
      <c r="AS1676" s="5"/>
      <c r="AT1676" s="5"/>
      <c r="AU1676" s="5"/>
      <c r="BB1676" s="1" t="s">
        <v>73</v>
      </c>
      <c r="BC1676" s="2">
        <v>41596</v>
      </c>
      <c r="BD1676" s="2">
        <v>42937</v>
      </c>
      <c r="BF1676" s="2">
        <v>42614</v>
      </c>
      <c r="BG1676" s="1" t="s">
        <v>91</v>
      </c>
      <c r="BH1676" s="1" t="s">
        <v>120</v>
      </c>
      <c r="BI1676" s="1" t="s">
        <v>93</v>
      </c>
      <c r="BJ1676" s="1" t="s">
        <v>3389</v>
      </c>
      <c r="BL1676" s="1" t="s">
        <v>143</v>
      </c>
      <c r="BM1676" s="1" t="s">
        <v>126</v>
      </c>
      <c r="BN1676" s="1" t="s">
        <v>3702</v>
      </c>
      <c r="BO1676" s="1">
        <v>20</v>
      </c>
      <c r="BP1676" s="1">
        <v>20</v>
      </c>
      <c r="BQ1676" s="1" t="s">
        <v>1485</v>
      </c>
      <c r="BS1676" s="1" t="s">
        <v>84</v>
      </c>
      <c r="BU1676" s="1">
        <v>0</v>
      </c>
      <c r="BV1676" s="1">
        <v>0</v>
      </c>
      <c r="BW1676" s="1">
        <v>0</v>
      </c>
      <c r="BX1676" s="1">
        <v>0</v>
      </c>
    </row>
    <row r="1677" spans="2:76" hidden="1" x14ac:dyDescent="0.25">
      <c r="B1677" s="1" t="s">
        <v>3703</v>
      </c>
      <c r="D1677" s="23" t="s">
        <v>3704</v>
      </c>
      <c r="E1677" s="5" t="str">
        <f>BJ1677</f>
        <v>DPP-2019-Cycle</v>
      </c>
      <c r="F1677" s="5" t="str">
        <f>BK1677</f>
        <v>Central</v>
      </c>
      <c r="H1677" s="5" t="str">
        <f>BB1677</f>
        <v>Active</v>
      </c>
      <c r="I1677" s="6" t="str">
        <f>BS1677</f>
        <v>Not Started</v>
      </c>
      <c r="J1677" s="1" t="s">
        <v>3308</v>
      </c>
      <c r="P1677" s="1" t="str">
        <f>BM1677</f>
        <v>NRIS</v>
      </c>
      <c r="R1677" s="1">
        <f>BP1677</f>
        <v>200</v>
      </c>
      <c r="T1677" s="1" t="str">
        <f>BQ1677</f>
        <v>Solar</v>
      </c>
      <c r="U1677" s="1" t="str">
        <f>BH1677</f>
        <v>Howard County</v>
      </c>
      <c r="V1677" s="1" t="str">
        <f>BI1677</f>
        <v>IN</v>
      </c>
      <c r="AB1677" s="1"/>
      <c r="AC1677" s="1"/>
      <c r="AJ1677" s="5"/>
      <c r="AK1677" s="5"/>
      <c r="AL1677" s="5"/>
      <c r="AM1677" s="5"/>
      <c r="AN1677" s="5"/>
      <c r="AO1677" s="5"/>
      <c r="AP1677" s="5"/>
      <c r="AQ1677" s="5"/>
      <c r="AR1677" s="32"/>
      <c r="AS1677" s="32"/>
      <c r="AT1677" s="28">
        <f>AR1677/($R1677*1000)</f>
        <v>0</v>
      </c>
      <c r="AU1677" s="28">
        <f>AS1677/($R1677*1000)</f>
        <v>0</v>
      </c>
      <c r="BB1677" s="1" t="s">
        <v>2374</v>
      </c>
      <c r="BC1677" s="2">
        <v>43584</v>
      </c>
      <c r="BF1677" s="2">
        <v>45200</v>
      </c>
      <c r="BG1677" s="1" t="s">
        <v>2850</v>
      </c>
      <c r="BH1677" s="1" t="s">
        <v>538</v>
      </c>
      <c r="BI1677" s="1" t="s">
        <v>103</v>
      </c>
      <c r="BJ1677" s="1" t="s">
        <v>2856</v>
      </c>
      <c r="BK1677" s="1" t="s">
        <v>2435</v>
      </c>
      <c r="BL1677" s="1" t="s">
        <v>2857</v>
      </c>
      <c r="BM1677" s="1" t="s">
        <v>126</v>
      </c>
      <c r="BN1677" s="1" t="s">
        <v>3309</v>
      </c>
      <c r="BO1677" s="1">
        <v>200</v>
      </c>
      <c r="BP1677" s="1">
        <v>200</v>
      </c>
      <c r="BQ1677" s="1" t="s">
        <v>1485</v>
      </c>
      <c r="BR1677" s="1" t="s">
        <v>1486</v>
      </c>
      <c r="BS1677" s="1" t="s">
        <v>84</v>
      </c>
      <c r="BU1677" s="1">
        <v>0</v>
      </c>
      <c r="BV1677" s="1">
        <v>0</v>
      </c>
      <c r="BW1677" s="1">
        <v>0</v>
      </c>
      <c r="BX1677" s="1">
        <v>0</v>
      </c>
    </row>
    <row r="1678" spans="2:76" hidden="1" x14ac:dyDescent="0.25">
      <c r="D1678" s="4"/>
      <c r="E1678" s="5">
        <f>BJ1678</f>
        <v>0</v>
      </c>
      <c r="F1678" s="5">
        <f>BK1678</f>
        <v>0</v>
      </c>
      <c r="H1678" s="5" t="str">
        <f>BB1678</f>
        <v>Withdrawn</v>
      </c>
      <c r="I1678" s="6" t="str">
        <f>BS1678</f>
        <v>Not Started</v>
      </c>
      <c r="J1678" s="1" t="s">
        <v>3708</v>
      </c>
      <c r="P1678" s="1" t="str">
        <f>BM1678</f>
        <v>NRIS</v>
      </c>
      <c r="R1678" s="1">
        <f>BP1678</f>
        <v>101</v>
      </c>
      <c r="T1678" s="1" t="str">
        <f>BQ1678</f>
        <v>Wind</v>
      </c>
      <c r="U1678" s="1" t="str">
        <f>BH1678</f>
        <v>Traverse County, Wexford</v>
      </c>
      <c r="V1678" s="1" t="str">
        <f>BI1678</f>
        <v>MN</v>
      </c>
      <c r="AB1678" s="1"/>
      <c r="AC1678" s="1"/>
      <c r="AJ1678" s="5"/>
      <c r="AK1678" s="5"/>
      <c r="AL1678" s="5"/>
      <c r="AM1678" s="5"/>
      <c r="AN1678" s="5"/>
      <c r="AO1678" s="5"/>
      <c r="AP1678" s="5"/>
      <c r="AQ1678" s="5"/>
      <c r="AR1678" s="5"/>
      <c r="AS1678" s="5"/>
      <c r="AT1678" s="5"/>
      <c r="AU1678" s="5"/>
      <c r="BB1678" s="1" t="s">
        <v>73</v>
      </c>
      <c r="BC1678" s="2">
        <v>41596</v>
      </c>
      <c r="BD1678" s="2">
        <v>42937</v>
      </c>
      <c r="BF1678" s="2">
        <v>42614</v>
      </c>
      <c r="BG1678" s="1" t="s">
        <v>139</v>
      </c>
      <c r="BH1678" s="1" t="s">
        <v>3709</v>
      </c>
      <c r="BI1678" s="1" t="s">
        <v>93</v>
      </c>
      <c r="BL1678" s="1" t="s">
        <v>143</v>
      </c>
      <c r="BM1678" s="1" t="s">
        <v>126</v>
      </c>
      <c r="BN1678" s="1" t="s">
        <v>78</v>
      </c>
      <c r="BO1678" s="1">
        <v>101</v>
      </c>
      <c r="BP1678" s="1">
        <v>101</v>
      </c>
      <c r="BQ1678" s="1" t="s">
        <v>97</v>
      </c>
      <c r="BS1678" s="1" t="s">
        <v>84</v>
      </c>
      <c r="BU1678" s="1">
        <v>0</v>
      </c>
      <c r="BV1678" s="1">
        <v>0</v>
      </c>
      <c r="BW1678" s="1">
        <v>0</v>
      </c>
      <c r="BX1678" s="1">
        <v>0</v>
      </c>
    </row>
    <row r="1679" spans="2:76" hidden="1" x14ac:dyDescent="0.25">
      <c r="D1679" s="4"/>
      <c r="E1679" s="5" t="str">
        <f>BJ1679</f>
        <v>DPP-2019-Cycle</v>
      </c>
      <c r="F1679" s="5" t="str">
        <f>BK1679</f>
        <v>Central</v>
      </c>
      <c r="H1679" s="5" t="str">
        <f>BB1679</f>
        <v>Active</v>
      </c>
      <c r="I1679" s="6" t="str">
        <f>BS1679</f>
        <v>Not Started</v>
      </c>
      <c r="J1679" s="1" t="s">
        <v>3310</v>
      </c>
      <c r="P1679" s="1" t="str">
        <f>BM1679</f>
        <v>NRIS</v>
      </c>
      <c r="R1679" s="1">
        <f>BP1679</f>
        <v>150</v>
      </c>
      <c r="T1679" s="1" t="str">
        <f>BQ1679</f>
        <v>Solar</v>
      </c>
      <c r="U1679" s="1" t="str">
        <f>BH1679</f>
        <v>Clark County</v>
      </c>
      <c r="V1679" s="1" t="str">
        <f>BI1679</f>
        <v>IL</v>
      </c>
      <c r="AB1679" s="1"/>
      <c r="AC1679" s="1"/>
      <c r="AJ1679" s="5"/>
      <c r="AK1679" s="5"/>
      <c r="AL1679" s="5"/>
      <c r="AM1679" s="5"/>
      <c r="AN1679" s="5"/>
      <c r="AO1679" s="5"/>
      <c r="AP1679" s="5"/>
      <c r="AQ1679" s="5"/>
      <c r="AR1679" s="32"/>
      <c r="AS1679" s="32"/>
      <c r="AT1679" s="28">
        <f>AR1679/($R1679*1000)</f>
        <v>0</v>
      </c>
      <c r="AU1679" s="28">
        <f>AS1679/($R1679*1000)</f>
        <v>0</v>
      </c>
      <c r="BB1679" s="1" t="s">
        <v>2374</v>
      </c>
      <c r="BC1679" s="2">
        <v>43584</v>
      </c>
      <c r="BF1679" s="2">
        <v>44774</v>
      </c>
      <c r="BG1679" s="1" t="s">
        <v>122</v>
      </c>
      <c r="BH1679" s="1" t="s">
        <v>2829</v>
      </c>
      <c r="BI1679" s="1" t="s">
        <v>124</v>
      </c>
      <c r="BJ1679" s="1" t="s">
        <v>2856</v>
      </c>
      <c r="BK1679" s="1" t="s">
        <v>2435</v>
      </c>
      <c r="BL1679" s="1" t="s">
        <v>2857</v>
      </c>
      <c r="BM1679" s="1" t="s">
        <v>126</v>
      </c>
      <c r="BN1679" s="1" t="s">
        <v>3311</v>
      </c>
      <c r="BO1679" s="1">
        <v>150</v>
      </c>
      <c r="BP1679" s="1">
        <v>150</v>
      </c>
      <c r="BQ1679" s="1" t="s">
        <v>1485</v>
      </c>
      <c r="BR1679" s="1" t="s">
        <v>1486</v>
      </c>
      <c r="BS1679" s="1" t="s">
        <v>84</v>
      </c>
      <c r="BU1679" s="1">
        <v>0</v>
      </c>
      <c r="BV1679" s="1">
        <v>0</v>
      </c>
      <c r="BW1679" s="1">
        <v>0</v>
      </c>
      <c r="BX1679" s="1">
        <v>0</v>
      </c>
    </row>
    <row r="1680" spans="2:76" hidden="1" x14ac:dyDescent="0.25">
      <c r="D1680" s="4"/>
      <c r="E1680" s="5" t="str">
        <f>BJ1680</f>
        <v>SPA-2015-NOV</v>
      </c>
      <c r="F1680" s="5">
        <f>BK1680</f>
        <v>0</v>
      </c>
      <c r="H1680" s="5" t="str">
        <f>BB1680</f>
        <v>Withdrawn</v>
      </c>
      <c r="I1680" s="6" t="str">
        <f>BS1680</f>
        <v>Not Started</v>
      </c>
      <c r="J1680" s="1" t="s">
        <v>3713</v>
      </c>
      <c r="P1680" s="1" t="str">
        <f>BM1680</f>
        <v>NRIS</v>
      </c>
      <c r="R1680" s="1">
        <f>BP1680</f>
        <v>201</v>
      </c>
      <c r="T1680" s="1" t="str">
        <f>BQ1680</f>
        <v>Wind</v>
      </c>
      <c r="U1680" s="1" t="str">
        <f>BH1680</f>
        <v>Clinton County</v>
      </c>
      <c r="V1680" s="1" t="str">
        <f>BI1680</f>
        <v>IN</v>
      </c>
      <c r="AB1680" s="1"/>
      <c r="AC1680" s="1"/>
      <c r="AJ1680" s="5"/>
      <c r="AK1680" s="5"/>
      <c r="AL1680" s="5"/>
      <c r="AM1680" s="5"/>
      <c r="AN1680" s="5"/>
      <c r="AO1680" s="5"/>
      <c r="AP1680" s="5"/>
      <c r="AQ1680" s="5"/>
      <c r="AR1680" s="5"/>
      <c r="AS1680" s="5"/>
      <c r="AT1680" s="5"/>
      <c r="AU1680" s="5"/>
      <c r="BB1680" s="1" t="s">
        <v>73</v>
      </c>
      <c r="BC1680" s="2">
        <v>41596</v>
      </c>
      <c r="BD1680" s="2">
        <v>42937</v>
      </c>
      <c r="BF1680" s="2">
        <v>42979</v>
      </c>
      <c r="BG1680" s="1" t="s">
        <v>101</v>
      </c>
      <c r="BH1680" s="1" t="s">
        <v>88</v>
      </c>
      <c r="BI1680" s="1" t="s">
        <v>103</v>
      </c>
      <c r="BJ1680" s="1" t="s">
        <v>3389</v>
      </c>
      <c r="BL1680" s="1" t="s">
        <v>143</v>
      </c>
      <c r="BM1680" s="1" t="s">
        <v>126</v>
      </c>
      <c r="BN1680" s="1" t="s">
        <v>3714</v>
      </c>
      <c r="BO1680" s="1">
        <v>201</v>
      </c>
      <c r="BP1680" s="1">
        <v>201</v>
      </c>
      <c r="BQ1680" s="1" t="s">
        <v>97</v>
      </c>
      <c r="BS1680" s="1" t="s">
        <v>84</v>
      </c>
      <c r="BU1680" s="1">
        <v>0</v>
      </c>
      <c r="BV1680" s="1">
        <v>0</v>
      </c>
      <c r="BW1680" s="1">
        <v>0</v>
      </c>
      <c r="BX1680" s="1">
        <v>0</v>
      </c>
    </row>
    <row r="1681" spans="2:76" hidden="1" x14ac:dyDescent="0.25">
      <c r="D1681" s="4"/>
      <c r="E1681" s="5" t="str">
        <f>BJ1681</f>
        <v>SPA-2015-NOV</v>
      </c>
      <c r="F1681" s="5">
        <f>BK1681</f>
        <v>0</v>
      </c>
      <c r="H1681" s="5" t="str">
        <f>BB1681</f>
        <v>Withdrawn</v>
      </c>
      <c r="I1681" s="6" t="str">
        <f>BS1681</f>
        <v>Not Started</v>
      </c>
      <c r="J1681" s="1" t="s">
        <v>3715</v>
      </c>
      <c r="P1681" s="1" t="str">
        <f>BM1681</f>
        <v>NRIS</v>
      </c>
      <c r="R1681" s="1">
        <f>BP1681</f>
        <v>201</v>
      </c>
      <c r="T1681" s="1" t="str">
        <f>BQ1681</f>
        <v>Wind</v>
      </c>
      <c r="U1681" s="1" t="str">
        <f>BH1681</f>
        <v>Montgomery County</v>
      </c>
      <c r="V1681" s="1" t="str">
        <f>BI1681</f>
        <v>IN</v>
      </c>
      <c r="AB1681" s="1"/>
      <c r="AC1681" s="1"/>
      <c r="AJ1681" s="5"/>
      <c r="AK1681" s="5"/>
      <c r="AL1681" s="5"/>
      <c r="AM1681" s="5"/>
      <c r="AN1681" s="5"/>
      <c r="AO1681" s="5"/>
      <c r="AP1681" s="5"/>
      <c r="AQ1681" s="5"/>
      <c r="AR1681" s="5"/>
      <c r="AS1681" s="5"/>
      <c r="AT1681" s="5"/>
      <c r="AU1681" s="5"/>
      <c r="BB1681" s="1" t="s">
        <v>73</v>
      </c>
      <c r="BC1681" s="2">
        <v>41596</v>
      </c>
      <c r="BD1681" s="2">
        <v>42937</v>
      </c>
      <c r="BF1681" s="2">
        <v>42979</v>
      </c>
      <c r="BG1681" s="1" t="s">
        <v>101</v>
      </c>
      <c r="BH1681" s="1" t="s">
        <v>763</v>
      </c>
      <c r="BI1681" s="1" t="s">
        <v>103</v>
      </c>
      <c r="BJ1681" s="1" t="s">
        <v>3389</v>
      </c>
      <c r="BL1681" s="1" t="s">
        <v>143</v>
      </c>
      <c r="BM1681" s="1" t="s">
        <v>126</v>
      </c>
      <c r="BN1681" s="1" t="s">
        <v>78</v>
      </c>
      <c r="BO1681" s="1">
        <v>201</v>
      </c>
      <c r="BP1681" s="1">
        <v>201</v>
      </c>
      <c r="BQ1681" s="1" t="s">
        <v>97</v>
      </c>
      <c r="BS1681" s="1" t="s">
        <v>84</v>
      </c>
      <c r="BU1681" s="1">
        <v>0</v>
      </c>
      <c r="BV1681" s="1">
        <v>0</v>
      </c>
      <c r="BW1681" s="1">
        <v>0</v>
      </c>
      <c r="BX1681" s="1">
        <v>0</v>
      </c>
    </row>
    <row r="1682" spans="2:76" hidden="1" x14ac:dyDescent="0.25">
      <c r="D1682" s="4"/>
      <c r="E1682" s="5" t="str">
        <f>BJ1682</f>
        <v>FES-2014-SEP</v>
      </c>
      <c r="F1682" s="5">
        <f>BK1682</f>
        <v>0</v>
      </c>
      <c r="H1682" s="5" t="str">
        <f>BB1682</f>
        <v>Withdrawn</v>
      </c>
      <c r="I1682" s="6" t="str">
        <f>BS1682</f>
        <v>Not Started</v>
      </c>
      <c r="J1682" s="1" t="s">
        <v>3716</v>
      </c>
      <c r="P1682" s="1" t="str">
        <f>BM1682</f>
        <v>NRIS</v>
      </c>
      <c r="R1682" s="1">
        <f>BP1682</f>
        <v>103</v>
      </c>
      <c r="T1682" s="1" t="str">
        <f>BQ1682</f>
        <v>Solar</v>
      </c>
      <c r="U1682" s="1" t="str">
        <f>BH1682</f>
        <v>Independence County</v>
      </c>
      <c r="V1682" s="1" t="str">
        <f>BI1682</f>
        <v>AR</v>
      </c>
      <c r="AB1682" s="1"/>
      <c r="AC1682" s="1"/>
      <c r="AJ1682" s="5"/>
      <c r="AK1682" s="5"/>
      <c r="AL1682" s="5"/>
      <c r="AM1682" s="5"/>
      <c r="AN1682" s="5"/>
      <c r="AO1682" s="5"/>
      <c r="AP1682" s="5"/>
      <c r="AQ1682" s="5"/>
      <c r="AR1682" s="5"/>
      <c r="AS1682" s="5"/>
      <c r="AT1682" s="5"/>
      <c r="AU1682" s="5"/>
      <c r="BB1682" s="1" t="s">
        <v>73</v>
      </c>
      <c r="BC1682" s="2">
        <v>41892</v>
      </c>
      <c r="BD1682" s="2">
        <v>42937</v>
      </c>
      <c r="BF1682" s="2">
        <v>42675</v>
      </c>
      <c r="BG1682" s="1" t="s">
        <v>59</v>
      </c>
      <c r="BH1682" s="1" t="s">
        <v>3717</v>
      </c>
      <c r="BI1682" s="1" t="s">
        <v>2394</v>
      </c>
      <c r="BJ1682" s="1" t="s">
        <v>2579</v>
      </c>
      <c r="BL1682" s="1" t="s">
        <v>536</v>
      </c>
      <c r="BM1682" s="1" t="s">
        <v>126</v>
      </c>
      <c r="BN1682" s="1" t="s">
        <v>3718</v>
      </c>
      <c r="BO1682" s="1">
        <v>103</v>
      </c>
      <c r="BP1682" s="1">
        <v>103</v>
      </c>
      <c r="BQ1682" s="1" t="s">
        <v>1485</v>
      </c>
      <c r="BR1682" s="1" t="s">
        <v>1486</v>
      </c>
      <c r="BS1682" s="1" t="s">
        <v>84</v>
      </c>
      <c r="BU1682" s="1">
        <v>0</v>
      </c>
      <c r="BV1682" s="1">
        <v>0</v>
      </c>
      <c r="BW1682" s="1">
        <v>0</v>
      </c>
      <c r="BX1682" s="1">
        <v>0</v>
      </c>
    </row>
    <row r="1683" spans="2:76" hidden="1" x14ac:dyDescent="0.25">
      <c r="D1683" s="4"/>
      <c r="E1683" s="5" t="str">
        <f>BJ1683</f>
        <v>SPA-2014-NOV</v>
      </c>
      <c r="F1683" s="5" t="str">
        <f>BK1683</f>
        <v>MI-UP</v>
      </c>
      <c r="H1683" s="5" t="str">
        <f>BB1683</f>
        <v>Withdrawn</v>
      </c>
      <c r="I1683" s="6" t="str">
        <f>BS1683</f>
        <v>Not Started</v>
      </c>
      <c r="J1683" s="1" t="s">
        <v>3719</v>
      </c>
      <c r="P1683" s="1" t="str">
        <f>BM1683</f>
        <v>NRIS</v>
      </c>
      <c r="R1683" s="1">
        <f>BP1683</f>
        <v>153</v>
      </c>
      <c r="T1683" s="1" t="str">
        <f>BQ1683</f>
        <v>Gas</v>
      </c>
      <c r="U1683" s="1" t="str">
        <f>BH1683</f>
        <v>Marquette County</v>
      </c>
      <c r="V1683" s="1" t="str">
        <f>BI1683</f>
        <v>MI</v>
      </c>
      <c r="AB1683" s="1"/>
      <c r="AC1683" s="1"/>
      <c r="AJ1683" s="5"/>
      <c r="AK1683" s="5"/>
      <c r="AL1683" s="5"/>
      <c r="AM1683" s="5"/>
      <c r="AN1683" s="5"/>
      <c r="AO1683" s="5"/>
      <c r="AP1683" s="5"/>
      <c r="AQ1683" s="5"/>
      <c r="AR1683" s="5"/>
      <c r="AS1683" s="5"/>
      <c r="AT1683" s="5"/>
      <c r="AU1683" s="5"/>
      <c r="BB1683" s="1" t="s">
        <v>73</v>
      </c>
      <c r="BC1683" s="2">
        <v>41897</v>
      </c>
      <c r="BD1683" s="2">
        <v>42937</v>
      </c>
      <c r="BF1683" s="2">
        <v>42674</v>
      </c>
      <c r="BG1683" s="1" t="s">
        <v>74</v>
      </c>
      <c r="BH1683" s="1" t="s">
        <v>1166</v>
      </c>
      <c r="BI1683" s="1" t="s">
        <v>130</v>
      </c>
      <c r="BJ1683" s="1" t="s">
        <v>2795</v>
      </c>
      <c r="BK1683" s="1" t="s">
        <v>3720</v>
      </c>
      <c r="BL1683" s="1" t="s">
        <v>143</v>
      </c>
      <c r="BM1683" s="1" t="s">
        <v>126</v>
      </c>
      <c r="BN1683" s="1" t="s">
        <v>3721</v>
      </c>
      <c r="BO1683" s="1">
        <v>153</v>
      </c>
      <c r="BP1683" s="1">
        <v>153</v>
      </c>
      <c r="BQ1683" s="1" t="s">
        <v>64</v>
      </c>
      <c r="BR1683" s="1" t="s">
        <v>555</v>
      </c>
      <c r="BS1683" s="1" t="s">
        <v>84</v>
      </c>
      <c r="BU1683" s="1">
        <v>0</v>
      </c>
      <c r="BV1683" s="1">
        <v>0</v>
      </c>
      <c r="BW1683" s="1">
        <v>0</v>
      </c>
      <c r="BX1683" s="1">
        <v>0</v>
      </c>
    </row>
    <row r="1684" spans="2:76" hidden="1" x14ac:dyDescent="0.25">
      <c r="D1684" s="4"/>
      <c r="E1684" s="5" t="str">
        <f>BJ1684</f>
        <v>FES-2015-JUN</v>
      </c>
      <c r="F1684" s="5">
        <f>BK1684</f>
        <v>0</v>
      </c>
      <c r="H1684" s="5" t="str">
        <f>BB1684</f>
        <v>Withdrawn</v>
      </c>
      <c r="I1684" s="6" t="str">
        <f>BS1684</f>
        <v>Not Started</v>
      </c>
      <c r="J1684" s="1" t="s">
        <v>3722</v>
      </c>
      <c r="P1684" s="1" t="str">
        <f>BM1684</f>
        <v>NRIS</v>
      </c>
      <c r="R1684" s="1">
        <f>BP1684</f>
        <v>202</v>
      </c>
      <c r="T1684" s="1" t="str">
        <f>BQ1684</f>
        <v>Wind</v>
      </c>
      <c r="U1684" s="1" t="str">
        <f>BH1684</f>
        <v>Mitchell County</v>
      </c>
      <c r="V1684" s="1" t="str">
        <f>BI1684</f>
        <v>IA</v>
      </c>
      <c r="AB1684" s="1"/>
      <c r="AC1684" s="1"/>
      <c r="AJ1684" s="5"/>
      <c r="AK1684" s="5"/>
      <c r="AL1684" s="5"/>
      <c r="AM1684" s="5"/>
      <c r="AN1684" s="5"/>
      <c r="AO1684" s="5"/>
      <c r="AP1684" s="5"/>
      <c r="AQ1684" s="5"/>
      <c r="AR1684" s="5"/>
      <c r="AS1684" s="5"/>
      <c r="AT1684" s="5"/>
      <c r="AU1684" s="5"/>
      <c r="BB1684" s="1" t="s">
        <v>73</v>
      </c>
      <c r="BC1684" s="2">
        <v>42139</v>
      </c>
      <c r="BD1684" s="2">
        <v>42937</v>
      </c>
      <c r="BF1684" s="2">
        <v>42993</v>
      </c>
      <c r="BG1684" s="1" t="s">
        <v>87</v>
      </c>
      <c r="BH1684" s="1" t="s">
        <v>1501</v>
      </c>
      <c r="BI1684" s="1" t="s">
        <v>89</v>
      </c>
      <c r="BJ1684" s="1" t="s">
        <v>2854</v>
      </c>
      <c r="BL1684" s="1" t="s">
        <v>536</v>
      </c>
      <c r="BM1684" s="1" t="s">
        <v>126</v>
      </c>
      <c r="BN1684" s="1" t="s">
        <v>3723</v>
      </c>
      <c r="BO1684" s="1">
        <v>202</v>
      </c>
      <c r="BP1684" s="1">
        <v>202</v>
      </c>
      <c r="BQ1684" s="1" t="s">
        <v>97</v>
      </c>
      <c r="BR1684" s="1" t="s">
        <v>98</v>
      </c>
      <c r="BS1684" s="1" t="s">
        <v>84</v>
      </c>
      <c r="BU1684" s="1">
        <v>0</v>
      </c>
      <c r="BV1684" s="1">
        <v>0</v>
      </c>
      <c r="BW1684" s="1">
        <v>0</v>
      </c>
      <c r="BX1684" s="1">
        <v>0</v>
      </c>
    </row>
    <row r="1685" spans="2:76" hidden="1" x14ac:dyDescent="0.25">
      <c r="D1685" s="4"/>
      <c r="E1685" s="5" t="str">
        <f>BJ1685</f>
        <v>FES-2015-JUN</v>
      </c>
      <c r="F1685" s="5">
        <f>BK1685</f>
        <v>0</v>
      </c>
      <c r="H1685" s="5" t="str">
        <f>BB1685</f>
        <v>Withdrawn</v>
      </c>
      <c r="I1685" s="6" t="str">
        <f>BS1685</f>
        <v>Not Started</v>
      </c>
      <c r="J1685" s="1" t="s">
        <v>3724</v>
      </c>
      <c r="P1685" s="1" t="str">
        <f>BM1685</f>
        <v>NRIS</v>
      </c>
      <c r="R1685" s="1">
        <f>BP1685</f>
        <v>200</v>
      </c>
      <c r="T1685" s="1" t="str">
        <f>BQ1685</f>
        <v>Wind</v>
      </c>
      <c r="U1685" s="1" t="str">
        <f>BH1685</f>
        <v>Huron County</v>
      </c>
      <c r="V1685" s="1" t="str">
        <f>BI1685</f>
        <v>MI</v>
      </c>
      <c r="AB1685" s="1"/>
      <c r="AC1685" s="1"/>
      <c r="AJ1685" s="5"/>
      <c r="AK1685" s="5"/>
      <c r="AL1685" s="5"/>
      <c r="AM1685" s="5"/>
      <c r="AN1685" s="5"/>
      <c r="AO1685" s="5"/>
      <c r="AP1685" s="5"/>
      <c r="AQ1685" s="5"/>
      <c r="AR1685" s="5"/>
      <c r="AS1685" s="5"/>
      <c r="AT1685" s="5"/>
      <c r="AU1685" s="5"/>
      <c r="BB1685" s="1" t="s">
        <v>73</v>
      </c>
      <c r="BC1685" s="2">
        <v>42139</v>
      </c>
      <c r="BD1685" s="2">
        <v>42937</v>
      </c>
      <c r="BF1685" s="2">
        <v>42401</v>
      </c>
      <c r="BG1685" s="1" t="s">
        <v>128</v>
      </c>
      <c r="BH1685" s="1" t="s">
        <v>546</v>
      </c>
      <c r="BI1685" s="1" t="s">
        <v>130</v>
      </c>
      <c r="BJ1685" s="1" t="s">
        <v>2854</v>
      </c>
      <c r="BL1685" s="1" t="s">
        <v>536</v>
      </c>
      <c r="BM1685" s="1" t="s">
        <v>126</v>
      </c>
      <c r="BN1685" s="1" t="s">
        <v>3725</v>
      </c>
      <c r="BO1685" s="1">
        <v>200</v>
      </c>
      <c r="BP1685" s="1">
        <v>200</v>
      </c>
      <c r="BQ1685" s="1" t="s">
        <v>97</v>
      </c>
      <c r="BR1685" s="1" t="s">
        <v>98</v>
      </c>
      <c r="BS1685" s="1" t="s">
        <v>84</v>
      </c>
      <c r="BU1685" s="1">
        <v>0</v>
      </c>
      <c r="BV1685" s="1">
        <v>0</v>
      </c>
      <c r="BW1685" s="1">
        <v>0</v>
      </c>
      <c r="BX1685" s="1">
        <v>0</v>
      </c>
    </row>
    <row r="1686" spans="2:76" hidden="1" x14ac:dyDescent="0.25">
      <c r="D1686" s="4"/>
      <c r="E1686" s="5" t="str">
        <f>BJ1686</f>
        <v>DPP-2019-Cycle</v>
      </c>
      <c r="F1686" s="5" t="str">
        <f>BK1686</f>
        <v>Central</v>
      </c>
      <c r="H1686" s="5" t="str">
        <f>BB1686</f>
        <v>Active</v>
      </c>
      <c r="I1686" s="6" t="str">
        <f>BS1686</f>
        <v>Not Started</v>
      </c>
      <c r="J1686" s="1" t="s">
        <v>3312</v>
      </c>
      <c r="P1686" s="1" t="str">
        <f>BM1686</f>
        <v>NRIS</v>
      </c>
      <c r="R1686" s="1">
        <f>BP1686</f>
        <v>150</v>
      </c>
      <c r="T1686" s="1" t="str">
        <f>BQ1686</f>
        <v>Solar</v>
      </c>
      <c r="U1686" s="1" t="str">
        <f>BH1686</f>
        <v>Fulton County</v>
      </c>
      <c r="V1686" s="1" t="str">
        <f>BI1686</f>
        <v>IL</v>
      </c>
      <c r="AB1686" s="1"/>
      <c r="AC1686" s="1"/>
      <c r="AJ1686" s="5"/>
      <c r="AK1686" s="5"/>
      <c r="AL1686" s="5"/>
      <c r="AM1686" s="5"/>
      <c r="AN1686" s="5"/>
      <c r="AO1686" s="5"/>
      <c r="AP1686" s="5"/>
      <c r="AQ1686" s="5"/>
      <c r="AR1686" s="32"/>
      <c r="AS1686" s="32"/>
      <c r="AT1686" s="28">
        <f>AR1686/($R1686*1000)</f>
        <v>0</v>
      </c>
      <c r="AU1686" s="28">
        <f>AS1686/($R1686*1000)</f>
        <v>0</v>
      </c>
      <c r="BB1686" s="1" t="s">
        <v>2374</v>
      </c>
      <c r="BC1686" s="2">
        <v>43584</v>
      </c>
      <c r="BF1686" s="2">
        <v>44774</v>
      </c>
      <c r="BG1686" s="1" t="s">
        <v>122</v>
      </c>
      <c r="BH1686" s="1" t="s">
        <v>533</v>
      </c>
      <c r="BI1686" s="1" t="s">
        <v>124</v>
      </c>
      <c r="BJ1686" s="1" t="s">
        <v>2856</v>
      </c>
      <c r="BK1686" s="1" t="s">
        <v>2435</v>
      </c>
      <c r="BL1686" s="1" t="s">
        <v>2857</v>
      </c>
      <c r="BM1686" s="1" t="s">
        <v>126</v>
      </c>
      <c r="BN1686" s="1" t="s">
        <v>3313</v>
      </c>
      <c r="BO1686" s="1">
        <v>150</v>
      </c>
      <c r="BP1686" s="1">
        <v>150</v>
      </c>
      <c r="BQ1686" s="1" t="s">
        <v>1485</v>
      </c>
      <c r="BR1686" s="1" t="s">
        <v>1486</v>
      </c>
      <c r="BS1686" s="1" t="s">
        <v>84</v>
      </c>
      <c r="BU1686" s="1">
        <v>0</v>
      </c>
      <c r="BV1686" s="1">
        <v>0</v>
      </c>
      <c r="BW1686" s="1">
        <v>0</v>
      </c>
      <c r="BX1686" s="1">
        <v>0</v>
      </c>
    </row>
    <row r="1687" spans="2:76" hidden="1" x14ac:dyDescent="0.25">
      <c r="D1687" s="4"/>
      <c r="E1687" s="5" t="str">
        <f>BJ1687</f>
        <v>FES-2015-NOV</v>
      </c>
      <c r="F1687" s="5">
        <f>BK1687</f>
        <v>0</v>
      </c>
      <c r="H1687" s="5" t="str">
        <f>BB1687</f>
        <v>Withdrawn</v>
      </c>
      <c r="I1687" s="6" t="str">
        <f>BS1687</f>
        <v>Not Started</v>
      </c>
      <c r="J1687" s="1" t="s">
        <v>3729</v>
      </c>
      <c r="P1687" s="1" t="str">
        <f>BM1687</f>
        <v>NRIS</v>
      </c>
      <c r="R1687" s="1">
        <f>BP1687</f>
        <v>100</v>
      </c>
      <c r="T1687" s="1" t="str">
        <f>BQ1687</f>
        <v>Solar</v>
      </c>
      <c r="U1687" s="1" t="str">
        <f>BH1687</f>
        <v>Jefferson County, Liberty County</v>
      </c>
      <c r="V1687" s="1" t="str">
        <f>BI1687</f>
        <v>TX</v>
      </c>
      <c r="AB1687" s="1"/>
      <c r="AC1687" s="1"/>
      <c r="AJ1687" s="5"/>
      <c r="AK1687" s="5"/>
      <c r="AL1687" s="5"/>
      <c r="AM1687" s="5"/>
      <c r="AN1687" s="5"/>
      <c r="AO1687" s="5"/>
      <c r="AP1687" s="5"/>
      <c r="AQ1687" s="5"/>
      <c r="AR1687" s="5"/>
      <c r="AS1687" s="5"/>
      <c r="AT1687" s="5"/>
      <c r="AU1687" s="5"/>
      <c r="BB1687" s="1" t="s">
        <v>73</v>
      </c>
      <c r="BC1687" s="2">
        <v>42324</v>
      </c>
      <c r="BD1687" s="2">
        <v>42937</v>
      </c>
      <c r="BF1687" s="2">
        <v>43040</v>
      </c>
      <c r="BG1687" s="1" t="s">
        <v>59</v>
      </c>
      <c r="BH1687" s="1" t="s">
        <v>3730</v>
      </c>
      <c r="BI1687" s="1" t="s">
        <v>67</v>
      </c>
      <c r="BJ1687" s="1" t="s">
        <v>2785</v>
      </c>
      <c r="BL1687" s="1" t="s">
        <v>536</v>
      </c>
      <c r="BM1687" s="1" t="s">
        <v>126</v>
      </c>
      <c r="BN1687" s="1" t="s">
        <v>78</v>
      </c>
      <c r="BO1687" s="1">
        <v>100</v>
      </c>
      <c r="BP1687" s="1">
        <v>100</v>
      </c>
      <c r="BQ1687" s="1" t="s">
        <v>1485</v>
      </c>
      <c r="BR1687" s="1" t="s">
        <v>1486</v>
      </c>
      <c r="BS1687" s="1" t="s">
        <v>84</v>
      </c>
      <c r="BU1687" s="1">
        <v>0</v>
      </c>
      <c r="BV1687" s="1">
        <v>0</v>
      </c>
      <c r="BW1687" s="1">
        <v>0</v>
      </c>
      <c r="BX1687" s="1">
        <v>0</v>
      </c>
    </row>
    <row r="1688" spans="2:76" hidden="1" x14ac:dyDescent="0.25">
      <c r="D1688" s="4"/>
      <c r="E1688" s="5" t="str">
        <f>BJ1688</f>
        <v>DPP-2019-Cycle</v>
      </c>
      <c r="F1688" s="5" t="str">
        <f>BK1688</f>
        <v>South</v>
      </c>
      <c r="H1688" s="5" t="str">
        <f>BB1688</f>
        <v>Withdrawn</v>
      </c>
      <c r="I1688" s="6" t="str">
        <f>BS1688</f>
        <v>Not Started</v>
      </c>
      <c r="J1688" s="1" t="s">
        <v>5427</v>
      </c>
      <c r="P1688" s="1" t="str">
        <f>BM1688</f>
        <v>NRIS</v>
      </c>
      <c r="Q1688" s="1" t="s">
        <v>6202</v>
      </c>
      <c r="R1688" s="1">
        <f>BP1688</f>
        <v>200</v>
      </c>
      <c r="T1688" s="1" t="str">
        <f>BQ1688</f>
        <v>Solar</v>
      </c>
      <c r="U1688" s="1" t="str">
        <f>BH1688</f>
        <v>Evangeline Parish</v>
      </c>
      <c r="V1688" s="1" t="str">
        <f>BI1688</f>
        <v>LA</v>
      </c>
      <c r="Z1688" s="1">
        <v>0</v>
      </c>
      <c r="AB1688" s="1"/>
      <c r="AC1688" s="1"/>
      <c r="AJ1688" s="5"/>
      <c r="AK1688" s="5"/>
      <c r="AL1688" s="5"/>
      <c r="AM1688" s="5"/>
      <c r="AN1688" s="5"/>
      <c r="AO1688" s="5"/>
      <c r="AP1688" s="5"/>
      <c r="AQ1688" s="5"/>
      <c r="AR1688" s="32"/>
      <c r="AS1688" s="32"/>
      <c r="AT1688" s="28">
        <f>AR1688/($R1688*1000)</f>
        <v>0</v>
      </c>
      <c r="AU1688" s="28">
        <f>AS1688/($R1688*1000)</f>
        <v>0</v>
      </c>
      <c r="BB1688" s="1" t="s">
        <v>73</v>
      </c>
      <c r="BC1688" s="2">
        <v>43584</v>
      </c>
      <c r="BD1688" s="2">
        <v>44034</v>
      </c>
      <c r="BF1688" s="2">
        <v>44681</v>
      </c>
      <c r="BG1688" s="1" t="s">
        <v>2711</v>
      </c>
      <c r="BH1688" s="1" t="s">
        <v>3091</v>
      </c>
      <c r="BI1688" s="1" t="s">
        <v>61</v>
      </c>
      <c r="BJ1688" s="1" t="s">
        <v>2856</v>
      </c>
      <c r="BK1688" s="1" t="s">
        <v>2395</v>
      </c>
      <c r="BL1688" s="1" t="s">
        <v>2863</v>
      </c>
      <c r="BM1688" s="1" t="s">
        <v>126</v>
      </c>
      <c r="BN1688" s="1" t="s">
        <v>5428</v>
      </c>
      <c r="BO1688" s="1">
        <v>200</v>
      </c>
      <c r="BP1688" s="1">
        <v>200</v>
      </c>
      <c r="BQ1688" s="1" t="s">
        <v>1485</v>
      </c>
      <c r="BR1688" s="1" t="s">
        <v>1486</v>
      </c>
      <c r="BS1688" s="1" t="s">
        <v>84</v>
      </c>
      <c r="BU1688" s="1">
        <v>0</v>
      </c>
      <c r="BV1688" s="1">
        <v>0</v>
      </c>
      <c r="BW1688" s="1">
        <v>0</v>
      </c>
      <c r="BX1688" s="1">
        <v>0</v>
      </c>
    </row>
    <row r="1689" spans="2:76" hidden="1" x14ac:dyDescent="0.25">
      <c r="D1689" s="4"/>
      <c r="E1689" s="5" t="str">
        <f>BJ1689</f>
        <v>DPP-2019-Cycle</v>
      </c>
      <c r="F1689" s="5" t="str">
        <f>BK1689</f>
        <v>Central</v>
      </c>
      <c r="H1689" s="5" t="str">
        <f>BB1689</f>
        <v>Active</v>
      </c>
      <c r="I1689" s="6" t="str">
        <f>BS1689</f>
        <v>Not Started</v>
      </c>
      <c r="J1689" s="1" t="s">
        <v>3315</v>
      </c>
      <c r="P1689" s="1" t="str">
        <f>BM1689</f>
        <v>NRIS</v>
      </c>
      <c r="R1689" s="1">
        <f>BP1689</f>
        <v>100</v>
      </c>
      <c r="T1689" s="1" t="str">
        <f>BQ1689</f>
        <v>Solar</v>
      </c>
      <c r="U1689" s="1" t="str">
        <f>BH1689</f>
        <v>Hendricks County</v>
      </c>
      <c r="V1689" s="1" t="str">
        <f>BI1689</f>
        <v>IN</v>
      </c>
      <c r="AB1689" s="1"/>
      <c r="AC1689" s="1"/>
      <c r="AJ1689" s="5"/>
      <c r="AK1689" s="5"/>
      <c r="AL1689" s="5"/>
      <c r="AM1689" s="5"/>
      <c r="AN1689" s="5"/>
      <c r="AO1689" s="5"/>
      <c r="AP1689" s="5"/>
      <c r="AQ1689" s="5"/>
      <c r="AR1689" s="32"/>
      <c r="AS1689" s="32"/>
      <c r="AT1689" s="28">
        <f>AR1689/($R1689*1000)</f>
        <v>0</v>
      </c>
      <c r="AU1689" s="28">
        <f>AS1689/($R1689*1000)</f>
        <v>0</v>
      </c>
      <c r="BB1689" s="1" t="s">
        <v>2374</v>
      </c>
      <c r="BC1689" s="2">
        <v>43584</v>
      </c>
      <c r="BF1689" s="2">
        <v>44774</v>
      </c>
      <c r="BG1689" s="1" t="s">
        <v>2850</v>
      </c>
      <c r="BH1689" s="1" t="s">
        <v>3316</v>
      </c>
      <c r="BI1689" s="1" t="s">
        <v>103</v>
      </c>
      <c r="BJ1689" s="1" t="s">
        <v>2856</v>
      </c>
      <c r="BK1689" s="1" t="s">
        <v>2435</v>
      </c>
      <c r="BL1689" s="1" t="s">
        <v>2857</v>
      </c>
      <c r="BM1689" s="1" t="s">
        <v>126</v>
      </c>
      <c r="BN1689" s="1" t="s">
        <v>3317</v>
      </c>
      <c r="BO1689" s="1">
        <v>100</v>
      </c>
      <c r="BP1689" s="1">
        <v>100</v>
      </c>
      <c r="BQ1689" s="1" t="s">
        <v>1485</v>
      </c>
      <c r="BR1689" s="1" t="s">
        <v>1486</v>
      </c>
      <c r="BS1689" s="1" t="s">
        <v>84</v>
      </c>
      <c r="BU1689" s="1">
        <v>0</v>
      </c>
      <c r="BV1689" s="1">
        <v>0</v>
      </c>
      <c r="BW1689" s="1">
        <v>0</v>
      </c>
      <c r="BX1689" s="1">
        <v>0</v>
      </c>
    </row>
    <row r="1690" spans="2:76" hidden="1" x14ac:dyDescent="0.25">
      <c r="D1690" s="4"/>
      <c r="E1690" s="5" t="str">
        <f>BJ1690</f>
        <v>FES-2015-NOV</v>
      </c>
      <c r="F1690" s="5">
        <f>BK1690</f>
        <v>0</v>
      </c>
      <c r="H1690" s="5" t="str">
        <f>BB1690</f>
        <v>Withdrawn</v>
      </c>
      <c r="I1690" s="6" t="str">
        <f>BS1690</f>
        <v>Not Started</v>
      </c>
      <c r="J1690" s="1" t="s">
        <v>3737</v>
      </c>
      <c r="P1690" s="1" t="str">
        <f>BM1690</f>
        <v>NRIS</v>
      </c>
      <c r="R1690" s="1">
        <f>BP1690</f>
        <v>200</v>
      </c>
      <c r="T1690" s="1" t="str">
        <f>BQ1690</f>
        <v>Wind</v>
      </c>
      <c r="U1690" s="1" t="str">
        <f>BH1690</f>
        <v>Audubon County</v>
      </c>
      <c r="V1690" s="1" t="str">
        <f>BI1690</f>
        <v>IA</v>
      </c>
      <c r="AB1690" s="1"/>
      <c r="AC1690" s="1"/>
      <c r="AJ1690" s="5"/>
      <c r="AK1690" s="5"/>
      <c r="AL1690" s="5"/>
      <c r="AM1690" s="5"/>
      <c r="AN1690" s="5"/>
      <c r="AO1690" s="5"/>
      <c r="AP1690" s="5"/>
      <c r="AQ1690" s="5"/>
      <c r="AR1690" s="5"/>
      <c r="AS1690" s="5"/>
      <c r="AT1690" s="5"/>
      <c r="AU1690" s="5"/>
      <c r="BB1690" s="1" t="s">
        <v>73</v>
      </c>
      <c r="BC1690" s="2">
        <v>42324</v>
      </c>
      <c r="BD1690" s="2">
        <v>42937</v>
      </c>
      <c r="BF1690" s="2">
        <v>43008</v>
      </c>
      <c r="BG1690" s="1" t="s">
        <v>251</v>
      </c>
      <c r="BH1690" s="1" t="s">
        <v>2199</v>
      </c>
      <c r="BI1690" s="1" t="s">
        <v>89</v>
      </c>
      <c r="BJ1690" s="1" t="s">
        <v>2785</v>
      </c>
      <c r="BL1690" s="1" t="s">
        <v>536</v>
      </c>
      <c r="BM1690" s="1" t="s">
        <v>126</v>
      </c>
      <c r="BN1690" s="1" t="s">
        <v>3738</v>
      </c>
      <c r="BO1690" s="1">
        <v>200</v>
      </c>
      <c r="BP1690" s="1">
        <v>200</v>
      </c>
      <c r="BQ1690" s="1" t="s">
        <v>97</v>
      </c>
      <c r="BR1690" s="1" t="s">
        <v>98</v>
      </c>
      <c r="BS1690" s="1" t="s">
        <v>84</v>
      </c>
      <c r="BU1690" s="1">
        <v>0</v>
      </c>
      <c r="BV1690" s="1">
        <v>0</v>
      </c>
      <c r="BW1690" s="1">
        <v>0</v>
      </c>
      <c r="BX1690" s="1">
        <v>0</v>
      </c>
    </row>
    <row r="1691" spans="2:76" hidden="1" x14ac:dyDescent="0.25">
      <c r="D1691" s="4"/>
      <c r="E1691" s="5" t="str">
        <f>BJ1691</f>
        <v>FES-2015-NOV</v>
      </c>
      <c r="F1691" s="5">
        <f>BK1691</f>
        <v>0</v>
      </c>
      <c r="H1691" s="5" t="str">
        <f>BB1691</f>
        <v>Withdrawn</v>
      </c>
      <c r="I1691" s="6" t="str">
        <f>BS1691</f>
        <v>Not Started</v>
      </c>
      <c r="J1691" s="1" t="s">
        <v>3739</v>
      </c>
      <c r="P1691" s="1" t="str">
        <f>BM1691</f>
        <v>NRIS</v>
      </c>
      <c r="R1691" s="1">
        <f>BP1691</f>
        <v>100</v>
      </c>
      <c r="T1691" s="1" t="str">
        <f>BQ1691</f>
        <v>Wind</v>
      </c>
      <c r="U1691" s="1" t="str">
        <f>BH1691</f>
        <v>Pipestone County</v>
      </c>
      <c r="V1691" s="1" t="str">
        <f>BI1691</f>
        <v>MN</v>
      </c>
      <c r="AB1691" s="1"/>
      <c r="AC1691" s="1"/>
      <c r="AJ1691" s="5"/>
      <c r="AK1691" s="5"/>
      <c r="AL1691" s="5"/>
      <c r="AM1691" s="5"/>
      <c r="AN1691" s="5"/>
      <c r="AO1691" s="5"/>
      <c r="AP1691" s="5"/>
      <c r="AQ1691" s="5"/>
      <c r="AR1691" s="5"/>
      <c r="AS1691" s="5"/>
      <c r="AT1691" s="5"/>
      <c r="AU1691" s="5"/>
      <c r="BB1691" s="1" t="s">
        <v>73</v>
      </c>
      <c r="BC1691" s="2">
        <v>42324</v>
      </c>
      <c r="BD1691" s="2">
        <v>42937</v>
      </c>
      <c r="BF1691" s="2">
        <v>43008</v>
      </c>
      <c r="BG1691" s="1" t="s">
        <v>91</v>
      </c>
      <c r="BH1691" s="1" t="s">
        <v>169</v>
      </c>
      <c r="BI1691" s="1" t="s">
        <v>93</v>
      </c>
      <c r="BJ1691" s="1" t="s">
        <v>2785</v>
      </c>
      <c r="BL1691" s="1" t="s">
        <v>536</v>
      </c>
      <c r="BM1691" s="1" t="s">
        <v>126</v>
      </c>
      <c r="BN1691" s="1" t="s">
        <v>78</v>
      </c>
      <c r="BO1691" s="1">
        <v>100</v>
      </c>
      <c r="BP1691" s="1">
        <v>100</v>
      </c>
      <c r="BQ1691" s="1" t="s">
        <v>97</v>
      </c>
      <c r="BR1691" s="1" t="s">
        <v>98</v>
      </c>
      <c r="BS1691" s="1" t="s">
        <v>84</v>
      </c>
      <c r="BU1691" s="1">
        <v>0</v>
      </c>
      <c r="BV1691" s="1">
        <v>0</v>
      </c>
      <c r="BW1691" s="1">
        <v>0</v>
      </c>
      <c r="BX1691" s="1">
        <v>0</v>
      </c>
    </row>
    <row r="1692" spans="2:76" hidden="1" x14ac:dyDescent="0.25">
      <c r="D1692" s="4"/>
      <c r="E1692" s="5" t="str">
        <f>BJ1692</f>
        <v>FES-2015-NOV</v>
      </c>
      <c r="F1692" s="5">
        <f>BK1692</f>
        <v>0</v>
      </c>
      <c r="H1692" s="5" t="str">
        <f>BB1692</f>
        <v>Withdrawn</v>
      </c>
      <c r="I1692" s="6" t="str">
        <f>BS1692</f>
        <v>Not Started</v>
      </c>
      <c r="J1692" s="1" t="s">
        <v>3740</v>
      </c>
      <c r="P1692" s="1" t="str">
        <f>BM1692</f>
        <v>NRIS</v>
      </c>
      <c r="R1692" s="1">
        <f>BP1692</f>
        <v>100</v>
      </c>
      <c r="T1692" s="1" t="str">
        <f>BQ1692</f>
        <v>Wind</v>
      </c>
      <c r="U1692" s="1" t="str">
        <f>BH1692</f>
        <v>Huron County</v>
      </c>
      <c r="V1692" s="1" t="str">
        <f>BI1692</f>
        <v>MI</v>
      </c>
      <c r="AB1692" s="1"/>
      <c r="AC1692" s="1"/>
      <c r="AJ1692" s="5"/>
      <c r="AK1692" s="5"/>
      <c r="AL1692" s="5"/>
      <c r="AM1692" s="5"/>
      <c r="AN1692" s="5"/>
      <c r="AO1692" s="5"/>
      <c r="AP1692" s="5"/>
      <c r="AQ1692" s="5"/>
      <c r="AR1692" s="5"/>
      <c r="AS1692" s="5"/>
      <c r="AT1692" s="5"/>
      <c r="AU1692" s="5"/>
      <c r="BB1692" s="1" t="s">
        <v>73</v>
      </c>
      <c r="BC1692" s="2">
        <v>42324</v>
      </c>
      <c r="BD1692" s="2">
        <v>42937</v>
      </c>
      <c r="BF1692" s="2">
        <v>42979</v>
      </c>
      <c r="BG1692" s="1" t="s">
        <v>128</v>
      </c>
      <c r="BH1692" s="1" t="s">
        <v>546</v>
      </c>
      <c r="BI1692" s="1" t="s">
        <v>130</v>
      </c>
      <c r="BJ1692" s="1" t="s">
        <v>2785</v>
      </c>
      <c r="BL1692" s="1" t="s">
        <v>536</v>
      </c>
      <c r="BM1692" s="1" t="s">
        <v>126</v>
      </c>
      <c r="BN1692" s="1" t="s">
        <v>3741</v>
      </c>
      <c r="BO1692" s="1">
        <v>100</v>
      </c>
      <c r="BP1692" s="1">
        <v>100</v>
      </c>
      <c r="BQ1692" s="1" t="s">
        <v>97</v>
      </c>
      <c r="BR1692" s="1" t="s">
        <v>98</v>
      </c>
      <c r="BS1692" s="1" t="s">
        <v>84</v>
      </c>
      <c r="BU1692" s="1">
        <v>0</v>
      </c>
      <c r="BV1692" s="1">
        <v>0</v>
      </c>
      <c r="BW1692" s="1">
        <v>0</v>
      </c>
      <c r="BX1692" s="1">
        <v>0</v>
      </c>
    </row>
    <row r="1693" spans="2:76" hidden="1" x14ac:dyDescent="0.25">
      <c r="D1693" s="4"/>
      <c r="E1693" s="5" t="str">
        <f>BJ1693</f>
        <v>DPP-2019-Cycle</v>
      </c>
      <c r="F1693" s="5" t="str">
        <f>BK1693</f>
        <v>Central</v>
      </c>
      <c r="H1693" s="5" t="str">
        <f>BB1693</f>
        <v>Active</v>
      </c>
      <c r="I1693" s="6" t="str">
        <f>BS1693</f>
        <v>Not Started</v>
      </c>
      <c r="J1693" s="1" t="s">
        <v>3318</v>
      </c>
      <c r="P1693" s="1" t="str">
        <f>BM1693</f>
        <v>NRIS</v>
      </c>
      <c r="R1693" s="1">
        <f>BP1693</f>
        <v>100</v>
      </c>
      <c r="T1693" s="1" t="str">
        <f>BQ1693</f>
        <v>Solar</v>
      </c>
      <c r="U1693" s="1" t="str">
        <f>BH1693</f>
        <v>Lake County</v>
      </c>
      <c r="V1693" s="1" t="str">
        <f>BI1693</f>
        <v>IN</v>
      </c>
      <c r="AB1693" s="1"/>
      <c r="AC1693" s="1"/>
      <c r="AJ1693" s="5"/>
      <c r="AK1693" s="5"/>
      <c r="AL1693" s="5"/>
      <c r="AM1693" s="5"/>
      <c r="AN1693" s="5"/>
      <c r="AO1693" s="5"/>
      <c r="AP1693" s="5"/>
      <c r="AQ1693" s="5"/>
      <c r="AR1693" s="32"/>
      <c r="AS1693" s="32"/>
      <c r="AT1693" s="28">
        <f>AR1693/($R1693*1000)</f>
        <v>0</v>
      </c>
      <c r="AU1693" s="28">
        <f>AS1693/($R1693*1000)</f>
        <v>0</v>
      </c>
      <c r="BB1693" s="1" t="s">
        <v>2374</v>
      </c>
      <c r="BC1693" s="2">
        <v>43584</v>
      </c>
      <c r="BF1693" s="2">
        <v>44743</v>
      </c>
      <c r="BG1693" s="1" t="s">
        <v>804</v>
      </c>
      <c r="BH1693" s="1" t="s">
        <v>1102</v>
      </c>
      <c r="BI1693" s="1" t="s">
        <v>103</v>
      </c>
      <c r="BJ1693" s="1" t="s">
        <v>2856</v>
      </c>
      <c r="BK1693" s="1" t="s">
        <v>2435</v>
      </c>
      <c r="BL1693" s="1" t="s">
        <v>2857</v>
      </c>
      <c r="BM1693" s="1" t="s">
        <v>126</v>
      </c>
      <c r="BN1693" s="1" t="s">
        <v>3319</v>
      </c>
      <c r="BO1693" s="1">
        <v>100</v>
      </c>
      <c r="BP1693" s="1">
        <v>100</v>
      </c>
      <c r="BQ1693" s="1" t="s">
        <v>1485</v>
      </c>
      <c r="BR1693" s="1" t="s">
        <v>1486</v>
      </c>
      <c r="BS1693" s="1" t="s">
        <v>84</v>
      </c>
      <c r="BU1693" s="1">
        <v>0</v>
      </c>
      <c r="BV1693" s="1">
        <v>0</v>
      </c>
      <c r="BW1693" s="1">
        <v>0</v>
      </c>
      <c r="BX1693" s="1">
        <v>0</v>
      </c>
    </row>
    <row r="1694" spans="2:76" hidden="1" x14ac:dyDescent="0.25">
      <c r="B1694" s="1" t="s">
        <v>3703</v>
      </c>
      <c r="D1694" s="4"/>
      <c r="E1694" s="5" t="str">
        <f>BJ1694</f>
        <v>DPP-2017-AUG</v>
      </c>
      <c r="F1694" s="5" t="str">
        <f>BK1694</f>
        <v>South</v>
      </c>
      <c r="H1694" s="5" t="str">
        <f>BB1694</f>
        <v>Done</v>
      </c>
      <c r="I1694" s="6" t="str">
        <f>BS1694</f>
        <v>In Service</v>
      </c>
      <c r="J1694" s="1" t="s">
        <v>5908</v>
      </c>
      <c r="P1694" s="1" t="str">
        <f>BM1694</f>
        <v>NRIS</v>
      </c>
      <c r="R1694" s="1">
        <f>BP1694</f>
        <v>25</v>
      </c>
      <c r="T1694" s="1" t="str">
        <f>BQ1694</f>
        <v>Gas</v>
      </c>
      <c r="U1694" s="1" t="str">
        <f>BH1694</f>
        <v>George County</v>
      </c>
      <c r="V1694" s="1" t="str">
        <f>BI1694</f>
        <v>MS</v>
      </c>
      <c r="AB1694" s="1"/>
      <c r="AC1694" s="1"/>
      <c r="AJ1694" s="5"/>
      <c r="AK1694" s="5"/>
      <c r="AL1694" s="5"/>
      <c r="AM1694" s="5"/>
      <c r="AN1694" s="5"/>
      <c r="AO1694" s="5"/>
      <c r="AP1694" s="5"/>
      <c r="AQ1694" s="5"/>
      <c r="AR1694" s="5"/>
      <c r="AS1694" s="5"/>
      <c r="AT1694" s="5"/>
      <c r="AU1694" s="5"/>
      <c r="BB1694" s="1" t="s">
        <v>58</v>
      </c>
      <c r="BC1694" s="2">
        <v>42902</v>
      </c>
      <c r="BE1694" s="2">
        <v>43696</v>
      </c>
      <c r="BF1694" s="2">
        <v>43466</v>
      </c>
      <c r="BG1694" s="1" t="s">
        <v>4731</v>
      </c>
      <c r="BH1694" s="1" t="s">
        <v>5909</v>
      </c>
      <c r="BI1694" s="1" t="s">
        <v>2526</v>
      </c>
      <c r="BJ1694" s="1" t="s">
        <v>3692</v>
      </c>
      <c r="BK1694" s="1" t="s">
        <v>2395</v>
      </c>
      <c r="BL1694" s="1" t="s">
        <v>726</v>
      </c>
      <c r="BM1694" s="1" t="s">
        <v>126</v>
      </c>
      <c r="BN1694" s="1" t="s">
        <v>5910</v>
      </c>
      <c r="BO1694" s="1">
        <v>25</v>
      </c>
      <c r="BP1694" s="1">
        <v>25</v>
      </c>
      <c r="BQ1694" s="1" t="s">
        <v>64</v>
      </c>
      <c r="BR1694" s="1" t="s">
        <v>172</v>
      </c>
      <c r="BS1694" s="1" t="s">
        <v>65</v>
      </c>
      <c r="BT1694" s="2">
        <v>43668</v>
      </c>
      <c r="BU1694" s="1">
        <v>25</v>
      </c>
      <c r="BV1694" s="1">
        <v>25</v>
      </c>
      <c r="BW1694" s="1">
        <v>25</v>
      </c>
      <c r="BX1694" s="1">
        <v>25</v>
      </c>
    </row>
    <row r="1695" spans="2:76" hidden="1" x14ac:dyDescent="0.25">
      <c r="D1695" s="4"/>
      <c r="E1695" s="5" t="str">
        <f>BJ1695</f>
        <v>DPP-2019-Cycle</v>
      </c>
      <c r="F1695" s="5" t="str">
        <f>BK1695</f>
        <v>Central</v>
      </c>
      <c r="H1695" s="5" t="str">
        <f>BB1695</f>
        <v>Active</v>
      </c>
      <c r="I1695" s="6" t="str">
        <f>BS1695</f>
        <v>Not Started</v>
      </c>
      <c r="J1695" s="1" t="s">
        <v>3320</v>
      </c>
      <c r="P1695" s="1" t="str">
        <f>BM1695</f>
        <v>ERIS</v>
      </c>
      <c r="R1695" s="1">
        <f>BP1695</f>
        <v>60</v>
      </c>
      <c r="T1695" s="1" t="str">
        <f>BQ1695</f>
        <v>Solar</v>
      </c>
      <c r="U1695" s="1" t="str">
        <f>BH1695</f>
        <v>Jasper County</v>
      </c>
      <c r="V1695" s="1" t="str">
        <f>BI1695</f>
        <v>IN</v>
      </c>
      <c r="AB1695" s="1"/>
      <c r="AC1695" s="1"/>
      <c r="AJ1695" s="5"/>
      <c r="AK1695" s="5"/>
      <c r="AL1695" s="5"/>
      <c r="AM1695" s="5"/>
      <c r="AN1695" s="5"/>
      <c r="AO1695" s="5"/>
      <c r="AP1695" s="5"/>
      <c r="AQ1695" s="5"/>
      <c r="AR1695" s="32"/>
      <c r="AS1695" s="32"/>
      <c r="AT1695" s="28">
        <f>AR1695/($R1695*1000)</f>
        <v>0</v>
      </c>
      <c r="AU1695" s="28">
        <f>AS1695/($R1695*1000)</f>
        <v>0</v>
      </c>
      <c r="BB1695" s="1" t="s">
        <v>2374</v>
      </c>
      <c r="BC1695" s="2">
        <v>43584</v>
      </c>
      <c r="BF1695" s="2">
        <v>44561</v>
      </c>
      <c r="BG1695" s="1" t="s">
        <v>804</v>
      </c>
      <c r="BH1695" s="1" t="s">
        <v>848</v>
      </c>
      <c r="BI1695" s="1" t="s">
        <v>103</v>
      </c>
      <c r="BJ1695" s="1" t="s">
        <v>2856</v>
      </c>
      <c r="BK1695" s="1" t="s">
        <v>2435</v>
      </c>
      <c r="BL1695" s="1" t="s">
        <v>2857</v>
      </c>
      <c r="BM1695" s="1" t="s">
        <v>62</v>
      </c>
      <c r="BN1695" s="1" t="s">
        <v>3321</v>
      </c>
      <c r="BO1695" s="1">
        <v>60</v>
      </c>
      <c r="BP1695" s="1">
        <v>60</v>
      </c>
      <c r="BQ1695" s="1" t="s">
        <v>1485</v>
      </c>
      <c r="BR1695" s="1" t="s">
        <v>1486</v>
      </c>
      <c r="BS1695" s="1" t="s">
        <v>84</v>
      </c>
      <c r="BU1695" s="1">
        <v>0</v>
      </c>
      <c r="BV1695" s="1">
        <v>0</v>
      </c>
      <c r="BW1695" s="1">
        <v>0</v>
      </c>
      <c r="BX1695" s="1">
        <v>0</v>
      </c>
    </row>
    <row r="1696" spans="2:76" hidden="1" x14ac:dyDescent="0.25">
      <c r="D1696" s="4"/>
      <c r="E1696" s="5" t="str">
        <f>BJ1696</f>
        <v>DPP-2019-Cycle</v>
      </c>
      <c r="F1696" s="5" t="str">
        <f>BK1696</f>
        <v>Central</v>
      </c>
      <c r="H1696" s="5" t="str">
        <f>BB1696</f>
        <v>Active</v>
      </c>
      <c r="I1696" s="6" t="str">
        <f>BS1696</f>
        <v>Not Started</v>
      </c>
      <c r="J1696" s="1" t="s">
        <v>3322</v>
      </c>
      <c r="P1696" s="1" t="str">
        <f>BM1696</f>
        <v>ERIS</v>
      </c>
      <c r="R1696" s="1">
        <f>BP1696</f>
        <v>150</v>
      </c>
      <c r="T1696" s="1" t="str">
        <f>BQ1696</f>
        <v>Solar</v>
      </c>
      <c r="U1696" s="1" t="str">
        <f>BH1696</f>
        <v>Gibson County</v>
      </c>
      <c r="V1696" s="1" t="str">
        <f>BI1696</f>
        <v>IN</v>
      </c>
      <c r="AB1696" s="1"/>
      <c r="AC1696" s="1"/>
      <c r="AJ1696" s="5"/>
      <c r="AK1696" s="5"/>
      <c r="AL1696" s="5"/>
      <c r="AM1696" s="5"/>
      <c r="AN1696" s="5"/>
      <c r="AO1696" s="5"/>
      <c r="AP1696" s="5"/>
      <c r="AQ1696" s="5"/>
      <c r="AR1696" s="32"/>
      <c r="AS1696" s="32"/>
      <c r="AT1696" s="28">
        <f>AR1696/($R1696*1000)</f>
        <v>0</v>
      </c>
      <c r="AU1696" s="28">
        <f>AS1696/($R1696*1000)</f>
        <v>0</v>
      </c>
      <c r="BB1696" s="1" t="s">
        <v>2374</v>
      </c>
      <c r="BC1696" s="2">
        <v>43584</v>
      </c>
      <c r="BF1696" s="2">
        <v>44561</v>
      </c>
      <c r="BG1696" s="1" t="s">
        <v>2850</v>
      </c>
      <c r="BH1696" s="1" t="s">
        <v>198</v>
      </c>
      <c r="BI1696" s="1" t="s">
        <v>103</v>
      </c>
      <c r="BJ1696" s="1" t="s">
        <v>2856</v>
      </c>
      <c r="BK1696" s="1" t="s">
        <v>2435</v>
      </c>
      <c r="BL1696" s="1" t="s">
        <v>2857</v>
      </c>
      <c r="BM1696" s="1" t="s">
        <v>62</v>
      </c>
      <c r="BN1696" s="1" t="s">
        <v>3323</v>
      </c>
      <c r="BO1696" s="1">
        <v>150</v>
      </c>
      <c r="BP1696" s="1">
        <v>150</v>
      </c>
      <c r="BQ1696" s="1" t="s">
        <v>1485</v>
      </c>
      <c r="BR1696" s="1" t="s">
        <v>1486</v>
      </c>
      <c r="BS1696" s="1" t="s">
        <v>84</v>
      </c>
      <c r="BU1696" s="1">
        <v>0</v>
      </c>
      <c r="BV1696" s="1">
        <v>0</v>
      </c>
      <c r="BW1696" s="1">
        <v>0</v>
      </c>
      <c r="BX1696" s="1">
        <v>0</v>
      </c>
    </row>
    <row r="1697" spans="4:76" ht="30" hidden="1" x14ac:dyDescent="0.25">
      <c r="D1697" s="24" t="s">
        <v>3752</v>
      </c>
      <c r="E1697" s="5" t="str">
        <f>BJ1697</f>
        <v>DPP-2019-Cycle</v>
      </c>
      <c r="F1697" s="5" t="str">
        <f>BK1697</f>
        <v>East (ITC)</v>
      </c>
      <c r="H1697" s="5" t="str">
        <f>BB1697</f>
        <v>Active</v>
      </c>
      <c r="I1697" s="6" t="str">
        <f>BS1697</f>
        <v>Not Started</v>
      </c>
      <c r="J1697" s="1" t="s">
        <v>3324</v>
      </c>
      <c r="P1697" s="1" t="str">
        <f>BM1697</f>
        <v>NRIS</v>
      </c>
      <c r="R1697" s="1">
        <f>BP1697</f>
        <v>120</v>
      </c>
      <c r="T1697" s="1" t="str">
        <f>BQ1697</f>
        <v>Solar</v>
      </c>
      <c r="U1697" s="1" t="str">
        <f>BH1697</f>
        <v>Saginaw County</v>
      </c>
      <c r="V1697" s="1" t="str">
        <f>BI1697</f>
        <v>MI</v>
      </c>
      <c r="AB1697" s="1"/>
      <c r="AC1697" s="1"/>
      <c r="AJ1697" s="5"/>
      <c r="AK1697" s="5"/>
      <c r="AL1697" s="5"/>
      <c r="AM1697" s="5"/>
      <c r="AN1697" s="5"/>
      <c r="AO1697" s="5"/>
      <c r="AP1697" s="5"/>
      <c r="AQ1697" s="5"/>
      <c r="AR1697" s="32"/>
      <c r="AS1697" s="32"/>
      <c r="AT1697" s="28">
        <f>AR1697/($R1697*1000)</f>
        <v>0</v>
      </c>
      <c r="AU1697" s="28">
        <f>AS1697/($R1697*1000)</f>
        <v>0</v>
      </c>
      <c r="BB1697" s="1" t="s">
        <v>2374</v>
      </c>
      <c r="BC1697" s="2">
        <v>43584</v>
      </c>
      <c r="BF1697" s="2">
        <v>44774</v>
      </c>
      <c r="BG1697" s="1" t="s">
        <v>139</v>
      </c>
      <c r="BH1697" s="1" t="s">
        <v>3325</v>
      </c>
      <c r="BI1697" s="1" t="s">
        <v>130</v>
      </c>
      <c r="BJ1697" s="1" t="s">
        <v>2856</v>
      </c>
      <c r="BK1697" s="1" t="s">
        <v>1808</v>
      </c>
      <c r="BL1697" s="1" t="s">
        <v>2863</v>
      </c>
      <c r="BM1697" s="1" t="s">
        <v>126</v>
      </c>
      <c r="BN1697" s="1" t="s">
        <v>3326</v>
      </c>
      <c r="BO1697" s="1">
        <v>120</v>
      </c>
      <c r="BP1697" s="1">
        <v>120</v>
      </c>
      <c r="BQ1697" s="1" t="s">
        <v>1485</v>
      </c>
      <c r="BR1697" s="1" t="s">
        <v>1486</v>
      </c>
      <c r="BS1697" s="1" t="s">
        <v>84</v>
      </c>
      <c r="BU1697" s="1">
        <v>120</v>
      </c>
      <c r="BV1697" s="1">
        <v>120</v>
      </c>
      <c r="BW1697" s="1">
        <v>0</v>
      </c>
      <c r="BX1697" s="1">
        <v>0</v>
      </c>
    </row>
    <row r="1698" spans="4:76" ht="30" hidden="1" x14ac:dyDescent="0.25">
      <c r="D1698" s="24" t="s">
        <v>3693</v>
      </c>
      <c r="E1698" s="5" t="str">
        <f>BJ1698</f>
        <v>DPP-2019-Cycle</v>
      </c>
      <c r="F1698" s="5" t="str">
        <f>BK1698</f>
        <v>Central</v>
      </c>
      <c r="H1698" s="5" t="str">
        <f>BB1698</f>
        <v>Active</v>
      </c>
      <c r="I1698" s="6" t="str">
        <f>BS1698</f>
        <v>Not Started</v>
      </c>
      <c r="J1698" s="1" t="s">
        <v>3328</v>
      </c>
      <c r="P1698" s="1" t="str">
        <f>BM1698</f>
        <v>NRIS</v>
      </c>
      <c r="R1698" s="1">
        <f>BP1698</f>
        <v>150</v>
      </c>
      <c r="T1698" s="1" t="str">
        <f>BQ1698</f>
        <v>Solar</v>
      </c>
      <c r="U1698" s="1" t="str">
        <f>BH1698</f>
        <v>Bartholomew County</v>
      </c>
      <c r="V1698" s="1" t="str">
        <f>BI1698</f>
        <v>IN</v>
      </c>
      <c r="AB1698" s="1"/>
      <c r="AC1698" s="1"/>
      <c r="AJ1698" s="5"/>
      <c r="AK1698" s="5"/>
      <c r="AL1698" s="5"/>
      <c r="AM1698" s="5"/>
      <c r="AN1698" s="5"/>
      <c r="AO1698" s="5"/>
      <c r="AP1698" s="5"/>
      <c r="AQ1698" s="5"/>
      <c r="AR1698" s="32"/>
      <c r="AS1698" s="32"/>
      <c r="AT1698" s="28">
        <f>AR1698/($R1698*1000)</f>
        <v>0</v>
      </c>
      <c r="AU1698" s="28">
        <f>AS1698/($R1698*1000)</f>
        <v>0</v>
      </c>
      <c r="BB1698" s="1" t="s">
        <v>2374</v>
      </c>
      <c r="BC1698" s="2">
        <v>43584</v>
      </c>
      <c r="BF1698" s="2">
        <v>44774</v>
      </c>
      <c r="BG1698" s="1" t="s">
        <v>2850</v>
      </c>
      <c r="BH1698" s="1" t="s">
        <v>3329</v>
      </c>
      <c r="BI1698" s="1" t="s">
        <v>103</v>
      </c>
      <c r="BJ1698" s="1" t="s">
        <v>2856</v>
      </c>
      <c r="BK1698" s="1" t="s">
        <v>2435</v>
      </c>
      <c r="BL1698" s="1" t="s">
        <v>2857</v>
      </c>
      <c r="BM1698" s="1" t="s">
        <v>126</v>
      </c>
      <c r="BN1698" s="1" t="s">
        <v>3330</v>
      </c>
      <c r="BO1698" s="1">
        <v>150</v>
      </c>
      <c r="BP1698" s="1">
        <v>150</v>
      </c>
      <c r="BQ1698" s="1" t="s">
        <v>1485</v>
      </c>
      <c r="BR1698" s="1" t="s">
        <v>1486</v>
      </c>
      <c r="BS1698" s="1" t="s">
        <v>84</v>
      </c>
      <c r="BU1698" s="1">
        <v>0</v>
      </c>
      <c r="BV1698" s="1">
        <v>0</v>
      </c>
      <c r="BW1698" s="1">
        <v>0</v>
      </c>
      <c r="BX1698" s="1">
        <v>0</v>
      </c>
    </row>
    <row r="1699" spans="4:76" hidden="1" x14ac:dyDescent="0.25">
      <c r="D1699" s="4"/>
      <c r="E1699" s="5" t="str">
        <f>BJ1699</f>
        <v>DPP-2019-Cycle</v>
      </c>
      <c r="F1699" s="5" t="str">
        <f>BK1699</f>
        <v>Central</v>
      </c>
      <c r="H1699" s="5" t="str">
        <f>BB1699</f>
        <v>Active</v>
      </c>
      <c r="I1699" s="6" t="str">
        <f>BS1699</f>
        <v>Not Started</v>
      </c>
      <c r="J1699" s="1" t="s">
        <v>3331</v>
      </c>
      <c r="P1699" s="1" t="str">
        <f>BM1699</f>
        <v>NRIS</v>
      </c>
      <c r="R1699" s="1">
        <f>BP1699</f>
        <v>100</v>
      </c>
      <c r="T1699" s="1" t="str">
        <f>BQ1699</f>
        <v>Solar</v>
      </c>
      <c r="U1699" s="1" t="str">
        <f>BH1699</f>
        <v>Dubois County</v>
      </c>
      <c r="V1699" s="1" t="str">
        <f>BI1699</f>
        <v>IN</v>
      </c>
      <c r="AB1699" s="1"/>
      <c r="AC1699" s="1"/>
      <c r="AJ1699" s="5"/>
      <c r="AK1699" s="5"/>
      <c r="AL1699" s="5"/>
      <c r="AM1699" s="5"/>
      <c r="AN1699" s="5"/>
      <c r="AO1699" s="5"/>
      <c r="AP1699" s="5"/>
      <c r="AQ1699" s="5"/>
      <c r="AR1699" s="32"/>
      <c r="AS1699" s="32"/>
      <c r="AT1699" s="28">
        <f>AR1699/($R1699*1000)</f>
        <v>0</v>
      </c>
      <c r="AU1699" s="28">
        <f>AS1699/($R1699*1000)</f>
        <v>0</v>
      </c>
      <c r="BB1699" s="1" t="s">
        <v>2374</v>
      </c>
      <c r="BC1699" s="2">
        <v>43584</v>
      </c>
      <c r="BF1699" s="2">
        <v>44774</v>
      </c>
      <c r="BG1699" s="1" t="s">
        <v>197</v>
      </c>
      <c r="BH1699" s="1" t="s">
        <v>3277</v>
      </c>
      <c r="BI1699" s="1" t="s">
        <v>103</v>
      </c>
      <c r="BJ1699" s="1" t="s">
        <v>2856</v>
      </c>
      <c r="BK1699" s="1" t="s">
        <v>2435</v>
      </c>
      <c r="BL1699" s="1" t="s">
        <v>2857</v>
      </c>
      <c r="BM1699" s="1" t="s">
        <v>126</v>
      </c>
      <c r="BN1699" s="1" t="s">
        <v>3332</v>
      </c>
      <c r="BO1699" s="1">
        <v>100</v>
      </c>
      <c r="BP1699" s="1">
        <v>100</v>
      </c>
      <c r="BQ1699" s="1" t="s">
        <v>1485</v>
      </c>
      <c r="BR1699" s="1" t="s">
        <v>1486</v>
      </c>
      <c r="BS1699" s="1" t="s">
        <v>84</v>
      </c>
      <c r="BU1699" s="1">
        <v>0</v>
      </c>
      <c r="BV1699" s="1">
        <v>0</v>
      </c>
      <c r="BW1699" s="1">
        <v>0</v>
      </c>
      <c r="BX1699" s="1">
        <v>0</v>
      </c>
    </row>
    <row r="1700" spans="4:76" hidden="1" x14ac:dyDescent="0.25">
      <c r="D1700" s="4"/>
      <c r="E1700" s="5" t="str">
        <f>BJ1700</f>
        <v>DPP-2019-Cycle</v>
      </c>
      <c r="F1700" s="5" t="str">
        <f>BK1700</f>
        <v>Central</v>
      </c>
      <c r="H1700" s="5" t="str">
        <f>BB1700</f>
        <v>Active</v>
      </c>
      <c r="I1700" s="6" t="str">
        <f>BS1700</f>
        <v>Not Started</v>
      </c>
      <c r="J1700" s="1" t="s">
        <v>3333</v>
      </c>
      <c r="P1700" s="1" t="str">
        <f>BM1700</f>
        <v>NRIS</v>
      </c>
      <c r="R1700" s="1">
        <f>BP1700</f>
        <v>100</v>
      </c>
      <c r="T1700" s="1" t="str">
        <f>BQ1700</f>
        <v>Solar</v>
      </c>
      <c r="U1700" s="1" t="str">
        <f>BH1700</f>
        <v>LaGrange County</v>
      </c>
      <c r="V1700" s="1" t="str">
        <f>BI1700</f>
        <v>IN</v>
      </c>
      <c r="AB1700" s="1"/>
      <c r="AC1700" s="1"/>
      <c r="AJ1700" s="5"/>
      <c r="AK1700" s="5"/>
      <c r="AL1700" s="5"/>
      <c r="AM1700" s="5"/>
      <c r="AN1700" s="5"/>
      <c r="AO1700" s="5"/>
      <c r="AP1700" s="5"/>
      <c r="AQ1700" s="5"/>
      <c r="AR1700" s="32"/>
      <c r="AS1700" s="32"/>
      <c r="AT1700" s="28">
        <f>AR1700/($R1700*1000)</f>
        <v>0</v>
      </c>
      <c r="AU1700" s="28">
        <f>AS1700/($R1700*1000)</f>
        <v>0</v>
      </c>
      <c r="BB1700" s="1" t="s">
        <v>2374</v>
      </c>
      <c r="BC1700" s="2">
        <v>43584</v>
      </c>
      <c r="BF1700" s="2">
        <v>45229</v>
      </c>
      <c r="BG1700" s="1" t="s">
        <v>804</v>
      </c>
      <c r="BH1700" s="1" t="s">
        <v>3044</v>
      </c>
      <c r="BI1700" s="1" t="s">
        <v>103</v>
      </c>
      <c r="BJ1700" s="1" t="s">
        <v>2856</v>
      </c>
      <c r="BK1700" s="1" t="s">
        <v>2435</v>
      </c>
      <c r="BL1700" s="1" t="s">
        <v>2857</v>
      </c>
      <c r="BM1700" s="1" t="s">
        <v>126</v>
      </c>
      <c r="BN1700" s="1" t="s">
        <v>3176</v>
      </c>
      <c r="BO1700" s="1">
        <v>100</v>
      </c>
      <c r="BP1700" s="1">
        <v>100</v>
      </c>
      <c r="BQ1700" s="1" t="s">
        <v>1485</v>
      </c>
      <c r="BR1700" s="1" t="s">
        <v>1486</v>
      </c>
      <c r="BS1700" s="1" t="s">
        <v>84</v>
      </c>
      <c r="BU1700" s="1">
        <v>0</v>
      </c>
      <c r="BV1700" s="1">
        <v>0</v>
      </c>
      <c r="BW1700" s="1">
        <v>0</v>
      </c>
      <c r="BX1700" s="1">
        <v>0</v>
      </c>
    </row>
    <row r="1701" spans="4:76" ht="30" hidden="1" x14ac:dyDescent="0.25">
      <c r="D1701" s="24" t="s">
        <v>3693</v>
      </c>
      <c r="E1701" s="5" t="str">
        <f>BJ1701</f>
        <v>DPP-2019-Cycle</v>
      </c>
      <c r="F1701" s="5" t="str">
        <f>BK1701</f>
        <v>Central</v>
      </c>
      <c r="H1701" s="5" t="str">
        <f>BB1701</f>
        <v>Active</v>
      </c>
      <c r="I1701" s="6" t="str">
        <f>BS1701</f>
        <v>Not Started</v>
      </c>
      <c r="J1701" s="1" t="s">
        <v>3334</v>
      </c>
      <c r="P1701" s="1" t="str">
        <f>BM1701</f>
        <v>NRIS</v>
      </c>
      <c r="R1701" s="1">
        <f>BP1701</f>
        <v>130</v>
      </c>
      <c r="T1701" s="1" t="str">
        <f>BQ1701</f>
        <v>Solar</v>
      </c>
      <c r="U1701" s="1" t="str">
        <f>BH1701</f>
        <v>Pike County</v>
      </c>
      <c r="V1701" s="1" t="str">
        <f>BI1701</f>
        <v>IN</v>
      </c>
      <c r="AB1701" s="1"/>
      <c r="AC1701" s="1"/>
      <c r="AJ1701" s="5"/>
      <c r="AK1701" s="5"/>
      <c r="AL1701" s="5"/>
      <c r="AM1701" s="5"/>
      <c r="AN1701" s="5"/>
      <c r="AO1701" s="5"/>
      <c r="AP1701" s="5"/>
      <c r="AQ1701" s="5"/>
      <c r="AR1701" s="32"/>
      <c r="AS1701" s="32"/>
      <c r="AT1701" s="28">
        <f>AR1701/($R1701*1000)</f>
        <v>0</v>
      </c>
      <c r="AU1701" s="28">
        <f>AS1701/($R1701*1000)</f>
        <v>0</v>
      </c>
      <c r="BB1701" s="1" t="s">
        <v>2374</v>
      </c>
      <c r="BC1701" s="2">
        <v>43584</v>
      </c>
      <c r="BF1701" s="2">
        <v>45229</v>
      </c>
      <c r="BG1701" s="1" t="s">
        <v>197</v>
      </c>
      <c r="BH1701" s="1" t="s">
        <v>248</v>
      </c>
      <c r="BI1701" s="1" t="s">
        <v>103</v>
      </c>
      <c r="BJ1701" s="1" t="s">
        <v>2856</v>
      </c>
      <c r="BK1701" s="1" t="s">
        <v>2435</v>
      </c>
      <c r="BL1701" s="1" t="s">
        <v>2857</v>
      </c>
      <c r="BM1701" s="1" t="s">
        <v>126</v>
      </c>
      <c r="BN1701" s="1" t="s">
        <v>2972</v>
      </c>
      <c r="BO1701" s="1">
        <v>130</v>
      </c>
      <c r="BP1701" s="1">
        <v>130</v>
      </c>
      <c r="BQ1701" s="1" t="s">
        <v>1485</v>
      </c>
      <c r="BR1701" s="1" t="s">
        <v>1486</v>
      </c>
      <c r="BS1701" s="1" t="s">
        <v>84</v>
      </c>
      <c r="BU1701" s="1">
        <v>0</v>
      </c>
      <c r="BV1701" s="1">
        <v>0</v>
      </c>
      <c r="BW1701" s="1">
        <v>0</v>
      </c>
      <c r="BX1701" s="1">
        <v>0</v>
      </c>
    </row>
    <row r="1702" spans="4:76" hidden="1" x14ac:dyDescent="0.25">
      <c r="D1702" s="4"/>
      <c r="E1702" s="5" t="str">
        <f>BJ1702</f>
        <v>DPP-2019-Cycle</v>
      </c>
      <c r="F1702" s="5" t="str">
        <f>BK1702</f>
        <v>East (ITC)</v>
      </c>
      <c r="H1702" s="5" t="str">
        <f>BB1702</f>
        <v>Withdrawn</v>
      </c>
      <c r="I1702" s="6" t="str">
        <f>BS1702</f>
        <v>Not Started</v>
      </c>
      <c r="J1702" s="1" t="s">
        <v>5787</v>
      </c>
      <c r="P1702" s="1" t="str">
        <f>BM1702</f>
        <v>NRIS</v>
      </c>
      <c r="R1702" s="1">
        <f>BP1702</f>
        <v>150</v>
      </c>
      <c r="T1702" s="1" t="str">
        <f>BQ1702</f>
        <v>Solar</v>
      </c>
      <c r="U1702" s="1" t="str">
        <f>BH1702</f>
        <v>Shiawassee County</v>
      </c>
      <c r="V1702" s="1" t="str">
        <f>BI1702</f>
        <v>MI</v>
      </c>
      <c r="AB1702" s="1"/>
      <c r="AC1702" s="1"/>
      <c r="AJ1702" s="5"/>
      <c r="AK1702" s="5"/>
      <c r="AL1702" s="5"/>
      <c r="AM1702" s="5"/>
      <c r="AN1702" s="5"/>
      <c r="AO1702" s="5"/>
      <c r="AP1702" s="5"/>
      <c r="AQ1702" s="5"/>
      <c r="AR1702" s="32"/>
      <c r="AS1702" s="32"/>
      <c r="AT1702" s="28">
        <f>AR1702/($R1702*1000)</f>
        <v>0</v>
      </c>
      <c r="AU1702" s="28">
        <f>AS1702/($R1702*1000)</f>
        <v>0</v>
      </c>
      <c r="BB1702" s="1" t="s">
        <v>73</v>
      </c>
      <c r="BC1702" s="2">
        <v>43584</v>
      </c>
      <c r="BD1702" s="2">
        <v>44235</v>
      </c>
      <c r="BF1702" s="2">
        <v>44531</v>
      </c>
      <c r="BG1702" s="1" t="s">
        <v>139</v>
      </c>
      <c r="BH1702" s="1" t="s">
        <v>368</v>
      </c>
      <c r="BI1702" s="1" t="s">
        <v>130</v>
      </c>
      <c r="BJ1702" s="1" t="s">
        <v>2856</v>
      </c>
      <c r="BK1702" s="1" t="s">
        <v>1808</v>
      </c>
      <c r="BL1702" s="1" t="s">
        <v>2863</v>
      </c>
      <c r="BM1702" s="1" t="s">
        <v>126</v>
      </c>
      <c r="BN1702" s="1" t="s">
        <v>5788</v>
      </c>
      <c r="BO1702" s="1">
        <v>150</v>
      </c>
      <c r="BP1702" s="1">
        <v>150</v>
      </c>
      <c r="BQ1702" s="1" t="s">
        <v>1485</v>
      </c>
      <c r="BR1702" s="1" t="s">
        <v>1486</v>
      </c>
      <c r="BS1702" s="1" t="s">
        <v>84</v>
      </c>
      <c r="BU1702" s="1">
        <v>0</v>
      </c>
      <c r="BV1702" s="1">
        <v>0</v>
      </c>
      <c r="BW1702" s="1">
        <v>0</v>
      </c>
      <c r="BX1702" s="1">
        <v>0</v>
      </c>
    </row>
    <row r="1703" spans="4:76" hidden="1" x14ac:dyDescent="0.25">
      <c r="D1703" s="4"/>
      <c r="E1703" s="5" t="str">
        <f>BJ1703</f>
        <v>DPP-2019-Cycle</v>
      </c>
      <c r="F1703" s="5" t="str">
        <f>BK1703</f>
        <v>West</v>
      </c>
      <c r="H1703" s="5" t="str">
        <f>BB1703</f>
        <v>Active</v>
      </c>
      <c r="I1703" s="6" t="str">
        <f>BS1703</f>
        <v>Not Started</v>
      </c>
      <c r="J1703" s="1" t="s">
        <v>3337</v>
      </c>
      <c r="P1703" s="1" t="str">
        <f>BM1703</f>
        <v>NRIS</v>
      </c>
      <c r="R1703" s="1">
        <f>BP1703</f>
        <v>200</v>
      </c>
      <c r="T1703" s="1" t="str">
        <f>BQ1703</f>
        <v>Solar</v>
      </c>
      <c r="U1703" s="1" t="str">
        <f>BH1703</f>
        <v>Lyon County</v>
      </c>
      <c r="V1703" s="1" t="str">
        <f>BI1703</f>
        <v>MN</v>
      </c>
      <c r="AB1703" s="1"/>
      <c r="AC1703" s="1"/>
      <c r="AJ1703" s="5"/>
      <c r="AK1703" s="5"/>
      <c r="AL1703" s="5"/>
      <c r="AM1703" s="5"/>
      <c r="AN1703" s="5"/>
      <c r="AO1703" s="5"/>
      <c r="AP1703" s="5"/>
      <c r="AQ1703" s="5"/>
      <c r="AR1703" s="32"/>
      <c r="AS1703" s="32"/>
      <c r="AT1703" s="28">
        <f>AR1703/($R1703*1000)</f>
        <v>0</v>
      </c>
      <c r="AU1703" s="28">
        <f>AS1703/($R1703*1000)</f>
        <v>0</v>
      </c>
      <c r="BB1703" s="1" t="s">
        <v>2374</v>
      </c>
      <c r="BC1703" s="2">
        <v>43584</v>
      </c>
      <c r="BF1703" s="2">
        <v>45170</v>
      </c>
      <c r="BG1703" s="1" t="s">
        <v>91</v>
      </c>
      <c r="BH1703" s="1" t="s">
        <v>409</v>
      </c>
      <c r="BI1703" s="1" t="s">
        <v>93</v>
      </c>
      <c r="BJ1703" s="1" t="s">
        <v>2856</v>
      </c>
      <c r="BK1703" s="1" t="s">
        <v>725</v>
      </c>
      <c r="BL1703" s="1" t="s">
        <v>2857</v>
      </c>
      <c r="BM1703" s="1" t="s">
        <v>126</v>
      </c>
      <c r="BN1703" s="1" t="s">
        <v>3338</v>
      </c>
      <c r="BO1703" s="1">
        <v>200</v>
      </c>
      <c r="BP1703" s="1">
        <v>200</v>
      </c>
      <c r="BQ1703" s="1" t="s">
        <v>1485</v>
      </c>
      <c r="BR1703" s="1" t="s">
        <v>1486</v>
      </c>
      <c r="BS1703" s="1" t="s">
        <v>84</v>
      </c>
      <c r="BU1703" s="1">
        <v>0</v>
      </c>
      <c r="BV1703" s="1">
        <v>0</v>
      </c>
      <c r="BW1703" s="1">
        <v>0</v>
      </c>
      <c r="BX1703" s="1">
        <v>0</v>
      </c>
    </row>
    <row r="1704" spans="4:76" hidden="1" x14ac:dyDescent="0.25">
      <c r="D1704" s="4"/>
      <c r="E1704" s="5" t="str">
        <f>BJ1704</f>
        <v>DPP-2019-Cycle</v>
      </c>
      <c r="F1704" s="5" t="str">
        <f>BK1704</f>
        <v>Central</v>
      </c>
      <c r="H1704" s="5" t="str">
        <f>BB1704</f>
        <v>Active</v>
      </c>
      <c r="I1704" s="6" t="str">
        <f>BS1704</f>
        <v>Not Started</v>
      </c>
      <c r="J1704" s="1" t="s">
        <v>3339</v>
      </c>
      <c r="P1704" s="1" t="str">
        <f>BM1704</f>
        <v>NRIS</v>
      </c>
      <c r="R1704" s="1">
        <f>BP1704</f>
        <v>150</v>
      </c>
      <c r="T1704" s="1" t="str">
        <f>BQ1704</f>
        <v>Solar</v>
      </c>
      <c r="U1704" s="1" t="str">
        <f>BH1704</f>
        <v>Pike County</v>
      </c>
      <c r="V1704" s="1" t="str">
        <f>BI1704</f>
        <v>IN</v>
      </c>
      <c r="AB1704" s="1"/>
      <c r="AC1704" s="1"/>
      <c r="AJ1704" s="5"/>
      <c r="AK1704" s="5"/>
      <c r="AL1704" s="5"/>
      <c r="AM1704" s="5"/>
      <c r="AN1704" s="5"/>
      <c r="AO1704" s="5"/>
      <c r="AP1704" s="5"/>
      <c r="AQ1704" s="5"/>
      <c r="AR1704" s="32"/>
      <c r="AS1704" s="32"/>
      <c r="AT1704" s="28">
        <f>AR1704/($R1704*1000)</f>
        <v>0</v>
      </c>
      <c r="AU1704" s="28">
        <f>AS1704/($R1704*1000)</f>
        <v>0</v>
      </c>
      <c r="BB1704" s="1" t="s">
        <v>2374</v>
      </c>
      <c r="BC1704" s="2">
        <v>43584</v>
      </c>
      <c r="BF1704" s="2">
        <v>44531</v>
      </c>
      <c r="BG1704" s="1" t="s">
        <v>2450</v>
      </c>
      <c r="BH1704" s="1" t="s">
        <v>248</v>
      </c>
      <c r="BI1704" s="1" t="s">
        <v>103</v>
      </c>
      <c r="BJ1704" s="1" t="s">
        <v>2856</v>
      </c>
      <c r="BK1704" s="1" t="s">
        <v>2435</v>
      </c>
      <c r="BL1704" s="1" t="s">
        <v>2857</v>
      </c>
      <c r="BM1704" s="1" t="s">
        <v>126</v>
      </c>
      <c r="BN1704" s="1" t="s">
        <v>3340</v>
      </c>
      <c r="BO1704" s="1">
        <v>150</v>
      </c>
      <c r="BP1704" s="1">
        <v>150</v>
      </c>
      <c r="BQ1704" s="1" t="s">
        <v>1485</v>
      </c>
      <c r="BR1704" s="1" t="s">
        <v>1486</v>
      </c>
      <c r="BS1704" s="1" t="s">
        <v>84</v>
      </c>
      <c r="BU1704" s="1">
        <v>0</v>
      </c>
      <c r="BV1704" s="1">
        <v>0</v>
      </c>
      <c r="BW1704" s="1">
        <v>0</v>
      </c>
      <c r="BX1704" s="1">
        <v>0</v>
      </c>
    </row>
    <row r="1705" spans="4:76" hidden="1" x14ac:dyDescent="0.25">
      <c r="D1705" s="4"/>
      <c r="E1705" s="5" t="str">
        <f>BJ1705</f>
        <v>DPP-2019-Cycle</v>
      </c>
      <c r="F1705" s="5" t="str">
        <f>BK1705</f>
        <v>East (ATC)</v>
      </c>
      <c r="H1705" s="5" t="str">
        <f>BB1705</f>
        <v>Withdrawn</v>
      </c>
      <c r="I1705" s="6" t="str">
        <f>BS1705</f>
        <v>Not Started</v>
      </c>
      <c r="J1705" s="1" t="s">
        <v>5369</v>
      </c>
      <c r="P1705" s="1" t="str">
        <f>BM1705</f>
        <v>NRIS</v>
      </c>
      <c r="R1705" s="1">
        <f>BP1705</f>
        <v>25</v>
      </c>
      <c r="T1705" s="1" t="str">
        <f>BQ1705</f>
        <v>Solar</v>
      </c>
      <c r="U1705" s="1" t="str">
        <f>BH1705</f>
        <v>Juneau County</v>
      </c>
      <c r="V1705" s="1" t="str">
        <f>BI1705</f>
        <v>WI</v>
      </c>
      <c r="AB1705" s="1"/>
      <c r="AC1705" s="1"/>
      <c r="AJ1705" s="5"/>
      <c r="AK1705" s="5"/>
      <c r="AL1705" s="5"/>
      <c r="AM1705" s="5"/>
      <c r="AN1705" s="5"/>
      <c r="AO1705" s="5"/>
      <c r="AP1705" s="5"/>
      <c r="AQ1705" s="5"/>
      <c r="AR1705" s="32"/>
      <c r="AS1705" s="32"/>
      <c r="AT1705" s="28">
        <f>AR1705/($R1705*1000)</f>
        <v>0</v>
      </c>
      <c r="AU1705" s="28">
        <f>AS1705/($R1705*1000)</f>
        <v>0</v>
      </c>
      <c r="BB1705" s="1" t="s">
        <v>73</v>
      </c>
      <c r="BC1705" s="2">
        <v>43584</v>
      </c>
      <c r="BD1705" s="2">
        <v>43969</v>
      </c>
      <c r="BF1705" s="2">
        <v>44864</v>
      </c>
      <c r="BG1705" s="1" t="s">
        <v>447</v>
      </c>
      <c r="BH1705" s="1" t="s">
        <v>363</v>
      </c>
      <c r="BI1705" s="1" t="s">
        <v>76</v>
      </c>
      <c r="BJ1705" s="1" t="s">
        <v>2856</v>
      </c>
      <c r="BK1705" s="1" t="s">
        <v>2196</v>
      </c>
      <c r="BL1705" s="1" t="s">
        <v>2863</v>
      </c>
      <c r="BM1705" s="1" t="s">
        <v>126</v>
      </c>
      <c r="BN1705" s="1" t="s">
        <v>5370</v>
      </c>
      <c r="BO1705" s="1">
        <v>25</v>
      </c>
      <c r="BP1705" s="1">
        <v>25</v>
      </c>
      <c r="BQ1705" s="1" t="s">
        <v>1485</v>
      </c>
      <c r="BR1705" s="1" t="s">
        <v>1486</v>
      </c>
      <c r="BS1705" s="1" t="s">
        <v>84</v>
      </c>
      <c r="BU1705" s="1">
        <v>0</v>
      </c>
      <c r="BV1705" s="1">
        <v>0</v>
      </c>
      <c r="BW1705" s="1">
        <v>0</v>
      </c>
      <c r="BX1705" s="1">
        <v>0</v>
      </c>
    </row>
    <row r="1706" spans="4:76" hidden="1" x14ac:dyDescent="0.25">
      <c r="D1706" s="4"/>
      <c r="E1706" s="5" t="str">
        <f>BJ1706</f>
        <v>DPP-2019-Cycle</v>
      </c>
      <c r="F1706" s="5" t="str">
        <f>BK1706</f>
        <v>Central</v>
      </c>
      <c r="H1706" s="5" t="str">
        <f>BB1706</f>
        <v>Active</v>
      </c>
      <c r="I1706" s="6" t="str">
        <f>BS1706</f>
        <v>Not Started</v>
      </c>
      <c r="J1706" s="1" t="s">
        <v>3343</v>
      </c>
      <c r="P1706" s="1" t="str">
        <f>BM1706</f>
        <v>NRIS</v>
      </c>
      <c r="R1706" s="1">
        <f>BP1706</f>
        <v>150</v>
      </c>
      <c r="T1706" s="1" t="str">
        <f>BQ1706</f>
        <v>Solar</v>
      </c>
      <c r="U1706" s="1" t="str">
        <f>BH1706</f>
        <v>Pike County</v>
      </c>
      <c r="V1706" s="1" t="str">
        <f>BI1706</f>
        <v>IN</v>
      </c>
      <c r="AB1706" s="1"/>
      <c r="AC1706" s="1"/>
      <c r="AJ1706" s="5"/>
      <c r="AK1706" s="5"/>
      <c r="AL1706" s="5"/>
      <c r="AM1706" s="5"/>
      <c r="AN1706" s="5"/>
      <c r="AO1706" s="5"/>
      <c r="AP1706" s="5"/>
      <c r="AQ1706" s="5"/>
      <c r="AR1706" s="32"/>
      <c r="AS1706" s="32"/>
      <c r="AT1706" s="28">
        <f>AR1706/($R1706*1000)</f>
        <v>0</v>
      </c>
      <c r="AU1706" s="28">
        <f>AS1706/($R1706*1000)</f>
        <v>0</v>
      </c>
      <c r="BB1706" s="1" t="s">
        <v>2374</v>
      </c>
      <c r="BC1706" s="2">
        <v>43584</v>
      </c>
      <c r="BF1706" s="2">
        <v>44896</v>
      </c>
      <c r="BG1706" s="1" t="s">
        <v>2450</v>
      </c>
      <c r="BH1706" s="1" t="s">
        <v>248</v>
      </c>
      <c r="BI1706" s="1" t="s">
        <v>103</v>
      </c>
      <c r="BJ1706" s="1" t="s">
        <v>2856</v>
      </c>
      <c r="BK1706" s="1" t="s">
        <v>2435</v>
      </c>
      <c r="BL1706" s="1" t="s">
        <v>2857</v>
      </c>
      <c r="BM1706" s="1" t="s">
        <v>126</v>
      </c>
      <c r="BN1706" s="1" t="s">
        <v>3344</v>
      </c>
      <c r="BO1706" s="1">
        <v>150</v>
      </c>
      <c r="BP1706" s="1">
        <v>150</v>
      </c>
      <c r="BQ1706" s="1" t="s">
        <v>1485</v>
      </c>
      <c r="BR1706" s="1" t="s">
        <v>1486</v>
      </c>
      <c r="BS1706" s="1" t="s">
        <v>84</v>
      </c>
      <c r="BU1706" s="1">
        <v>0</v>
      </c>
      <c r="BV1706" s="1">
        <v>0</v>
      </c>
      <c r="BW1706" s="1">
        <v>0</v>
      </c>
      <c r="BX1706" s="1">
        <v>0</v>
      </c>
    </row>
    <row r="1707" spans="4:76" hidden="1" x14ac:dyDescent="0.25">
      <c r="D1707" s="4"/>
      <c r="E1707" s="5" t="str">
        <f>BJ1707</f>
        <v>DPP-2019-Cycle</v>
      </c>
      <c r="F1707" s="5" t="str">
        <f>BK1707</f>
        <v>East (ITC)</v>
      </c>
      <c r="H1707" s="5" t="str">
        <f>BB1707</f>
        <v>Active</v>
      </c>
      <c r="I1707" s="6" t="str">
        <f>BS1707</f>
        <v>Not Started</v>
      </c>
      <c r="J1707" s="1" t="s">
        <v>3345</v>
      </c>
      <c r="P1707" s="1" t="str">
        <f>BM1707</f>
        <v>NRIS</v>
      </c>
      <c r="R1707" s="1">
        <f>BP1707</f>
        <v>90</v>
      </c>
      <c r="T1707" s="1" t="str">
        <f>BQ1707</f>
        <v>Solar</v>
      </c>
      <c r="U1707" s="1" t="str">
        <f>BH1707</f>
        <v>Ingham County</v>
      </c>
      <c r="V1707" s="1" t="str">
        <f>BI1707</f>
        <v>MI</v>
      </c>
      <c r="AB1707" s="1"/>
      <c r="AC1707" s="1"/>
      <c r="AJ1707" s="5"/>
      <c r="AK1707" s="5"/>
      <c r="AL1707" s="5"/>
      <c r="AM1707" s="5"/>
      <c r="AN1707" s="5"/>
      <c r="AO1707" s="5"/>
      <c r="AP1707" s="5"/>
      <c r="AQ1707" s="5"/>
      <c r="AR1707" s="32"/>
      <c r="AS1707" s="32"/>
      <c r="AT1707" s="28">
        <f>AR1707/($R1707*1000)</f>
        <v>0</v>
      </c>
      <c r="AU1707" s="28">
        <f>AS1707/($R1707*1000)</f>
        <v>0</v>
      </c>
      <c r="BB1707" s="1" t="s">
        <v>2374</v>
      </c>
      <c r="BC1707" s="2">
        <v>43584</v>
      </c>
      <c r="BF1707" s="2">
        <v>44531</v>
      </c>
      <c r="BG1707" s="1" t="s">
        <v>139</v>
      </c>
      <c r="BH1707" s="1" t="s">
        <v>273</v>
      </c>
      <c r="BI1707" s="1" t="s">
        <v>130</v>
      </c>
      <c r="BJ1707" s="1" t="s">
        <v>2856</v>
      </c>
      <c r="BK1707" s="1" t="s">
        <v>1808</v>
      </c>
      <c r="BL1707" s="1" t="s">
        <v>2863</v>
      </c>
      <c r="BM1707" s="1" t="s">
        <v>126</v>
      </c>
      <c r="BN1707" s="1" t="s">
        <v>3346</v>
      </c>
      <c r="BO1707" s="1">
        <v>90</v>
      </c>
      <c r="BP1707" s="1">
        <v>90</v>
      </c>
      <c r="BQ1707" s="1" t="s">
        <v>1485</v>
      </c>
      <c r="BR1707" s="1" t="s">
        <v>1486</v>
      </c>
      <c r="BS1707" s="1" t="s">
        <v>84</v>
      </c>
      <c r="BU1707" s="1">
        <v>90</v>
      </c>
      <c r="BV1707" s="1">
        <v>90</v>
      </c>
      <c r="BW1707" s="1">
        <v>0</v>
      </c>
      <c r="BX1707" s="1">
        <v>0</v>
      </c>
    </row>
    <row r="1708" spans="4:76" hidden="1" x14ac:dyDescent="0.25">
      <c r="D1708" s="4"/>
      <c r="E1708" s="5" t="str">
        <f>BJ1708</f>
        <v>DPP-2019-Cycle</v>
      </c>
      <c r="F1708" s="5" t="str">
        <f>BK1708</f>
        <v>South</v>
      </c>
      <c r="H1708" s="5" t="str">
        <f>BB1708</f>
        <v>Withdrawn</v>
      </c>
      <c r="I1708" s="6" t="str">
        <f>BS1708</f>
        <v>Not Started</v>
      </c>
      <c r="J1708" s="1" t="s">
        <v>5431</v>
      </c>
      <c r="P1708" s="1" t="str">
        <f>BM1708</f>
        <v>NRIS</v>
      </c>
      <c r="Q1708" s="1" t="s">
        <v>6202</v>
      </c>
      <c r="R1708" s="1">
        <f>BP1708</f>
        <v>150</v>
      </c>
      <c r="T1708" s="1" t="str">
        <f>BQ1708</f>
        <v>Wind</v>
      </c>
      <c r="U1708" s="1" t="str">
        <f>BH1708</f>
        <v>Crittenden County</v>
      </c>
      <c r="V1708" s="1" t="str">
        <f>BI1708</f>
        <v>AR</v>
      </c>
      <c r="Z1708" s="1">
        <v>0</v>
      </c>
      <c r="AB1708" s="1"/>
      <c r="AC1708" s="1"/>
      <c r="AJ1708" s="5"/>
      <c r="AK1708" s="5"/>
      <c r="AL1708" s="5"/>
      <c r="AM1708" s="5"/>
      <c r="AN1708" s="5"/>
      <c r="AO1708" s="5"/>
      <c r="AP1708" s="5"/>
      <c r="AQ1708" s="5"/>
      <c r="AR1708" s="32"/>
      <c r="AS1708" s="32"/>
      <c r="AT1708" s="28">
        <f>AR1708/($R1708*1000)</f>
        <v>0</v>
      </c>
      <c r="AU1708" s="28">
        <f>AS1708/($R1708*1000)</f>
        <v>0</v>
      </c>
      <c r="BB1708" s="1" t="s">
        <v>73</v>
      </c>
      <c r="BC1708" s="2">
        <v>43584</v>
      </c>
      <c r="BD1708" s="2">
        <v>44042</v>
      </c>
      <c r="BF1708" s="2">
        <v>44409</v>
      </c>
      <c r="BG1708" s="1" t="s">
        <v>2392</v>
      </c>
      <c r="BH1708" s="1" t="s">
        <v>2393</v>
      </c>
      <c r="BI1708" s="1" t="s">
        <v>2394</v>
      </c>
      <c r="BJ1708" s="1" t="s">
        <v>2856</v>
      </c>
      <c r="BK1708" s="1" t="s">
        <v>2395</v>
      </c>
      <c r="BL1708" s="1" t="s">
        <v>2863</v>
      </c>
      <c r="BM1708" s="1" t="s">
        <v>126</v>
      </c>
      <c r="BN1708" s="1" t="s">
        <v>5432</v>
      </c>
      <c r="BO1708" s="1">
        <v>150</v>
      </c>
      <c r="BP1708" s="1">
        <v>150</v>
      </c>
      <c r="BQ1708" s="1" t="s">
        <v>97</v>
      </c>
      <c r="BR1708" s="1" t="s">
        <v>98</v>
      </c>
      <c r="BS1708" s="1" t="s">
        <v>84</v>
      </c>
      <c r="BU1708" s="1">
        <v>0</v>
      </c>
      <c r="BV1708" s="1">
        <v>0</v>
      </c>
      <c r="BW1708" s="1">
        <v>0</v>
      </c>
      <c r="BX1708" s="1">
        <v>0</v>
      </c>
    </row>
    <row r="1709" spans="4:76" hidden="1" x14ac:dyDescent="0.25">
      <c r="D1709" s="4"/>
      <c r="E1709" s="5" t="str">
        <f>BJ1709</f>
        <v>DPP-2019-Cycle</v>
      </c>
      <c r="F1709" s="5" t="str">
        <f>BK1709</f>
        <v>East (ITC)</v>
      </c>
      <c r="H1709" s="5" t="str">
        <f>BB1709</f>
        <v>Active</v>
      </c>
      <c r="I1709" s="6" t="str">
        <f>BS1709</f>
        <v>Not Started</v>
      </c>
      <c r="J1709" s="1" t="s">
        <v>3352</v>
      </c>
      <c r="P1709" s="1" t="str">
        <f>BM1709</f>
        <v>NRIS</v>
      </c>
      <c r="R1709" s="1">
        <f>BP1709</f>
        <v>150</v>
      </c>
      <c r="T1709" s="1" t="str">
        <f>BQ1709</f>
        <v>Solar</v>
      </c>
      <c r="U1709" s="1" t="str">
        <f>BH1709</f>
        <v>Branch County</v>
      </c>
      <c r="V1709" s="1" t="str">
        <f>BI1709</f>
        <v>MI</v>
      </c>
      <c r="AB1709" s="1"/>
      <c r="AC1709" s="1"/>
      <c r="AJ1709" s="5"/>
      <c r="AK1709" s="5"/>
      <c r="AL1709" s="5"/>
      <c r="AM1709" s="5"/>
      <c r="AN1709" s="5"/>
      <c r="AO1709" s="5"/>
      <c r="AP1709" s="5"/>
      <c r="AQ1709" s="5"/>
      <c r="AR1709" s="32"/>
      <c r="AS1709" s="32"/>
      <c r="AT1709" s="28">
        <f>AR1709/($R1709*1000)</f>
        <v>0</v>
      </c>
      <c r="AU1709" s="28">
        <f>AS1709/($R1709*1000)</f>
        <v>0</v>
      </c>
      <c r="BB1709" s="1" t="s">
        <v>2374</v>
      </c>
      <c r="BC1709" s="2">
        <v>43584</v>
      </c>
      <c r="BF1709" s="2">
        <v>44531</v>
      </c>
      <c r="BG1709" s="1" t="s">
        <v>139</v>
      </c>
      <c r="BH1709" s="1" t="s">
        <v>2903</v>
      </c>
      <c r="BI1709" s="1" t="s">
        <v>130</v>
      </c>
      <c r="BJ1709" s="1" t="s">
        <v>2856</v>
      </c>
      <c r="BK1709" s="1" t="s">
        <v>1808</v>
      </c>
      <c r="BL1709" s="1" t="s">
        <v>2863</v>
      </c>
      <c r="BM1709" s="1" t="s">
        <v>126</v>
      </c>
      <c r="BN1709" s="1" t="s">
        <v>3353</v>
      </c>
      <c r="BO1709" s="1">
        <v>150</v>
      </c>
      <c r="BP1709" s="1">
        <v>150</v>
      </c>
      <c r="BQ1709" s="1" t="s">
        <v>1485</v>
      </c>
      <c r="BR1709" s="1" t="s">
        <v>1486</v>
      </c>
      <c r="BS1709" s="1" t="s">
        <v>84</v>
      </c>
      <c r="BU1709" s="1">
        <v>150</v>
      </c>
      <c r="BV1709" s="1">
        <v>150</v>
      </c>
      <c r="BW1709" s="1">
        <v>0</v>
      </c>
      <c r="BX1709" s="1">
        <v>0</v>
      </c>
    </row>
    <row r="1710" spans="4:76" hidden="1" x14ac:dyDescent="0.25">
      <c r="D1710" s="4"/>
      <c r="E1710" s="5" t="str">
        <f>BJ1710</f>
        <v>DPP-2019-Cycle</v>
      </c>
      <c r="F1710" s="5" t="str">
        <f>BK1710</f>
        <v>South</v>
      </c>
      <c r="H1710" s="5" t="str">
        <f>BB1710</f>
        <v>Active</v>
      </c>
      <c r="I1710" s="6" t="str">
        <f>BS1710</f>
        <v>Not Started</v>
      </c>
      <c r="J1710" s="1" t="s">
        <v>3354</v>
      </c>
      <c r="M1710" s="1" t="s">
        <v>6179</v>
      </c>
      <c r="N1710" s="1" t="s">
        <v>6150</v>
      </c>
      <c r="P1710" s="1" t="str">
        <f>BM1710</f>
        <v>NRIS</v>
      </c>
      <c r="R1710" s="1">
        <f>BP1710</f>
        <v>0</v>
      </c>
      <c r="T1710" s="1" t="str">
        <f>BQ1710</f>
        <v>Battery Storage</v>
      </c>
      <c r="U1710" s="1" t="str">
        <f>BH1710</f>
        <v>Jackson County</v>
      </c>
      <c r="V1710" s="1" t="str">
        <f>BI1710</f>
        <v>AR</v>
      </c>
      <c r="AB1710" s="1"/>
      <c r="AC1710" s="1"/>
      <c r="AJ1710" s="5"/>
      <c r="AK1710" s="5"/>
      <c r="AL1710" s="5"/>
      <c r="AM1710" s="5"/>
      <c r="AN1710" s="5"/>
      <c r="AO1710" s="5"/>
      <c r="AP1710" s="5"/>
      <c r="AQ1710" s="5"/>
      <c r="AR1710" s="32"/>
      <c r="AS1710" s="32"/>
      <c r="AT1710" s="28" t="e">
        <f>AR1710/($R1710*1000)</f>
        <v>#DIV/0!</v>
      </c>
      <c r="AU1710" s="28" t="e">
        <f>AS1710/($R1710*1000)</f>
        <v>#DIV/0!</v>
      </c>
      <c r="BB1710" s="1" t="s">
        <v>2374</v>
      </c>
      <c r="BC1710" s="2">
        <v>43584</v>
      </c>
      <c r="BF1710" s="2">
        <v>44409</v>
      </c>
      <c r="BG1710" s="1" t="s">
        <v>2392</v>
      </c>
      <c r="BH1710" s="1" t="s">
        <v>259</v>
      </c>
      <c r="BI1710" s="1" t="s">
        <v>2394</v>
      </c>
      <c r="BJ1710" s="1" t="s">
        <v>2856</v>
      </c>
      <c r="BK1710" s="1" t="s">
        <v>2395</v>
      </c>
      <c r="BL1710" s="1" t="s">
        <v>2863</v>
      </c>
      <c r="BM1710" s="1" t="s">
        <v>126</v>
      </c>
      <c r="BN1710" s="1" t="s">
        <v>3355</v>
      </c>
      <c r="BO1710" s="1">
        <v>0</v>
      </c>
      <c r="BP1710" s="1">
        <v>0</v>
      </c>
      <c r="BQ1710" s="1" t="s">
        <v>2498</v>
      </c>
      <c r="BR1710" s="1" t="s">
        <v>2499</v>
      </c>
      <c r="BS1710" s="1" t="s">
        <v>84</v>
      </c>
      <c r="BU1710" s="1">
        <v>0</v>
      </c>
      <c r="BV1710" s="1">
        <v>0</v>
      </c>
      <c r="BW1710" s="1">
        <v>0</v>
      </c>
      <c r="BX1710" s="1">
        <v>0</v>
      </c>
    </row>
    <row r="1711" spans="4:76" hidden="1" x14ac:dyDescent="0.25">
      <c r="D1711" s="4"/>
      <c r="E1711" s="5" t="str">
        <f>BJ1711</f>
        <v>DPP-2019-Cycle</v>
      </c>
      <c r="F1711" s="5" t="str">
        <f>BK1711</f>
        <v>East (ITC)</v>
      </c>
      <c r="H1711" s="5" t="str">
        <f>BB1711</f>
        <v>Active</v>
      </c>
      <c r="I1711" s="6" t="str">
        <f>BS1711</f>
        <v>Not Started</v>
      </c>
      <c r="J1711" s="1" t="s">
        <v>3356</v>
      </c>
      <c r="P1711" s="1" t="str">
        <f>BM1711</f>
        <v>NRIS</v>
      </c>
      <c r="R1711" s="1">
        <f>BP1711</f>
        <v>200</v>
      </c>
      <c r="T1711" s="1" t="str">
        <f>BQ1711</f>
        <v>Solar</v>
      </c>
      <c r="U1711" s="1" t="str">
        <f>BH1711</f>
        <v>Ionia County</v>
      </c>
      <c r="V1711" s="1" t="str">
        <f>BI1711</f>
        <v>MI</v>
      </c>
      <c r="AB1711" s="1"/>
      <c r="AC1711" s="1"/>
      <c r="AJ1711" s="5"/>
      <c r="AK1711" s="5"/>
      <c r="AL1711" s="5"/>
      <c r="AM1711" s="5"/>
      <c r="AN1711" s="5"/>
      <c r="AO1711" s="5"/>
      <c r="AP1711" s="5"/>
      <c r="AQ1711" s="5"/>
      <c r="AR1711" s="32"/>
      <c r="AS1711" s="32"/>
      <c r="AT1711" s="28">
        <f>AR1711/($R1711*1000)</f>
        <v>0</v>
      </c>
      <c r="AU1711" s="28">
        <f>AS1711/($R1711*1000)</f>
        <v>0</v>
      </c>
      <c r="BB1711" s="1" t="s">
        <v>2374</v>
      </c>
      <c r="BC1711" s="2">
        <v>43584</v>
      </c>
      <c r="BF1711" s="2">
        <v>45170</v>
      </c>
      <c r="BG1711" s="1" t="s">
        <v>139</v>
      </c>
      <c r="BH1711" s="1" t="s">
        <v>3024</v>
      </c>
      <c r="BI1711" s="1" t="s">
        <v>130</v>
      </c>
      <c r="BJ1711" s="1" t="s">
        <v>2856</v>
      </c>
      <c r="BK1711" s="1" t="s">
        <v>1808</v>
      </c>
      <c r="BL1711" s="1" t="s">
        <v>2863</v>
      </c>
      <c r="BM1711" s="1" t="s">
        <v>126</v>
      </c>
      <c r="BN1711" s="1" t="s">
        <v>3357</v>
      </c>
      <c r="BO1711" s="1">
        <v>200</v>
      </c>
      <c r="BP1711" s="1">
        <v>200</v>
      </c>
      <c r="BQ1711" s="1" t="s">
        <v>1485</v>
      </c>
      <c r="BR1711" s="1" t="s">
        <v>1486</v>
      </c>
      <c r="BS1711" s="1" t="s">
        <v>84</v>
      </c>
      <c r="BU1711" s="1">
        <v>200</v>
      </c>
      <c r="BV1711" s="1">
        <v>200</v>
      </c>
      <c r="BW1711" s="1">
        <v>0</v>
      </c>
      <c r="BX1711" s="1">
        <v>0</v>
      </c>
    </row>
    <row r="1712" spans="4:76" hidden="1" x14ac:dyDescent="0.25">
      <c r="D1712" s="4"/>
      <c r="E1712" s="5" t="str">
        <f>BJ1712</f>
        <v>DPP-2019-Cycle</v>
      </c>
      <c r="F1712" s="5" t="str">
        <f>BK1712</f>
        <v>South</v>
      </c>
      <c r="H1712" s="5" t="str">
        <f>BB1712</f>
        <v>Withdrawn</v>
      </c>
      <c r="I1712" s="6" t="str">
        <f>BS1712</f>
        <v>Not Started</v>
      </c>
      <c r="J1712" s="1" t="s">
        <v>5429</v>
      </c>
      <c r="P1712" s="1" t="str">
        <f>BM1712</f>
        <v>NRIS</v>
      </c>
      <c r="Q1712" s="1" t="s">
        <v>6202</v>
      </c>
      <c r="R1712" s="1">
        <f>BP1712</f>
        <v>167</v>
      </c>
      <c r="T1712" s="1" t="str">
        <f>BQ1712</f>
        <v>Wind</v>
      </c>
      <c r="U1712" s="1" t="str">
        <f>BH1712</f>
        <v>Sunflower County</v>
      </c>
      <c r="V1712" s="1" t="str">
        <f>BI1712</f>
        <v>MS</v>
      </c>
      <c r="Z1712" s="1">
        <v>0</v>
      </c>
      <c r="AB1712" s="1"/>
      <c r="AC1712" s="1"/>
      <c r="AJ1712" s="5"/>
      <c r="AK1712" s="5"/>
      <c r="AL1712" s="5"/>
      <c r="AM1712" s="5"/>
      <c r="AN1712" s="5"/>
      <c r="AO1712" s="5"/>
      <c r="AP1712" s="5"/>
      <c r="AQ1712" s="5"/>
      <c r="AR1712" s="32"/>
      <c r="AS1712" s="32"/>
      <c r="AT1712" s="28">
        <f>AR1712/($R1712*1000)</f>
        <v>0</v>
      </c>
      <c r="AU1712" s="28">
        <f>AS1712/($R1712*1000)</f>
        <v>0</v>
      </c>
      <c r="BB1712" s="1" t="s">
        <v>73</v>
      </c>
      <c r="BC1712" s="2">
        <v>43584</v>
      </c>
      <c r="BD1712" s="2">
        <v>44035</v>
      </c>
      <c r="BF1712" s="2">
        <v>44835</v>
      </c>
      <c r="BG1712" s="1" t="s">
        <v>2949</v>
      </c>
      <c r="BH1712" s="1" t="s">
        <v>3109</v>
      </c>
      <c r="BI1712" s="1" t="s">
        <v>2526</v>
      </c>
      <c r="BJ1712" s="1" t="s">
        <v>2856</v>
      </c>
      <c r="BK1712" s="1" t="s">
        <v>2395</v>
      </c>
      <c r="BL1712" s="1" t="s">
        <v>2863</v>
      </c>
      <c r="BM1712" s="1" t="s">
        <v>126</v>
      </c>
      <c r="BN1712" s="1" t="s">
        <v>5430</v>
      </c>
      <c r="BO1712" s="1">
        <v>167</v>
      </c>
      <c r="BP1712" s="1">
        <v>167</v>
      </c>
      <c r="BQ1712" s="1" t="s">
        <v>97</v>
      </c>
      <c r="BR1712" s="1" t="s">
        <v>98</v>
      </c>
      <c r="BS1712" s="1" t="s">
        <v>84</v>
      </c>
      <c r="BU1712" s="1">
        <v>0</v>
      </c>
      <c r="BV1712" s="1">
        <v>0</v>
      </c>
      <c r="BW1712" s="1">
        <v>0</v>
      </c>
      <c r="BX1712" s="1">
        <v>0</v>
      </c>
    </row>
    <row r="1713" spans="2:76" hidden="1" x14ac:dyDescent="0.25">
      <c r="D1713" s="4"/>
      <c r="E1713" s="5" t="str">
        <f>BJ1713</f>
        <v>DPP-2019-Cycle</v>
      </c>
      <c r="F1713" s="5" t="str">
        <f>BK1713</f>
        <v>Central</v>
      </c>
      <c r="H1713" s="5" t="str">
        <f>BB1713</f>
        <v>Active</v>
      </c>
      <c r="I1713" s="6" t="str">
        <f>BS1713</f>
        <v>Not Started</v>
      </c>
      <c r="J1713" s="1" t="s">
        <v>3361</v>
      </c>
      <c r="P1713" s="1" t="str">
        <f>BM1713</f>
        <v>NRIS</v>
      </c>
      <c r="R1713" s="1">
        <f>BP1713</f>
        <v>140</v>
      </c>
      <c r="T1713" s="1" t="str">
        <f>BQ1713</f>
        <v>Solar</v>
      </c>
      <c r="U1713" s="1" t="str">
        <f>BH1713</f>
        <v>Greene County</v>
      </c>
      <c r="V1713" s="1" t="str">
        <f>BI1713</f>
        <v>IN</v>
      </c>
      <c r="AB1713" s="1"/>
      <c r="AC1713" s="1"/>
      <c r="AJ1713" s="5"/>
      <c r="AK1713" s="5"/>
      <c r="AL1713" s="5"/>
      <c r="AM1713" s="5"/>
      <c r="AN1713" s="5"/>
      <c r="AO1713" s="5"/>
      <c r="AP1713" s="5"/>
      <c r="AQ1713" s="5"/>
      <c r="AR1713" s="32"/>
      <c r="AS1713" s="32"/>
      <c r="AT1713" s="28">
        <f>AR1713/($R1713*1000)</f>
        <v>0</v>
      </c>
      <c r="AU1713" s="28">
        <f>AS1713/($R1713*1000)</f>
        <v>0</v>
      </c>
      <c r="BB1713" s="1" t="s">
        <v>2374</v>
      </c>
      <c r="BC1713" s="2">
        <v>43584</v>
      </c>
      <c r="BF1713" s="2">
        <v>44743</v>
      </c>
      <c r="BG1713" s="1" t="s">
        <v>2850</v>
      </c>
      <c r="BH1713" s="1" t="s">
        <v>241</v>
      </c>
      <c r="BI1713" s="1" t="s">
        <v>103</v>
      </c>
      <c r="BJ1713" s="1" t="s">
        <v>2856</v>
      </c>
      <c r="BK1713" s="1" t="s">
        <v>2435</v>
      </c>
      <c r="BL1713" s="1" t="s">
        <v>2857</v>
      </c>
      <c r="BM1713" s="1" t="s">
        <v>126</v>
      </c>
      <c r="BN1713" s="1" t="s">
        <v>3362</v>
      </c>
      <c r="BO1713" s="1">
        <v>140</v>
      </c>
      <c r="BP1713" s="1">
        <v>140</v>
      </c>
      <c r="BQ1713" s="1" t="s">
        <v>1485</v>
      </c>
      <c r="BR1713" s="1" t="s">
        <v>1486</v>
      </c>
      <c r="BS1713" s="1" t="s">
        <v>84</v>
      </c>
      <c r="BU1713" s="1">
        <v>0</v>
      </c>
      <c r="BV1713" s="1">
        <v>0</v>
      </c>
      <c r="BW1713" s="1">
        <v>0</v>
      </c>
      <c r="BX1713" s="1">
        <v>0</v>
      </c>
    </row>
    <row r="1714" spans="2:76" hidden="1" x14ac:dyDescent="0.25">
      <c r="E1714" s="5" t="str">
        <f>BJ1714</f>
        <v>DPP-2019-Cycle</v>
      </c>
      <c r="F1714" s="5" t="str">
        <f>BK1714</f>
        <v>East (ITC)</v>
      </c>
      <c r="H1714" s="5" t="str">
        <f>BB1714</f>
        <v>Withdrawn</v>
      </c>
      <c r="I1714" s="6" t="str">
        <f>BS1714</f>
        <v>Not Started</v>
      </c>
      <c r="J1714" s="1" t="s">
        <v>5256</v>
      </c>
      <c r="P1714" s="1" t="str">
        <f>BM1714</f>
        <v>NRIS</v>
      </c>
      <c r="R1714" s="1">
        <f>BP1714</f>
        <v>25.2</v>
      </c>
      <c r="T1714" s="1" t="str">
        <f>BQ1714</f>
        <v>Wind</v>
      </c>
      <c r="U1714" s="1" t="str">
        <f>BH1714</f>
        <v>Muskegon County</v>
      </c>
      <c r="V1714" s="1" t="str">
        <f>BI1714</f>
        <v>MI</v>
      </c>
      <c r="AB1714" s="1"/>
      <c r="AC1714" s="1"/>
      <c r="AJ1714" s="5"/>
      <c r="AK1714" s="5"/>
      <c r="AL1714" s="5"/>
      <c r="AM1714" s="5"/>
      <c r="AN1714" s="5"/>
      <c r="AO1714" s="5"/>
      <c r="AP1714" s="5"/>
      <c r="AQ1714" s="5"/>
      <c r="AR1714" s="32"/>
      <c r="AS1714" s="32"/>
      <c r="AT1714" s="28">
        <f>AR1714/($R1714*1000)</f>
        <v>0</v>
      </c>
      <c r="AU1714" s="28">
        <f>AS1714/($R1714*1000)</f>
        <v>0</v>
      </c>
      <c r="BB1714" s="1" t="s">
        <v>73</v>
      </c>
      <c r="BC1714" s="2">
        <v>43584</v>
      </c>
      <c r="BD1714" s="2">
        <v>43868</v>
      </c>
      <c r="BF1714" s="2">
        <v>44442</v>
      </c>
      <c r="BG1714" s="1" t="s">
        <v>139</v>
      </c>
      <c r="BH1714" s="1" t="s">
        <v>3293</v>
      </c>
      <c r="BI1714" s="1" t="s">
        <v>130</v>
      </c>
      <c r="BJ1714" s="1" t="s">
        <v>2856</v>
      </c>
      <c r="BK1714" s="1" t="s">
        <v>1808</v>
      </c>
      <c r="BL1714" s="1" t="s">
        <v>2863</v>
      </c>
      <c r="BM1714" s="1" t="s">
        <v>126</v>
      </c>
      <c r="BN1714" s="1" t="s">
        <v>5257</v>
      </c>
      <c r="BO1714" s="1">
        <v>25.2</v>
      </c>
      <c r="BP1714" s="1">
        <v>25.2</v>
      </c>
      <c r="BQ1714" s="1" t="s">
        <v>97</v>
      </c>
      <c r="BR1714" s="1" t="s">
        <v>98</v>
      </c>
      <c r="BS1714" s="1" t="s">
        <v>84</v>
      </c>
      <c r="BU1714" s="1">
        <v>0</v>
      </c>
      <c r="BV1714" s="1">
        <v>0</v>
      </c>
      <c r="BW1714" s="1">
        <v>0</v>
      </c>
      <c r="BX1714" s="1">
        <v>0</v>
      </c>
    </row>
    <row r="1715" spans="2:76" hidden="1" x14ac:dyDescent="0.25">
      <c r="D1715" s="4"/>
      <c r="E1715" s="5" t="str">
        <f>BJ1715</f>
        <v>DPP-2019-Cycle</v>
      </c>
      <c r="F1715" s="5" t="str">
        <f>BK1715</f>
        <v>Central</v>
      </c>
      <c r="H1715" s="5" t="str">
        <f>BB1715</f>
        <v>Active</v>
      </c>
      <c r="I1715" s="6" t="str">
        <f>BS1715</f>
        <v>Not Started</v>
      </c>
      <c r="J1715" s="1" t="s">
        <v>3364</v>
      </c>
      <c r="P1715" s="1" t="str">
        <f>BM1715</f>
        <v>NRIS</v>
      </c>
      <c r="R1715" s="1">
        <f>BP1715</f>
        <v>100</v>
      </c>
      <c r="T1715" s="1" t="str">
        <f>BQ1715</f>
        <v>Solar</v>
      </c>
      <c r="U1715" s="1" t="str">
        <f>BH1715</f>
        <v>Porter County</v>
      </c>
      <c r="V1715" s="1" t="str">
        <f>BI1715</f>
        <v>IN</v>
      </c>
      <c r="AB1715" s="1"/>
      <c r="AC1715" s="1"/>
      <c r="AJ1715" s="5"/>
      <c r="AK1715" s="5"/>
      <c r="AL1715" s="5"/>
      <c r="AM1715" s="5"/>
      <c r="AN1715" s="5"/>
      <c r="AO1715" s="5"/>
      <c r="AP1715" s="5"/>
      <c r="AQ1715" s="5"/>
      <c r="AR1715" s="32"/>
      <c r="AS1715" s="32"/>
      <c r="AT1715" s="28">
        <f>AR1715/($R1715*1000)</f>
        <v>0</v>
      </c>
      <c r="AU1715" s="28">
        <f>AS1715/($R1715*1000)</f>
        <v>0</v>
      </c>
      <c r="BB1715" s="1" t="s">
        <v>2374</v>
      </c>
      <c r="BC1715" s="2">
        <v>43584</v>
      </c>
      <c r="BF1715" s="2">
        <v>44774</v>
      </c>
      <c r="BG1715" s="1" t="s">
        <v>804</v>
      </c>
      <c r="BH1715" s="1" t="s">
        <v>1323</v>
      </c>
      <c r="BI1715" s="1" t="s">
        <v>103</v>
      </c>
      <c r="BJ1715" s="1" t="s">
        <v>2856</v>
      </c>
      <c r="BK1715" s="1" t="s">
        <v>2435</v>
      </c>
      <c r="BL1715" s="1" t="s">
        <v>2857</v>
      </c>
      <c r="BM1715" s="1" t="s">
        <v>126</v>
      </c>
      <c r="BN1715" s="1" t="s">
        <v>3365</v>
      </c>
      <c r="BO1715" s="1">
        <v>100</v>
      </c>
      <c r="BP1715" s="1">
        <v>100</v>
      </c>
      <c r="BQ1715" s="1" t="s">
        <v>1485</v>
      </c>
      <c r="BR1715" s="1" t="s">
        <v>1486</v>
      </c>
      <c r="BS1715" s="1" t="s">
        <v>84</v>
      </c>
      <c r="BU1715" s="1">
        <v>0</v>
      </c>
      <c r="BV1715" s="1">
        <v>0</v>
      </c>
      <c r="BW1715" s="1">
        <v>0</v>
      </c>
      <c r="BX1715" s="1">
        <v>0</v>
      </c>
    </row>
    <row r="1716" spans="2:76" hidden="1" x14ac:dyDescent="0.25">
      <c r="D1716" s="4"/>
      <c r="E1716" s="5" t="str">
        <f>BJ1716</f>
        <v>DPP-2019-Cycle</v>
      </c>
      <c r="F1716" s="5" t="str">
        <f>BK1716</f>
        <v>Central</v>
      </c>
      <c r="H1716" s="5" t="str">
        <f>BB1716</f>
        <v>Active</v>
      </c>
      <c r="I1716" s="6" t="str">
        <f>BS1716</f>
        <v>Not Started</v>
      </c>
      <c r="J1716" s="1" t="s">
        <v>3366</v>
      </c>
      <c r="P1716" s="1" t="str">
        <f>BM1716</f>
        <v>NRIS</v>
      </c>
      <c r="R1716" s="1">
        <f>BP1716</f>
        <v>100</v>
      </c>
      <c r="T1716" s="1" t="str">
        <f>BQ1716</f>
        <v>Hybrid</v>
      </c>
      <c r="U1716" s="1" t="str">
        <f>BH1716</f>
        <v>Macoupin County</v>
      </c>
      <c r="V1716" s="1" t="str">
        <f>BI1716</f>
        <v>IL</v>
      </c>
      <c r="AB1716" s="1"/>
      <c r="AC1716" s="1"/>
      <c r="AJ1716" s="5"/>
      <c r="AK1716" s="5"/>
      <c r="AL1716" s="5"/>
      <c r="AM1716" s="5"/>
      <c r="AN1716" s="5"/>
      <c r="AO1716" s="5"/>
      <c r="AP1716" s="5"/>
      <c r="AQ1716" s="5"/>
      <c r="AR1716" s="32"/>
      <c r="AS1716" s="32"/>
      <c r="AT1716" s="28">
        <f>AR1716/($R1716*1000)</f>
        <v>0</v>
      </c>
      <c r="AU1716" s="28">
        <f>AS1716/($R1716*1000)</f>
        <v>0</v>
      </c>
      <c r="BB1716" s="1" t="s">
        <v>2374</v>
      </c>
      <c r="BC1716" s="2">
        <v>43584</v>
      </c>
      <c r="BF1716" s="2">
        <v>45092</v>
      </c>
      <c r="BG1716" s="1" t="s">
        <v>122</v>
      </c>
      <c r="BH1716" s="1" t="s">
        <v>3367</v>
      </c>
      <c r="BI1716" s="1" t="s">
        <v>124</v>
      </c>
      <c r="BJ1716" s="1" t="s">
        <v>2856</v>
      </c>
      <c r="BK1716" s="1" t="s">
        <v>2435</v>
      </c>
      <c r="BL1716" s="1" t="s">
        <v>2857</v>
      </c>
      <c r="BM1716" s="1" t="s">
        <v>126</v>
      </c>
      <c r="BN1716" s="1" t="s">
        <v>3368</v>
      </c>
      <c r="BO1716" s="1">
        <v>100</v>
      </c>
      <c r="BP1716" s="1">
        <v>100</v>
      </c>
      <c r="BQ1716" s="1" t="s">
        <v>2880</v>
      </c>
      <c r="BR1716" s="1" t="s">
        <v>3369</v>
      </c>
      <c r="BS1716" s="1" t="s">
        <v>84</v>
      </c>
      <c r="BU1716" s="1">
        <v>0</v>
      </c>
      <c r="BV1716" s="1">
        <v>0</v>
      </c>
      <c r="BW1716" s="1">
        <v>0</v>
      </c>
      <c r="BX1716" s="1">
        <v>0</v>
      </c>
    </row>
    <row r="1717" spans="2:76" hidden="1" x14ac:dyDescent="0.25">
      <c r="D1717" s="4"/>
      <c r="E1717" s="5" t="str">
        <f>BJ1717</f>
        <v>DPP-2018-APR</v>
      </c>
      <c r="F1717" s="5" t="str">
        <f>BK1717</f>
        <v>West</v>
      </c>
      <c r="H1717" s="5" t="str">
        <f>BB1717</f>
        <v>Active</v>
      </c>
      <c r="I1717" s="6" t="str">
        <f>BS1717</f>
        <v>Not Started</v>
      </c>
      <c r="J1717" s="1" t="s">
        <v>6015</v>
      </c>
      <c r="P1717" s="1" t="str">
        <f>BM1717</f>
        <v>External NRIS</v>
      </c>
      <c r="R1717" s="1">
        <f>BP1717</f>
        <v>2</v>
      </c>
      <c r="T1717" s="1" t="str">
        <f>BQ1717</f>
        <v>Diesel</v>
      </c>
      <c r="U1717" s="1" t="str">
        <f>BH1717</f>
        <v>Johnson County</v>
      </c>
      <c r="V1717" s="1" t="str">
        <f>BI1717</f>
        <v>IA</v>
      </c>
      <c r="AB1717" s="1"/>
      <c r="AC1717" s="1"/>
      <c r="AJ1717" s="5"/>
      <c r="AK1717" s="5"/>
      <c r="AL1717" s="5"/>
      <c r="AM1717" s="5"/>
      <c r="AN1717" s="5"/>
      <c r="AO1717" s="5"/>
      <c r="AP1717" s="5"/>
      <c r="AQ1717" s="5"/>
      <c r="AR1717" s="5"/>
      <c r="AS1717" s="5"/>
      <c r="AT1717" s="5"/>
      <c r="AU1717" s="5"/>
      <c r="BB1717" s="1" t="s">
        <v>2374</v>
      </c>
      <c r="BC1717" s="2">
        <v>43167</v>
      </c>
      <c r="BF1717" s="2">
        <v>38718</v>
      </c>
      <c r="BG1717" s="1" t="s">
        <v>87</v>
      </c>
      <c r="BH1717" s="1" t="s">
        <v>324</v>
      </c>
      <c r="BI1717" s="1" t="s">
        <v>89</v>
      </c>
      <c r="BJ1717" s="1" t="s">
        <v>2375</v>
      </c>
      <c r="BK1717" s="1" t="s">
        <v>725</v>
      </c>
      <c r="BL1717" s="1" t="s">
        <v>2376</v>
      </c>
      <c r="BM1717" s="1" t="s">
        <v>2993</v>
      </c>
      <c r="BN1717" s="1" t="s">
        <v>6016</v>
      </c>
      <c r="BO1717" s="1">
        <v>1.83</v>
      </c>
      <c r="BP1717" s="1">
        <v>2</v>
      </c>
      <c r="BQ1717" s="1" t="s">
        <v>207</v>
      </c>
      <c r="BR1717" s="1" t="s">
        <v>208</v>
      </c>
      <c r="BS1717" s="1" t="s">
        <v>84</v>
      </c>
      <c r="BU1717" s="1">
        <v>1.83</v>
      </c>
      <c r="BV1717" s="1">
        <v>2</v>
      </c>
      <c r="BW1717" s="1">
        <v>1.83</v>
      </c>
      <c r="BX1717" s="1">
        <v>2</v>
      </c>
    </row>
    <row r="1718" spans="2:76" hidden="1" x14ac:dyDescent="0.25">
      <c r="D1718" s="4"/>
      <c r="E1718" s="5" t="str">
        <f>BJ1718</f>
        <v>DPP-2019-Cycle</v>
      </c>
      <c r="F1718" s="5" t="str">
        <f>BK1718</f>
        <v>Central</v>
      </c>
      <c r="H1718" s="5" t="str">
        <f>BB1718</f>
        <v>Active</v>
      </c>
      <c r="I1718" s="6" t="str">
        <f>BS1718</f>
        <v>Not Started</v>
      </c>
      <c r="J1718" s="1" t="s">
        <v>3370</v>
      </c>
      <c r="P1718" s="1" t="str">
        <f>BM1718</f>
        <v>NRIS</v>
      </c>
      <c r="R1718" s="1">
        <f>BP1718</f>
        <v>25</v>
      </c>
      <c r="T1718" s="1" t="str">
        <f>BQ1718</f>
        <v>Battery Storage</v>
      </c>
      <c r="U1718" s="1" t="str">
        <f>BH1718</f>
        <v>Henderson County</v>
      </c>
      <c r="V1718" s="1" t="str">
        <f>BI1718</f>
        <v>KY</v>
      </c>
      <c r="AB1718" s="1"/>
      <c r="AC1718" s="1"/>
      <c r="AJ1718" s="5"/>
      <c r="AK1718" s="5"/>
      <c r="AL1718" s="5"/>
      <c r="AM1718" s="5"/>
      <c r="AN1718" s="5"/>
      <c r="AO1718" s="5"/>
      <c r="AP1718" s="5"/>
      <c r="AQ1718" s="5"/>
      <c r="AR1718" s="32"/>
      <c r="AS1718" s="32"/>
      <c r="AT1718" s="28">
        <f>AR1718/($R1718*1000)</f>
        <v>0</v>
      </c>
      <c r="AU1718" s="28">
        <f>AS1718/($R1718*1000)</f>
        <v>0</v>
      </c>
      <c r="BB1718" s="1" t="s">
        <v>2374</v>
      </c>
      <c r="BC1718" s="2">
        <v>43584</v>
      </c>
      <c r="BF1718" s="2">
        <v>45229</v>
      </c>
      <c r="BG1718" s="1" t="s">
        <v>1657</v>
      </c>
      <c r="BH1718" s="1" t="s">
        <v>313</v>
      </c>
      <c r="BI1718" s="1" t="s">
        <v>82</v>
      </c>
      <c r="BJ1718" s="1" t="s">
        <v>2856</v>
      </c>
      <c r="BK1718" s="1" t="s">
        <v>2435</v>
      </c>
      <c r="BL1718" s="1" t="s">
        <v>2857</v>
      </c>
      <c r="BM1718" s="1" t="s">
        <v>126</v>
      </c>
      <c r="BN1718" s="1" t="s">
        <v>3066</v>
      </c>
      <c r="BO1718" s="1">
        <v>25</v>
      </c>
      <c r="BP1718" s="1">
        <v>25</v>
      </c>
      <c r="BQ1718" s="1" t="s">
        <v>2498</v>
      </c>
      <c r="BR1718" s="1" t="s">
        <v>2499</v>
      </c>
      <c r="BS1718" s="1" t="s">
        <v>84</v>
      </c>
      <c r="BU1718" s="1">
        <v>0</v>
      </c>
      <c r="BV1718" s="1">
        <v>0</v>
      </c>
      <c r="BW1718" s="1">
        <v>0</v>
      </c>
      <c r="BX1718" s="1">
        <v>0</v>
      </c>
    </row>
    <row r="1719" spans="2:76" hidden="1" x14ac:dyDescent="0.25">
      <c r="D1719" s="4"/>
      <c r="E1719" s="5" t="str">
        <f>BJ1719</f>
        <v>DPP-2018-APR</v>
      </c>
      <c r="F1719" s="5" t="str">
        <f>BK1719</f>
        <v>Central</v>
      </c>
      <c r="H1719" s="5" t="str">
        <f>BB1719</f>
        <v>Active</v>
      </c>
      <c r="I1719" s="6" t="str">
        <f>BS1719</f>
        <v>Not Started</v>
      </c>
      <c r="J1719" s="1" t="s">
        <v>2849</v>
      </c>
      <c r="P1719" s="1" t="str">
        <f>BM1719</f>
        <v>NRIS</v>
      </c>
      <c r="Q1719" s="1" t="s">
        <v>6202</v>
      </c>
      <c r="R1719" s="1">
        <f>BP1719</f>
        <v>5</v>
      </c>
      <c r="T1719" s="1" t="str">
        <f>BQ1719</f>
        <v>Battery Storage</v>
      </c>
      <c r="U1719" s="1" t="str">
        <f>BH1719</f>
        <v>Brown County,Martin County</v>
      </c>
      <c r="V1719" s="1" t="str">
        <f>BI1719</f>
        <v>IN</v>
      </c>
      <c r="Z1719" s="1">
        <v>1</v>
      </c>
      <c r="AA1719" s="1">
        <f>IF(H1719="Withdrawn",0,1)</f>
        <v>1</v>
      </c>
      <c r="AB1719" s="36">
        <v>20000</v>
      </c>
      <c r="AC1719" s="36">
        <v>8493</v>
      </c>
      <c r="AJ1719" s="5"/>
      <c r="AK1719" s="32">
        <v>28493</v>
      </c>
      <c r="AL1719" s="32">
        <f>SUM(AB1719:AK1719)</f>
        <v>56986</v>
      </c>
      <c r="AM1719" s="32"/>
      <c r="AN1719" s="32"/>
      <c r="AO1719" s="32">
        <v>0</v>
      </c>
      <c r="AP1719" s="32">
        <v>0</v>
      </c>
      <c r="AQ1719" s="32">
        <v>284936</v>
      </c>
      <c r="AR1719" s="32">
        <f>AM1719+AP1719</f>
        <v>0</v>
      </c>
      <c r="AS1719" s="32">
        <f>AR1719+AN1719+AO1719+AQ1719</f>
        <v>284936</v>
      </c>
      <c r="AT1719" s="28">
        <f>AR1719/($R1719*1000)</f>
        <v>0</v>
      </c>
      <c r="AU1719" s="28">
        <f>AS1719/($R1719*1000)</f>
        <v>56.987200000000001</v>
      </c>
      <c r="AV1719" s="16">
        <f>IF(P1719 = "NRIS",AS1719,AR1719)</f>
        <v>284936</v>
      </c>
      <c r="BB1719" s="1" t="s">
        <v>2374</v>
      </c>
      <c r="BC1719" s="2">
        <v>43171</v>
      </c>
      <c r="BF1719" s="2">
        <v>43466</v>
      </c>
      <c r="BG1719" s="1" t="s">
        <v>2850</v>
      </c>
      <c r="BH1719" s="1" t="s">
        <v>2851</v>
      </c>
      <c r="BI1719" s="1" t="s">
        <v>103</v>
      </c>
      <c r="BJ1719" s="1" t="s">
        <v>2375</v>
      </c>
      <c r="BK1719" s="1" t="s">
        <v>2435</v>
      </c>
      <c r="BL1719" s="1" t="s">
        <v>2376</v>
      </c>
      <c r="BM1719" s="1" t="s">
        <v>126</v>
      </c>
      <c r="BN1719" s="1" t="s">
        <v>2852</v>
      </c>
      <c r="BO1719" s="1">
        <v>5</v>
      </c>
      <c r="BP1719" s="1">
        <v>5</v>
      </c>
      <c r="BQ1719" s="1" t="s">
        <v>2498</v>
      </c>
      <c r="BR1719" s="1" t="s">
        <v>2499</v>
      </c>
      <c r="BS1719" s="1" t="s">
        <v>84</v>
      </c>
      <c r="BU1719" s="1">
        <v>4.95</v>
      </c>
      <c r="BV1719" s="1">
        <v>4.95</v>
      </c>
      <c r="BW1719" s="1">
        <v>4.95</v>
      </c>
      <c r="BX1719" s="1">
        <v>4.95</v>
      </c>
    </row>
    <row r="1720" spans="2:76" hidden="1" x14ac:dyDescent="0.25">
      <c r="D1720" s="4"/>
      <c r="E1720" s="5" t="str">
        <f>BJ1720</f>
        <v>DPP-2019-Cycle</v>
      </c>
      <c r="F1720" s="5" t="str">
        <f>BK1720</f>
        <v>East (ATC)</v>
      </c>
      <c r="H1720" s="5" t="str">
        <f>BB1720</f>
        <v>Active</v>
      </c>
      <c r="I1720" s="6" t="str">
        <f>BS1720</f>
        <v>Not Started</v>
      </c>
      <c r="J1720" s="1" t="s">
        <v>3372</v>
      </c>
      <c r="P1720" s="1" t="str">
        <f>BM1720</f>
        <v>NRIS</v>
      </c>
      <c r="R1720" s="1">
        <f>BP1720</f>
        <v>300</v>
      </c>
      <c r="T1720" s="1" t="str">
        <f>BQ1720</f>
        <v>Solar</v>
      </c>
      <c r="U1720" s="1" t="str">
        <f>BH1720</f>
        <v>Dane County</v>
      </c>
      <c r="V1720" s="1" t="str">
        <f>BI1720</f>
        <v>WI</v>
      </c>
      <c r="AB1720" s="1"/>
      <c r="AC1720" s="1"/>
      <c r="AJ1720" s="5"/>
      <c r="AK1720" s="5"/>
      <c r="AL1720" s="5"/>
      <c r="AM1720" s="5"/>
      <c r="AN1720" s="5"/>
      <c r="AO1720" s="5"/>
      <c r="AP1720" s="5"/>
      <c r="AQ1720" s="5"/>
      <c r="AR1720" s="32"/>
      <c r="AS1720" s="32"/>
      <c r="AT1720" s="28">
        <f>AR1720/($R1720*1000)</f>
        <v>0</v>
      </c>
      <c r="AU1720" s="28">
        <f>AS1720/($R1720*1000)</f>
        <v>0</v>
      </c>
      <c r="BB1720" s="1" t="s">
        <v>2374</v>
      </c>
      <c r="BC1720" s="2">
        <v>43584</v>
      </c>
      <c r="BF1720" s="2">
        <v>44864</v>
      </c>
      <c r="BG1720" s="1" t="s">
        <v>74</v>
      </c>
      <c r="BH1720" s="1" t="s">
        <v>276</v>
      </c>
      <c r="BI1720" s="1" t="s">
        <v>76</v>
      </c>
      <c r="BJ1720" s="1" t="s">
        <v>2856</v>
      </c>
      <c r="BK1720" s="1" t="s">
        <v>2196</v>
      </c>
      <c r="BL1720" s="1" t="s">
        <v>2863</v>
      </c>
      <c r="BM1720" s="1" t="s">
        <v>126</v>
      </c>
      <c r="BN1720" s="1" t="s">
        <v>3373</v>
      </c>
      <c r="BO1720" s="1">
        <v>300</v>
      </c>
      <c r="BP1720" s="1">
        <v>300</v>
      </c>
      <c r="BQ1720" s="1" t="s">
        <v>1485</v>
      </c>
      <c r="BR1720" s="1" t="s">
        <v>1486</v>
      </c>
      <c r="BS1720" s="1" t="s">
        <v>84</v>
      </c>
      <c r="BU1720" s="1">
        <v>300</v>
      </c>
      <c r="BV1720" s="1">
        <v>300</v>
      </c>
      <c r="BW1720" s="1">
        <v>0</v>
      </c>
      <c r="BX1720" s="1">
        <v>0</v>
      </c>
    </row>
    <row r="1721" spans="2:76" hidden="1" x14ac:dyDescent="0.25">
      <c r="D1721" s="4"/>
      <c r="E1721" s="5" t="str">
        <f>BJ1721</f>
        <v>DPP-2019-Cycle</v>
      </c>
      <c r="F1721" s="5" t="str">
        <f>BK1721</f>
        <v>East (ATC)</v>
      </c>
      <c r="H1721" s="5" t="str">
        <f>BB1721</f>
        <v>Active</v>
      </c>
      <c r="I1721" s="6" t="str">
        <f>BS1721</f>
        <v>Not Started</v>
      </c>
      <c r="J1721" s="1" t="s">
        <v>3374</v>
      </c>
      <c r="P1721" s="1" t="str">
        <f>BM1721</f>
        <v>NRIS</v>
      </c>
      <c r="R1721" s="1">
        <f>BP1721</f>
        <v>75</v>
      </c>
      <c r="T1721" s="1" t="str">
        <f>BQ1721</f>
        <v>Battery Storage</v>
      </c>
      <c r="U1721" s="1" t="str">
        <f>BH1721</f>
        <v>Dane County</v>
      </c>
      <c r="V1721" s="1" t="str">
        <f>BI1721</f>
        <v>WI</v>
      </c>
      <c r="AB1721" s="1"/>
      <c r="AC1721" s="1"/>
      <c r="AJ1721" s="5"/>
      <c r="AK1721" s="5"/>
      <c r="AL1721" s="5"/>
      <c r="AM1721" s="5"/>
      <c r="AN1721" s="5"/>
      <c r="AO1721" s="5"/>
      <c r="AP1721" s="5"/>
      <c r="AQ1721" s="5"/>
      <c r="AR1721" s="32"/>
      <c r="AS1721" s="32"/>
      <c r="AT1721" s="28">
        <f>AR1721/($R1721*1000)</f>
        <v>0</v>
      </c>
      <c r="AU1721" s="28">
        <f>AS1721/($R1721*1000)</f>
        <v>0</v>
      </c>
      <c r="BB1721" s="1" t="s">
        <v>2374</v>
      </c>
      <c r="BC1721" s="2">
        <v>43584</v>
      </c>
      <c r="BF1721" s="2">
        <v>44864</v>
      </c>
      <c r="BG1721" s="1" t="s">
        <v>74</v>
      </c>
      <c r="BH1721" s="1" t="s">
        <v>276</v>
      </c>
      <c r="BI1721" s="1" t="s">
        <v>76</v>
      </c>
      <c r="BJ1721" s="1" t="s">
        <v>2856</v>
      </c>
      <c r="BK1721" s="1" t="s">
        <v>2196</v>
      </c>
      <c r="BL1721" s="1" t="s">
        <v>2863</v>
      </c>
      <c r="BM1721" s="1" t="s">
        <v>126</v>
      </c>
      <c r="BN1721" s="1" t="s">
        <v>3373</v>
      </c>
      <c r="BO1721" s="1">
        <v>75</v>
      </c>
      <c r="BP1721" s="1">
        <v>75</v>
      </c>
      <c r="BQ1721" s="1" t="s">
        <v>2498</v>
      </c>
      <c r="BR1721" s="1" t="s">
        <v>2499</v>
      </c>
      <c r="BS1721" s="1" t="s">
        <v>84</v>
      </c>
      <c r="BU1721" s="1">
        <v>75</v>
      </c>
      <c r="BV1721" s="1">
        <v>75</v>
      </c>
      <c r="BW1721" s="1">
        <v>0</v>
      </c>
      <c r="BX1721" s="1">
        <v>0</v>
      </c>
    </row>
    <row r="1722" spans="2:76" hidden="1" x14ac:dyDescent="0.25">
      <c r="B1722" s="1" t="s">
        <v>3703</v>
      </c>
      <c r="D1722" s="23" t="s">
        <v>3704</v>
      </c>
      <c r="E1722" s="5" t="str">
        <f>BJ1722</f>
        <v>DPP-2019-Cycle</v>
      </c>
      <c r="F1722" s="5" t="str">
        <f>BK1722</f>
        <v>Central</v>
      </c>
      <c r="H1722" s="5" t="str">
        <f>BB1722</f>
        <v>Withdrawn</v>
      </c>
      <c r="I1722" s="6" t="str">
        <f>BS1722</f>
        <v>Not Started</v>
      </c>
      <c r="J1722" s="1" t="s">
        <v>5353</v>
      </c>
      <c r="P1722" s="1" t="str">
        <f>BM1722</f>
        <v>NRIS</v>
      </c>
      <c r="R1722" s="1">
        <f>BP1722</f>
        <v>250</v>
      </c>
      <c r="T1722" s="1" t="str">
        <f>BQ1722</f>
        <v>Solar</v>
      </c>
      <c r="U1722" s="1" t="str">
        <f>BH1722</f>
        <v>Porter County</v>
      </c>
      <c r="V1722" s="1" t="str">
        <f>BI1722</f>
        <v>IN</v>
      </c>
      <c r="AB1722" s="1"/>
      <c r="AC1722" s="1"/>
      <c r="AJ1722" s="5"/>
      <c r="AK1722" s="5"/>
      <c r="AL1722" s="5"/>
      <c r="AM1722" s="5"/>
      <c r="AN1722" s="5"/>
      <c r="AO1722" s="5"/>
      <c r="AP1722" s="5"/>
      <c r="AQ1722" s="5"/>
      <c r="AR1722" s="32"/>
      <c r="AS1722" s="32"/>
      <c r="AT1722" s="28">
        <f>AR1722/($R1722*1000)</f>
        <v>0</v>
      </c>
      <c r="AU1722" s="28">
        <f>AS1722/($R1722*1000)</f>
        <v>0</v>
      </c>
      <c r="BB1722" s="1" t="s">
        <v>73</v>
      </c>
      <c r="BC1722" s="2">
        <v>43584</v>
      </c>
      <c r="BD1722" s="2">
        <v>43936</v>
      </c>
      <c r="BF1722" s="2">
        <v>45229</v>
      </c>
      <c r="BG1722" s="1" t="s">
        <v>804</v>
      </c>
      <c r="BH1722" s="1" t="s">
        <v>1323</v>
      </c>
      <c r="BI1722" s="1" t="s">
        <v>103</v>
      </c>
      <c r="BJ1722" s="1" t="s">
        <v>2856</v>
      </c>
      <c r="BK1722" s="1" t="s">
        <v>2435</v>
      </c>
      <c r="BL1722" s="1" t="s">
        <v>2857</v>
      </c>
      <c r="BM1722" s="1" t="s">
        <v>126</v>
      </c>
      <c r="BN1722" s="1" t="s">
        <v>5354</v>
      </c>
      <c r="BO1722" s="1">
        <v>250</v>
      </c>
      <c r="BP1722" s="1">
        <v>250</v>
      </c>
      <c r="BQ1722" s="1" t="s">
        <v>1485</v>
      </c>
      <c r="BR1722" s="1" t="s">
        <v>1486</v>
      </c>
      <c r="BS1722" s="1" t="s">
        <v>84</v>
      </c>
      <c r="BU1722" s="1">
        <v>0</v>
      </c>
      <c r="BV1722" s="1">
        <v>0</v>
      </c>
      <c r="BW1722" s="1">
        <v>0</v>
      </c>
      <c r="BX1722" s="1">
        <v>0</v>
      </c>
    </row>
    <row r="1723" spans="2:76" hidden="1" x14ac:dyDescent="0.25">
      <c r="D1723" s="4"/>
      <c r="E1723" s="5" t="str">
        <f>BJ1723</f>
        <v>DPP-2019-Cycle</v>
      </c>
      <c r="F1723" s="5" t="str">
        <f>BK1723</f>
        <v>West</v>
      </c>
      <c r="H1723" s="5" t="str">
        <f>BB1723</f>
        <v>Active</v>
      </c>
      <c r="I1723" s="6" t="str">
        <f>BS1723</f>
        <v>Not Started</v>
      </c>
      <c r="J1723" s="1" t="s">
        <v>3378</v>
      </c>
      <c r="P1723" s="1" t="str">
        <f>BM1723</f>
        <v>NRIS</v>
      </c>
      <c r="R1723" s="1">
        <f>BP1723</f>
        <v>300</v>
      </c>
      <c r="T1723" s="1" t="str">
        <f>BQ1723</f>
        <v>Solar</v>
      </c>
      <c r="U1723" s="1" t="str">
        <f>BH1723</f>
        <v>Howard County,Mitchell County</v>
      </c>
      <c r="V1723" s="1" t="str">
        <f>BI1723</f>
        <v>IA</v>
      </c>
      <c r="AB1723" s="1"/>
      <c r="AC1723" s="1"/>
      <c r="AJ1723" s="5"/>
      <c r="AK1723" s="5"/>
      <c r="AL1723" s="5"/>
      <c r="AM1723" s="5"/>
      <c r="AN1723" s="5"/>
      <c r="AO1723" s="5"/>
      <c r="AP1723" s="5"/>
      <c r="AQ1723" s="5"/>
      <c r="AR1723" s="32"/>
      <c r="AS1723" s="32"/>
      <c r="AT1723" s="28">
        <f>AR1723/($R1723*1000)</f>
        <v>0</v>
      </c>
      <c r="AU1723" s="28">
        <f>AS1723/($R1723*1000)</f>
        <v>0</v>
      </c>
      <c r="BB1723" s="1" t="s">
        <v>2374</v>
      </c>
      <c r="BC1723" s="2">
        <v>43584</v>
      </c>
      <c r="BF1723" s="2">
        <v>44864</v>
      </c>
      <c r="BG1723" s="1" t="s">
        <v>87</v>
      </c>
      <c r="BH1723" s="1" t="s">
        <v>3379</v>
      </c>
      <c r="BI1723" s="1" t="s">
        <v>89</v>
      </c>
      <c r="BJ1723" s="1" t="s">
        <v>2856</v>
      </c>
      <c r="BK1723" s="1" t="s">
        <v>725</v>
      </c>
      <c r="BL1723" s="1" t="s">
        <v>2857</v>
      </c>
      <c r="BM1723" s="1" t="s">
        <v>126</v>
      </c>
      <c r="BN1723" s="1" t="s">
        <v>3380</v>
      </c>
      <c r="BO1723" s="1">
        <v>300</v>
      </c>
      <c r="BP1723" s="1">
        <v>300</v>
      </c>
      <c r="BQ1723" s="1" t="s">
        <v>1485</v>
      </c>
      <c r="BR1723" s="1" t="s">
        <v>1486</v>
      </c>
      <c r="BS1723" s="1" t="s">
        <v>84</v>
      </c>
      <c r="BU1723" s="1">
        <v>0</v>
      </c>
      <c r="BV1723" s="1">
        <v>0</v>
      </c>
      <c r="BW1723" s="1">
        <v>0</v>
      </c>
      <c r="BX1723" s="1">
        <v>0</v>
      </c>
    </row>
    <row r="1724" spans="2:76" hidden="1" x14ac:dyDescent="0.25">
      <c r="D1724" s="4"/>
      <c r="E1724" s="5" t="str">
        <f>BJ1724</f>
        <v>DPP-2019-Cycle</v>
      </c>
      <c r="F1724" s="5" t="str">
        <f>BK1724</f>
        <v>South</v>
      </c>
      <c r="H1724" s="5" t="str">
        <f>BB1724</f>
        <v>Withdrawn</v>
      </c>
      <c r="I1724" s="6" t="str">
        <f>BS1724</f>
        <v>Not Started</v>
      </c>
      <c r="J1724" s="1" t="s">
        <v>5449</v>
      </c>
      <c r="P1724" s="1" t="str">
        <f>BM1724</f>
        <v>NRIS</v>
      </c>
      <c r="Q1724" s="1" t="s">
        <v>6202</v>
      </c>
      <c r="R1724" s="1">
        <f>BP1724</f>
        <v>150</v>
      </c>
      <c r="T1724" s="1" t="str">
        <f>BQ1724</f>
        <v>Solar</v>
      </c>
      <c r="U1724" s="1" t="str">
        <f>BH1724</f>
        <v>Clay County</v>
      </c>
      <c r="V1724" s="1" t="str">
        <f>BI1724</f>
        <v>AR</v>
      </c>
      <c r="Z1724" s="1">
        <v>0</v>
      </c>
      <c r="AB1724" s="1"/>
      <c r="AC1724" s="1"/>
      <c r="AJ1724" s="5"/>
      <c r="AK1724" s="5"/>
      <c r="AL1724" s="5"/>
      <c r="AM1724" s="5"/>
      <c r="AN1724" s="5"/>
      <c r="AO1724" s="5"/>
      <c r="AP1724" s="5"/>
      <c r="AQ1724" s="5"/>
      <c r="AR1724" s="32"/>
      <c r="AS1724" s="32"/>
      <c r="AT1724" s="28">
        <f>AR1724/($R1724*1000)</f>
        <v>0</v>
      </c>
      <c r="AU1724" s="28">
        <f>AS1724/($R1724*1000)</f>
        <v>0</v>
      </c>
      <c r="BB1724" s="1" t="s">
        <v>73</v>
      </c>
      <c r="BC1724" s="2">
        <v>43584</v>
      </c>
      <c r="BD1724" s="2">
        <v>44047</v>
      </c>
      <c r="BF1724" s="2">
        <v>44864</v>
      </c>
      <c r="BG1724" s="1" t="s">
        <v>2392</v>
      </c>
      <c r="BH1724" s="1" t="s">
        <v>96</v>
      </c>
      <c r="BI1724" s="1" t="s">
        <v>2394</v>
      </c>
      <c r="BJ1724" s="1" t="s">
        <v>2856</v>
      </c>
      <c r="BK1724" s="1" t="s">
        <v>2395</v>
      </c>
      <c r="BL1724" s="1" t="s">
        <v>2863</v>
      </c>
      <c r="BM1724" s="1" t="s">
        <v>126</v>
      </c>
      <c r="BN1724" s="1" t="s">
        <v>5442</v>
      </c>
      <c r="BO1724" s="1">
        <v>150</v>
      </c>
      <c r="BP1724" s="1">
        <v>150</v>
      </c>
      <c r="BQ1724" s="1" t="s">
        <v>1485</v>
      </c>
      <c r="BR1724" s="1" t="s">
        <v>1486</v>
      </c>
      <c r="BS1724" s="1" t="s">
        <v>84</v>
      </c>
      <c r="BU1724" s="1">
        <v>0</v>
      </c>
      <c r="BV1724" s="1">
        <v>0</v>
      </c>
      <c r="BW1724" s="1">
        <v>0</v>
      </c>
      <c r="BX1724" s="1">
        <v>0</v>
      </c>
    </row>
    <row r="1725" spans="2:76" x14ac:dyDescent="0.25">
      <c r="D1725" s="4"/>
      <c r="E1725" s="5" t="str">
        <f>BJ1725</f>
        <v>DPP-2019-Cycle</v>
      </c>
      <c r="F1725" s="5" t="str">
        <f>BK1725</f>
        <v>South</v>
      </c>
      <c r="G1725" s="5" t="str">
        <f>_xlfn.CONCAT(E1725,F1725)</f>
        <v>DPP-2019-CycleSouth</v>
      </c>
      <c r="H1725" s="5" t="str">
        <f>BB1725</f>
        <v>Active</v>
      </c>
      <c r="I1725" s="6" t="str">
        <f>BS1725</f>
        <v>Not Started</v>
      </c>
      <c r="J1725" s="1" t="s">
        <v>3383</v>
      </c>
      <c r="P1725" s="1" t="str">
        <f>BM1725</f>
        <v>NRIS</v>
      </c>
      <c r="Q1725" s="1" t="s">
        <v>6202</v>
      </c>
      <c r="R1725" s="1">
        <f>BP1725</f>
        <v>250</v>
      </c>
      <c r="T1725" s="1" t="str">
        <f>BQ1725</f>
        <v>Solar</v>
      </c>
      <c r="U1725" s="1" t="str">
        <f>BH1725</f>
        <v>Lonoke County</v>
      </c>
      <c r="V1725" s="1" t="str">
        <f>BI1725</f>
        <v>AR</v>
      </c>
      <c r="Z1725" s="1">
        <v>1</v>
      </c>
      <c r="AA1725" s="1">
        <v>1</v>
      </c>
      <c r="AB1725" s="36">
        <v>1000000</v>
      </c>
      <c r="AC1725" s="36">
        <v>0</v>
      </c>
      <c r="AJ1725" s="5"/>
      <c r="AK1725" s="32">
        <v>0</v>
      </c>
      <c r="AL1725" s="32">
        <f>SUM(AB1725:AK1725)</f>
        <v>1000000</v>
      </c>
      <c r="AM1725" s="32"/>
      <c r="AN1725" s="32"/>
      <c r="AO1725" s="32">
        <v>0</v>
      </c>
      <c r="AP1725" s="32">
        <v>1959500</v>
      </c>
      <c r="AQ1725" s="32">
        <v>0</v>
      </c>
      <c r="AR1725" s="32">
        <f>AP1725</f>
        <v>1959500</v>
      </c>
      <c r="AS1725" s="32">
        <f>AR1725+AQ1725+AO1725</f>
        <v>1959500</v>
      </c>
      <c r="AT1725" s="28">
        <f>AR1725/($R1725*1000)</f>
        <v>7.8380000000000001</v>
      </c>
      <c r="AU1725" s="28">
        <f>AS1725/($R1725*1000)</f>
        <v>7.8380000000000001</v>
      </c>
      <c r="AV1725" s="16">
        <f>IF(P1725 = "NRIS",AS1725,AR1725)</f>
        <v>1959500</v>
      </c>
      <c r="BB1725" s="1" t="s">
        <v>2374</v>
      </c>
      <c r="BC1725" s="2">
        <v>43584</v>
      </c>
      <c r="BF1725" s="2">
        <v>45229</v>
      </c>
      <c r="BG1725" s="1" t="s">
        <v>2392</v>
      </c>
      <c r="BH1725" s="1" t="s">
        <v>2665</v>
      </c>
      <c r="BI1725" s="1" t="s">
        <v>2394</v>
      </c>
      <c r="BJ1725" s="1" t="s">
        <v>2856</v>
      </c>
      <c r="BK1725" s="1" t="s">
        <v>2395</v>
      </c>
      <c r="BL1725" s="1" t="s">
        <v>2863</v>
      </c>
      <c r="BM1725" s="1" t="s">
        <v>126</v>
      </c>
      <c r="BN1725" s="1" t="s">
        <v>3030</v>
      </c>
      <c r="BO1725" s="1">
        <v>250</v>
      </c>
      <c r="BP1725" s="1">
        <v>250</v>
      </c>
      <c r="BQ1725" s="1" t="s">
        <v>1485</v>
      </c>
      <c r="BR1725" s="1" t="s">
        <v>1486</v>
      </c>
      <c r="BS1725" s="1" t="s">
        <v>84</v>
      </c>
      <c r="BU1725" s="1">
        <v>250</v>
      </c>
      <c r="BV1725" s="1">
        <v>250</v>
      </c>
      <c r="BW1725" s="1">
        <v>0</v>
      </c>
      <c r="BX1725" s="1">
        <v>0</v>
      </c>
    </row>
    <row r="1726" spans="2:76" hidden="1" x14ac:dyDescent="0.25">
      <c r="D1726" s="4"/>
      <c r="E1726" s="5" t="str">
        <f>BJ1726</f>
        <v>DPP-2019-Cycle</v>
      </c>
      <c r="F1726" s="5" t="str">
        <f>BK1726</f>
        <v>West</v>
      </c>
      <c r="H1726" s="5" t="str">
        <f>BB1726</f>
        <v>Active</v>
      </c>
      <c r="I1726" s="6" t="str">
        <f>BS1726</f>
        <v>Not Started</v>
      </c>
      <c r="J1726" s="1" t="s">
        <v>3384</v>
      </c>
      <c r="P1726" s="1" t="str">
        <f>BM1726</f>
        <v>NRIS</v>
      </c>
      <c r="R1726" s="1">
        <f>BP1726</f>
        <v>149</v>
      </c>
      <c r="T1726" s="1" t="str">
        <f>BQ1726</f>
        <v>Solar</v>
      </c>
      <c r="U1726" s="1" t="str">
        <f>BH1726</f>
        <v>Worth County</v>
      </c>
      <c r="V1726" s="1" t="str">
        <f>BI1726</f>
        <v>IA</v>
      </c>
      <c r="AB1726" s="1"/>
      <c r="AC1726" s="1"/>
      <c r="AJ1726" s="5"/>
      <c r="AK1726" s="5"/>
      <c r="AL1726" s="5"/>
      <c r="AM1726" s="5"/>
      <c r="AN1726" s="5"/>
      <c r="AO1726" s="5"/>
      <c r="AP1726" s="5"/>
      <c r="AQ1726" s="5"/>
      <c r="AR1726" s="32"/>
      <c r="AS1726" s="32"/>
      <c r="AT1726" s="28">
        <f>AR1726/($R1726*1000)</f>
        <v>0</v>
      </c>
      <c r="AU1726" s="28">
        <f>AS1726/($R1726*1000)</f>
        <v>0</v>
      </c>
      <c r="BB1726" s="1" t="s">
        <v>2374</v>
      </c>
      <c r="BC1726" s="2">
        <v>43584</v>
      </c>
      <c r="BF1726" s="2">
        <v>44864</v>
      </c>
      <c r="BG1726" s="1" t="s">
        <v>87</v>
      </c>
      <c r="BH1726" s="1" t="s">
        <v>181</v>
      </c>
      <c r="BI1726" s="1" t="s">
        <v>89</v>
      </c>
      <c r="BJ1726" s="1" t="s">
        <v>2856</v>
      </c>
      <c r="BK1726" s="1" t="s">
        <v>725</v>
      </c>
      <c r="BL1726" s="1" t="s">
        <v>2857</v>
      </c>
      <c r="BM1726" s="1" t="s">
        <v>126</v>
      </c>
      <c r="BN1726" s="1" t="s">
        <v>3385</v>
      </c>
      <c r="BO1726" s="1">
        <v>149</v>
      </c>
      <c r="BP1726" s="1">
        <v>149</v>
      </c>
      <c r="BQ1726" s="1" t="s">
        <v>1485</v>
      </c>
      <c r="BR1726" s="1" t="s">
        <v>1486</v>
      </c>
      <c r="BS1726" s="1" t="s">
        <v>84</v>
      </c>
      <c r="BU1726" s="1">
        <v>0</v>
      </c>
      <c r="BV1726" s="1">
        <v>0</v>
      </c>
      <c r="BW1726" s="1">
        <v>0</v>
      </c>
      <c r="BX1726" s="1">
        <v>0</v>
      </c>
    </row>
    <row r="1727" spans="2:76" hidden="1" x14ac:dyDescent="0.25">
      <c r="D1727" s="4"/>
      <c r="E1727" s="5" t="str">
        <f>BJ1727</f>
        <v>DPP-2019-Cycle</v>
      </c>
      <c r="F1727" s="5" t="str">
        <f>BK1727</f>
        <v>West</v>
      </c>
      <c r="H1727" s="5" t="str">
        <f>BB1727</f>
        <v>Active</v>
      </c>
      <c r="I1727" s="6" t="str">
        <f>BS1727</f>
        <v>Not Started</v>
      </c>
      <c r="J1727" s="1" t="s">
        <v>3386</v>
      </c>
      <c r="P1727" s="1" t="str">
        <f>BM1727</f>
        <v>NRIS</v>
      </c>
      <c r="R1727" s="1">
        <f>BP1727</f>
        <v>75</v>
      </c>
      <c r="T1727" s="1" t="str">
        <f>BQ1727</f>
        <v>Battery Storage</v>
      </c>
      <c r="U1727" s="1" t="str">
        <f>BH1727</f>
        <v>Worth County</v>
      </c>
      <c r="V1727" s="1" t="str">
        <f>BI1727</f>
        <v>IA</v>
      </c>
      <c r="AB1727" s="1"/>
      <c r="AC1727" s="1"/>
      <c r="AJ1727" s="5"/>
      <c r="AK1727" s="5"/>
      <c r="AL1727" s="5"/>
      <c r="AM1727" s="5"/>
      <c r="AN1727" s="5"/>
      <c r="AO1727" s="5"/>
      <c r="AP1727" s="5"/>
      <c r="AQ1727" s="5"/>
      <c r="AR1727" s="32"/>
      <c r="AS1727" s="32"/>
      <c r="AT1727" s="28">
        <f>AR1727/($R1727*1000)</f>
        <v>0</v>
      </c>
      <c r="AU1727" s="28">
        <f>AS1727/($R1727*1000)</f>
        <v>0</v>
      </c>
      <c r="BB1727" s="1" t="s">
        <v>2374</v>
      </c>
      <c r="BC1727" s="2">
        <v>43584</v>
      </c>
      <c r="BF1727" s="2">
        <v>44864</v>
      </c>
      <c r="BG1727" s="1" t="s">
        <v>87</v>
      </c>
      <c r="BH1727" s="1" t="s">
        <v>181</v>
      </c>
      <c r="BI1727" s="1" t="s">
        <v>89</v>
      </c>
      <c r="BJ1727" s="1" t="s">
        <v>2856</v>
      </c>
      <c r="BK1727" s="1" t="s">
        <v>725</v>
      </c>
      <c r="BL1727" s="1" t="s">
        <v>2857</v>
      </c>
      <c r="BM1727" s="1" t="s">
        <v>126</v>
      </c>
      <c r="BN1727" s="1" t="s">
        <v>2813</v>
      </c>
      <c r="BO1727" s="1">
        <v>75</v>
      </c>
      <c r="BP1727" s="1">
        <v>75</v>
      </c>
      <c r="BQ1727" s="1" t="s">
        <v>2498</v>
      </c>
      <c r="BR1727" s="1" t="s">
        <v>2499</v>
      </c>
      <c r="BS1727" s="1" t="s">
        <v>84</v>
      </c>
      <c r="BU1727" s="1">
        <v>0</v>
      </c>
      <c r="BV1727" s="1">
        <v>0</v>
      </c>
      <c r="BW1727" s="1">
        <v>0</v>
      </c>
      <c r="BX1727" s="1">
        <v>0</v>
      </c>
    </row>
    <row r="1728" spans="2:76" hidden="1" x14ac:dyDescent="0.25">
      <c r="D1728" s="4"/>
      <c r="E1728" s="5" t="str">
        <f>BJ1728</f>
        <v>DPP-2019-Cycle</v>
      </c>
      <c r="F1728" s="5" t="str">
        <f>BK1728</f>
        <v>Central</v>
      </c>
      <c r="H1728" s="5" t="str">
        <f>BB1728</f>
        <v>Withdrawn</v>
      </c>
      <c r="I1728" s="6" t="str">
        <f>BS1728</f>
        <v>Not Started</v>
      </c>
      <c r="J1728" s="1" t="s">
        <v>5176</v>
      </c>
      <c r="P1728" s="1" t="str">
        <f>BM1728</f>
        <v>NRIS</v>
      </c>
      <c r="R1728" s="1">
        <f>BP1728</f>
        <v>100</v>
      </c>
      <c r="T1728" s="1" t="str">
        <f>BQ1728</f>
        <v>Solar</v>
      </c>
      <c r="U1728" s="1" t="str">
        <f>BH1728</f>
        <v>Pulaski County</v>
      </c>
      <c r="V1728" s="1" t="str">
        <f>BI1728</f>
        <v>IL</v>
      </c>
      <c r="AB1728" s="1"/>
      <c r="AC1728" s="1"/>
      <c r="AJ1728" s="5"/>
      <c r="AK1728" s="5"/>
      <c r="AL1728" s="5"/>
      <c r="AM1728" s="5"/>
      <c r="AN1728" s="5"/>
      <c r="AO1728" s="5"/>
      <c r="AP1728" s="5"/>
      <c r="AQ1728" s="5"/>
      <c r="AR1728" s="32"/>
      <c r="AS1728" s="32"/>
      <c r="AT1728" s="28">
        <f>AR1728/($R1728*1000)</f>
        <v>0</v>
      </c>
      <c r="AU1728" s="28">
        <f>AS1728/($R1728*1000)</f>
        <v>0</v>
      </c>
      <c r="BB1728" s="1" t="s">
        <v>73</v>
      </c>
      <c r="BC1728" s="2">
        <v>43584</v>
      </c>
      <c r="BD1728" s="2">
        <v>43832</v>
      </c>
      <c r="BF1728" s="2">
        <v>44531</v>
      </c>
      <c r="BG1728" s="1" t="s">
        <v>122</v>
      </c>
      <c r="BH1728" s="1" t="s">
        <v>3049</v>
      </c>
      <c r="BI1728" s="1" t="s">
        <v>124</v>
      </c>
      <c r="BJ1728" s="1" t="s">
        <v>2856</v>
      </c>
      <c r="BK1728" s="1" t="s">
        <v>2435</v>
      </c>
      <c r="BL1728" s="1" t="s">
        <v>2857</v>
      </c>
      <c r="BM1728" s="1" t="s">
        <v>126</v>
      </c>
      <c r="BN1728" s="1" t="s">
        <v>5177</v>
      </c>
      <c r="BO1728" s="1">
        <v>100</v>
      </c>
      <c r="BP1728" s="1">
        <v>100</v>
      </c>
      <c r="BQ1728" s="1" t="s">
        <v>1485</v>
      </c>
      <c r="BR1728" s="1" t="s">
        <v>1486</v>
      </c>
      <c r="BS1728" s="1" t="s">
        <v>84</v>
      </c>
      <c r="BU1728" s="1">
        <v>0</v>
      </c>
      <c r="BV1728" s="1">
        <v>0</v>
      </c>
      <c r="BW1728" s="1">
        <v>0</v>
      </c>
      <c r="BX1728" s="1">
        <v>0</v>
      </c>
    </row>
    <row r="1729" spans="4:76" hidden="1" x14ac:dyDescent="0.25">
      <c r="D1729" s="4"/>
      <c r="E1729" s="5" t="str">
        <f>BJ1729</f>
        <v>DPP-2019-Cycle</v>
      </c>
      <c r="F1729" s="5" t="str">
        <f>BK1729</f>
        <v>Central</v>
      </c>
      <c r="H1729" s="5" t="str">
        <f>BB1729</f>
        <v>Active</v>
      </c>
      <c r="I1729" s="6" t="str">
        <f>BS1729</f>
        <v>Not Started</v>
      </c>
      <c r="J1729" s="1" t="s">
        <v>3391</v>
      </c>
      <c r="P1729" s="1" t="str">
        <f>BM1729</f>
        <v>NRIS</v>
      </c>
      <c r="R1729" s="1">
        <f>BP1729</f>
        <v>250</v>
      </c>
      <c r="T1729" s="1" t="str">
        <f>BQ1729</f>
        <v>Solar</v>
      </c>
      <c r="U1729" s="1" t="str">
        <f>BH1729</f>
        <v>Greene County</v>
      </c>
      <c r="V1729" s="1" t="str">
        <f>BI1729</f>
        <v>IN</v>
      </c>
      <c r="AB1729" s="1"/>
      <c r="AC1729" s="1"/>
      <c r="AJ1729" s="5"/>
      <c r="AK1729" s="5"/>
      <c r="AL1729" s="5"/>
      <c r="AM1729" s="5"/>
      <c r="AN1729" s="5"/>
      <c r="AO1729" s="5"/>
      <c r="AP1729" s="5"/>
      <c r="AQ1729" s="5"/>
      <c r="AR1729" s="32"/>
      <c r="AS1729" s="32"/>
      <c r="AT1729" s="28">
        <f>AR1729/($R1729*1000)</f>
        <v>0</v>
      </c>
      <c r="AU1729" s="28">
        <f>AS1729/($R1729*1000)</f>
        <v>0</v>
      </c>
      <c r="BB1729" s="1" t="s">
        <v>2374</v>
      </c>
      <c r="BC1729" s="2">
        <v>43584</v>
      </c>
      <c r="BF1729" s="2">
        <v>44743</v>
      </c>
      <c r="BG1729" s="1" t="s">
        <v>2850</v>
      </c>
      <c r="BH1729" s="1" t="s">
        <v>241</v>
      </c>
      <c r="BI1729" s="1" t="s">
        <v>103</v>
      </c>
      <c r="BJ1729" s="1" t="s">
        <v>2856</v>
      </c>
      <c r="BK1729" s="1" t="s">
        <v>2435</v>
      </c>
      <c r="BL1729" s="1" t="s">
        <v>2857</v>
      </c>
      <c r="BM1729" s="1" t="s">
        <v>126</v>
      </c>
      <c r="BN1729" s="1" t="s">
        <v>3392</v>
      </c>
      <c r="BO1729" s="1">
        <v>250</v>
      </c>
      <c r="BP1729" s="1">
        <v>250</v>
      </c>
      <c r="BQ1729" s="1" t="s">
        <v>1485</v>
      </c>
      <c r="BR1729" s="1" t="s">
        <v>1486</v>
      </c>
      <c r="BS1729" s="1" t="s">
        <v>84</v>
      </c>
      <c r="BU1729" s="1">
        <v>0</v>
      </c>
      <c r="BV1729" s="1">
        <v>0</v>
      </c>
      <c r="BW1729" s="1">
        <v>0</v>
      </c>
      <c r="BX1729" s="1">
        <v>0</v>
      </c>
    </row>
    <row r="1730" spans="4:76" hidden="1" x14ac:dyDescent="0.25">
      <c r="D1730" s="4"/>
      <c r="E1730" s="5" t="str">
        <f>BJ1730</f>
        <v>DPP-2019-Cycle</v>
      </c>
      <c r="F1730" s="5" t="str">
        <f>BK1730</f>
        <v>Central</v>
      </c>
      <c r="H1730" s="5" t="str">
        <f>BB1730</f>
        <v>Withdrawn</v>
      </c>
      <c r="I1730" s="6" t="str">
        <f>BS1730</f>
        <v>Not Started</v>
      </c>
      <c r="J1730" s="1" t="s">
        <v>5272</v>
      </c>
      <c r="P1730" s="1" t="str">
        <f>BM1730</f>
        <v>NRIS</v>
      </c>
      <c r="R1730" s="1">
        <f>BP1730</f>
        <v>48</v>
      </c>
      <c r="T1730" s="1" t="str">
        <f>BQ1730</f>
        <v>Solar</v>
      </c>
      <c r="U1730" s="1" t="str">
        <f>BH1730</f>
        <v>Rock Island County</v>
      </c>
      <c r="V1730" s="1" t="str">
        <f>BI1730</f>
        <v>IL</v>
      </c>
      <c r="AB1730" s="1"/>
      <c r="AC1730" s="1"/>
      <c r="AJ1730" s="5"/>
      <c r="AK1730" s="5"/>
      <c r="AL1730" s="5"/>
      <c r="AM1730" s="5"/>
      <c r="AN1730" s="5"/>
      <c r="AO1730" s="5"/>
      <c r="AP1730" s="5"/>
      <c r="AQ1730" s="5"/>
      <c r="AR1730" s="32"/>
      <c r="AS1730" s="32"/>
      <c r="AT1730" s="28">
        <f>AR1730/($R1730*1000)</f>
        <v>0</v>
      </c>
      <c r="AU1730" s="28">
        <f>AS1730/($R1730*1000)</f>
        <v>0</v>
      </c>
      <c r="BB1730" s="1" t="s">
        <v>73</v>
      </c>
      <c r="BC1730" s="2">
        <v>43584</v>
      </c>
      <c r="BD1730" s="2">
        <v>43895</v>
      </c>
      <c r="BF1730" s="2">
        <v>44819</v>
      </c>
      <c r="BG1730" s="1" t="s">
        <v>251</v>
      </c>
      <c r="BH1730" s="1" t="s">
        <v>3255</v>
      </c>
      <c r="BI1730" s="1" t="s">
        <v>124</v>
      </c>
      <c r="BJ1730" s="1" t="s">
        <v>2856</v>
      </c>
      <c r="BK1730" s="1" t="s">
        <v>2435</v>
      </c>
      <c r="BL1730" s="1" t="s">
        <v>2857</v>
      </c>
      <c r="BM1730" s="1" t="s">
        <v>126</v>
      </c>
      <c r="BN1730" s="1" t="s">
        <v>5273</v>
      </c>
      <c r="BO1730" s="1">
        <v>48</v>
      </c>
      <c r="BP1730" s="1">
        <v>48</v>
      </c>
      <c r="BQ1730" s="1" t="s">
        <v>1485</v>
      </c>
      <c r="BR1730" s="1" t="s">
        <v>1486</v>
      </c>
      <c r="BS1730" s="1" t="s">
        <v>84</v>
      </c>
      <c r="BU1730" s="1">
        <v>0</v>
      </c>
      <c r="BV1730" s="1">
        <v>0</v>
      </c>
      <c r="BW1730" s="1">
        <v>0</v>
      </c>
      <c r="BX1730" s="1">
        <v>0</v>
      </c>
    </row>
    <row r="1731" spans="4:76" x14ac:dyDescent="0.25">
      <c r="D1731" s="4"/>
      <c r="E1731" s="5" t="str">
        <f>BJ1731</f>
        <v>DPP-2019-Cycle</v>
      </c>
      <c r="F1731" s="5" t="str">
        <f>BK1731</f>
        <v>South</v>
      </c>
      <c r="G1731" s="5" t="str">
        <f>_xlfn.CONCAT(E1731,F1731)</f>
        <v>DPP-2019-CycleSouth</v>
      </c>
      <c r="H1731" s="5" t="str">
        <f>BB1731</f>
        <v>Active</v>
      </c>
      <c r="I1731" s="6" t="str">
        <f>BS1731</f>
        <v>Not Started</v>
      </c>
      <c r="J1731" s="1" t="s">
        <v>3397</v>
      </c>
      <c r="P1731" s="1" t="str">
        <f>BM1731</f>
        <v>NRIS</v>
      </c>
      <c r="Q1731" s="1" t="s">
        <v>6202</v>
      </c>
      <c r="R1731" s="1">
        <f>BP1731</f>
        <v>300</v>
      </c>
      <c r="T1731" s="1" t="str">
        <f>BQ1731</f>
        <v>Solar</v>
      </c>
      <c r="U1731" s="1" t="str">
        <f>BH1731</f>
        <v>East Feliciana Parish</v>
      </c>
      <c r="V1731" s="1" t="str">
        <f>BI1731</f>
        <v>LA</v>
      </c>
      <c r="Z1731" s="1">
        <v>1</v>
      </c>
      <c r="AA1731" s="1">
        <v>1</v>
      </c>
      <c r="AB1731" s="36">
        <v>1200000</v>
      </c>
      <c r="AC1731" s="36">
        <v>1553225</v>
      </c>
      <c r="AJ1731" s="5"/>
      <c r="AK1731" s="32">
        <v>4166775</v>
      </c>
      <c r="AL1731" s="32">
        <f>SUM(AB1731:AK1731)</f>
        <v>6920000</v>
      </c>
      <c r="AM1731" s="32"/>
      <c r="AN1731" s="32"/>
      <c r="AO1731" s="32">
        <v>0</v>
      </c>
      <c r="AP1731" s="32">
        <f>15000000+19600000</f>
        <v>34600000</v>
      </c>
      <c r="AQ1731" s="32">
        <v>0</v>
      </c>
      <c r="AR1731" s="32">
        <f>AP1731</f>
        <v>34600000</v>
      </c>
      <c r="AS1731" s="32">
        <f>AR1731+AQ1731+AO1731</f>
        <v>34600000</v>
      </c>
      <c r="AT1731" s="28">
        <f>AR1731/($R1731*1000)</f>
        <v>115.33333333333333</v>
      </c>
      <c r="AU1731" s="28">
        <f>AS1731/($R1731*1000)</f>
        <v>115.33333333333333</v>
      </c>
      <c r="AV1731" s="16">
        <f>IF(P1731 = "NRIS",AS1731,AR1731)</f>
        <v>34600000</v>
      </c>
      <c r="BB1731" s="1" t="s">
        <v>2374</v>
      </c>
      <c r="BC1731" s="2">
        <v>43584</v>
      </c>
      <c r="BF1731" s="2">
        <v>44489</v>
      </c>
      <c r="BG1731" s="1" t="s">
        <v>2574</v>
      </c>
      <c r="BH1731" s="1" t="s">
        <v>3398</v>
      </c>
      <c r="BI1731" s="1" t="s">
        <v>61</v>
      </c>
      <c r="BJ1731" s="1" t="s">
        <v>2856</v>
      </c>
      <c r="BK1731" s="1" t="s">
        <v>2395</v>
      </c>
      <c r="BL1731" s="1" t="s">
        <v>2863</v>
      </c>
      <c r="BM1731" s="1" t="s">
        <v>126</v>
      </c>
      <c r="BN1731" s="1" t="s">
        <v>3399</v>
      </c>
      <c r="BO1731" s="1">
        <v>300</v>
      </c>
      <c r="BP1731" s="1">
        <v>300</v>
      </c>
      <c r="BQ1731" s="1" t="s">
        <v>1485</v>
      </c>
      <c r="BR1731" s="1" t="s">
        <v>1486</v>
      </c>
      <c r="BS1731" s="1" t="s">
        <v>84</v>
      </c>
      <c r="BU1731" s="1">
        <v>300</v>
      </c>
      <c r="BV1731" s="1">
        <v>300</v>
      </c>
      <c r="BW1731" s="1">
        <v>0</v>
      </c>
      <c r="BX1731" s="1">
        <v>0</v>
      </c>
    </row>
    <row r="1732" spans="4:76" hidden="1" x14ac:dyDescent="0.25">
      <c r="D1732" s="4"/>
      <c r="E1732" s="5" t="str">
        <f>BJ1732</f>
        <v>DPP-2019-Cycle</v>
      </c>
      <c r="F1732" s="5" t="str">
        <f>BK1732</f>
        <v>Central</v>
      </c>
      <c r="H1732" s="5" t="str">
        <f>BB1732</f>
        <v>Active</v>
      </c>
      <c r="I1732" s="6" t="str">
        <f>BS1732</f>
        <v>Not Started</v>
      </c>
      <c r="J1732" s="1" t="s">
        <v>3400</v>
      </c>
      <c r="P1732" s="1" t="str">
        <f>BM1732</f>
        <v>NRIS</v>
      </c>
      <c r="R1732" s="1">
        <f>BP1732</f>
        <v>150</v>
      </c>
      <c r="T1732" s="1" t="str">
        <f>BQ1732</f>
        <v>Hybrid</v>
      </c>
      <c r="U1732" s="1" t="str">
        <f>BH1732</f>
        <v>Edwards County</v>
      </c>
      <c r="V1732" s="1" t="str">
        <f>BI1732</f>
        <v>IL</v>
      </c>
      <c r="AB1732" s="1"/>
      <c r="AC1732" s="1"/>
      <c r="AJ1732" s="5"/>
      <c r="AK1732" s="5"/>
      <c r="AL1732" s="5"/>
      <c r="AM1732" s="5"/>
      <c r="AN1732" s="5"/>
      <c r="AO1732" s="5"/>
      <c r="AP1732" s="5"/>
      <c r="AQ1732" s="5"/>
      <c r="AR1732" s="32"/>
      <c r="AS1732" s="32"/>
      <c r="AT1732" s="28">
        <f>AR1732/($R1732*1000)</f>
        <v>0</v>
      </c>
      <c r="AU1732" s="28">
        <f>AS1732/($R1732*1000)</f>
        <v>0</v>
      </c>
      <c r="BB1732" s="1" t="s">
        <v>2374</v>
      </c>
      <c r="BC1732" s="2">
        <v>43584</v>
      </c>
      <c r="BF1732" s="2">
        <v>44489</v>
      </c>
      <c r="BG1732" s="1" t="s">
        <v>122</v>
      </c>
      <c r="BH1732" s="1" t="s">
        <v>3401</v>
      </c>
      <c r="BI1732" s="1" t="s">
        <v>124</v>
      </c>
      <c r="BJ1732" s="1" t="s">
        <v>2856</v>
      </c>
      <c r="BK1732" s="1" t="s">
        <v>2435</v>
      </c>
      <c r="BL1732" s="1" t="s">
        <v>2857</v>
      </c>
      <c r="BM1732" s="1" t="s">
        <v>126</v>
      </c>
      <c r="BN1732" s="1" t="s">
        <v>3402</v>
      </c>
      <c r="BO1732" s="1">
        <v>150</v>
      </c>
      <c r="BP1732" s="1">
        <v>150</v>
      </c>
      <c r="BQ1732" s="1" t="s">
        <v>2880</v>
      </c>
      <c r="BR1732" s="1" t="s">
        <v>2881</v>
      </c>
      <c r="BS1732" s="1" t="s">
        <v>84</v>
      </c>
      <c r="BU1732" s="1">
        <v>0</v>
      </c>
      <c r="BV1732" s="1">
        <v>0</v>
      </c>
      <c r="BW1732" s="1">
        <v>0</v>
      </c>
      <c r="BX1732" s="1">
        <v>0</v>
      </c>
    </row>
    <row r="1733" spans="4:76" hidden="1" x14ac:dyDescent="0.25">
      <c r="D1733" s="4"/>
      <c r="E1733" s="5" t="str">
        <f>BJ1733</f>
        <v>DPP-2019-Cycle</v>
      </c>
      <c r="F1733" s="5" t="str">
        <f>BK1733</f>
        <v>East (ITC)</v>
      </c>
      <c r="H1733" s="5" t="str">
        <f>BB1733</f>
        <v>Withdrawn</v>
      </c>
      <c r="I1733" s="6" t="str">
        <f>BS1733</f>
        <v>Not Started</v>
      </c>
      <c r="J1733" s="1" t="s">
        <v>5403</v>
      </c>
      <c r="P1733" s="1" t="str">
        <f>BM1733</f>
        <v>NRIS</v>
      </c>
      <c r="R1733" s="1">
        <f>BP1733</f>
        <v>100</v>
      </c>
      <c r="T1733" s="1" t="str">
        <f>BQ1733</f>
        <v>Solar</v>
      </c>
      <c r="U1733" s="1" t="str">
        <f>BH1733</f>
        <v>Ottawa County</v>
      </c>
      <c r="V1733" s="1" t="str">
        <f>BI1733</f>
        <v>MI</v>
      </c>
      <c r="AB1733" s="1"/>
      <c r="AC1733" s="1"/>
      <c r="AJ1733" s="5"/>
      <c r="AK1733" s="5"/>
      <c r="AL1733" s="5"/>
      <c r="AM1733" s="5"/>
      <c r="AN1733" s="5"/>
      <c r="AO1733" s="5"/>
      <c r="AP1733" s="5"/>
      <c r="AQ1733" s="5"/>
      <c r="AR1733" s="32"/>
      <c r="AS1733" s="32"/>
      <c r="AT1733" s="28">
        <f>AR1733/($R1733*1000)</f>
        <v>0</v>
      </c>
      <c r="AU1733" s="28">
        <f>AS1733/($R1733*1000)</f>
        <v>0</v>
      </c>
      <c r="BB1733" s="1" t="s">
        <v>73</v>
      </c>
      <c r="BC1733" s="2">
        <v>43584</v>
      </c>
      <c r="BD1733" s="2">
        <v>43993</v>
      </c>
      <c r="BF1733" s="2">
        <v>44671</v>
      </c>
      <c r="BG1733" s="1" t="s">
        <v>139</v>
      </c>
      <c r="BH1733" s="1" t="s">
        <v>821</v>
      </c>
      <c r="BI1733" s="1" t="s">
        <v>130</v>
      </c>
      <c r="BJ1733" s="1" t="s">
        <v>2856</v>
      </c>
      <c r="BK1733" s="1" t="s">
        <v>1808</v>
      </c>
      <c r="BL1733" s="1" t="s">
        <v>2863</v>
      </c>
      <c r="BM1733" s="1" t="s">
        <v>126</v>
      </c>
      <c r="BN1733" s="1" t="s">
        <v>5404</v>
      </c>
      <c r="BO1733" s="1">
        <v>100</v>
      </c>
      <c r="BP1733" s="1">
        <v>100</v>
      </c>
      <c r="BQ1733" s="1" t="s">
        <v>1485</v>
      </c>
      <c r="BR1733" s="1" t="s">
        <v>1486</v>
      </c>
      <c r="BS1733" s="1" t="s">
        <v>84</v>
      </c>
      <c r="BU1733" s="1">
        <v>0</v>
      </c>
      <c r="BV1733" s="1">
        <v>0</v>
      </c>
      <c r="BW1733" s="1">
        <v>0</v>
      </c>
      <c r="BX1733" s="1">
        <v>0</v>
      </c>
    </row>
    <row r="1734" spans="4:76" x14ac:dyDescent="0.25">
      <c r="D1734" s="4"/>
      <c r="E1734" s="5" t="str">
        <f>BJ1734</f>
        <v>DPP-2019-Cycle</v>
      </c>
      <c r="F1734" s="5" t="str">
        <f>BK1734</f>
        <v>South</v>
      </c>
      <c r="G1734" s="5" t="str">
        <f>_xlfn.CONCAT(E1734,F1734)</f>
        <v>DPP-2019-CycleSouth</v>
      </c>
      <c r="H1734" s="5" t="str">
        <f>BB1734</f>
        <v>Active</v>
      </c>
      <c r="I1734" s="6" t="str">
        <f>BS1734</f>
        <v>Not Started</v>
      </c>
      <c r="J1734" s="1" t="s">
        <v>3405</v>
      </c>
      <c r="P1734" s="1" t="str">
        <f>BM1734</f>
        <v>NRIS</v>
      </c>
      <c r="Q1734" s="1" t="s">
        <v>6202</v>
      </c>
      <c r="R1734" s="1">
        <f>BP1734</f>
        <v>200</v>
      </c>
      <c r="T1734" s="1" t="str">
        <f>BQ1734</f>
        <v>Solar</v>
      </c>
      <c r="U1734" s="1" t="str">
        <f>BH1734</f>
        <v>Beauregard Parish</v>
      </c>
      <c r="V1734" s="1" t="str">
        <f>BI1734</f>
        <v>LA</v>
      </c>
      <c r="Z1734" s="1">
        <v>1</v>
      </c>
      <c r="AA1734" s="1">
        <v>1</v>
      </c>
      <c r="AB1734" s="36">
        <v>800000</v>
      </c>
      <c r="AC1734" s="36">
        <v>8439655</v>
      </c>
      <c r="AJ1734" s="5"/>
      <c r="AK1734" s="32">
        <v>11179762</v>
      </c>
      <c r="AL1734" s="32">
        <f>SUM(AB1734:AK1734)</f>
        <v>20419417</v>
      </c>
      <c r="AM1734" s="32"/>
      <c r="AN1734" s="32"/>
      <c r="AO1734" s="32">
        <v>0</v>
      </c>
      <c r="AP1734" s="32">
        <f>2500000+8978660</f>
        <v>11478660</v>
      </c>
      <c r="AQ1734" s="32">
        <v>90618429</v>
      </c>
      <c r="AR1734" s="32">
        <f>AP1734</f>
        <v>11478660</v>
      </c>
      <c r="AS1734" s="32">
        <f>AR1734+AQ1734+AO1734</f>
        <v>102097089</v>
      </c>
      <c r="AT1734" s="28">
        <f>AR1734/($R1734*1000)</f>
        <v>57.393300000000004</v>
      </c>
      <c r="AU1734" s="28">
        <f>AS1734/($R1734*1000)</f>
        <v>510.48544500000003</v>
      </c>
      <c r="AV1734" s="16">
        <f>IF(P1734 = "NRIS",AS1734,AR1734)</f>
        <v>102097089</v>
      </c>
      <c r="BB1734" s="1" t="s">
        <v>2374</v>
      </c>
      <c r="BC1734" s="2">
        <v>43584</v>
      </c>
      <c r="BF1734" s="2">
        <v>44774</v>
      </c>
      <c r="BG1734" s="1" t="s">
        <v>2711</v>
      </c>
      <c r="BH1734" s="1" t="s">
        <v>3081</v>
      </c>
      <c r="BI1734" s="1" t="s">
        <v>61</v>
      </c>
      <c r="BJ1734" s="1" t="s">
        <v>2856</v>
      </c>
      <c r="BK1734" s="1" t="s">
        <v>2395</v>
      </c>
      <c r="BL1734" s="1" t="s">
        <v>2863</v>
      </c>
      <c r="BM1734" s="1" t="s">
        <v>126</v>
      </c>
      <c r="BN1734" s="1" t="s">
        <v>3082</v>
      </c>
      <c r="BO1734" s="1">
        <v>200</v>
      </c>
      <c r="BP1734" s="1">
        <v>200</v>
      </c>
      <c r="BQ1734" s="1" t="s">
        <v>1485</v>
      </c>
      <c r="BR1734" s="1" t="s">
        <v>1486</v>
      </c>
      <c r="BS1734" s="1" t="s">
        <v>84</v>
      </c>
      <c r="BU1734" s="1">
        <v>200</v>
      </c>
      <c r="BV1734" s="1">
        <v>200</v>
      </c>
      <c r="BW1734" s="1">
        <v>0</v>
      </c>
      <c r="BX1734" s="1">
        <v>0</v>
      </c>
    </row>
    <row r="1735" spans="4:76" hidden="1" x14ac:dyDescent="0.25">
      <c r="D1735" s="4"/>
      <c r="E1735" s="5" t="str">
        <f>BJ1735</f>
        <v>DPP-2019-Cycle</v>
      </c>
      <c r="F1735" s="5" t="str">
        <f>BK1735</f>
        <v>West</v>
      </c>
      <c r="H1735" s="5" t="str">
        <f>BB1735</f>
        <v>Active</v>
      </c>
      <c r="I1735" s="6" t="str">
        <f>BS1735</f>
        <v>Not Started</v>
      </c>
      <c r="J1735" s="1" t="s">
        <v>3408</v>
      </c>
      <c r="P1735" s="1" t="str">
        <f>BM1735</f>
        <v>NRIS</v>
      </c>
      <c r="R1735" s="1">
        <f>BP1735</f>
        <v>100</v>
      </c>
      <c r="T1735" s="1" t="str">
        <f>BQ1735</f>
        <v>Solar</v>
      </c>
      <c r="U1735" s="1" t="str">
        <f>BH1735</f>
        <v>Benton County</v>
      </c>
      <c r="V1735" s="1" t="str">
        <f>BI1735</f>
        <v>MN</v>
      </c>
      <c r="AB1735" s="1"/>
      <c r="AC1735" s="1"/>
      <c r="AJ1735" s="5"/>
      <c r="AK1735" s="5"/>
      <c r="AL1735" s="5"/>
      <c r="AM1735" s="5"/>
      <c r="AN1735" s="5"/>
      <c r="AO1735" s="5"/>
      <c r="AP1735" s="5"/>
      <c r="AQ1735" s="5"/>
      <c r="AR1735" s="32"/>
      <c r="AS1735" s="32"/>
      <c r="AT1735" s="28">
        <f>AR1735/($R1735*1000)</f>
        <v>0</v>
      </c>
      <c r="AU1735" s="28">
        <f>AS1735/($R1735*1000)</f>
        <v>0</v>
      </c>
      <c r="BB1735" s="1" t="s">
        <v>2374</v>
      </c>
      <c r="BC1735" s="2">
        <v>43584</v>
      </c>
      <c r="BF1735" s="2">
        <v>44774</v>
      </c>
      <c r="BG1735" s="1" t="s">
        <v>153</v>
      </c>
      <c r="BH1735" s="1" t="s">
        <v>872</v>
      </c>
      <c r="BI1735" s="1" t="s">
        <v>93</v>
      </c>
      <c r="BJ1735" s="1" t="s">
        <v>2856</v>
      </c>
      <c r="BK1735" s="1" t="s">
        <v>725</v>
      </c>
      <c r="BL1735" s="1" t="s">
        <v>2857</v>
      </c>
      <c r="BM1735" s="1" t="s">
        <v>126</v>
      </c>
      <c r="BN1735" s="1" t="s">
        <v>3409</v>
      </c>
      <c r="BO1735" s="1">
        <v>100</v>
      </c>
      <c r="BP1735" s="1">
        <v>100</v>
      </c>
      <c r="BQ1735" s="1" t="s">
        <v>1485</v>
      </c>
      <c r="BR1735" s="1" t="s">
        <v>1486</v>
      </c>
      <c r="BS1735" s="1" t="s">
        <v>84</v>
      </c>
      <c r="BU1735" s="1">
        <v>0</v>
      </c>
      <c r="BV1735" s="1">
        <v>0</v>
      </c>
      <c r="BW1735" s="1">
        <v>0</v>
      </c>
      <c r="BX1735" s="1">
        <v>0</v>
      </c>
    </row>
    <row r="1736" spans="4:76" hidden="1" x14ac:dyDescent="0.25">
      <c r="D1736" s="4"/>
      <c r="E1736" s="5" t="str">
        <f>BJ1736</f>
        <v>DPP-2019-Cycle</v>
      </c>
      <c r="F1736" s="5" t="str">
        <f>BK1736</f>
        <v>West</v>
      </c>
      <c r="H1736" s="5" t="str">
        <f>BB1736</f>
        <v>Active</v>
      </c>
      <c r="I1736" s="6" t="str">
        <f>BS1736</f>
        <v>Not Started</v>
      </c>
      <c r="J1736" s="1" t="s">
        <v>3410</v>
      </c>
      <c r="P1736" s="1" t="str">
        <f>BM1736</f>
        <v>NRIS</v>
      </c>
      <c r="R1736" s="1">
        <f>BP1736</f>
        <v>400</v>
      </c>
      <c r="T1736" s="1" t="str">
        <f>BQ1736</f>
        <v>Wind</v>
      </c>
      <c r="U1736" s="1" t="str">
        <f>BH1736</f>
        <v>Benton County</v>
      </c>
      <c r="V1736" s="1" t="str">
        <f>BI1736</f>
        <v>IA</v>
      </c>
      <c r="AB1736" s="1"/>
      <c r="AC1736" s="1"/>
      <c r="AJ1736" s="5"/>
      <c r="AK1736" s="5"/>
      <c r="AL1736" s="5"/>
      <c r="AM1736" s="5"/>
      <c r="AN1736" s="5"/>
      <c r="AO1736" s="5"/>
      <c r="AP1736" s="5"/>
      <c r="AQ1736" s="5"/>
      <c r="AR1736" s="32"/>
      <c r="AS1736" s="32"/>
      <c r="AT1736" s="28">
        <f>AR1736/($R1736*1000)</f>
        <v>0</v>
      </c>
      <c r="AU1736" s="28">
        <f>AS1736/($R1736*1000)</f>
        <v>0</v>
      </c>
      <c r="BB1736" s="1" t="s">
        <v>2374</v>
      </c>
      <c r="BC1736" s="2">
        <v>43584</v>
      </c>
      <c r="BF1736" s="2">
        <v>44774</v>
      </c>
      <c r="BG1736" s="1" t="s">
        <v>87</v>
      </c>
      <c r="BH1736" s="1" t="s">
        <v>872</v>
      </c>
      <c r="BI1736" s="1" t="s">
        <v>89</v>
      </c>
      <c r="BJ1736" s="1" t="s">
        <v>2856</v>
      </c>
      <c r="BK1736" s="1" t="s">
        <v>725</v>
      </c>
      <c r="BL1736" s="1" t="s">
        <v>2857</v>
      </c>
      <c r="BM1736" s="1" t="s">
        <v>126</v>
      </c>
      <c r="BN1736" s="1" t="s">
        <v>3411</v>
      </c>
      <c r="BO1736" s="1">
        <v>400</v>
      </c>
      <c r="BP1736" s="1">
        <v>400</v>
      </c>
      <c r="BQ1736" s="1" t="s">
        <v>97</v>
      </c>
      <c r="BR1736" s="1" t="s">
        <v>98</v>
      </c>
      <c r="BS1736" s="1" t="s">
        <v>84</v>
      </c>
      <c r="BU1736" s="1">
        <v>0</v>
      </c>
      <c r="BV1736" s="1">
        <v>0</v>
      </c>
      <c r="BW1736" s="1">
        <v>0</v>
      </c>
      <c r="BX1736" s="1">
        <v>0</v>
      </c>
    </row>
    <row r="1737" spans="4:76" hidden="1" x14ac:dyDescent="0.25">
      <c r="D1737" s="4"/>
      <c r="E1737" s="5" t="str">
        <f>BJ1737</f>
        <v>DPP-2019-Cycle</v>
      </c>
      <c r="F1737" s="5" t="str">
        <f>BK1737</f>
        <v>West</v>
      </c>
      <c r="H1737" s="5" t="str">
        <f>BB1737</f>
        <v>Active</v>
      </c>
      <c r="I1737" s="6" t="str">
        <f>BS1737</f>
        <v>Not Started</v>
      </c>
      <c r="J1737" s="1" t="s">
        <v>3412</v>
      </c>
      <c r="P1737" s="1" t="str">
        <f>BM1737</f>
        <v>NRIS</v>
      </c>
      <c r="R1737" s="1">
        <f>BP1737</f>
        <v>200</v>
      </c>
      <c r="T1737" s="1" t="str">
        <f>BQ1737</f>
        <v>Solar</v>
      </c>
      <c r="U1737" s="1" t="str">
        <f>BH1737</f>
        <v>Cass County</v>
      </c>
      <c r="V1737" s="1" t="str">
        <f>BI1737</f>
        <v>ND</v>
      </c>
      <c r="AB1737" s="1"/>
      <c r="AC1737" s="1"/>
      <c r="AJ1737" s="5"/>
      <c r="AK1737" s="5"/>
      <c r="AL1737" s="5"/>
      <c r="AM1737" s="5"/>
      <c r="AN1737" s="5"/>
      <c r="AO1737" s="5"/>
      <c r="AP1737" s="5"/>
      <c r="AQ1737" s="5"/>
      <c r="AR1737" s="32"/>
      <c r="AS1737" s="32"/>
      <c r="AT1737" s="28">
        <f>AR1737/($R1737*1000)</f>
        <v>0</v>
      </c>
      <c r="AU1737" s="28">
        <f>AS1737/($R1737*1000)</f>
        <v>0</v>
      </c>
      <c r="BB1737" s="1" t="s">
        <v>2374</v>
      </c>
      <c r="BC1737" s="2">
        <v>43584</v>
      </c>
      <c r="BF1737" s="2">
        <v>44774</v>
      </c>
      <c r="BG1737" s="1" t="s">
        <v>203</v>
      </c>
      <c r="BH1737" s="1" t="s">
        <v>226</v>
      </c>
      <c r="BI1737" s="1" t="s">
        <v>194</v>
      </c>
      <c r="BJ1737" s="1" t="s">
        <v>2856</v>
      </c>
      <c r="BK1737" s="1" t="s">
        <v>725</v>
      </c>
      <c r="BL1737" s="1" t="s">
        <v>2857</v>
      </c>
      <c r="BM1737" s="1" t="s">
        <v>126</v>
      </c>
      <c r="BN1737" s="1" t="s">
        <v>3413</v>
      </c>
      <c r="BO1737" s="1">
        <v>200</v>
      </c>
      <c r="BP1737" s="1">
        <v>200</v>
      </c>
      <c r="BQ1737" s="1" t="s">
        <v>1485</v>
      </c>
      <c r="BR1737" s="1" t="s">
        <v>1486</v>
      </c>
      <c r="BS1737" s="1" t="s">
        <v>84</v>
      </c>
      <c r="BU1737" s="1">
        <v>0</v>
      </c>
      <c r="BV1737" s="1">
        <v>0</v>
      </c>
      <c r="BW1737" s="1">
        <v>0</v>
      </c>
      <c r="BX1737" s="1">
        <v>0</v>
      </c>
    </row>
    <row r="1738" spans="4:76" ht="45" hidden="1" x14ac:dyDescent="0.25">
      <c r="D1738" s="24" t="s">
        <v>3855</v>
      </c>
      <c r="E1738" s="5" t="str">
        <f>BJ1738</f>
        <v>DPP-2019-Cycle</v>
      </c>
      <c r="F1738" s="5" t="str">
        <f>BK1738</f>
        <v>East (ATC)</v>
      </c>
      <c r="H1738" s="5" t="str">
        <f>BB1738</f>
        <v>Withdrawn</v>
      </c>
      <c r="I1738" s="6" t="str">
        <f>BS1738</f>
        <v>Not Started</v>
      </c>
      <c r="J1738" s="1" t="s">
        <v>5371</v>
      </c>
      <c r="P1738" s="1" t="str">
        <f>BM1738</f>
        <v>NRIS</v>
      </c>
      <c r="R1738" s="1">
        <f>BP1738</f>
        <v>24</v>
      </c>
      <c r="T1738" s="1" t="str">
        <f>BQ1738</f>
        <v>Battery Storage</v>
      </c>
      <c r="U1738" s="1" t="str">
        <f>BH1738</f>
        <v>Juneau County</v>
      </c>
      <c r="V1738" s="1" t="str">
        <f>BI1738</f>
        <v>WI</v>
      </c>
      <c r="AB1738" s="1"/>
      <c r="AC1738" s="1"/>
      <c r="AJ1738" s="5"/>
      <c r="AK1738" s="5"/>
      <c r="AL1738" s="5"/>
      <c r="AM1738" s="5"/>
      <c r="AN1738" s="5"/>
      <c r="AO1738" s="5"/>
      <c r="AP1738" s="5"/>
      <c r="AQ1738" s="5"/>
      <c r="AR1738" s="32"/>
      <c r="AS1738" s="32"/>
      <c r="AT1738" s="28">
        <f>AR1738/($R1738*1000)</f>
        <v>0</v>
      </c>
      <c r="AU1738" s="28">
        <f>AS1738/($R1738*1000)</f>
        <v>0</v>
      </c>
      <c r="BB1738" s="1" t="s">
        <v>73</v>
      </c>
      <c r="BC1738" s="2">
        <v>43584</v>
      </c>
      <c r="BD1738" s="2">
        <v>43969</v>
      </c>
      <c r="BF1738" s="2">
        <v>44864</v>
      </c>
      <c r="BG1738" s="1" t="s">
        <v>447</v>
      </c>
      <c r="BH1738" s="1" t="s">
        <v>363</v>
      </c>
      <c r="BI1738" s="1" t="s">
        <v>76</v>
      </c>
      <c r="BJ1738" s="1" t="s">
        <v>2856</v>
      </c>
      <c r="BK1738" s="1" t="s">
        <v>2196</v>
      </c>
      <c r="BL1738" s="1" t="s">
        <v>2863</v>
      </c>
      <c r="BM1738" s="1" t="s">
        <v>126</v>
      </c>
      <c r="BN1738" s="1" t="s">
        <v>5372</v>
      </c>
      <c r="BO1738" s="1">
        <v>24</v>
      </c>
      <c r="BP1738" s="1">
        <v>24</v>
      </c>
      <c r="BQ1738" s="1" t="s">
        <v>2498</v>
      </c>
      <c r="BR1738" s="1" t="s">
        <v>2499</v>
      </c>
      <c r="BS1738" s="1" t="s">
        <v>84</v>
      </c>
      <c r="BU1738" s="1">
        <v>0</v>
      </c>
      <c r="BV1738" s="1">
        <v>0</v>
      </c>
      <c r="BW1738" s="1">
        <v>0</v>
      </c>
      <c r="BX1738" s="1">
        <v>0</v>
      </c>
    </row>
    <row r="1739" spans="4:76" hidden="1" x14ac:dyDescent="0.25">
      <c r="D1739" s="4"/>
      <c r="E1739" s="5" t="str">
        <f>BJ1739</f>
        <v>DPP-2019-Cycle</v>
      </c>
      <c r="F1739" s="5" t="str">
        <f>BK1739</f>
        <v>East (ITC)</v>
      </c>
      <c r="H1739" s="5" t="str">
        <f>BB1739</f>
        <v>Active</v>
      </c>
      <c r="I1739" s="6" t="str">
        <f>BS1739</f>
        <v>Not Started</v>
      </c>
      <c r="J1739" s="1" t="s">
        <v>3418</v>
      </c>
      <c r="P1739" s="1" t="str">
        <f>BM1739</f>
        <v>NRIS</v>
      </c>
      <c r="R1739" s="1">
        <f>BP1739</f>
        <v>100</v>
      </c>
      <c r="T1739" s="1" t="str">
        <f>BQ1739</f>
        <v>Solar</v>
      </c>
      <c r="U1739" s="1" t="str">
        <f>BH1739</f>
        <v>Calhoun County</v>
      </c>
      <c r="V1739" s="1" t="str">
        <f>BI1739</f>
        <v>MI</v>
      </c>
      <c r="AB1739" s="1"/>
      <c r="AC1739" s="1"/>
      <c r="AJ1739" s="5"/>
      <c r="AK1739" s="5"/>
      <c r="AL1739" s="5"/>
      <c r="AM1739" s="5"/>
      <c r="AN1739" s="5"/>
      <c r="AO1739" s="5"/>
      <c r="AP1739" s="5"/>
      <c r="AQ1739" s="5"/>
      <c r="AR1739" s="32"/>
      <c r="AS1739" s="32"/>
      <c r="AT1739" s="28">
        <f>AR1739/($R1739*1000)</f>
        <v>0</v>
      </c>
      <c r="AU1739" s="28">
        <f>AS1739/($R1739*1000)</f>
        <v>0</v>
      </c>
      <c r="BB1739" s="1" t="s">
        <v>2374</v>
      </c>
      <c r="BC1739" s="2">
        <v>43584</v>
      </c>
      <c r="BF1739" s="2">
        <v>44774</v>
      </c>
      <c r="BG1739" s="1" t="s">
        <v>139</v>
      </c>
      <c r="BH1739" s="1" t="s">
        <v>1766</v>
      </c>
      <c r="BI1739" s="1" t="s">
        <v>130</v>
      </c>
      <c r="BJ1739" s="1" t="s">
        <v>2856</v>
      </c>
      <c r="BK1739" s="1" t="s">
        <v>1808</v>
      </c>
      <c r="BL1739" s="1" t="s">
        <v>2863</v>
      </c>
      <c r="BM1739" s="1" t="s">
        <v>126</v>
      </c>
      <c r="BN1739" s="1" t="s">
        <v>3419</v>
      </c>
      <c r="BO1739" s="1">
        <v>100</v>
      </c>
      <c r="BP1739" s="1">
        <v>100</v>
      </c>
      <c r="BQ1739" s="1" t="s">
        <v>1485</v>
      </c>
      <c r="BR1739" s="1" t="s">
        <v>1486</v>
      </c>
      <c r="BS1739" s="1" t="s">
        <v>84</v>
      </c>
      <c r="BU1739" s="1">
        <v>100</v>
      </c>
      <c r="BV1739" s="1">
        <v>100</v>
      </c>
      <c r="BW1739" s="1">
        <v>0</v>
      </c>
      <c r="BX1739" s="1">
        <v>0</v>
      </c>
    </row>
    <row r="1740" spans="4:76" x14ac:dyDescent="0.25">
      <c r="D1740" s="4"/>
      <c r="E1740" s="5" t="str">
        <f>BJ1740</f>
        <v>DPP-2019-Cycle</v>
      </c>
      <c r="F1740" s="5" t="str">
        <f>BK1740</f>
        <v>South</v>
      </c>
      <c r="G1740" s="5" t="str">
        <f>_xlfn.CONCAT(E1740,F1740)</f>
        <v>DPP-2019-CycleSouth</v>
      </c>
      <c r="H1740" s="5" t="str">
        <f>BB1740</f>
        <v>Active</v>
      </c>
      <c r="I1740" s="6" t="str">
        <f>BS1740</f>
        <v>Not Started</v>
      </c>
      <c r="J1740" s="1" t="s">
        <v>3420</v>
      </c>
      <c r="P1740" s="1" t="str">
        <f>BM1740</f>
        <v>NRIS</v>
      </c>
      <c r="Q1740" s="1" t="s">
        <v>6202</v>
      </c>
      <c r="R1740" s="1">
        <f>BP1740</f>
        <v>200</v>
      </c>
      <c r="T1740" s="1" t="str">
        <f>BQ1740</f>
        <v>Solar</v>
      </c>
      <c r="U1740" s="1" t="str">
        <f>BH1740</f>
        <v>St. James Parish</v>
      </c>
      <c r="V1740" s="1" t="str">
        <f>BI1740</f>
        <v>LA</v>
      </c>
      <c r="Z1740" s="1">
        <v>1</v>
      </c>
      <c r="AA1740" s="1">
        <v>1</v>
      </c>
      <c r="AB1740" s="36">
        <v>800000</v>
      </c>
      <c r="AC1740" s="36">
        <v>3382034</v>
      </c>
      <c r="AJ1740" s="5"/>
      <c r="AK1740" s="32">
        <v>0</v>
      </c>
      <c r="AL1740" s="32">
        <f>SUM(AB1740:AK1740)</f>
        <v>4182034</v>
      </c>
      <c r="AM1740" s="32"/>
      <c r="AN1740" s="32"/>
      <c r="AO1740" s="32">
        <v>0</v>
      </c>
      <c r="AP1740" s="32">
        <v>608000</v>
      </c>
      <c r="AQ1740" s="32">
        <v>8678439</v>
      </c>
      <c r="AR1740" s="32">
        <f>AP1740</f>
        <v>608000</v>
      </c>
      <c r="AS1740" s="32">
        <f>AR1740+AQ1740+AO1740</f>
        <v>9286439</v>
      </c>
      <c r="AT1740" s="28">
        <f>AR1740/($R1740*1000)</f>
        <v>3.04</v>
      </c>
      <c r="AU1740" s="28">
        <f>AS1740/($R1740*1000)</f>
        <v>46.432195</v>
      </c>
      <c r="AV1740" s="16">
        <f>IF(P1740 = "NRIS",AS1740,AR1740)</f>
        <v>9286439</v>
      </c>
      <c r="BB1740" s="1" t="s">
        <v>2374</v>
      </c>
      <c r="BC1740" s="2">
        <v>43584</v>
      </c>
      <c r="BF1740" s="2">
        <v>44348</v>
      </c>
      <c r="BG1740" s="1" t="s">
        <v>2574</v>
      </c>
      <c r="BH1740" s="1" t="s">
        <v>2575</v>
      </c>
      <c r="BI1740" s="1" t="s">
        <v>61</v>
      </c>
      <c r="BJ1740" s="1" t="s">
        <v>2856</v>
      </c>
      <c r="BK1740" s="1" t="s">
        <v>2395</v>
      </c>
      <c r="BL1740" s="1" t="s">
        <v>2863</v>
      </c>
      <c r="BM1740" s="1" t="s">
        <v>126</v>
      </c>
      <c r="BN1740" s="1" t="s">
        <v>2733</v>
      </c>
      <c r="BO1740" s="1">
        <v>200</v>
      </c>
      <c r="BP1740" s="1">
        <v>200</v>
      </c>
      <c r="BQ1740" s="1" t="s">
        <v>1485</v>
      </c>
      <c r="BR1740" s="1" t="s">
        <v>1486</v>
      </c>
      <c r="BS1740" s="1" t="s">
        <v>84</v>
      </c>
      <c r="BU1740" s="1">
        <v>90</v>
      </c>
      <c r="BV1740" s="1">
        <v>90</v>
      </c>
      <c r="BW1740" s="1">
        <v>0</v>
      </c>
      <c r="BX1740" s="1">
        <v>0</v>
      </c>
    </row>
    <row r="1741" spans="4:76" hidden="1" x14ac:dyDescent="0.25">
      <c r="D1741" s="4"/>
      <c r="E1741" s="5" t="str">
        <f>BJ1741</f>
        <v>DPP-2019-Cycle</v>
      </c>
      <c r="F1741" s="5" t="str">
        <f>BK1741</f>
        <v>West</v>
      </c>
      <c r="H1741" s="5" t="str">
        <f>BB1741</f>
        <v>Active</v>
      </c>
      <c r="I1741" s="6" t="str">
        <f>BS1741</f>
        <v>Not Started</v>
      </c>
      <c r="J1741" s="1" t="s">
        <v>3421</v>
      </c>
      <c r="P1741" s="1" t="str">
        <f>BM1741</f>
        <v>NRIS</v>
      </c>
      <c r="R1741" s="1">
        <f>BP1741</f>
        <v>250</v>
      </c>
      <c r="T1741" s="1" t="str">
        <f>BQ1741</f>
        <v>Wind</v>
      </c>
      <c r="U1741" s="1" t="str">
        <f>BH1741</f>
        <v>Clinton County</v>
      </c>
      <c r="V1741" s="1" t="str">
        <f>BI1741</f>
        <v>IA</v>
      </c>
      <c r="AB1741" s="1"/>
      <c r="AC1741" s="1"/>
      <c r="AJ1741" s="5"/>
      <c r="AK1741" s="5"/>
      <c r="AL1741" s="5"/>
      <c r="AM1741" s="5"/>
      <c r="AN1741" s="5"/>
      <c r="AO1741" s="5"/>
      <c r="AP1741" s="5"/>
      <c r="AQ1741" s="5"/>
      <c r="AR1741" s="32"/>
      <c r="AS1741" s="32"/>
      <c r="AT1741" s="28">
        <f>AR1741/($R1741*1000)</f>
        <v>0</v>
      </c>
      <c r="AU1741" s="28">
        <f>AS1741/($R1741*1000)</f>
        <v>0</v>
      </c>
      <c r="BB1741" s="1" t="s">
        <v>2374</v>
      </c>
      <c r="BC1741" s="2">
        <v>43584</v>
      </c>
      <c r="BF1741" s="2">
        <v>44774</v>
      </c>
      <c r="BG1741" s="1" t="s">
        <v>87</v>
      </c>
      <c r="BH1741" s="1" t="s">
        <v>88</v>
      </c>
      <c r="BI1741" s="1" t="s">
        <v>89</v>
      </c>
      <c r="BJ1741" s="1" t="s">
        <v>2856</v>
      </c>
      <c r="BK1741" s="1" t="s">
        <v>725</v>
      </c>
      <c r="BL1741" s="1" t="s">
        <v>2857</v>
      </c>
      <c r="BM1741" s="1" t="s">
        <v>126</v>
      </c>
      <c r="BN1741" s="1" t="s">
        <v>3422</v>
      </c>
      <c r="BO1741" s="1">
        <v>250</v>
      </c>
      <c r="BP1741" s="1">
        <v>250</v>
      </c>
      <c r="BQ1741" s="1" t="s">
        <v>97</v>
      </c>
      <c r="BR1741" s="1" t="s">
        <v>98</v>
      </c>
      <c r="BS1741" s="1" t="s">
        <v>84</v>
      </c>
      <c r="BU1741" s="1">
        <v>0</v>
      </c>
      <c r="BV1741" s="1">
        <v>0</v>
      </c>
      <c r="BW1741" s="1">
        <v>0</v>
      </c>
      <c r="BX1741" s="1">
        <v>0</v>
      </c>
    </row>
    <row r="1742" spans="4:76" hidden="1" x14ac:dyDescent="0.25">
      <c r="D1742" s="4"/>
      <c r="E1742" s="5" t="str">
        <f>BJ1742</f>
        <v>DPP-2019-Cycle</v>
      </c>
      <c r="F1742" s="5" t="str">
        <f>BK1742</f>
        <v>South</v>
      </c>
      <c r="H1742" s="5" t="str">
        <f>BB1742</f>
        <v>Withdrawn</v>
      </c>
      <c r="I1742" s="6" t="str">
        <f>BS1742</f>
        <v>Not Started</v>
      </c>
      <c r="J1742" s="1" t="s">
        <v>5054</v>
      </c>
      <c r="P1742" s="1" t="str">
        <f>BM1742</f>
        <v>NRIS</v>
      </c>
      <c r="Q1742" s="1" t="s">
        <v>6202</v>
      </c>
      <c r="R1742" s="1">
        <f>BP1742</f>
        <v>50</v>
      </c>
      <c r="T1742" s="1" t="str">
        <f>BQ1742</f>
        <v>Solar</v>
      </c>
      <c r="U1742" s="1" t="str">
        <f>BH1742</f>
        <v>Washington Parish</v>
      </c>
      <c r="V1742" s="1" t="str">
        <f>BI1742</f>
        <v>LA</v>
      </c>
      <c r="Z1742" s="1">
        <v>0</v>
      </c>
      <c r="AB1742" s="1"/>
      <c r="AC1742" s="1"/>
      <c r="AJ1742" s="5"/>
      <c r="AK1742" s="5"/>
      <c r="AL1742" s="5"/>
      <c r="AM1742" s="5"/>
      <c r="AN1742" s="5"/>
      <c r="AO1742" s="5"/>
      <c r="AP1742" s="5"/>
      <c r="AQ1742" s="5"/>
      <c r="AR1742" s="32"/>
      <c r="AS1742" s="32"/>
      <c r="AT1742" s="28">
        <f>AR1742/($R1742*1000)</f>
        <v>0</v>
      </c>
      <c r="AU1742" s="28">
        <f>AS1742/($R1742*1000)</f>
        <v>0</v>
      </c>
      <c r="BB1742" s="1" t="s">
        <v>73</v>
      </c>
      <c r="BC1742" s="2">
        <v>43584</v>
      </c>
      <c r="BD1742" s="2">
        <v>43760</v>
      </c>
      <c r="BF1742" s="2">
        <v>44348</v>
      </c>
      <c r="BG1742" s="1" t="s">
        <v>2574</v>
      </c>
      <c r="BH1742" s="1" t="s">
        <v>2839</v>
      </c>
      <c r="BI1742" s="1" t="s">
        <v>61</v>
      </c>
      <c r="BJ1742" s="1" t="s">
        <v>2856</v>
      </c>
      <c r="BK1742" s="1" t="s">
        <v>2395</v>
      </c>
      <c r="BL1742" s="1" t="s">
        <v>2863</v>
      </c>
      <c r="BM1742" s="1" t="s">
        <v>126</v>
      </c>
      <c r="BN1742" s="1" t="s">
        <v>5055</v>
      </c>
      <c r="BO1742" s="1">
        <v>50</v>
      </c>
      <c r="BP1742" s="1">
        <v>50</v>
      </c>
      <c r="BQ1742" s="1" t="s">
        <v>1485</v>
      </c>
      <c r="BR1742" s="1" t="s">
        <v>1486</v>
      </c>
      <c r="BS1742" s="1" t="s">
        <v>84</v>
      </c>
      <c r="BU1742" s="1">
        <v>0</v>
      </c>
      <c r="BV1742" s="1">
        <v>0</v>
      </c>
      <c r="BW1742" s="1">
        <v>0</v>
      </c>
      <c r="BX1742" s="1">
        <v>0</v>
      </c>
    </row>
    <row r="1743" spans="4:76" x14ac:dyDescent="0.25">
      <c r="D1743" s="4"/>
      <c r="E1743" s="5" t="str">
        <f>BJ1743</f>
        <v>DPP-2019-Cycle</v>
      </c>
      <c r="F1743" s="5" t="str">
        <f>BK1743</f>
        <v>South</v>
      </c>
      <c r="G1743" s="5" t="str">
        <f>_xlfn.CONCAT(E1743,F1743)</f>
        <v>DPP-2019-CycleSouth</v>
      </c>
      <c r="H1743" s="5" t="str">
        <f>BB1743</f>
        <v>Active</v>
      </c>
      <c r="I1743" s="6" t="str">
        <f>BS1743</f>
        <v>Not Started</v>
      </c>
      <c r="J1743" s="1" t="s">
        <v>3426</v>
      </c>
      <c r="P1743" s="1" t="str">
        <f>BM1743</f>
        <v>NRIS</v>
      </c>
      <c r="Q1743" s="1" t="s">
        <v>6202</v>
      </c>
      <c r="R1743" s="1">
        <f>BP1743</f>
        <v>100</v>
      </c>
      <c r="T1743" s="1" t="str">
        <f>BQ1743</f>
        <v>Solar</v>
      </c>
      <c r="U1743" s="1" t="str">
        <f>BH1743</f>
        <v>Monroe County</v>
      </c>
      <c r="V1743" s="1" t="str">
        <f>BI1743</f>
        <v>AR</v>
      </c>
      <c r="Z1743" s="1">
        <v>1</v>
      </c>
      <c r="AA1743" s="1">
        <v>1</v>
      </c>
      <c r="AB1743" s="36">
        <v>400000</v>
      </c>
      <c r="AC1743" s="36">
        <v>1921525</v>
      </c>
      <c r="AJ1743" s="5"/>
      <c r="AK1743" s="32">
        <v>0</v>
      </c>
      <c r="AL1743" s="32">
        <f>SUM(AB1743:AK1743)</f>
        <v>2321525</v>
      </c>
      <c r="AM1743" s="32"/>
      <c r="AN1743" s="32"/>
      <c r="AO1743" s="32">
        <v>792000</v>
      </c>
      <c r="AP1743" s="32">
        <v>0</v>
      </c>
      <c r="AQ1743" s="32">
        <v>211598</v>
      </c>
      <c r="AR1743" s="32">
        <f>AP1743</f>
        <v>0</v>
      </c>
      <c r="AS1743" s="32">
        <f>AR1743+AQ1743+AO1743</f>
        <v>1003598</v>
      </c>
      <c r="AT1743" s="28">
        <f>AR1743/($R1743*1000)</f>
        <v>0</v>
      </c>
      <c r="AU1743" s="28">
        <f>AS1743/($R1743*1000)</f>
        <v>10.03598</v>
      </c>
      <c r="AV1743" s="16">
        <f>IF(P1743 = "NRIS",AS1743,AR1743)</f>
        <v>1003598</v>
      </c>
      <c r="BB1743" s="1" t="s">
        <v>2374</v>
      </c>
      <c r="BC1743" s="2">
        <v>43584</v>
      </c>
      <c r="BF1743" s="2">
        <v>44774</v>
      </c>
      <c r="BG1743" s="1" t="s">
        <v>2392</v>
      </c>
      <c r="BH1743" s="1" t="s">
        <v>310</v>
      </c>
      <c r="BI1743" s="1" t="s">
        <v>2394</v>
      </c>
      <c r="BJ1743" s="1" t="s">
        <v>2856</v>
      </c>
      <c r="BK1743" s="1" t="s">
        <v>2395</v>
      </c>
      <c r="BL1743" s="1" t="s">
        <v>2863</v>
      </c>
      <c r="BM1743" s="1" t="s">
        <v>126</v>
      </c>
      <c r="BN1743" s="1" t="s">
        <v>3427</v>
      </c>
      <c r="BO1743" s="1">
        <v>100</v>
      </c>
      <c r="BP1743" s="1">
        <v>100</v>
      </c>
      <c r="BQ1743" s="1" t="s">
        <v>1485</v>
      </c>
      <c r="BR1743" s="1" t="s">
        <v>1486</v>
      </c>
      <c r="BS1743" s="1" t="s">
        <v>84</v>
      </c>
      <c r="BU1743" s="1">
        <v>100</v>
      </c>
      <c r="BV1743" s="1">
        <v>100</v>
      </c>
      <c r="BW1743" s="1">
        <v>0</v>
      </c>
      <c r="BX1743" s="1">
        <v>0</v>
      </c>
    </row>
    <row r="1744" spans="4:76" hidden="1" x14ac:dyDescent="0.25">
      <c r="D1744" s="4"/>
      <c r="E1744" s="5" t="str">
        <f>BJ1744</f>
        <v>DPP-2019-Cycle</v>
      </c>
      <c r="F1744" s="5" t="str">
        <f>BK1744</f>
        <v>West</v>
      </c>
      <c r="H1744" s="5" t="str">
        <f>BB1744</f>
        <v>Active</v>
      </c>
      <c r="I1744" s="6" t="str">
        <f>BS1744</f>
        <v>Not Started</v>
      </c>
      <c r="J1744" s="1" t="s">
        <v>3428</v>
      </c>
      <c r="P1744" s="1" t="str">
        <f>BM1744</f>
        <v>NRIS</v>
      </c>
      <c r="R1744" s="1">
        <f>BP1744</f>
        <v>100</v>
      </c>
      <c r="T1744" s="1" t="str">
        <f>BQ1744</f>
        <v>Battery Storage</v>
      </c>
      <c r="U1744" s="1" t="str">
        <f>BH1744</f>
        <v>Dubuque County</v>
      </c>
      <c r="V1744" s="1" t="str">
        <f>BI1744</f>
        <v>IA</v>
      </c>
      <c r="AB1744" s="1"/>
      <c r="AC1744" s="1"/>
      <c r="AJ1744" s="5"/>
      <c r="AK1744" s="5"/>
      <c r="AL1744" s="5"/>
      <c r="AM1744" s="5"/>
      <c r="AN1744" s="5"/>
      <c r="AO1744" s="5"/>
      <c r="AP1744" s="5"/>
      <c r="AQ1744" s="5"/>
      <c r="AR1744" s="32"/>
      <c r="AS1744" s="32"/>
      <c r="AT1744" s="28">
        <f>AR1744/($R1744*1000)</f>
        <v>0</v>
      </c>
      <c r="AU1744" s="28">
        <f>AS1744/($R1744*1000)</f>
        <v>0</v>
      </c>
      <c r="BB1744" s="1" t="s">
        <v>2374</v>
      </c>
      <c r="BC1744" s="2">
        <v>43584</v>
      </c>
      <c r="BF1744" s="2">
        <v>44774</v>
      </c>
      <c r="BG1744" s="1" t="s">
        <v>87</v>
      </c>
      <c r="BH1744" s="1" t="s">
        <v>3429</v>
      </c>
      <c r="BI1744" s="1" t="s">
        <v>89</v>
      </c>
      <c r="BJ1744" s="1" t="s">
        <v>2856</v>
      </c>
      <c r="BK1744" s="1" t="s">
        <v>725</v>
      </c>
      <c r="BL1744" s="1" t="s">
        <v>2857</v>
      </c>
      <c r="BM1744" s="1" t="s">
        <v>126</v>
      </c>
      <c r="BN1744" s="1" t="s">
        <v>3430</v>
      </c>
      <c r="BO1744" s="1">
        <v>100</v>
      </c>
      <c r="BP1744" s="1">
        <v>100</v>
      </c>
      <c r="BQ1744" s="1" t="s">
        <v>2498</v>
      </c>
      <c r="BR1744" s="1" t="s">
        <v>2499</v>
      </c>
      <c r="BS1744" s="1" t="s">
        <v>84</v>
      </c>
      <c r="BU1744" s="1">
        <v>0</v>
      </c>
      <c r="BV1744" s="1">
        <v>0</v>
      </c>
      <c r="BW1744" s="1">
        <v>0</v>
      </c>
      <c r="BX1744" s="1">
        <v>0</v>
      </c>
    </row>
    <row r="1745" spans="4:76" x14ac:dyDescent="0.25">
      <c r="D1745" s="4"/>
      <c r="E1745" s="5" t="str">
        <f>BJ1745</f>
        <v>DPP-2019-Cycle</v>
      </c>
      <c r="F1745" s="5" t="str">
        <f>BK1745</f>
        <v>South</v>
      </c>
      <c r="G1745" s="5" t="str">
        <f>_xlfn.CONCAT(E1745,F1745)</f>
        <v>DPP-2019-CycleSouth</v>
      </c>
      <c r="H1745" s="5" t="str">
        <f>BB1745</f>
        <v>Active</v>
      </c>
      <c r="I1745" s="6" t="str">
        <f>BS1745</f>
        <v>Not Started</v>
      </c>
      <c r="J1745" s="1" t="s">
        <v>3431</v>
      </c>
      <c r="M1745" s="1" t="s">
        <v>6160</v>
      </c>
      <c r="N1745" s="1" t="s">
        <v>6161</v>
      </c>
      <c r="P1745" s="1" t="s">
        <v>62</v>
      </c>
      <c r="Q1745" s="1" t="s">
        <v>6208</v>
      </c>
      <c r="R1745" s="1">
        <f>BP1745</f>
        <v>50</v>
      </c>
      <c r="T1745" s="1" t="str">
        <f>BQ1745</f>
        <v>Solar</v>
      </c>
      <c r="U1745" s="1" t="str">
        <f>BH1745</f>
        <v>Morehouse Parish</v>
      </c>
      <c r="V1745" s="1" t="str">
        <f>BI1745</f>
        <v>LA</v>
      </c>
      <c r="Z1745" s="1">
        <v>1</v>
      </c>
      <c r="AA1745" s="1">
        <v>1</v>
      </c>
      <c r="AB1745" s="36">
        <v>200000</v>
      </c>
      <c r="AC1745" s="36">
        <v>157619</v>
      </c>
      <c r="AJ1745" s="5"/>
      <c r="AK1745" s="32">
        <v>0</v>
      </c>
      <c r="AL1745" s="32">
        <f>SUM(AB1745:AK1745)</f>
        <v>357619</v>
      </c>
      <c r="AM1745" s="32"/>
      <c r="AN1745" s="32"/>
      <c r="AO1745" s="32">
        <v>0</v>
      </c>
      <c r="AP1745" s="32">
        <v>0</v>
      </c>
      <c r="AQ1745" s="32">
        <v>0</v>
      </c>
      <c r="AR1745" s="32">
        <f>AP1745</f>
        <v>0</v>
      </c>
      <c r="AS1745" s="32">
        <f>AR1745+AQ1745+AO1745</f>
        <v>0</v>
      </c>
      <c r="AT1745" s="28">
        <f>AR1745/($R1745*1000)</f>
        <v>0</v>
      </c>
      <c r="AU1745" s="28">
        <f>AS1745/($R1745*1000)</f>
        <v>0</v>
      </c>
      <c r="AV1745" s="16">
        <f>IF(P1745 = "NRIS",AS1745,AR1745)</f>
        <v>0</v>
      </c>
      <c r="BB1745" s="1" t="s">
        <v>2374</v>
      </c>
      <c r="BC1745" s="2">
        <v>43584</v>
      </c>
      <c r="BF1745" s="2">
        <v>44880</v>
      </c>
      <c r="BG1745" s="1" t="s">
        <v>2574</v>
      </c>
      <c r="BH1745" s="1" t="s">
        <v>3432</v>
      </c>
      <c r="BI1745" s="1" t="s">
        <v>61</v>
      </c>
      <c r="BJ1745" s="1" t="s">
        <v>2856</v>
      </c>
      <c r="BK1745" s="1" t="s">
        <v>2395</v>
      </c>
      <c r="BL1745" s="1" t="s">
        <v>2863</v>
      </c>
      <c r="BM1745" s="1" t="s">
        <v>126</v>
      </c>
      <c r="BN1745" s="1" t="s">
        <v>3433</v>
      </c>
      <c r="BO1745" s="1">
        <v>50</v>
      </c>
      <c r="BP1745" s="1">
        <v>50</v>
      </c>
      <c r="BQ1745" s="1" t="s">
        <v>1485</v>
      </c>
      <c r="BR1745" s="1" t="s">
        <v>1486</v>
      </c>
      <c r="BS1745" s="1" t="s">
        <v>84</v>
      </c>
      <c r="BU1745" s="1">
        <v>50</v>
      </c>
      <c r="BV1745" s="1">
        <v>0</v>
      </c>
      <c r="BW1745" s="1">
        <v>0</v>
      </c>
      <c r="BX1745" s="1">
        <v>0</v>
      </c>
    </row>
    <row r="1746" spans="4:76" x14ac:dyDescent="0.25">
      <c r="D1746" s="4"/>
      <c r="E1746" s="5" t="str">
        <f>BJ1746</f>
        <v>DPP-2019-Cycle</v>
      </c>
      <c r="F1746" s="5" t="str">
        <f>BK1746</f>
        <v>South</v>
      </c>
      <c r="G1746" s="5" t="str">
        <f>_xlfn.CONCAT(E1746,F1746)</f>
        <v>DPP-2019-CycleSouth</v>
      </c>
      <c r="H1746" s="5" t="str">
        <f>BB1746</f>
        <v>Active</v>
      </c>
      <c r="I1746" s="6" t="str">
        <f>BS1746</f>
        <v>Not Started</v>
      </c>
      <c r="J1746" s="1" t="s">
        <v>3434</v>
      </c>
      <c r="P1746" s="1" t="str">
        <f>BM1746</f>
        <v>NRIS</v>
      </c>
      <c r="Q1746" s="1" t="s">
        <v>6202</v>
      </c>
      <c r="R1746" s="1">
        <f>BP1746</f>
        <v>180</v>
      </c>
      <c r="T1746" s="1" t="str">
        <f>BQ1746</f>
        <v>Wind</v>
      </c>
      <c r="U1746" s="1" t="str">
        <f>BH1746</f>
        <v>Carroll County</v>
      </c>
      <c r="V1746" s="1" t="str">
        <f>BI1746</f>
        <v>AR</v>
      </c>
      <c r="Z1746" s="1">
        <v>1</v>
      </c>
      <c r="AA1746" s="1">
        <v>1</v>
      </c>
      <c r="AB1746" s="36">
        <v>720000</v>
      </c>
      <c r="AC1746" s="36">
        <v>0</v>
      </c>
      <c r="AJ1746" s="5"/>
      <c r="AK1746" s="32">
        <v>0</v>
      </c>
      <c r="AL1746" s="32">
        <f>SUM(AB1746:AK1746)</f>
        <v>720000</v>
      </c>
      <c r="AM1746" s="32"/>
      <c r="AN1746" s="32"/>
      <c r="AO1746" s="32">
        <v>500000</v>
      </c>
      <c r="AP1746" s="32">
        <v>2500000</v>
      </c>
      <c r="AQ1746" s="32">
        <v>0</v>
      </c>
      <c r="AR1746" s="32">
        <f>AP1746</f>
        <v>2500000</v>
      </c>
      <c r="AS1746" s="32">
        <f>AR1746+AQ1746+AO1746</f>
        <v>3000000</v>
      </c>
      <c r="AT1746" s="28">
        <f>AR1746/($R1746*1000)</f>
        <v>13.888888888888889</v>
      </c>
      <c r="AU1746" s="28">
        <f>AS1746/($R1746*1000)</f>
        <v>16.666666666666668</v>
      </c>
      <c r="AV1746" s="16">
        <f>IF(P1746 = "NRIS",AS1746,AR1746)</f>
        <v>3000000</v>
      </c>
      <c r="BB1746" s="1" t="s">
        <v>2374</v>
      </c>
      <c r="BC1746" s="2">
        <v>43584</v>
      </c>
      <c r="BF1746" s="2">
        <v>44316</v>
      </c>
      <c r="BG1746" s="1" t="s">
        <v>3435</v>
      </c>
      <c r="BH1746" s="1" t="s">
        <v>979</v>
      </c>
      <c r="BI1746" s="1" t="s">
        <v>2394</v>
      </c>
      <c r="BJ1746" s="1" t="s">
        <v>2856</v>
      </c>
      <c r="BK1746" s="1" t="s">
        <v>2395</v>
      </c>
      <c r="BL1746" s="1" t="s">
        <v>2863</v>
      </c>
      <c r="BM1746" s="1" t="s">
        <v>126</v>
      </c>
      <c r="BN1746" s="1" t="s">
        <v>3436</v>
      </c>
      <c r="BO1746" s="1">
        <v>180</v>
      </c>
      <c r="BP1746" s="1">
        <v>180</v>
      </c>
      <c r="BQ1746" s="1" t="s">
        <v>97</v>
      </c>
      <c r="BR1746" s="1" t="s">
        <v>98</v>
      </c>
      <c r="BS1746" s="1" t="s">
        <v>84</v>
      </c>
      <c r="BU1746" s="1">
        <v>180</v>
      </c>
      <c r="BV1746" s="1">
        <v>180</v>
      </c>
      <c r="BW1746" s="1">
        <v>0</v>
      </c>
      <c r="BX1746" s="1">
        <v>0</v>
      </c>
    </row>
    <row r="1747" spans="4:76" hidden="1" x14ac:dyDescent="0.25">
      <c r="D1747" s="4"/>
      <c r="E1747" s="5" t="str">
        <f>BJ1747</f>
        <v>DPP-2019-Cycle</v>
      </c>
      <c r="F1747" s="5" t="str">
        <f>BK1747</f>
        <v>West</v>
      </c>
      <c r="H1747" s="5" t="str">
        <f>BB1747</f>
        <v>Active</v>
      </c>
      <c r="I1747" s="6" t="str">
        <f>BS1747</f>
        <v>Not Started</v>
      </c>
      <c r="J1747" s="1" t="s">
        <v>3437</v>
      </c>
      <c r="P1747" s="1" t="str">
        <f>BM1747</f>
        <v>NRIS</v>
      </c>
      <c r="R1747" s="1">
        <f>BP1747</f>
        <v>100</v>
      </c>
      <c r="T1747" s="1" t="str">
        <f>BQ1747</f>
        <v>Solar</v>
      </c>
      <c r="U1747" s="1" t="str">
        <f>BH1747</f>
        <v>Fayette County</v>
      </c>
      <c r="V1747" s="1" t="str">
        <f>BI1747</f>
        <v>IA</v>
      </c>
      <c r="AB1747" s="1"/>
      <c r="AC1747" s="1"/>
      <c r="AJ1747" s="5"/>
      <c r="AK1747" s="5"/>
      <c r="AL1747" s="5"/>
      <c r="AM1747" s="5"/>
      <c r="AN1747" s="5"/>
      <c r="AO1747" s="5"/>
      <c r="AP1747" s="5"/>
      <c r="AQ1747" s="5"/>
      <c r="AR1747" s="32"/>
      <c r="AS1747" s="32"/>
      <c r="AT1747" s="28">
        <f>AR1747/($R1747*1000)</f>
        <v>0</v>
      </c>
      <c r="AU1747" s="28">
        <f>AS1747/($R1747*1000)</f>
        <v>0</v>
      </c>
      <c r="BB1747" s="1" t="s">
        <v>2374</v>
      </c>
      <c r="BC1747" s="2">
        <v>43584</v>
      </c>
      <c r="BF1747" s="2">
        <v>44774</v>
      </c>
      <c r="BG1747" s="1" t="s">
        <v>87</v>
      </c>
      <c r="BH1747" s="1" t="s">
        <v>1533</v>
      </c>
      <c r="BI1747" s="1" t="s">
        <v>89</v>
      </c>
      <c r="BJ1747" s="1" t="s">
        <v>2856</v>
      </c>
      <c r="BK1747" s="1" t="s">
        <v>725</v>
      </c>
      <c r="BL1747" s="1" t="s">
        <v>2857</v>
      </c>
      <c r="BM1747" s="1" t="s">
        <v>126</v>
      </c>
      <c r="BN1747" s="1" t="s">
        <v>3438</v>
      </c>
      <c r="BO1747" s="1">
        <v>100</v>
      </c>
      <c r="BP1747" s="1">
        <v>100</v>
      </c>
      <c r="BQ1747" s="1" t="s">
        <v>1485</v>
      </c>
      <c r="BR1747" s="1" t="s">
        <v>1486</v>
      </c>
      <c r="BS1747" s="1" t="s">
        <v>84</v>
      </c>
      <c r="BU1747" s="1">
        <v>0</v>
      </c>
      <c r="BV1747" s="1">
        <v>0</v>
      </c>
      <c r="BW1747" s="1">
        <v>0</v>
      </c>
      <c r="BX1747" s="1">
        <v>0</v>
      </c>
    </row>
    <row r="1748" spans="4:76" hidden="1" x14ac:dyDescent="0.25">
      <c r="D1748" s="4"/>
      <c r="E1748" s="5" t="str">
        <f>BJ1748</f>
        <v>DPP-2019-Cycle</v>
      </c>
      <c r="F1748" s="5" t="str">
        <f>BK1748</f>
        <v>South</v>
      </c>
      <c r="H1748" s="5" t="str">
        <f>BB1748</f>
        <v>Withdrawn</v>
      </c>
      <c r="I1748" s="6" t="str">
        <f>BS1748</f>
        <v>Not Started</v>
      </c>
      <c r="J1748" s="1" t="s">
        <v>5453</v>
      </c>
      <c r="P1748" s="1" t="str">
        <f>BM1748</f>
        <v>NRIS</v>
      </c>
      <c r="R1748" s="1">
        <f>BP1748</f>
        <v>40</v>
      </c>
      <c r="T1748" s="1" t="str">
        <f>BQ1748</f>
        <v>Battery Storage</v>
      </c>
      <c r="U1748" s="1" t="str">
        <f>BH1748</f>
        <v>Tunica County</v>
      </c>
      <c r="V1748" s="1" t="str">
        <f>BI1748</f>
        <v>MS</v>
      </c>
      <c r="AB1748" s="1"/>
      <c r="AC1748" s="1"/>
      <c r="AJ1748" s="5"/>
      <c r="AK1748" s="5"/>
      <c r="AL1748" s="5"/>
      <c r="AM1748" s="5"/>
      <c r="AN1748" s="5"/>
      <c r="AO1748" s="5"/>
      <c r="AP1748" s="5"/>
      <c r="AQ1748" s="5"/>
      <c r="AR1748" s="32"/>
      <c r="AS1748" s="32"/>
      <c r="AT1748" s="28">
        <f>AR1748/($R1748*1000)</f>
        <v>0</v>
      </c>
      <c r="AU1748" s="28">
        <f>AS1748/($R1748*1000)</f>
        <v>0</v>
      </c>
      <c r="BB1748" s="1" t="s">
        <v>73</v>
      </c>
      <c r="BC1748" s="2">
        <v>43584</v>
      </c>
      <c r="BD1748" s="2">
        <v>44047</v>
      </c>
      <c r="BF1748" s="2">
        <v>44864</v>
      </c>
      <c r="BG1748" s="1" t="s">
        <v>2949</v>
      </c>
      <c r="BH1748" s="1" t="s">
        <v>3444</v>
      </c>
      <c r="BI1748" s="1" t="s">
        <v>2526</v>
      </c>
      <c r="BJ1748" s="1" t="s">
        <v>2856</v>
      </c>
      <c r="BK1748" s="1" t="s">
        <v>2395</v>
      </c>
      <c r="BL1748" s="1" t="s">
        <v>2863</v>
      </c>
      <c r="BM1748" s="1" t="s">
        <v>126</v>
      </c>
      <c r="BN1748" s="1" t="s">
        <v>3445</v>
      </c>
      <c r="BO1748" s="1">
        <v>40</v>
      </c>
      <c r="BP1748" s="1">
        <v>40</v>
      </c>
      <c r="BQ1748" s="1" t="s">
        <v>2498</v>
      </c>
      <c r="BR1748" s="1" t="s">
        <v>2499</v>
      </c>
      <c r="BS1748" s="1" t="s">
        <v>84</v>
      </c>
      <c r="BU1748" s="1">
        <v>0</v>
      </c>
      <c r="BV1748" s="1">
        <v>0</v>
      </c>
      <c r="BW1748" s="1">
        <v>0</v>
      </c>
      <c r="BX1748" s="1">
        <v>0</v>
      </c>
    </row>
    <row r="1749" spans="4:76" x14ac:dyDescent="0.25">
      <c r="D1749" s="4"/>
      <c r="E1749" s="5" t="str">
        <f>BJ1749</f>
        <v>DPP-2019-Cycle</v>
      </c>
      <c r="F1749" s="5" t="str">
        <f>BK1749</f>
        <v>South</v>
      </c>
      <c r="G1749" s="5" t="str">
        <f>_xlfn.CONCAT(E1749,F1749)</f>
        <v>DPP-2019-CycleSouth</v>
      </c>
      <c r="H1749" s="5" t="str">
        <f>BB1749</f>
        <v>Active</v>
      </c>
      <c r="I1749" s="6" t="str">
        <f>BS1749</f>
        <v>Not Started</v>
      </c>
      <c r="J1749" s="1" t="s">
        <v>3443</v>
      </c>
      <c r="P1749" s="1" t="str">
        <f>BM1749</f>
        <v>NRIS</v>
      </c>
      <c r="Q1749" s="1" t="s">
        <v>6202</v>
      </c>
      <c r="R1749" s="1">
        <f>BP1749</f>
        <v>160</v>
      </c>
      <c r="T1749" s="1" t="str">
        <f>BQ1749</f>
        <v>Solar</v>
      </c>
      <c r="U1749" s="1" t="str">
        <f>BH1749</f>
        <v>Tunica County</v>
      </c>
      <c r="V1749" s="1" t="str">
        <f>BI1749</f>
        <v>MS</v>
      </c>
      <c r="Z1749" s="1">
        <v>1</v>
      </c>
      <c r="AA1749" s="1">
        <v>1</v>
      </c>
      <c r="AB1749" s="36">
        <v>650000</v>
      </c>
      <c r="AC1749" s="36">
        <v>2419980</v>
      </c>
      <c r="AJ1749" s="5"/>
      <c r="AK1749" s="32">
        <v>0</v>
      </c>
      <c r="AL1749" s="32">
        <f>SUM(AB1749:AK1749)</f>
        <v>3069980</v>
      </c>
      <c r="AM1749" s="32"/>
      <c r="AN1749" s="32"/>
      <c r="AO1749" s="32">
        <v>946000</v>
      </c>
      <c r="AP1749" s="32">
        <v>12064000</v>
      </c>
      <c r="AQ1749" s="32">
        <v>379113</v>
      </c>
      <c r="AR1749" s="32">
        <f>AP1749</f>
        <v>12064000</v>
      </c>
      <c r="AS1749" s="32">
        <f>AR1749+AQ1749+AO1749</f>
        <v>13389113</v>
      </c>
      <c r="AT1749" s="28">
        <f>AR1749/($R1749*1000)</f>
        <v>75.400000000000006</v>
      </c>
      <c r="AU1749" s="28">
        <f>AS1749/($R1749*1000)</f>
        <v>83.681956249999999</v>
      </c>
      <c r="AV1749" s="16">
        <f>IF(P1749 = "NRIS",AS1749,AR1749)</f>
        <v>13389113</v>
      </c>
      <c r="BB1749" s="1" t="s">
        <v>2374</v>
      </c>
      <c r="BC1749" s="2">
        <v>43584</v>
      </c>
      <c r="BF1749" s="2">
        <v>45229</v>
      </c>
      <c r="BG1749" s="1" t="s">
        <v>2949</v>
      </c>
      <c r="BH1749" s="1" t="s">
        <v>3444</v>
      </c>
      <c r="BI1749" s="1" t="s">
        <v>2526</v>
      </c>
      <c r="BJ1749" s="1" t="s">
        <v>2856</v>
      </c>
      <c r="BK1749" s="1" t="s">
        <v>2395</v>
      </c>
      <c r="BL1749" s="1" t="s">
        <v>2863</v>
      </c>
      <c r="BM1749" s="1" t="s">
        <v>126</v>
      </c>
      <c r="BN1749" s="1" t="s">
        <v>3445</v>
      </c>
      <c r="BO1749" s="1">
        <v>160</v>
      </c>
      <c r="BP1749" s="1">
        <v>160</v>
      </c>
      <c r="BQ1749" s="1" t="s">
        <v>1485</v>
      </c>
      <c r="BR1749" s="1" t="s">
        <v>1486</v>
      </c>
      <c r="BS1749" s="1" t="s">
        <v>84</v>
      </c>
      <c r="BU1749" s="1">
        <v>150</v>
      </c>
      <c r="BV1749" s="1">
        <v>150</v>
      </c>
      <c r="BW1749" s="1">
        <v>0</v>
      </c>
      <c r="BX1749" s="1">
        <v>0</v>
      </c>
    </row>
    <row r="1750" spans="4:76" x14ac:dyDescent="0.25">
      <c r="D1750" s="4"/>
      <c r="E1750" s="5" t="str">
        <f>BJ1750</f>
        <v>DPP-2019-Cycle</v>
      </c>
      <c r="F1750" s="5" t="str">
        <f>BK1750</f>
        <v>South</v>
      </c>
      <c r="G1750" s="5" t="str">
        <f>_xlfn.CONCAT(E1750,F1750)</f>
        <v>DPP-2019-CycleSouth</v>
      </c>
      <c r="H1750" s="5" t="str">
        <f>BB1750</f>
        <v>Active</v>
      </c>
      <c r="I1750" s="6" t="str">
        <f>BS1750</f>
        <v>Not Started</v>
      </c>
      <c r="J1750" s="1" t="s">
        <v>3446</v>
      </c>
      <c r="P1750" s="1" t="str">
        <f>BM1750</f>
        <v>NRIS</v>
      </c>
      <c r="Q1750" s="1" t="s">
        <v>6202</v>
      </c>
      <c r="R1750" s="1">
        <f>BP1750</f>
        <v>200</v>
      </c>
      <c r="T1750" s="1" t="str">
        <f>BQ1750</f>
        <v>Solar</v>
      </c>
      <c r="U1750" s="1" t="str">
        <f>BH1750</f>
        <v>Terrebonne Parish</v>
      </c>
      <c r="V1750" s="1" t="str">
        <f>BI1750</f>
        <v>LA</v>
      </c>
      <c r="Z1750" s="1">
        <v>1</v>
      </c>
      <c r="AA1750" s="1">
        <v>1</v>
      </c>
      <c r="AB1750" s="36">
        <v>800000</v>
      </c>
      <c r="AC1750" s="36">
        <v>3675142</v>
      </c>
      <c r="AJ1750" s="5"/>
      <c r="AK1750" s="32">
        <v>100170</v>
      </c>
      <c r="AL1750" s="32">
        <f>SUM(AB1750:AK1750)</f>
        <v>4575312</v>
      </c>
      <c r="AM1750" s="32"/>
      <c r="AN1750" s="32"/>
      <c r="AO1750" s="32">
        <v>0</v>
      </c>
      <c r="AP1750" s="32">
        <v>3255000</v>
      </c>
      <c r="AQ1750" s="32">
        <v>19621561</v>
      </c>
      <c r="AR1750" s="32">
        <f>AP1750</f>
        <v>3255000</v>
      </c>
      <c r="AS1750" s="32">
        <f>AR1750+AQ1750+AO1750</f>
        <v>22876561</v>
      </c>
      <c r="AT1750" s="28">
        <f>AR1750/($R1750*1000)</f>
        <v>16.274999999999999</v>
      </c>
      <c r="AU1750" s="28">
        <f>AS1750/($R1750*1000)</f>
        <v>114.382805</v>
      </c>
      <c r="AV1750" s="16">
        <f>IF(P1750 = "NRIS",AS1750,AR1750)</f>
        <v>22876561</v>
      </c>
      <c r="BB1750" s="1" t="s">
        <v>2374</v>
      </c>
      <c r="BC1750" s="2">
        <v>43584</v>
      </c>
      <c r="BF1750" s="2">
        <v>44774</v>
      </c>
      <c r="BG1750" s="1" t="s">
        <v>2574</v>
      </c>
      <c r="BH1750" s="1" t="s">
        <v>3447</v>
      </c>
      <c r="BI1750" s="1" t="s">
        <v>61</v>
      </c>
      <c r="BJ1750" s="1" t="s">
        <v>2856</v>
      </c>
      <c r="BK1750" s="1" t="s">
        <v>2395</v>
      </c>
      <c r="BL1750" s="1" t="s">
        <v>2863</v>
      </c>
      <c r="BM1750" s="1" t="s">
        <v>126</v>
      </c>
      <c r="BN1750" s="1" t="s">
        <v>3448</v>
      </c>
      <c r="BO1750" s="1">
        <v>200</v>
      </c>
      <c r="BP1750" s="1">
        <v>200</v>
      </c>
      <c r="BQ1750" s="1" t="s">
        <v>1485</v>
      </c>
      <c r="BR1750" s="1" t="s">
        <v>1486</v>
      </c>
      <c r="BS1750" s="1" t="s">
        <v>84</v>
      </c>
      <c r="BU1750" s="1">
        <v>200</v>
      </c>
      <c r="BV1750" s="1">
        <v>200</v>
      </c>
      <c r="BW1750" s="1">
        <v>0</v>
      </c>
      <c r="BX1750" s="1">
        <v>0</v>
      </c>
    </row>
    <row r="1751" spans="4:76" hidden="1" x14ac:dyDescent="0.25">
      <c r="D1751" s="4"/>
      <c r="E1751" s="5" t="str">
        <f>BJ1751</f>
        <v>DPP-2012-AUG</v>
      </c>
      <c r="F1751" s="5" t="str">
        <f>BK1751</f>
        <v>MI</v>
      </c>
      <c r="H1751" s="5" t="str">
        <f>BB1751</f>
        <v>Done</v>
      </c>
      <c r="I1751" s="6" t="str">
        <f>BS1751</f>
        <v>In Service</v>
      </c>
      <c r="J1751" s="1" t="s">
        <v>3886</v>
      </c>
      <c r="P1751" s="1" t="str">
        <f>BM1751</f>
        <v>NRIS</v>
      </c>
      <c r="R1751" s="1">
        <f>BP1751</f>
        <v>155</v>
      </c>
      <c r="T1751" s="1" t="str">
        <f>BQ1751</f>
        <v>Wind</v>
      </c>
      <c r="U1751" s="1" t="str">
        <f>BH1751</f>
        <v>Tuscola County</v>
      </c>
      <c r="V1751" s="1" t="str">
        <f>BI1751</f>
        <v>MI</v>
      </c>
      <c r="AB1751" s="1"/>
      <c r="AC1751" s="1"/>
      <c r="AJ1751" s="5"/>
      <c r="AK1751" s="5"/>
      <c r="AL1751" s="5"/>
      <c r="AM1751" s="5"/>
      <c r="AN1751" s="5"/>
      <c r="AO1751" s="5"/>
      <c r="AP1751" s="5"/>
      <c r="AQ1751" s="5"/>
      <c r="AR1751" s="5"/>
      <c r="AS1751" s="5"/>
      <c r="AT1751" s="5"/>
      <c r="AU1751" s="5"/>
      <c r="BB1751" s="1" t="s">
        <v>58</v>
      </c>
      <c r="BC1751" s="2">
        <v>40421</v>
      </c>
      <c r="BE1751" s="2">
        <v>41446</v>
      </c>
      <c r="BF1751" s="2">
        <v>41943</v>
      </c>
      <c r="BG1751" s="1" t="s">
        <v>128</v>
      </c>
      <c r="BH1751" s="1" t="s">
        <v>1504</v>
      </c>
      <c r="BI1751" s="1" t="s">
        <v>130</v>
      </c>
      <c r="BJ1751" s="1" t="s">
        <v>1435</v>
      </c>
      <c r="BK1751" s="1" t="s">
        <v>130</v>
      </c>
      <c r="BL1751" s="1" t="s">
        <v>134</v>
      </c>
      <c r="BM1751" s="1" t="s">
        <v>126</v>
      </c>
      <c r="BN1751" s="1" t="s">
        <v>2297</v>
      </c>
      <c r="BO1751" s="1">
        <v>155</v>
      </c>
      <c r="BP1751" s="1">
        <v>155</v>
      </c>
      <c r="BQ1751" s="1" t="s">
        <v>97</v>
      </c>
      <c r="BR1751" s="1" t="s">
        <v>98</v>
      </c>
      <c r="BS1751" s="1" t="s">
        <v>65</v>
      </c>
      <c r="BT1751" s="2">
        <v>41000</v>
      </c>
      <c r="BU1751" s="1">
        <v>0</v>
      </c>
      <c r="BV1751" s="1">
        <v>0</v>
      </c>
      <c r="BW1751" s="1">
        <v>0</v>
      </c>
      <c r="BX1751" s="1">
        <v>0</v>
      </c>
    </row>
    <row r="1752" spans="4:76" x14ac:dyDescent="0.25">
      <c r="D1752" s="4"/>
      <c r="E1752" s="5" t="str">
        <f>BJ1752</f>
        <v>DPP-2019-Cycle</v>
      </c>
      <c r="F1752" s="5" t="str">
        <f>BK1752</f>
        <v>South</v>
      </c>
      <c r="G1752" s="5" t="str">
        <f>_xlfn.CONCAT(E1752,F1752)</f>
        <v>DPP-2019-CycleSouth</v>
      </c>
      <c r="H1752" s="5" t="str">
        <f>BB1752</f>
        <v>Active</v>
      </c>
      <c r="I1752" s="6" t="str">
        <f>BS1752</f>
        <v>Not Started</v>
      </c>
      <c r="J1752" s="1" t="s">
        <v>3449</v>
      </c>
      <c r="P1752" s="1" t="str">
        <f>BM1752</f>
        <v>NRIS</v>
      </c>
      <c r="Q1752" s="1" t="s">
        <v>6202</v>
      </c>
      <c r="R1752" s="1">
        <f>BP1752</f>
        <v>165</v>
      </c>
      <c r="T1752" s="1" t="str">
        <f>BQ1752</f>
        <v>Solar</v>
      </c>
      <c r="U1752" s="1" t="str">
        <f>BH1752</f>
        <v>Polk County</v>
      </c>
      <c r="V1752" s="1" t="str">
        <f>BI1752</f>
        <v>TX</v>
      </c>
      <c r="Z1752" s="1">
        <v>1</v>
      </c>
      <c r="AA1752" s="1">
        <v>1</v>
      </c>
      <c r="AB1752" s="36">
        <v>660000</v>
      </c>
      <c r="AC1752" s="36">
        <v>5668331</v>
      </c>
      <c r="AJ1752" s="5"/>
      <c r="AK1752" s="32">
        <v>5244093</v>
      </c>
      <c r="AL1752" s="32">
        <f>SUM(AB1752:AK1752)</f>
        <v>11572424</v>
      </c>
      <c r="AM1752" s="32"/>
      <c r="AN1752" s="32"/>
      <c r="AO1752" s="32"/>
      <c r="AP1752" s="37">
        <v>13578000</v>
      </c>
      <c r="AQ1752" s="37">
        <v>44284120</v>
      </c>
      <c r="AR1752" s="32">
        <f>AP1752</f>
        <v>13578000</v>
      </c>
      <c r="AS1752" s="32">
        <f>AR1752+AQ1752+AO1752</f>
        <v>57862120</v>
      </c>
      <c r="AT1752" s="28">
        <f>AR1752/($R1752*1000)</f>
        <v>82.290909090909096</v>
      </c>
      <c r="AU1752" s="28">
        <f>AS1752/($R1752*1000)</f>
        <v>350.67951515151515</v>
      </c>
      <c r="AV1752" s="16">
        <f>IF(P1752 = "NRIS",AS1752,AR1752)</f>
        <v>57862120</v>
      </c>
      <c r="BB1752" s="1" t="s">
        <v>2374</v>
      </c>
      <c r="BC1752" s="2">
        <v>43584</v>
      </c>
      <c r="BF1752" s="2">
        <v>45229</v>
      </c>
      <c r="BG1752" s="1" t="s">
        <v>2461</v>
      </c>
      <c r="BH1752" s="1" t="s">
        <v>958</v>
      </c>
      <c r="BI1752" s="1" t="s">
        <v>67</v>
      </c>
      <c r="BJ1752" s="1" t="s">
        <v>2856</v>
      </c>
      <c r="BK1752" s="1" t="s">
        <v>2395</v>
      </c>
      <c r="BL1752" s="1" t="s">
        <v>2863</v>
      </c>
      <c r="BM1752" s="1" t="s">
        <v>126</v>
      </c>
      <c r="BN1752" s="1" t="s">
        <v>3450</v>
      </c>
      <c r="BO1752" s="1">
        <v>165</v>
      </c>
      <c r="BP1752" s="1">
        <v>165</v>
      </c>
      <c r="BQ1752" s="1" t="s">
        <v>1485</v>
      </c>
      <c r="BR1752" s="1" t="s">
        <v>1486</v>
      </c>
      <c r="BS1752" s="1" t="s">
        <v>84</v>
      </c>
      <c r="BU1752" s="1">
        <v>105</v>
      </c>
      <c r="BV1752" s="1">
        <v>105</v>
      </c>
      <c r="BW1752" s="1">
        <v>0</v>
      </c>
      <c r="BX1752" s="1">
        <v>0</v>
      </c>
    </row>
    <row r="1753" spans="4:76" hidden="1" x14ac:dyDescent="0.25">
      <c r="D1753" s="4"/>
      <c r="E1753" s="5" t="str">
        <f>BJ1753</f>
        <v>DPP-2019-Cycle</v>
      </c>
      <c r="F1753" s="5" t="str">
        <f>BK1753</f>
        <v>South</v>
      </c>
      <c r="H1753" s="5" t="str">
        <f>BB1753</f>
        <v>Withdrawn</v>
      </c>
      <c r="I1753" s="6" t="str">
        <f>BS1753</f>
        <v>Not Started</v>
      </c>
      <c r="J1753" s="1" t="s">
        <v>5227</v>
      </c>
      <c r="P1753" s="1" t="str">
        <f>BM1753</f>
        <v>NRIS</v>
      </c>
      <c r="Q1753" s="1" t="s">
        <v>6202</v>
      </c>
      <c r="R1753" s="1">
        <f>BP1753</f>
        <v>100</v>
      </c>
      <c r="T1753" s="1" t="str">
        <f>BQ1753</f>
        <v>Solar</v>
      </c>
      <c r="U1753" s="1" t="str">
        <f>BH1753</f>
        <v>Union County</v>
      </c>
      <c r="V1753" s="1" t="str">
        <f>BI1753</f>
        <v>AR</v>
      </c>
      <c r="Z1753" s="1">
        <v>0</v>
      </c>
      <c r="AB1753" s="1"/>
      <c r="AC1753" s="1"/>
      <c r="AJ1753" s="5"/>
      <c r="AK1753" s="5"/>
      <c r="AL1753" s="5"/>
      <c r="AM1753" s="5"/>
      <c r="AN1753" s="5"/>
      <c r="AO1753" s="5"/>
      <c r="AP1753" s="5"/>
      <c r="AQ1753" s="5"/>
      <c r="AR1753" s="32"/>
      <c r="AS1753" s="32"/>
      <c r="AT1753" s="28">
        <f>AR1753/($R1753*1000)</f>
        <v>0</v>
      </c>
      <c r="AU1753" s="28">
        <f>AS1753/($R1753*1000)</f>
        <v>0</v>
      </c>
      <c r="BB1753" s="1" t="s">
        <v>73</v>
      </c>
      <c r="BC1753" s="2">
        <v>43584</v>
      </c>
      <c r="BD1753" s="2">
        <v>43844</v>
      </c>
      <c r="BF1753" s="2">
        <v>45229</v>
      </c>
      <c r="BG1753" s="1" t="s">
        <v>2392</v>
      </c>
      <c r="BH1753" s="1" t="s">
        <v>2643</v>
      </c>
      <c r="BI1753" s="1" t="s">
        <v>2394</v>
      </c>
      <c r="BJ1753" s="1" t="s">
        <v>2856</v>
      </c>
      <c r="BK1753" s="1" t="s">
        <v>2395</v>
      </c>
      <c r="BL1753" s="1" t="s">
        <v>2863</v>
      </c>
      <c r="BM1753" s="1" t="s">
        <v>126</v>
      </c>
      <c r="BN1753" s="1" t="s">
        <v>5228</v>
      </c>
      <c r="BO1753" s="1">
        <v>100</v>
      </c>
      <c r="BP1753" s="1">
        <v>100</v>
      </c>
      <c r="BQ1753" s="1" t="s">
        <v>1485</v>
      </c>
      <c r="BR1753" s="1" t="s">
        <v>1486</v>
      </c>
      <c r="BS1753" s="1" t="s">
        <v>84</v>
      </c>
      <c r="BU1753" s="1">
        <v>0</v>
      </c>
      <c r="BV1753" s="1">
        <v>0</v>
      </c>
      <c r="BW1753" s="1">
        <v>0</v>
      </c>
      <c r="BX1753" s="1">
        <v>0</v>
      </c>
    </row>
    <row r="1754" spans="4:76" hidden="1" x14ac:dyDescent="0.25">
      <c r="D1754" s="4"/>
      <c r="E1754" s="5" t="str">
        <f>BJ1754</f>
        <v>DPP-2019-Cycle</v>
      </c>
      <c r="F1754" s="5" t="str">
        <f>BK1754</f>
        <v>West</v>
      </c>
      <c r="H1754" s="5" t="str">
        <f>BB1754</f>
        <v>Active</v>
      </c>
      <c r="I1754" s="6" t="str">
        <f>BS1754</f>
        <v>Not Started</v>
      </c>
      <c r="J1754" s="1" t="s">
        <v>3453</v>
      </c>
      <c r="P1754" s="1" t="str">
        <f>BM1754</f>
        <v>NRIS</v>
      </c>
      <c r="R1754" s="1">
        <f>BP1754</f>
        <v>200</v>
      </c>
      <c r="T1754" s="1" t="str">
        <f>BQ1754</f>
        <v>Solar</v>
      </c>
      <c r="U1754" s="1" t="str">
        <f>BH1754</f>
        <v>Linn County</v>
      </c>
      <c r="V1754" s="1" t="str">
        <f>BI1754</f>
        <v>IA</v>
      </c>
      <c r="AB1754" s="1"/>
      <c r="AC1754" s="1"/>
      <c r="AJ1754" s="5"/>
      <c r="AK1754" s="5"/>
      <c r="AL1754" s="5"/>
      <c r="AM1754" s="5"/>
      <c r="AN1754" s="5"/>
      <c r="AO1754" s="5"/>
      <c r="AP1754" s="5"/>
      <c r="AQ1754" s="5"/>
      <c r="AR1754" s="32"/>
      <c r="AS1754" s="32"/>
      <c r="AT1754" s="28">
        <f>AR1754/($R1754*1000)</f>
        <v>0</v>
      </c>
      <c r="AU1754" s="28">
        <f>AS1754/($R1754*1000)</f>
        <v>0</v>
      </c>
      <c r="BB1754" s="1" t="s">
        <v>2374</v>
      </c>
      <c r="BC1754" s="2">
        <v>43584</v>
      </c>
      <c r="BF1754" s="2">
        <v>42217</v>
      </c>
      <c r="BG1754" s="1" t="s">
        <v>87</v>
      </c>
      <c r="BH1754" s="1" t="s">
        <v>463</v>
      </c>
      <c r="BI1754" s="1" t="s">
        <v>89</v>
      </c>
      <c r="BJ1754" s="1" t="s">
        <v>2856</v>
      </c>
      <c r="BK1754" s="1" t="s">
        <v>725</v>
      </c>
      <c r="BL1754" s="1" t="s">
        <v>2857</v>
      </c>
      <c r="BM1754" s="1" t="s">
        <v>126</v>
      </c>
      <c r="BN1754" s="1" t="s">
        <v>3411</v>
      </c>
      <c r="BO1754" s="1">
        <v>200</v>
      </c>
      <c r="BP1754" s="1">
        <v>200</v>
      </c>
      <c r="BQ1754" s="1" t="s">
        <v>1485</v>
      </c>
      <c r="BR1754" s="1" t="s">
        <v>1486</v>
      </c>
      <c r="BS1754" s="1" t="s">
        <v>84</v>
      </c>
      <c r="BU1754" s="1">
        <v>0</v>
      </c>
      <c r="BV1754" s="1">
        <v>0</v>
      </c>
      <c r="BW1754" s="1">
        <v>0</v>
      </c>
      <c r="BX1754" s="1">
        <v>0</v>
      </c>
    </row>
    <row r="1755" spans="4:76" hidden="1" x14ac:dyDescent="0.25">
      <c r="D1755" s="4"/>
      <c r="E1755" s="5" t="str">
        <f>BJ1755</f>
        <v>DPP-2019-Cycle</v>
      </c>
      <c r="F1755" s="5" t="str">
        <f>BK1755</f>
        <v>West</v>
      </c>
      <c r="H1755" s="5" t="str">
        <f>BB1755</f>
        <v>Active</v>
      </c>
      <c r="I1755" s="6" t="str">
        <f>BS1755</f>
        <v>Not Started</v>
      </c>
      <c r="J1755" s="1" t="s">
        <v>3454</v>
      </c>
      <c r="P1755" s="1" t="str">
        <f>BM1755</f>
        <v>NRIS</v>
      </c>
      <c r="R1755" s="1">
        <f>BP1755</f>
        <v>100</v>
      </c>
      <c r="T1755" s="1" t="str">
        <f>BQ1755</f>
        <v>Solar</v>
      </c>
      <c r="U1755" s="1" t="str">
        <f>BH1755</f>
        <v>Benton County</v>
      </c>
      <c r="V1755" s="1" t="str">
        <f>BI1755</f>
        <v>MN</v>
      </c>
      <c r="AB1755" s="1"/>
      <c r="AC1755" s="1"/>
      <c r="AJ1755" s="5"/>
      <c r="AK1755" s="5"/>
      <c r="AL1755" s="5"/>
      <c r="AM1755" s="5"/>
      <c r="AN1755" s="5"/>
      <c r="AO1755" s="5"/>
      <c r="AP1755" s="5"/>
      <c r="AQ1755" s="5"/>
      <c r="AR1755" s="32"/>
      <c r="AS1755" s="32"/>
      <c r="AT1755" s="28">
        <f>AR1755/($R1755*1000)</f>
        <v>0</v>
      </c>
      <c r="AU1755" s="28">
        <f>AS1755/($R1755*1000)</f>
        <v>0</v>
      </c>
      <c r="BB1755" s="1" t="s">
        <v>2374</v>
      </c>
      <c r="BC1755" s="2">
        <v>43584</v>
      </c>
      <c r="BF1755" s="2">
        <v>44774</v>
      </c>
      <c r="BG1755" s="1" t="s">
        <v>91</v>
      </c>
      <c r="BH1755" s="1" t="s">
        <v>872</v>
      </c>
      <c r="BI1755" s="1" t="s">
        <v>93</v>
      </c>
      <c r="BJ1755" s="1" t="s">
        <v>2856</v>
      </c>
      <c r="BK1755" s="1" t="s">
        <v>725</v>
      </c>
      <c r="BL1755" s="1" t="s">
        <v>2857</v>
      </c>
      <c r="BM1755" s="1" t="s">
        <v>126</v>
      </c>
      <c r="BN1755" s="1" t="s">
        <v>3455</v>
      </c>
      <c r="BO1755" s="1">
        <v>100</v>
      </c>
      <c r="BP1755" s="1">
        <v>100</v>
      </c>
      <c r="BQ1755" s="1" t="s">
        <v>1485</v>
      </c>
      <c r="BR1755" s="1" t="s">
        <v>1486</v>
      </c>
      <c r="BS1755" s="1" t="s">
        <v>84</v>
      </c>
      <c r="BU1755" s="1">
        <v>0</v>
      </c>
      <c r="BV1755" s="1">
        <v>0</v>
      </c>
      <c r="BW1755" s="1">
        <v>0</v>
      </c>
      <c r="BX1755" s="1">
        <v>0</v>
      </c>
    </row>
    <row r="1756" spans="4:76" hidden="1" x14ac:dyDescent="0.25">
      <c r="D1756" s="4"/>
      <c r="E1756" s="5" t="str">
        <f>BJ1756</f>
        <v>DPP-2019-Cycle</v>
      </c>
      <c r="F1756" s="5" t="str">
        <f>BK1756</f>
        <v>West</v>
      </c>
      <c r="H1756" s="5" t="str">
        <f>BB1756</f>
        <v>Active</v>
      </c>
      <c r="I1756" s="6" t="str">
        <f>BS1756</f>
        <v>Not Started</v>
      </c>
      <c r="J1756" s="1" t="s">
        <v>3456</v>
      </c>
      <c r="P1756" s="1" t="str">
        <f>BM1756</f>
        <v>NRIS</v>
      </c>
      <c r="R1756" s="1">
        <f>BP1756</f>
        <v>150</v>
      </c>
      <c r="T1756" s="1" t="str">
        <f>BQ1756</f>
        <v>Battery Storage</v>
      </c>
      <c r="U1756" s="1" t="str">
        <f>BH1756</f>
        <v>Wright County</v>
      </c>
      <c r="V1756" s="1" t="str">
        <f>BI1756</f>
        <v>MN</v>
      </c>
      <c r="AB1756" s="1"/>
      <c r="AC1756" s="1"/>
      <c r="AJ1756" s="5"/>
      <c r="AK1756" s="5"/>
      <c r="AL1756" s="5"/>
      <c r="AM1756" s="5"/>
      <c r="AN1756" s="5"/>
      <c r="AO1756" s="5"/>
      <c r="AP1756" s="5"/>
      <c r="AQ1756" s="5"/>
      <c r="AR1756" s="32"/>
      <c r="AS1756" s="32"/>
      <c r="AT1756" s="28">
        <f>AR1756/($R1756*1000)</f>
        <v>0</v>
      </c>
      <c r="AU1756" s="28">
        <f>AS1756/($R1756*1000)</f>
        <v>0</v>
      </c>
      <c r="BB1756" s="1" t="s">
        <v>2374</v>
      </c>
      <c r="BC1756" s="2">
        <v>43584</v>
      </c>
      <c r="BF1756" s="2">
        <v>44774</v>
      </c>
      <c r="BG1756" s="1" t="s">
        <v>91</v>
      </c>
      <c r="BH1756" s="1" t="s">
        <v>861</v>
      </c>
      <c r="BI1756" s="1" t="s">
        <v>93</v>
      </c>
      <c r="BJ1756" s="1" t="s">
        <v>2856</v>
      </c>
      <c r="BK1756" s="1" t="s">
        <v>725</v>
      </c>
      <c r="BL1756" s="1" t="s">
        <v>2857</v>
      </c>
      <c r="BM1756" s="1" t="s">
        <v>126</v>
      </c>
      <c r="BN1756" s="1" t="s">
        <v>3457</v>
      </c>
      <c r="BO1756" s="1">
        <v>150</v>
      </c>
      <c r="BP1756" s="1">
        <v>150</v>
      </c>
      <c r="BQ1756" s="1" t="s">
        <v>2498</v>
      </c>
      <c r="BR1756" s="1" t="s">
        <v>2499</v>
      </c>
      <c r="BS1756" s="1" t="s">
        <v>84</v>
      </c>
      <c r="BU1756" s="1">
        <v>0</v>
      </c>
      <c r="BV1756" s="1">
        <v>0</v>
      </c>
      <c r="BW1756" s="1">
        <v>0</v>
      </c>
      <c r="BX1756" s="1">
        <v>0</v>
      </c>
    </row>
    <row r="1757" spans="4:76" hidden="1" x14ac:dyDescent="0.25">
      <c r="D1757" s="4"/>
      <c r="E1757" s="5" t="str">
        <f>BJ1757</f>
        <v>DPP-2019-Cycle</v>
      </c>
      <c r="F1757" s="5" t="str">
        <f>BK1757</f>
        <v>Central</v>
      </c>
      <c r="H1757" s="5" t="str">
        <f>BB1757</f>
        <v>Active</v>
      </c>
      <c r="I1757" s="6" t="str">
        <f>BS1757</f>
        <v>Not Started</v>
      </c>
      <c r="J1757" s="1" t="s">
        <v>3458</v>
      </c>
      <c r="P1757" s="1" t="str">
        <f>BM1757</f>
        <v>NRIS</v>
      </c>
      <c r="R1757" s="1">
        <f>BP1757</f>
        <v>250</v>
      </c>
      <c r="T1757" s="1" t="str">
        <f>BQ1757</f>
        <v>Solar</v>
      </c>
      <c r="U1757" s="1" t="str">
        <f>BH1757</f>
        <v>Porter County</v>
      </c>
      <c r="V1757" s="1" t="str">
        <f>BI1757</f>
        <v>IN</v>
      </c>
      <c r="AB1757" s="1"/>
      <c r="AC1757" s="1"/>
      <c r="AJ1757" s="5"/>
      <c r="AK1757" s="5"/>
      <c r="AL1757" s="5"/>
      <c r="AM1757" s="5"/>
      <c r="AN1757" s="5"/>
      <c r="AO1757" s="5"/>
      <c r="AP1757" s="5"/>
      <c r="AQ1757" s="5"/>
      <c r="AR1757" s="32"/>
      <c r="AS1757" s="32"/>
      <c r="AT1757" s="28">
        <f>AR1757/($R1757*1000)</f>
        <v>0</v>
      </c>
      <c r="AU1757" s="28">
        <f>AS1757/($R1757*1000)</f>
        <v>0</v>
      </c>
      <c r="BB1757" s="1" t="s">
        <v>2374</v>
      </c>
      <c r="BC1757" s="2">
        <v>43584</v>
      </c>
      <c r="BF1757" s="2">
        <v>44805</v>
      </c>
      <c r="BG1757" s="1" t="s">
        <v>804</v>
      </c>
      <c r="BH1757" s="1" t="s">
        <v>1323</v>
      </c>
      <c r="BI1757" s="1" t="s">
        <v>103</v>
      </c>
      <c r="BJ1757" s="1" t="s">
        <v>2856</v>
      </c>
      <c r="BK1757" s="1" t="s">
        <v>2435</v>
      </c>
      <c r="BL1757" s="1" t="s">
        <v>2857</v>
      </c>
      <c r="BM1757" s="1" t="s">
        <v>126</v>
      </c>
      <c r="BN1757" s="1" t="s">
        <v>3459</v>
      </c>
      <c r="BO1757" s="1">
        <v>250</v>
      </c>
      <c r="BP1757" s="1">
        <v>250</v>
      </c>
      <c r="BQ1757" s="1" t="s">
        <v>1485</v>
      </c>
      <c r="BR1757" s="1" t="s">
        <v>1486</v>
      </c>
      <c r="BS1757" s="1" t="s">
        <v>84</v>
      </c>
      <c r="BU1757" s="1">
        <v>0</v>
      </c>
      <c r="BV1757" s="1">
        <v>0</v>
      </c>
      <c r="BW1757" s="1">
        <v>0</v>
      </c>
      <c r="BX1757" s="1">
        <v>0</v>
      </c>
    </row>
    <row r="1758" spans="4:76" hidden="1" x14ac:dyDescent="0.25">
      <c r="D1758" s="4"/>
      <c r="E1758" s="5" t="str">
        <f>BJ1758</f>
        <v>DPP-2019-Cycle</v>
      </c>
      <c r="F1758" s="5" t="str">
        <f>BK1758</f>
        <v>Central</v>
      </c>
      <c r="H1758" s="5" t="str">
        <f>BB1758</f>
        <v>Active</v>
      </c>
      <c r="I1758" s="6" t="str">
        <f>BS1758</f>
        <v>Not Started</v>
      </c>
      <c r="J1758" s="1" t="s">
        <v>3460</v>
      </c>
      <c r="P1758" s="1" t="str">
        <f>BM1758</f>
        <v>NRIS</v>
      </c>
      <c r="R1758" s="1">
        <f>BP1758</f>
        <v>150</v>
      </c>
      <c r="T1758" s="1" t="str">
        <f>BQ1758</f>
        <v>Solar</v>
      </c>
      <c r="U1758" s="1" t="str">
        <f>BH1758</f>
        <v>Caldwell County</v>
      </c>
      <c r="V1758" s="1" t="str">
        <f>BI1758</f>
        <v>KY</v>
      </c>
      <c r="AB1758" s="1"/>
      <c r="AC1758" s="1"/>
      <c r="AJ1758" s="5"/>
      <c r="AK1758" s="5"/>
      <c r="AL1758" s="5"/>
      <c r="AM1758" s="5"/>
      <c r="AN1758" s="5"/>
      <c r="AO1758" s="5"/>
      <c r="AP1758" s="5"/>
      <c r="AQ1758" s="5"/>
      <c r="AR1758" s="32"/>
      <c r="AS1758" s="32"/>
      <c r="AT1758" s="28">
        <f>AR1758/($R1758*1000)</f>
        <v>0</v>
      </c>
      <c r="AU1758" s="28">
        <f>AS1758/($R1758*1000)</f>
        <v>0</v>
      </c>
      <c r="BB1758" s="1" t="s">
        <v>2374</v>
      </c>
      <c r="BC1758" s="2">
        <v>43584</v>
      </c>
      <c r="BF1758" s="2">
        <v>44774</v>
      </c>
      <c r="BG1758" s="1" t="s">
        <v>1657</v>
      </c>
      <c r="BH1758" s="1" t="s">
        <v>3461</v>
      </c>
      <c r="BI1758" s="1" t="s">
        <v>82</v>
      </c>
      <c r="BJ1758" s="1" t="s">
        <v>2856</v>
      </c>
      <c r="BK1758" s="1" t="s">
        <v>2435</v>
      </c>
      <c r="BL1758" s="1" t="s">
        <v>2857</v>
      </c>
      <c r="BM1758" s="1" t="s">
        <v>126</v>
      </c>
      <c r="BN1758" s="1" t="s">
        <v>3462</v>
      </c>
      <c r="BO1758" s="1">
        <v>150</v>
      </c>
      <c r="BP1758" s="1">
        <v>150</v>
      </c>
      <c r="BQ1758" s="1" t="s">
        <v>1485</v>
      </c>
      <c r="BR1758" s="1" t="s">
        <v>1486</v>
      </c>
      <c r="BS1758" s="1" t="s">
        <v>84</v>
      </c>
      <c r="BU1758" s="1">
        <v>0</v>
      </c>
      <c r="BV1758" s="1">
        <v>0</v>
      </c>
      <c r="BW1758" s="1">
        <v>0</v>
      </c>
      <c r="BX1758" s="1">
        <v>0</v>
      </c>
    </row>
    <row r="1759" spans="4:76" hidden="1" x14ac:dyDescent="0.25">
      <c r="D1759" s="4"/>
      <c r="E1759" s="5" t="str">
        <f>BJ1759</f>
        <v>DPP-2019-Cycle</v>
      </c>
      <c r="F1759" s="5" t="str">
        <f>BK1759</f>
        <v>East (ITC)</v>
      </c>
      <c r="H1759" s="5" t="str">
        <f>BB1759</f>
        <v>Withdrawn</v>
      </c>
      <c r="I1759" s="6" t="str">
        <f>BS1759</f>
        <v>Not Started</v>
      </c>
      <c r="J1759" s="1" t="s">
        <v>5802</v>
      </c>
      <c r="P1759" s="1" t="str">
        <f>BM1759</f>
        <v>NRIS</v>
      </c>
      <c r="R1759" s="1">
        <f>BP1759</f>
        <v>100</v>
      </c>
      <c r="T1759" s="1" t="str">
        <f>BQ1759</f>
        <v>Solar</v>
      </c>
      <c r="U1759" s="1" t="str">
        <f>BH1759</f>
        <v>Monroe County</v>
      </c>
      <c r="V1759" s="1" t="str">
        <f>BI1759</f>
        <v>MI</v>
      </c>
      <c r="AB1759" s="1"/>
      <c r="AC1759" s="1"/>
      <c r="AJ1759" s="5"/>
      <c r="AK1759" s="5"/>
      <c r="AL1759" s="5"/>
      <c r="AM1759" s="5"/>
      <c r="AN1759" s="5"/>
      <c r="AO1759" s="5"/>
      <c r="AP1759" s="5"/>
      <c r="AQ1759" s="5"/>
      <c r="AR1759" s="32"/>
      <c r="AS1759" s="32"/>
      <c r="AT1759" s="28">
        <f>AR1759/($R1759*1000)</f>
        <v>0</v>
      </c>
      <c r="AU1759" s="28">
        <f>AS1759/($R1759*1000)</f>
        <v>0</v>
      </c>
      <c r="BB1759" s="1" t="s">
        <v>73</v>
      </c>
      <c r="BC1759" s="2">
        <v>43584</v>
      </c>
      <c r="BD1759" s="2">
        <v>44237</v>
      </c>
      <c r="BF1759" s="2">
        <v>44774</v>
      </c>
      <c r="BG1759" s="1" t="s">
        <v>139</v>
      </c>
      <c r="BH1759" s="1" t="s">
        <v>310</v>
      </c>
      <c r="BI1759" s="1" t="s">
        <v>130</v>
      </c>
      <c r="BJ1759" s="1" t="s">
        <v>2856</v>
      </c>
      <c r="BK1759" s="1" t="s">
        <v>1808</v>
      </c>
      <c r="BL1759" s="1" t="s">
        <v>2863</v>
      </c>
      <c r="BM1759" s="1" t="s">
        <v>126</v>
      </c>
      <c r="BN1759" s="1" t="s">
        <v>5803</v>
      </c>
      <c r="BO1759" s="1">
        <v>100</v>
      </c>
      <c r="BP1759" s="1">
        <v>100</v>
      </c>
      <c r="BQ1759" s="1" t="s">
        <v>1485</v>
      </c>
      <c r="BR1759" s="1" t="s">
        <v>1486</v>
      </c>
      <c r="BS1759" s="1" t="s">
        <v>84</v>
      </c>
      <c r="BU1759" s="1">
        <v>0</v>
      </c>
      <c r="BV1759" s="1">
        <v>0</v>
      </c>
      <c r="BW1759" s="1">
        <v>0</v>
      </c>
      <c r="BX1759" s="1">
        <v>0</v>
      </c>
    </row>
    <row r="1760" spans="4:76" hidden="1" x14ac:dyDescent="0.25">
      <c r="E1760" s="5" t="str">
        <f>BJ1760</f>
        <v>DPP-2019-Cycle</v>
      </c>
      <c r="F1760" s="5" t="str">
        <f>BK1760</f>
        <v>Central</v>
      </c>
      <c r="H1760" s="5" t="str">
        <f>BB1760</f>
        <v>Active</v>
      </c>
      <c r="I1760" s="6" t="str">
        <f>BS1760</f>
        <v>Not Started</v>
      </c>
      <c r="J1760" s="1" t="s">
        <v>3469</v>
      </c>
      <c r="P1760" s="1" t="str">
        <f>BM1760</f>
        <v>NRIS</v>
      </c>
      <c r="R1760" s="1">
        <f>BP1760</f>
        <v>150</v>
      </c>
      <c r="T1760" s="1" t="str">
        <f>BQ1760</f>
        <v>Solar</v>
      </c>
      <c r="U1760" s="1" t="str">
        <f>BH1760</f>
        <v>Webster County</v>
      </c>
      <c r="V1760" s="1" t="str">
        <f>BI1760</f>
        <v>KY</v>
      </c>
      <c r="AB1760" s="1"/>
      <c r="AC1760" s="1"/>
      <c r="AJ1760" s="5"/>
      <c r="AK1760" s="5"/>
      <c r="AL1760" s="5"/>
      <c r="AM1760" s="5"/>
      <c r="AN1760" s="5"/>
      <c r="AO1760" s="5"/>
      <c r="AP1760" s="5"/>
      <c r="AQ1760" s="5"/>
      <c r="AR1760" s="32"/>
      <c r="AS1760" s="32"/>
      <c r="AT1760" s="28">
        <f>AR1760/($R1760*1000)</f>
        <v>0</v>
      </c>
      <c r="AU1760" s="28">
        <f>AS1760/($R1760*1000)</f>
        <v>0</v>
      </c>
      <c r="BB1760" s="1" t="s">
        <v>2374</v>
      </c>
      <c r="BC1760" s="2">
        <v>43584</v>
      </c>
      <c r="BF1760" s="2">
        <v>44774</v>
      </c>
      <c r="BG1760" s="1" t="s">
        <v>1657</v>
      </c>
      <c r="BH1760" s="1" t="s">
        <v>2117</v>
      </c>
      <c r="BI1760" s="1" t="s">
        <v>82</v>
      </c>
      <c r="BJ1760" s="1" t="s">
        <v>2856</v>
      </c>
      <c r="BK1760" s="1" t="s">
        <v>2435</v>
      </c>
      <c r="BL1760" s="1" t="s">
        <v>2857</v>
      </c>
      <c r="BM1760" s="1" t="s">
        <v>126</v>
      </c>
      <c r="BN1760" s="1" t="s">
        <v>3470</v>
      </c>
      <c r="BO1760" s="1">
        <v>150</v>
      </c>
      <c r="BP1760" s="1">
        <v>150</v>
      </c>
      <c r="BQ1760" s="1" t="s">
        <v>1485</v>
      </c>
      <c r="BR1760" s="1" t="s">
        <v>1486</v>
      </c>
      <c r="BS1760" s="1" t="s">
        <v>84</v>
      </c>
      <c r="BU1760" s="1">
        <v>0</v>
      </c>
      <c r="BV1760" s="1">
        <v>0</v>
      </c>
      <c r="BW1760" s="1">
        <v>0</v>
      </c>
      <c r="BX1760" s="1">
        <v>0</v>
      </c>
    </row>
    <row r="1761" spans="4:76" hidden="1" x14ac:dyDescent="0.25">
      <c r="D1761" s="4"/>
      <c r="E1761" s="5" t="str">
        <f>BJ1761</f>
        <v>DPP-2019-Cycle</v>
      </c>
      <c r="F1761" s="5" t="str">
        <f>BK1761</f>
        <v>East (ITC)</v>
      </c>
      <c r="H1761" s="5" t="str">
        <f>BB1761</f>
        <v>Withdrawn</v>
      </c>
      <c r="I1761" s="6" t="str">
        <f>BS1761</f>
        <v>Not Started</v>
      </c>
      <c r="J1761" s="1" t="s">
        <v>5362</v>
      </c>
      <c r="P1761" s="1" t="str">
        <f>BM1761</f>
        <v>NRIS</v>
      </c>
      <c r="R1761" s="1">
        <f>BP1761</f>
        <v>25</v>
      </c>
      <c r="T1761" s="1" t="str">
        <f>BQ1761</f>
        <v>Battery Storage</v>
      </c>
      <c r="U1761" s="1" t="str">
        <f>BH1761</f>
        <v>Washtenaw County</v>
      </c>
      <c r="V1761" s="1" t="str">
        <f>BI1761</f>
        <v>MI</v>
      </c>
      <c r="AB1761" s="1"/>
      <c r="AC1761" s="1"/>
      <c r="AJ1761" s="5"/>
      <c r="AK1761" s="5"/>
      <c r="AL1761" s="5"/>
      <c r="AM1761" s="5"/>
      <c r="AN1761" s="5"/>
      <c r="AO1761" s="5"/>
      <c r="AP1761" s="5"/>
      <c r="AQ1761" s="5"/>
      <c r="AR1761" s="32"/>
      <c r="AS1761" s="32"/>
      <c r="AT1761" s="28">
        <f>AR1761/($R1761*1000)</f>
        <v>0</v>
      </c>
      <c r="AU1761" s="28">
        <f>AS1761/($R1761*1000)</f>
        <v>0</v>
      </c>
      <c r="BB1761" s="1" t="s">
        <v>73</v>
      </c>
      <c r="BC1761" s="2">
        <v>43581</v>
      </c>
      <c r="BD1761" s="2">
        <v>43957</v>
      </c>
      <c r="BF1761" s="2">
        <v>44864</v>
      </c>
      <c r="BG1761" s="1" t="s">
        <v>128</v>
      </c>
      <c r="BH1761" s="1" t="s">
        <v>271</v>
      </c>
      <c r="BI1761" s="1" t="s">
        <v>130</v>
      </c>
      <c r="BJ1761" s="1" t="s">
        <v>2856</v>
      </c>
      <c r="BK1761" s="1" t="s">
        <v>1808</v>
      </c>
      <c r="BL1761" s="1" t="s">
        <v>2863</v>
      </c>
      <c r="BM1761" s="1" t="s">
        <v>126</v>
      </c>
      <c r="BN1761" s="1" t="s">
        <v>5151</v>
      </c>
      <c r="BO1761" s="1">
        <v>25</v>
      </c>
      <c r="BP1761" s="1">
        <v>25</v>
      </c>
      <c r="BQ1761" s="1" t="s">
        <v>2498</v>
      </c>
      <c r="BR1761" s="1" t="s">
        <v>2499</v>
      </c>
      <c r="BS1761" s="1" t="s">
        <v>84</v>
      </c>
      <c r="BU1761" s="1">
        <v>0</v>
      </c>
      <c r="BV1761" s="1">
        <v>0</v>
      </c>
      <c r="BW1761" s="1">
        <v>0</v>
      </c>
      <c r="BX1761" s="1">
        <v>0</v>
      </c>
    </row>
    <row r="1762" spans="4:76" x14ac:dyDescent="0.25">
      <c r="D1762" s="4"/>
      <c r="E1762" s="5" t="str">
        <f>BJ1762</f>
        <v>DPP-2019-Cycle</v>
      </c>
      <c r="F1762" s="5" t="str">
        <f>BK1762</f>
        <v>South</v>
      </c>
      <c r="G1762" s="5" t="str">
        <f>_xlfn.CONCAT(E1762,F1762)</f>
        <v>DPP-2019-CycleSouth</v>
      </c>
      <c r="H1762" s="5" t="str">
        <f>BB1762</f>
        <v>Active</v>
      </c>
      <c r="I1762" s="6" t="str">
        <f>BS1762</f>
        <v>Not Started</v>
      </c>
      <c r="J1762" s="1" t="s">
        <v>3473</v>
      </c>
      <c r="P1762" s="1" t="str">
        <f>BM1762</f>
        <v>NRIS</v>
      </c>
      <c r="Q1762" s="1" t="s">
        <v>6202</v>
      </c>
      <c r="R1762" s="1">
        <f>BP1762</f>
        <v>200</v>
      </c>
      <c r="T1762" s="1" t="str">
        <f>BQ1762</f>
        <v>Solar</v>
      </c>
      <c r="U1762" s="1" t="str">
        <f>BH1762</f>
        <v>Red River Parish</v>
      </c>
      <c r="V1762" s="1" t="str">
        <f>BI1762</f>
        <v>LA</v>
      </c>
      <c r="Z1762" s="1">
        <v>1</v>
      </c>
      <c r="AA1762" s="1">
        <v>1</v>
      </c>
      <c r="AB1762" s="36">
        <v>800000</v>
      </c>
      <c r="AC1762" s="36">
        <v>2311132</v>
      </c>
      <c r="AJ1762" s="5"/>
      <c r="AK1762" s="32">
        <v>0</v>
      </c>
      <c r="AL1762" s="32">
        <f>SUM(AB1762:AK1762)</f>
        <v>3111132</v>
      </c>
      <c r="AM1762" s="32"/>
      <c r="AN1762" s="32"/>
      <c r="AO1762" s="32"/>
      <c r="AP1762" s="37">
        <v>10250000</v>
      </c>
      <c r="AQ1762" s="37">
        <v>5261535</v>
      </c>
      <c r="AR1762" s="32">
        <f>AP1762</f>
        <v>10250000</v>
      </c>
      <c r="AS1762" s="32">
        <f>AR1762+AQ1762+AO1762</f>
        <v>15511535</v>
      </c>
      <c r="AT1762" s="28">
        <f>AR1762/($R1762*1000)</f>
        <v>51.25</v>
      </c>
      <c r="AU1762" s="28">
        <f>AS1762/($R1762*1000)</f>
        <v>77.557675000000003</v>
      </c>
      <c r="AV1762" s="16">
        <f>IF(P1762 = "NRIS",AS1762,AR1762)</f>
        <v>15511535</v>
      </c>
      <c r="BB1762" s="1" t="s">
        <v>2374</v>
      </c>
      <c r="BC1762" s="2">
        <v>43584</v>
      </c>
      <c r="BF1762" s="2">
        <v>44864</v>
      </c>
      <c r="BG1762" s="1" t="s">
        <v>2711</v>
      </c>
      <c r="BH1762" s="1" t="s">
        <v>3474</v>
      </c>
      <c r="BI1762" s="1" t="s">
        <v>61</v>
      </c>
      <c r="BJ1762" s="1" t="s">
        <v>2856</v>
      </c>
      <c r="BK1762" s="1" t="s">
        <v>2395</v>
      </c>
      <c r="BL1762" s="1" t="s">
        <v>2863</v>
      </c>
      <c r="BM1762" s="1" t="s">
        <v>126</v>
      </c>
      <c r="BN1762" s="1" t="s">
        <v>3475</v>
      </c>
      <c r="BO1762" s="1">
        <v>200</v>
      </c>
      <c r="BP1762" s="1">
        <v>200</v>
      </c>
      <c r="BQ1762" s="1" t="s">
        <v>1485</v>
      </c>
      <c r="BR1762" s="1" t="s">
        <v>1486</v>
      </c>
      <c r="BS1762" s="1" t="s">
        <v>84</v>
      </c>
      <c r="BU1762" s="1">
        <v>75</v>
      </c>
      <c r="BV1762" s="1">
        <v>75</v>
      </c>
      <c r="BW1762" s="1">
        <v>0</v>
      </c>
      <c r="BX1762" s="1">
        <v>0</v>
      </c>
    </row>
    <row r="1763" spans="4:76" hidden="1" x14ac:dyDescent="0.25">
      <c r="D1763" s="4"/>
      <c r="E1763" s="5" t="str">
        <f>BJ1763</f>
        <v>DPP-2019-Cycle</v>
      </c>
      <c r="F1763" s="5" t="str">
        <f>BK1763</f>
        <v>Central</v>
      </c>
      <c r="H1763" s="5" t="str">
        <f>BB1763</f>
        <v>Active</v>
      </c>
      <c r="I1763" s="6" t="str">
        <f>BS1763</f>
        <v>Not Started</v>
      </c>
      <c r="J1763" s="1" t="s">
        <v>3476</v>
      </c>
      <c r="P1763" s="1" t="str">
        <f>BM1763</f>
        <v>NRIS</v>
      </c>
      <c r="R1763" s="1">
        <f>BP1763</f>
        <v>188.3</v>
      </c>
      <c r="T1763" s="1" t="str">
        <f>BQ1763</f>
        <v>Wind</v>
      </c>
      <c r="U1763" s="1" t="str">
        <f>BH1763</f>
        <v>Mason County</v>
      </c>
      <c r="V1763" s="1" t="str">
        <f>BI1763</f>
        <v>IL</v>
      </c>
      <c r="AB1763" s="1"/>
      <c r="AC1763" s="1"/>
      <c r="AJ1763" s="5"/>
      <c r="AK1763" s="5"/>
      <c r="AL1763" s="5"/>
      <c r="AM1763" s="5"/>
      <c r="AN1763" s="5"/>
      <c r="AO1763" s="5"/>
      <c r="AP1763" s="5"/>
      <c r="AQ1763" s="5"/>
      <c r="AR1763" s="32"/>
      <c r="AS1763" s="32"/>
      <c r="AT1763" s="28">
        <f>AR1763/($R1763*1000)</f>
        <v>0</v>
      </c>
      <c r="AU1763" s="28">
        <f>AS1763/($R1763*1000)</f>
        <v>0</v>
      </c>
      <c r="BB1763" s="1" t="s">
        <v>2374</v>
      </c>
      <c r="BC1763" s="2">
        <v>43584</v>
      </c>
      <c r="BF1763" s="2">
        <v>44681</v>
      </c>
      <c r="BG1763" s="1" t="s">
        <v>122</v>
      </c>
      <c r="BH1763" s="1" t="s">
        <v>1218</v>
      </c>
      <c r="BI1763" s="1" t="s">
        <v>124</v>
      </c>
      <c r="BJ1763" s="1" t="s">
        <v>2856</v>
      </c>
      <c r="BK1763" s="1" t="s">
        <v>2435</v>
      </c>
      <c r="BL1763" s="1" t="s">
        <v>2857</v>
      </c>
      <c r="BM1763" s="1" t="s">
        <v>126</v>
      </c>
      <c r="BN1763" s="1" t="s">
        <v>3477</v>
      </c>
      <c r="BO1763" s="1">
        <v>188.3</v>
      </c>
      <c r="BP1763" s="1">
        <v>188.3</v>
      </c>
      <c r="BQ1763" s="1" t="s">
        <v>97</v>
      </c>
      <c r="BR1763" s="1" t="s">
        <v>98</v>
      </c>
      <c r="BS1763" s="1" t="s">
        <v>84</v>
      </c>
      <c r="BU1763" s="1">
        <v>0</v>
      </c>
      <c r="BV1763" s="1">
        <v>0</v>
      </c>
      <c r="BW1763" s="1">
        <v>0</v>
      </c>
      <c r="BX1763" s="1">
        <v>0</v>
      </c>
    </row>
    <row r="1764" spans="4:76" hidden="1" x14ac:dyDescent="0.25">
      <c r="D1764" s="4"/>
      <c r="E1764" s="5" t="str">
        <f>BJ1764</f>
        <v>DPP-2019-Cycle</v>
      </c>
      <c r="F1764" s="5" t="str">
        <f>BK1764</f>
        <v>Central</v>
      </c>
      <c r="H1764" s="5" t="str">
        <f>BB1764</f>
        <v>Active</v>
      </c>
      <c r="I1764" s="6" t="str">
        <f>BS1764</f>
        <v>Not Started</v>
      </c>
      <c r="J1764" s="1" t="s">
        <v>3478</v>
      </c>
      <c r="P1764" s="1" t="str">
        <f>BM1764</f>
        <v>NRIS</v>
      </c>
      <c r="R1764" s="1">
        <f>BP1764</f>
        <v>58.5</v>
      </c>
      <c r="T1764" s="1" t="str">
        <f>BQ1764</f>
        <v>Wind</v>
      </c>
      <c r="U1764" s="1" t="str">
        <f>BH1764</f>
        <v>Mason County</v>
      </c>
      <c r="V1764" s="1" t="str">
        <f>BI1764</f>
        <v>IL</v>
      </c>
      <c r="AB1764" s="1"/>
      <c r="AC1764" s="1"/>
      <c r="AJ1764" s="5"/>
      <c r="AK1764" s="5"/>
      <c r="AL1764" s="5"/>
      <c r="AM1764" s="5"/>
      <c r="AN1764" s="5"/>
      <c r="AO1764" s="5"/>
      <c r="AP1764" s="5"/>
      <c r="AQ1764" s="5"/>
      <c r="AR1764" s="32"/>
      <c r="AS1764" s="32"/>
      <c r="AT1764" s="28">
        <f>AR1764/($R1764*1000)</f>
        <v>0</v>
      </c>
      <c r="AU1764" s="28">
        <f>AS1764/($R1764*1000)</f>
        <v>0</v>
      </c>
      <c r="BB1764" s="1" t="s">
        <v>2374</v>
      </c>
      <c r="BC1764" s="2">
        <v>43584</v>
      </c>
      <c r="BF1764" s="2">
        <v>44681</v>
      </c>
      <c r="BG1764" s="1" t="s">
        <v>122</v>
      </c>
      <c r="BH1764" s="1" t="s">
        <v>1218</v>
      </c>
      <c r="BI1764" s="1" t="s">
        <v>124</v>
      </c>
      <c r="BJ1764" s="1" t="s">
        <v>2856</v>
      </c>
      <c r="BK1764" s="1" t="s">
        <v>2435</v>
      </c>
      <c r="BL1764" s="1" t="s">
        <v>2857</v>
      </c>
      <c r="BM1764" s="1" t="s">
        <v>126</v>
      </c>
      <c r="BN1764" s="1" t="s">
        <v>3479</v>
      </c>
      <c r="BO1764" s="1">
        <v>58.5</v>
      </c>
      <c r="BP1764" s="1">
        <v>58.5</v>
      </c>
      <c r="BQ1764" s="1" t="s">
        <v>97</v>
      </c>
      <c r="BR1764" s="1" t="s">
        <v>98</v>
      </c>
      <c r="BS1764" s="1" t="s">
        <v>84</v>
      </c>
      <c r="BT1764" s="2">
        <v>44426</v>
      </c>
      <c r="BU1764" s="1">
        <v>0</v>
      </c>
      <c r="BV1764" s="1">
        <v>0</v>
      </c>
      <c r="BW1764" s="1">
        <v>0</v>
      </c>
      <c r="BX1764" s="1">
        <v>0</v>
      </c>
    </row>
    <row r="1765" spans="4:76" x14ac:dyDescent="0.25">
      <c r="D1765" s="4"/>
      <c r="E1765" s="5" t="str">
        <f>BJ1765</f>
        <v>DPP-2019-Cycle</v>
      </c>
      <c r="F1765" s="5" t="str">
        <f>BK1765</f>
        <v>South</v>
      </c>
      <c r="G1765" s="5" t="str">
        <f>_xlfn.CONCAT(E1765,F1765)</f>
        <v>DPP-2019-CycleSouth</v>
      </c>
      <c r="H1765" s="5" t="str">
        <f>BB1765</f>
        <v>Active</v>
      </c>
      <c r="I1765" s="6" t="str">
        <f>BS1765</f>
        <v>Not Started</v>
      </c>
      <c r="J1765" s="1" t="s">
        <v>3480</v>
      </c>
      <c r="P1765" s="1" t="str">
        <f>BM1765</f>
        <v>NRIS</v>
      </c>
      <c r="Q1765" s="1" t="s">
        <v>6202</v>
      </c>
      <c r="R1765" s="1">
        <f>BP1765</f>
        <v>150</v>
      </c>
      <c r="T1765" s="1" t="str">
        <f>BQ1765</f>
        <v>Solar</v>
      </c>
      <c r="U1765" s="1" t="str">
        <f>BH1765</f>
        <v>St. Mary,St. Mary Parish</v>
      </c>
      <c r="V1765" s="1" t="str">
        <f>BI1765</f>
        <v>LA</v>
      </c>
      <c r="Z1765" s="1">
        <v>1</v>
      </c>
      <c r="AA1765" s="1">
        <v>1</v>
      </c>
      <c r="AB1765" s="36">
        <v>600000</v>
      </c>
      <c r="AC1765" s="36">
        <v>1957465</v>
      </c>
      <c r="AJ1765" s="5"/>
      <c r="AK1765" s="32">
        <v>2012035</v>
      </c>
      <c r="AL1765" s="32">
        <f>SUM(AB1765:AK1765)</f>
        <v>4569500</v>
      </c>
      <c r="AM1765" s="32"/>
      <c r="AN1765" s="32"/>
      <c r="AO1765" s="32"/>
      <c r="AP1765" s="37">
        <v>10814000</v>
      </c>
      <c r="AQ1765" s="37">
        <v>12033496</v>
      </c>
      <c r="AR1765" s="32">
        <f>AP1765</f>
        <v>10814000</v>
      </c>
      <c r="AS1765" s="32">
        <f>AR1765+AQ1765+AO1765</f>
        <v>22847496</v>
      </c>
      <c r="AT1765" s="28">
        <f>AR1765/($R1765*1000)</f>
        <v>72.093333333333334</v>
      </c>
      <c r="AU1765" s="28">
        <f>AS1765/($R1765*1000)</f>
        <v>152.31664000000001</v>
      </c>
      <c r="AV1765" s="16">
        <f>IF(P1765 = "NRIS",AS1765,AR1765)</f>
        <v>22847496</v>
      </c>
      <c r="BB1765" s="1" t="s">
        <v>2374</v>
      </c>
      <c r="BC1765" s="2">
        <v>43584</v>
      </c>
      <c r="BF1765" s="2">
        <v>44774</v>
      </c>
      <c r="BG1765" s="1" t="s">
        <v>2711</v>
      </c>
      <c r="BH1765" s="1" t="s">
        <v>3005</v>
      </c>
      <c r="BI1765" s="1" t="s">
        <v>61</v>
      </c>
      <c r="BJ1765" s="1" t="s">
        <v>2856</v>
      </c>
      <c r="BK1765" s="1" t="s">
        <v>2395</v>
      </c>
      <c r="BL1765" s="1" t="s">
        <v>2863</v>
      </c>
      <c r="BM1765" s="1" t="s">
        <v>126</v>
      </c>
      <c r="BN1765" s="1" t="s">
        <v>3481</v>
      </c>
      <c r="BO1765" s="1">
        <v>150</v>
      </c>
      <c r="BP1765" s="1">
        <v>150</v>
      </c>
      <c r="BQ1765" s="1" t="s">
        <v>1485</v>
      </c>
      <c r="BR1765" s="1" t="s">
        <v>1486</v>
      </c>
      <c r="BS1765" s="1" t="s">
        <v>84</v>
      </c>
      <c r="BU1765" s="1">
        <v>150</v>
      </c>
      <c r="BV1765" s="1">
        <v>150</v>
      </c>
      <c r="BW1765" s="1">
        <v>0</v>
      </c>
      <c r="BX1765" s="1">
        <v>0</v>
      </c>
    </row>
    <row r="1766" spans="4:76" hidden="1" x14ac:dyDescent="0.25">
      <c r="D1766" s="4"/>
      <c r="E1766" s="5" t="str">
        <f>BJ1766</f>
        <v>DPP-2019-Cycle</v>
      </c>
      <c r="F1766" s="5" t="str">
        <f>BK1766</f>
        <v>West</v>
      </c>
      <c r="H1766" s="5" t="str">
        <f>BB1766</f>
        <v>Active</v>
      </c>
      <c r="I1766" s="6" t="str">
        <f>BS1766</f>
        <v>Not Started</v>
      </c>
      <c r="J1766" s="1" t="s">
        <v>3482</v>
      </c>
      <c r="P1766" s="1" t="str">
        <f>BM1766</f>
        <v>NRIS</v>
      </c>
      <c r="R1766" s="1">
        <f>BP1766</f>
        <v>300</v>
      </c>
      <c r="T1766" s="1" t="str">
        <f>BQ1766</f>
        <v>Wind</v>
      </c>
      <c r="U1766" s="1" t="str">
        <f>BH1766</f>
        <v>Sheridan County</v>
      </c>
      <c r="V1766" s="1" t="str">
        <f>BI1766</f>
        <v>ND</v>
      </c>
      <c r="AB1766" s="1"/>
      <c r="AC1766" s="1"/>
      <c r="AJ1766" s="5"/>
      <c r="AK1766" s="5"/>
      <c r="AL1766" s="5"/>
      <c r="AM1766" s="5"/>
      <c r="AN1766" s="5"/>
      <c r="AO1766" s="5"/>
      <c r="AP1766" s="5"/>
      <c r="AQ1766" s="5"/>
      <c r="AR1766" s="32"/>
      <c r="AS1766" s="32"/>
      <c r="AT1766" s="28">
        <f>AR1766/($R1766*1000)</f>
        <v>0</v>
      </c>
      <c r="AU1766" s="28">
        <f>AS1766/($R1766*1000)</f>
        <v>0</v>
      </c>
      <c r="BB1766" s="1" t="s">
        <v>2374</v>
      </c>
      <c r="BC1766" s="2">
        <v>43584</v>
      </c>
      <c r="BF1766" s="2">
        <v>45170</v>
      </c>
      <c r="BG1766" s="1" t="s">
        <v>203</v>
      </c>
      <c r="BH1766" s="1" t="s">
        <v>2170</v>
      </c>
      <c r="BI1766" s="1" t="s">
        <v>194</v>
      </c>
      <c r="BJ1766" s="1" t="s">
        <v>2856</v>
      </c>
      <c r="BK1766" s="1" t="s">
        <v>725</v>
      </c>
      <c r="BL1766" s="1" t="s">
        <v>2857</v>
      </c>
      <c r="BM1766" s="1" t="s">
        <v>126</v>
      </c>
      <c r="BN1766" s="1" t="s">
        <v>3483</v>
      </c>
      <c r="BO1766" s="1">
        <v>300</v>
      </c>
      <c r="BP1766" s="1">
        <v>300</v>
      </c>
      <c r="BQ1766" s="1" t="s">
        <v>97</v>
      </c>
      <c r="BR1766" s="1" t="s">
        <v>98</v>
      </c>
      <c r="BS1766" s="1" t="s">
        <v>84</v>
      </c>
      <c r="BU1766" s="1">
        <v>0</v>
      </c>
      <c r="BV1766" s="1">
        <v>0</v>
      </c>
      <c r="BW1766" s="1">
        <v>0</v>
      </c>
      <c r="BX1766" s="1">
        <v>0</v>
      </c>
    </row>
    <row r="1767" spans="4:76" hidden="1" x14ac:dyDescent="0.25">
      <c r="D1767" s="4"/>
      <c r="E1767" s="5" t="str">
        <f>BJ1767</f>
        <v>DPP-2019-Cycle</v>
      </c>
      <c r="F1767" s="5" t="str">
        <f>BK1767</f>
        <v>Central</v>
      </c>
      <c r="H1767" s="5" t="str">
        <f>BB1767</f>
        <v>Active</v>
      </c>
      <c r="I1767" s="6" t="str">
        <f>BS1767</f>
        <v>Not Started</v>
      </c>
      <c r="J1767" s="1" t="s">
        <v>3484</v>
      </c>
      <c r="P1767" s="1" t="str">
        <f>BM1767</f>
        <v>NRIS</v>
      </c>
      <c r="R1767" s="1">
        <f>BP1767</f>
        <v>200</v>
      </c>
      <c r="T1767" s="1" t="str">
        <f>BQ1767</f>
        <v>Solar</v>
      </c>
      <c r="U1767" s="1" t="str">
        <f>BH1767</f>
        <v>Vermillion County</v>
      </c>
      <c r="V1767" s="1" t="str">
        <f>BI1767</f>
        <v>IN</v>
      </c>
      <c r="AB1767" s="1"/>
      <c r="AC1767" s="1"/>
      <c r="AJ1767" s="5"/>
      <c r="AK1767" s="5"/>
      <c r="AL1767" s="5"/>
      <c r="AM1767" s="5"/>
      <c r="AN1767" s="5"/>
      <c r="AO1767" s="5"/>
      <c r="AP1767" s="5"/>
      <c r="AQ1767" s="5"/>
      <c r="AR1767" s="32"/>
      <c r="AS1767" s="32"/>
      <c r="AT1767" s="28">
        <f>AR1767/($R1767*1000)</f>
        <v>0</v>
      </c>
      <c r="AU1767" s="28">
        <f>AS1767/($R1767*1000)</f>
        <v>0</v>
      </c>
      <c r="BB1767" s="1" t="s">
        <v>2374</v>
      </c>
      <c r="BC1767" s="2">
        <v>43584</v>
      </c>
      <c r="BF1767" s="2">
        <v>44742</v>
      </c>
      <c r="BG1767" s="1" t="s">
        <v>2850</v>
      </c>
      <c r="BH1767" s="1" t="s">
        <v>2369</v>
      </c>
      <c r="BI1767" s="1" t="s">
        <v>103</v>
      </c>
      <c r="BJ1767" s="1" t="s">
        <v>2856</v>
      </c>
      <c r="BK1767" s="1" t="s">
        <v>2435</v>
      </c>
      <c r="BL1767" s="1" t="s">
        <v>2857</v>
      </c>
      <c r="BM1767" s="1" t="s">
        <v>126</v>
      </c>
      <c r="BN1767" s="1" t="s">
        <v>3485</v>
      </c>
      <c r="BO1767" s="1">
        <v>200</v>
      </c>
      <c r="BP1767" s="1">
        <v>200</v>
      </c>
      <c r="BQ1767" s="1" t="s">
        <v>1485</v>
      </c>
      <c r="BR1767" s="1" t="s">
        <v>1486</v>
      </c>
      <c r="BS1767" s="1" t="s">
        <v>84</v>
      </c>
      <c r="BU1767" s="1">
        <v>0</v>
      </c>
      <c r="BV1767" s="1">
        <v>0</v>
      </c>
      <c r="BW1767" s="1">
        <v>0</v>
      </c>
      <c r="BX1767" s="1">
        <v>0</v>
      </c>
    </row>
    <row r="1768" spans="4:76" x14ac:dyDescent="0.25">
      <c r="D1768" s="4"/>
      <c r="E1768" s="5" t="str">
        <f>BJ1768</f>
        <v>DPP-2019-Cycle</v>
      </c>
      <c r="F1768" s="5" t="str">
        <f>BK1768</f>
        <v>South</v>
      </c>
      <c r="G1768" s="5" t="str">
        <f>_xlfn.CONCAT(E1768,F1768)</f>
        <v>DPP-2019-CycleSouth</v>
      </c>
      <c r="H1768" s="5" t="str">
        <f>BB1768</f>
        <v>Active</v>
      </c>
      <c r="I1768" s="6" t="str">
        <f>BS1768</f>
        <v>Not Started</v>
      </c>
      <c r="J1768" s="1" t="s">
        <v>3486</v>
      </c>
      <c r="P1768" s="1" t="str">
        <f>BM1768</f>
        <v>NRIS</v>
      </c>
      <c r="Q1768" s="1" t="s">
        <v>6202</v>
      </c>
      <c r="R1768" s="1">
        <f>BP1768</f>
        <v>200</v>
      </c>
      <c r="T1768" s="1" t="str">
        <f>BQ1768</f>
        <v>Solar</v>
      </c>
      <c r="U1768" s="1" t="str">
        <f>BH1768</f>
        <v>Washington County</v>
      </c>
      <c r="V1768" s="1" t="str">
        <f>BI1768</f>
        <v>MS</v>
      </c>
      <c r="Z1768" s="1">
        <v>1</v>
      </c>
      <c r="AA1768" s="1">
        <v>1</v>
      </c>
      <c r="AB1768" s="36">
        <v>800000</v>
      </c>
      <c r="AC1768" s="36">
        <v>3839272</v>
      </c>
      <c r="AJ1768" s="5"/>
      <c r="AK1768" s="32">
        <v>0</v>
      </c>
      <c r="AL1768" s="32">
        <f>SUM(AB1768:AK1768)</f>
        <v>4639272</v>
      </c>
      <c r="AM1768" s="32"/>
      <c r="AN1768" s="32"/>
      <c r="AO1768" s="37">
        <v>858000</v>
      </c>
      <c r="AP1768" s="37">
        <v>4380000</v>
      </c>
      <c r="AQ1768" s="37">
        <v>13572412</v>
      </c>
      <c r="AR1768" s="32">
        <f>AP1768</f>
        <v>4380000</v>
      </c>
      <c r="AS1768" s="32">
        <f>AR1768+AQ1768+AO1768</f>
        <v>18810412</v>
      </c>
      <c r="AT1768" s="28">
        <f>AR1768/($R1768*1000)</f>
        <v>21.9</v>
      </c>
      <c r="AU1768" s="28">
        <f>AS1768/($R1768*1000)</f>
        <v>94.052059999999997</v>
      </c>
      <c r="AV1768" s="16">
        <f>IF(P1768 = "NRIS",AS1768,AR1768)</f>
        <v>18810412</v>
      </c>
      <c r="BB1768" s="1" t="s">
        <v>2374</v>
      </c>
      <c r="BC1768" s="2">
        <v>43584</v>
      </c>
      <c r="BF1768" s="2">
        <v>44774</v>
      </c>
      <c r="BG1768" s="1" t="s">
        <v>2949</v>
      </c>
      <c r="BH1768" s="1" t="s">
        <v>395</v>
      </c>
      <c r="BI1768" s="1" t="s">
        <v>2526</v>
      </c>
      <c r="BJ1768" s="1" t="s">
        <v>2856</v>
      </c>
      <c r="BK1768" s="1" t="s">
        <v>2395</v>
      </c>
      <c r="BL1768" s="1" t="s">
        <v>2863</v>
      </c>
      <c r="BM1768" s="1" t="s">
        <v>126</v>
      </c>
      <c r="BN1768" s="1" t="s">
        <v>3487</v>
      </c>
      <c r="BO1768" s="1">
        <v>200</v>
      </c>
      <c r="BP1768" s="1">
        <v>200</v>
      </c>
      <c r="BQ1768" s="1" t="s">
        <v>1485</v>
      </c>
      <c r="BR1768" s="1" t="s">
        <v>1486</v>
      </c>
      <c r="BS1768" s="1" t="s">
        <v>84</v>
      </c>
      <c r="BU1768" s="1">
        <v>200</v>
      </c>
      <c r="BV1768" s="1">
        <v>170</v>
      </c>
      <c r="BW1768" s="1">
        <v>0</v>
      </c>
      <c r="BX1768" s="1">
        <v>0</v>
      </c>
    </row>
    <row r="1769" spans="4:76" hidden="1" x14ac:dyDescent="0.25">
      <c r="D1769" s="4"/>
      <c r="E1769" s="5" t="str">
        <f>BJ1769</f>
        <v>DPP-2018-APR</v>
      </c>
      <c r="F1769" s="5" t="str">
        <f>BK1769</f>
        <v>South</v>
      </c>
      <c r="H1769" s="5" t="str">
        <f>BB1769</f>
        <v>Done</v>
      </c>
      <c r="I1769" s="6" t="str">
        <f>BS1769</f>
        <v>In Service</v>
      </c>
      <c r="J1769" s="1" t="s">
        <v>2744</v>
      </c>
      <c r="P1769" s="1" t="str">
        <f>BM1769</f>
        <v>NRIS</v>
      </c>
      <c r="R1769" s="1">
        <f>BP1769</f>
        <v>10</v>
      </c>
      <c r="T1769" s="1" t="str">
        <f>BQ1769</f>
        <v>Coal</v>
      </c>
      <c r="U1769" s="1" t="str">
        <f>BH1769</f>
        <v>Mississippi County</v>
      </c>
      <c r="V1769" s="1" t="str">
        <f>BI1769</f>
        <v>AR</v>
      </c>
      <c r="AB1769" s="1"/>
      <c r="AC1769" s="1"/>
      <c r="AJ1769" s="5"/>
      <c r="AK1769" s="5"/>
      <c r="AL1769" s="5"/>
      <c r="AM1769" s="5"/>
      <c r="AN1769" s="5"/>
      <c r="AO1769" s="5"/>
      <c r="AP1769" s="5"/>
      <c r="AQ1769" s="5"/>
      <c r="AR1769" s="5"/>
      <c r="AS1769" s="5"/>
      <c r="AT1769" s="5"/>
      <c r="AU1769" s="5"/>
      <c r="BB1769" s="1" t="s">
        <v>58</v>
      </c>
      <c r="BC1769" s="2">
        <v>43171</v>
      </c>
      <c r="BE1769" s="2">
        <v>44055</v>
      </c>
      <c r="BF1769" s="2">
        <v>43469</v>
      </c>
      <c r="BG1769" s="1" t="s">
        <v>2392</v>
      </c>
      <c r="BH1769" s="1" t="s">
        <v>2745</v>
      </c>
      <c r="BI1769" s="1" t="s">
        <v>2394</v>
      </c>
      <c r="BJ1769" s="1" t="s">
        <v>2375</v>
      </c>
      <c r="BK1769" s="1" t="s">
        <v>2395</v>
      </c>
      <c r="BL1769" s="1" t="s">
        <v>726</v>
      </c>
      <c r="BM1769" s="1" t="s">
        <v>126</v>
      </c>
      <c r="BN1769" s="1" t="s">
        <v>2746</v>
      </c>
      <c r="BO1769" s="1">
        <v>10</v>
      </c>
      <c r="BP1769" s="1">
        <v>10</v>
      </c>
      <c r="BQ1769" s="1" t="s">
        <v>83</v>
      </c>
      <c r="BR1769" s="1" t="s">
        <v>94</v>
      </c>
      <c r="BS1769" s="1" t="s">
        <v>65</v>
      </c>
      <c r="BT1769" s="2">
        <v>44114</v>
      </c>
      <c r="BU1769" s="1">
        <v>10</v>
      </c>
      <c r="BV1769" s="1">
        <v>10</v>
      </c>
      <c r="BW1769" s="1">
        <v>10</v>
      </c>
      <c r="BX1769" s="1">
        <v>10</v>
      </c>
    </row>
    <row r="1770" spans="4:76" hidden="1" x14ac:dyDescent="0.25">
      <c r="D1770" s="4"/>
      <c r="E1770" s="5" t="str">
        <f>BJ1770</f>
        <v>DPP-2019-Cycle</v>
      </c>
      <c r="F1770" s="5" t="str">
        <f>BK1770</f>
        <v>East (ATC)</v>
      </c>
      <c r="H1770" s="5" t="str">
        <f>BB1770</f>
        <v>Active</v>
      </c>
      <c r="I1770" s="6" t="str">
        <f>BS1770</f>
        <v>Not Started</v>
      </c>
      <c r="J1770" s="1" t="s">
        <v>3492</v>
      </c>
      <c r="P1770" s="1" t="str">
        <f>BM1770</f>
        <v>NRIS</v>
      </c>
      <c r="R1770" s="1">
        <f>BP1770</f>
        <v>200</v>
      </c>
      <c r="T1770" s="1" t="str">
        <f>BQ1770</f>
        <v>Solar</v>
      </c>
      <c r="U1770" s="1" t="str">
        <f>BH1770</f>
        <v>Rock County</v>
      </c>
      <c r="V1770" s="1" t="str">
        <f>BI1770</f>
        <v>WI</v>
      </c>
      <c r="AB1770" s="1"/>
      <c r="AC1770" s="1"/>
      <c r="AJ1770" s="5"/>
      <c r="AK1770" s="5"/>
      <c r="AL1770" s="5"/>
      <c r="AM1770" s="5"/>
      <c r="AN1770" s="5"/>
      <c r="AO1770" s="5"/>
      <c r="AP1770" s="5"/>
      <c r="AQ1770" s="5"/>
      <c r="AR1770" s="32"/>
      <c r="AS1770" s="32"/>
      <c r="AT1770" s="28">
        <f>AR1770/($R1770*1000)</f>
        <v>0</v>
      </c>
      <c r="AU1770" s="28">
        <f>AS1770/($R1770*1000)</f>
        <v>0</v>
      </c>
      <c r="BB1770" s="1" t="s">
        <v>2374</v>
      </c>
      <c r="BC1770" s="2">
        <v>43584</v>
      </c>
      <c r="BF1770" s="2">
        <v>44742</v>
      </c>
      <c r="BG1770" s="1" t="s">
        <v>74</v>
      </c>
      <c r="BH1770" s="1" t="s">
        <v>158</v>
      </c>
      <c r="BI1770" s="1" t="s">
        <v>76</v>
      </c>
      <c r="BJ1770" s="1" t="s">
        <v>2856</v>
      </c>
      <c r="BK1770" s="1" t="s">
        <v>2196</v>
      </c>
      <c r="BL1770" s="1" t="s">
        <v>2863</v>
      </c>
      <c r="BM1770" s="1" t="s">
        <v>126</v>
      </c>
      <c r="BN1770" s="1" t="s">
        <v>3493</v>
      </c>
      <c r="BO1770" s="1">
        <v>200</v>
      </c>
      <c r="BP1770" s="1">
        <v>200</v>
      </c>
      <c r="BQ1770" s="1" t="s">
        <v>1485</v>
      </c>
      <c r="BR1770" s="1" t="s">
        <v>1486</v>
      </c>
      <c r="BS1770" s="1" t="s">
        <v>84</v>
      </c>
      <c r="BU1770" s="1">
        <v>200</v>
      </c>
      <c r="BV1770" s="1">
        <v>200</v>
      </c>
      <c r="BW1770" s="1">
        <v>0</v>
      </c>
      <c r="BX1770" s="1">
        <v>0</v>
      </c>
    </row>
    <row r="1771" spans="4:76" hidden="1" x14ac:dyDescent="0.25">
      <c r="D1771" s="4"/>
      <c r="E1771" s="5" t="str">
        <f>BJ1771</f>
        <v>DPP-2019-Cycle</v>
      </c>
      <c r="F1771" s="5" t="str">
        <f>BK1771</f>
        <v>West</v>
      </c>
      <c r="H1771" s="5" t="str">
        <f>BB1771</f>
        <v>Active</v>
      </c>
      <c r="I1771" s="6" t="str">
        <f>BS1771</f>
        <v>Not Started</v>
      </c>
      <c r="J1771" s="1" t="s">
        <v>3494</v>
      </c>
      <c r="P1771" s="1" t="str">
        <f>BM1771</f>
        <v>NRIS</v>
      </c>
      <c r="R1771" s="1">
        <f>BP1771</f>
        <v>50</v>
      </c>
      <c r="T1771" s="1" t="str">
        <f>BQ1771</f>
        <v>Solar</v>
      </c>
      <c r="U1771" s="1" t="str">
        <f>BH1771</f>
        <v>Carver County</v>
      </c>
      <c r="V1771" s="1" t="str">
        <f>BI1771</f>
        <v>MN</v>
      </c>
      <c r="AB1771" s="1"/>
      <c r="AC1771" s="1"/>
      <c r="AJ1771" s="5"/>
      <c r="AK1771" s="5"/>
      <c r="AL1771" s="5"/>
      <c r="AM1771" s="5"/>
      <c r="AN1771" s="5"/>
      <c r="AO1771" s="5"/>
      <c r="AP1771" s="5"/>
      <c r="AQ1771" s="5"/>
      <c r="AR1771" s="32"/>
      <c r="AS1771" s="32"/>
      <c r="AT1771" s="28">
        <f>AR1771/($R1771*1000)</f>
        <v>0</v>
      </c>
      <c r="AU1771" s="28">
        <f>AS1771/($R1771*1000)</f>
        <v>0</v>
      </c>
      <c r="BB1771" s="1" t="s">
        <v>2374</v>
      </c>
      <c r="BC1771" s="2">
        <v>43584</v>
      </c>
      <c r="BF1771" s="2">
        <v>44774</v>
      </c>
      <c r="BG1771" s="1" t="s">
        <v>91</v>
      </c>
      <c r="BH1771" s="1" t="s">
        <v>3495</v>
      </c>
      <c r="BI1771" s="1" t="s">
        <v>93</v>
      </c>
      <c r="BJ1771" s="1" t="s">
        <v>2856</v>
      </c>
      <c r="BK1771" s="1" t="s">
        <v>725</v>
      </c>
      <c r="BL1771" s="1" t="s">
        <v>2857</v>
      </c>
      <c r="BM1771" s="1" t="s">
        <v>126</v>
      </c>
      <c r="BN1771" s="1" t="s">
        <v>3496</v>
      </c>
      <c r="BO1771" s="1">
        <v>50</v>
      </c>
      <c r="BP1771" s="1">
        <v>50</v>
      </c>
      <c r="BQ1771" s="1" t="s">
        <v>1485</v>
      </c>
      <c r="BR1771" s="1" t="s">
        <v>1486</v>
      </c>
      <c r="BS1771" s="1" t="s">
        <v>84</v>
      </c>
      <c r="BU1771" s="1">
        <v>0</v>
      </c>
      <c r="BV1771" s="1">
        <v>0</v>
      </c>
      <c r="BW1771" s="1">
        <v>0</v>
      </c>
      <c r="BX1771" s="1">
        <v>0</v>
      </c>
    </row>
    <row r="1772" spans="4:76" hidden="1" x14ac:dyDescent="0.25">
      <c r="D1772" s="4"/>
      <c r="E1772" s="5" t="str">
        <f>BJ1772</f>
        <v>DPP-2019-Cycle</v>
      </c>
      <c r="F1772" s="5" t="str">
        <f>BK1772</f>
        <v>South</v>
      </c>
      <c r="H1772" s="5" t="str">
        <f>BB1772</f>
        <v>Withdrawn</v>
      </c>
      <c r="I1772" s="6" t="str">
        <f>BS1772</f>
        <v>Not Started</v>
      </c>
      <c r="J1772" s="1" t="s">
        <v>5471</v>
      </c>
      <c r="P1772" s="1" t="str">
        <f>BM1772</f>
        <v>NRIS</v>
      </c>
      <c r="Q1772" s="1" t="s">
        <v>6202</v>
      </c>
      <c r="R1772" s="1">
        <f>BP1772</f>
        <v>150</v>
      </c>
      <c r="T1772" s="1" t="str">
        <f>BQ1772</f>
        <v>Solar</v>
      </c>
      <c r="U1772" s="1" t="str">
        <f>BH1772</f>
        <v>Acadia Parish</v>
      </c>
      <c r="V1772" s="1" t="str">
        <f>BI1772</f>
        <v>LA</v>
      </c>
      <c r="Z1772" s="1">
        <v>0</v>
      </c>
      <c r="AB1772" s="1"/>
      <c r="AC1772" s="1"/>
      <c r="AJ1772" s="5"/>
      <c r="AK1772" s="5"/>
      <c r="AL1772" s="5"/>
      <c r="AM1772" s="5"/>
      <c r="AN1772" s="5"/>
      <c r="AO1772" s="5"/>
      <c r="AP1772" s="5"/>
      <c r="AQ1772" s="5"/>
      <c r="AR1772" s="32"/>
      <c r="AS1772" s="32"/>
      <c r="AT1772" s="28">
        <f>AR1772/($R1772*1000)</f>
        <v>0</v>
      </c>
      <c r="AU1772" s="28">
        <f>AS1772/($R1772*1000)</f>
        <v>0</v>
      </c>
      <c r="BB1772" s="1" t="s">
        <v>73</v>
      </c>
      <c r="BC1772" s="2">
        <v>43584</v>
      </c>
      <c r="BD1772" s="2">
        <v>44049</v>
      </c>
      <c r="BF1772" s="2">
        <v>44774</v>
      </c>
      <c r="BG1772" s="1" t="s">
        <v>2574</v>
      </c>
      <c r="BH1772" s="1" t="s">
        <v>3069</v>
      </c>
      <c r="BI1772" s="1" t="s">
        <v>61</v>
      </c>
      <c r="BJ1772" s="1" t="s">
        <v>2856</v>
      </c>
      <c r="BK1772" s="1" t="s">
        <v>2395</v>
      </c>
      <c r="BL1772" s="1" t="s">
        <v>2863</v>
      </c>
      <c r="BM1772" s="1" t="s">
        <v>126</v>
      </c>
      <c r="BN1772" s="1" t="s">
        <v>5472</v>
      </c>
      <c r="BO1772" s="1">
        <v>150</v>
      </c>
      <c r="BP1772" s="1">
        <v>150</v>
      </c>
      <c r="BQ1772" s="1" t="s">
        <v>1485</v>
      </c>
      <c r="BR1772" s="1" t="s">
        <v>1486</v>
      </c>
      <c r="BS1772" s="1" t="s">
        <v>84</v>
      </c>
      <c r="BU1772" s="1">
        <v>0</v>
      </c>
      <c r="BV1772" s="1">
        <v>0</v>
      </c>
      <c r="BW1772" s="1">
        <v>0</v>
      </c>
      <c r="BX1772" s="1">
        <v>0</v>
      </c>
    </row>
    <row r="1773" spans="4:76" x14ac:dyDescent="0.25">
      <c r="D1773" s="4"/>
      <c r="E1773" s="5" t="str">
        <f>BJ1773</f>
        <v>DPP-2019-Cycle</v>
      </c>
      <c r="F1773" s="5" t="str">
        <f>BK1773</f>
        <v>South</v>
      </c>
      <c r="G1773" s="5" t="str">
        <f>_xlfn.CONCAT(E1773,F1773)</f>
        <v>DPP-2019-CycleSouth</v>
      </c>
      <c r="H1773" s="5" t="str">
        <f>BB1773</f>
        <v>Active</v>
      </c>
      <c r="I1773" s="6" t="str">
        <f>BS1773</f>
        <v>Not Started</v>
      </c>
      <c r="J1773" s="1" t="s">
        <v>3499</v>
      </c>
      <c r="P1773" s="1" t="str">
        <f>BM1773</f>
        <v>NRIS</v>
      </c>
      <c r="Q1773" s="1" t="s">
        <v>6202</v>
      </c>
      <c r="R1773" s="1">
        <f>BP1773</f>
        <v>150</v>
      </c>
      <c r="T1773" s="1" t="str">
        <f>BQ1773</f>
        <v>Solar</v>
      </c>
      <c r="U1773" s="1" t="str">
        <f>BH1773</f>
        <v>West Baton Rouge Parish</v>
      </c>
      <c r="V1773" s="1" t="str">
        <f>BI1773</f>
        <v>LA</v>
      </c>
      <c r="Z1773" s="1">
        <v>1</v>
      </c>
      <c r="AA1773" s="1">
        <v>1</v>
      </c>
      <c r="AB1773" s="36">
        <v>600000</v>
      </c>
      <c r="AC1773" s="36">
        <v>2934367</v>
      </c>
      <c r="AJ1773" s="5"/>
      <c r="AK1773" s="32">
        <v>951087</v>
      </c>
      <c r="AL1773" s="32">
        <f>SUM(AB1773:AK1773)</f>
        <v>4485454</v>
      </c>
      <c r="AM1773" s="32"/>
      <c r="AN1773" s="32"/>
      <c r="AO1773" s="32"/>
      <c r="AP1773" s="32"/>
      <c r="AQ1773" s="37">
        <v>22427269</v>
      </c>
      <c r="AR1773" s="32">
        <f>AP1773</f>
        <v>0</v>
      </c>
      <c r="AS1773" s="32">
        <f>AR1773+AQ1773+AO1773</f>
        <v>22427269</v>
      </c>
      <c r="AT1773" s="28">
        <f>AR1773/($R1773*1000)</f>
        <v>0</v>
      </c>
      <c r="AU1773" s="28">
        <f>AS1773/($R1773*1000)</f>
        <v>149.51512666666667</v>
      </c>
      <c r="AV1773" s="16">
        <f>IF(P1773 = "NRIS",AS1773,AR1773)</f>
        <v>22427269</v>
      </c>
      <c r="BB1773" s="1" t="s">
        <v>2374</v>
      </c>
      <c r="BC1773" s="2">
        <v>43584</v>
      </c>
      <c r="BF1773" s="2">
        <v>44489</v>
      </c>
      <c r="BG1773" s="1" t="s">
        <v>2574</v>
      </c>
      <c r="BH1773" s="1" t="s">
        <v>3500</v>
      </c>
      <c r="BI1773" s="1" t="s">
        <v>61</v>
      </c>
      <c r="BJ1773" s="1" t="s">
        <v>2856</v>
      </c>
      <c r="BK1773" s="1" t="s">
        <v>2395</v>
      </c>
      <c r="BL1773" s="1" t="s">
        <v>2863</v>
      </c>
      <c r="BM1773" s="1" t="s">
        <v>126</v>
      </c>
      <c r="BN1773" s="1" t="s">
        <v>3501</v>
      </c>
      <c r="BO1773" s="1">
        <v>150</v>
      </c>
      <c r="BP1773" s="1">
        <v>150</v>
      </c>
      <c r="BQ1773" s="1" t="s">
        <v>1485</v>
      </c>
      <c r="BR1773" s="1" t="s">
        <v>1486</v>
      </c>
      <c r="BS1773" s="1" t="s">
        <v>84</v>
      </c>
      <c r="BU1773" s="1">
        <v>150</v>
      </c>
      <c r="BV1773" s="1">
        <v>45</v>
      </c>
      <c r="BW1773" s="1">
        <v>0</v>
      </c>
      <c r="BX1773" s="1">
        <v>0</v>
      </c>
    </row>
    <row r="1774" spans="4:76" hidden="1" x14ac:dyDescent="0.25">
      <c r="D1774" s="4"/>
      <c r="E1774" s="5" t="str">
        <f>BJ1774</f>
        <v>DPP-2019-Cycle</v>
      </c>
      <c r="F1774" s="5" t="str">
        <f>BK1774</f>
        <v>Central</v>
      </c>
      <c r="H1774" s="5" t="str">
        <f>BB1774</f>
        <v>Active</v>
      </c>
      <c r="I1774" s="6" t="str">
        <f>BS1774</f>
        <v>Not Started</v>
      </c>
      <c r="J1774" s="1" t="s">
        <v>3502</v>
      </c>
      <c r="P1774" s="1" t="str">
        <f>BM1774</f>
        <v>NRIS</v>
      </c>
      <c r="R1774" s="1">
        <f>BP1774</f>
        <v>592.79999999999995</v>
      </c>
      <c r="T1774" s="1" t="str">
        <f>BQ1774</f>
        <v>Solar</v>
      </c>
      <c r="U1774" s="1" t="str">
        <f>BH1774</f>
        <v>Macoupin County,Morgan County,Sangamon County</v>
      </c>
      <c r="V1774" s="1" t="str">
        <f>BI1774</f>
        <v>IL</v>
      </c>
      <c r="AB1774" s="1"/>
      <c r="AC1774" s="1"/>
      <c r="AJ1774" s="5"/>
      <c r="AK1774" s="5"/>
      <c r="AL1774" s="5"/>
      <c r="AM1774" s="5"/>
      <c r="AN1774" s="5"/>
      <c r="AO1774" s="5"/>
      <c r="AP1774" s="5"/>
      <c r="AQ1774" s="5"/>
      <c r="AR1774" s="32"/>
      <c r="AS1774" s="32"/>
      <c r="AT1774" s="28">
        <f>AR1774/($R1774*1000)</f>
        <v>0</v>
      </c>
      <c r="AU1774" s="28">
        <f>AS1774/($R1774*1000)</f>
        <v>0</v>
      </c>
      <c r="BB1774" s="1" t="s">
        <v>2374</v>
      </c>
      <c r="BC1774" s="2">
        <v>43584</v>
      </c>
      <c r="BF1774" s="2">
        <v>44681</v>
      </c>
      <c r="BG1774" s="1" t="s">
        <v>2444</v>
      </c>
      <c r="BH1774" s="1" t="s">
        <v>3503</v>
      </c>
      <c r="BI1774" s="1" t="s">
        <v>124</v>
      </c>
      <c r="BJ1774" s="1" t="s">
        <v>2856</v>
      </c>
      <c r="BK1774" s="1" t="s">
        <v>2435</v>
      </c>
      <c r="BL1774" s="1" t="s">
        <v>2857</v>
      </c>
      <c r="BM1774" s="1" t="s">
        <v>126</v>
      </c>
      <c r="BN1774" s="1" t="s">
        <v>3504</v>
      </c>
      <c r="BO1774" s="1">
        <v>592.79999999999995</v>
      </c>
      <c r="BP1774" s="1">
        <v>592.79999999999995</v>
      </c>
      <c r="BQ1774" s="1" t="s">
        <v>1485</v>
      </c>
      <c r="BR1774" s="1" t="s">
        <v>1486</v>
      </c>
      <c r="BS1774" s="1" t="s">
        <v>84</v>
      </c>
      <c r="BU1774" s="1">
        <v>0</v>
      </c>
      <c r="BV1774" s="1">
        <v>0</v>
      </c>
      <c r="BW1774" s="1">
        <v>0</v>
      </c>
      <c r="BX1774" s="1">
        <v>0</v>
      </c>
    </row>
    <row r="1775" spans="4:76" x14ac:dyDescent="0.25">
      <c r="D1775" s="4"/>
      <c r="E1775" s="5" t="str">
        <f>BJ1775</f>
        <v>DPP-2019-Cycle</v>
      </c>
      <c r="F1775" s="5" t="str">
        <f>BK1775</f>
        <v>South</v>
      </c>
      <c r="G1775" s="5" t="str">
        <f>_xlfn.CONCAT(E1775,F1775)</f>
        <v>DPP-2019-CycleSouth</v>
      </c>
      <c r="H1775" s="5" t="str">
        <f>BB1775</f>
        <v>Active</v>
      </c>
      <c r="I1775" s="6" t="str">
        <f>BS1775</f>
        <v>Not Started</v>
      </c>
      <c r="J1775" s="1" t="s">
        <v>3505</v>
      </c>
      <c r="P1775" s="1" t="str">
        <f>BM1775</f>
        <v>NRIS</v>
      </c>
      <c r="Q1775" s="1" t="s">
        <v>6202</v>
      </c>
      <c r="R1775" s="1">
        <f>BP1775</f>
        <v>150</v>
      </c>
      <c r="T1775" s="1" t="str">
        <f>BQ1775</f>
        <v>Solar</v>
      </c>
      <c r="U1775" s="1" t="str">
        <f>BH1775</f>
        <v>Pointe Coupee Parish</v>
      </c>
      <c r="V1775" s="1" t="str">
        <f>BI1775</f>
        <v>LA</v>
      </c>
      <c r="Z1775" s="1">
        <v>1</v>
      </c>
      <c r="AA1775" s="1">
        <v>1</v>
      </c>
      <c r="AB1775" s="36">
        <v>600000</v>
      </c>
      <c r="AC1775" s="36">
        <v>3130304</v>
      </c>
      <c r="AJ1775" s="5"/>
      <c r="AK1775" s="32">
        <v>5768361</v>
      </c>
      <c r="AL1775" s="32">
        <f>SUM(AB1775:AK1775)</f>
        <v>9498665</v>
      </c>
      <c r="AM1775" s="32"/>
      <c r="AN1775" s="32"/>
      <c r="AO1775" s="37"/>
      <c r="AP1775" s="37">
        <v>15000000</v>
      </c>
      <c r="AQ1775" s="37">
        <v>32493325</v>
      </c>
      <c r="AR1775" s="32">
        <f>AP1775</f>
        <v>15000000</v>
      </c>
      <c r="AS1775" s="32">
        <f>AR1775+AQ1775+AO1775</f>
        <v>47493325</v>
      </c>
      <c r="AT1775" s="28">
        <f>AR1775/($R1775*1000)</f>
        <v>100</v>
      </c>
      <c r="AU1775" s="28">
        <f>AS1775/($R1775*1000)</f>
        <v>316.62216666666666</v>
      </c>
      <c r="AV1775" s="16">
        <f>IF(P1775 = "NRIS",AS1775,AR1775)</f>
        <v>47493325</v>
      </c>
      <c r="BB1775" s="1" t="s">
        <v>2374</v>
      </c>
      <c r="BC1775" s="2">
        <v>43584</v>
      </c>
      <c r="BF1775" s="2">
        <v>44774</v>
      </c>
      <c r="BG1775" s="1" t="s">
        <v>2574</v>
      </c>
      <c r="BH1775" s="1" t="s">
        <v>3506</v>
      </c>
      <c r="BI1775" s="1" t="s">
        <v>61</v>
      </c>
      <c r="BJ1775" s="1" t="s">
        <v>2856</v>
      </c>
      <c r="BK1775" s="1" t="s">
        <v>2395</v>
      </c>
      <c r="BL1775" s="1" t="s">
        <v>2863</v>
      </c>
      <c r="BM1775" s="1" t="s">
        <v>126</v>
      </c>
      <c r="BN1775" s="1" t="s">
        <v>3507</v>
      </c>
      <c r="BO1775" s="1">
        <v>150</v>
      </c>
      <c r="BP1775" s="1">
        <v>150</v>
      </c>
      <c r="BQ1775" s="1" t="s">
        <v>1485</v>
      </c>
      <c r="BR1775" s="1" t="s">
        <v>1486</v>
      </c>
      <c r="BS1775" s="1" t="s">
        <v>84</v>
      </c>
      <c r="BU1775" s="1">
        <v>150</v>
      </c>
      <c r="BV1775" s="1">
        <v>150</v>
      </c>
      <c r="BW1775" s="1">
        <v>0</v>
      </c>
      <c r="BX1775" s="1">
        <v>0</v>
      </c>
    </row>
    <row r="1776" spans="4:76" hidden="1" x14ac:dyDescent="0.25">
      <c r="D1776" s="4"/>
      <c r="E1776" s="5" t="str">
        <f>BJ1776</f>
        <v>DPP-2019-Cycle</v>
      </c>
      <c r="F1776" s="5" t="str">
        <f>BK1776</f>
        <v>Central</v>
      </c>
      <c r="H1776" s="5" t="str">
        <f>BB1776</f>
        <v>Active</v>
      </c>
      <c r="I1776" s="6" t="str">
        <f>BS1776</f>
        <v>Not Started</v>
      </c>
      <c r="J1776" s="1" t="s">
        <v>3508</v>
      </c>
      <c r="P1776" s="1" t="str">
        <f>BM1776</f>
        <v>NRIS</v>
      </c>
      <c r="R1776" s="1">
        <f>BP1776</f>
        <v>250</v>
      </c>
      <c r="T1776" s="1" t="str">
        <f>BQ1776</f>
        <v>Solar</v>
      </c>
      <c r="U1776" s="1" t="str">
        <f>BH1776</f>
        <v>Henderson County</v>
      </c>
      <c r="V1776" s="1" t="str">
        <f>BI1776</f>
        <v>KY</v>
      </c>
      <c r="AB1776" s="1"/>
      <c r="AC1776" s="1"/>
      <c r="AJ1776" s="5"/>
      <c r="AK1776" s="5"/>
      <c r="AL1776" s="5"/>
      <c r="AM1776" s="5"/>
      <c r="AN1776" s="5"/>
      <c r="AO1776" s="5"/>
      <c r="AP1776" s="5"/>
      <c r="AQ1776" s="5"/>
      <c r="AR1776" s="32"/>
      <c r="AS1776" s="32"/>
      <c r="AT1776" s="28">
        <f>AR1776/($R1776*1000)</f>
        <v>0</v>
      </c>
      <c r="AU1776" s="28">
        <f>AS1776/($R1776*1000)</f>
        <v>0</v>
      </c>
      <c r="BB1776" s="1" t="s">
        <v>2374</v>
      </c>
      <c r="BC1776" s="2">
        <v>43584</v>
      </c>
      <c r="BF1776" s="2">
        <v>44774</v>
      </c>
      <c r="BG1776" s="1" t="s">
        <v>1657</v>
      </c>
      <c r="BH1776" s="1" t="s">
        <v>313</v>
      </c>
      <c r="BI1776" s="1" t="s">
        <v>82</v>
      </c>
      <c r="BJ1776" s="1" t="s">
        <v>2856</v>
      </c>
      <c r="BK1776" s="1" t="s">
        <v>2435</v>
      </c>
      <c r="BL1776" s="1" t="s">
        <v>2857</v>
      </c>
      <c r="BM1776" s="1" t="s">
        <v>126</v>
      </c>
      <c r="BN1776" s="1" t="s">
        <v>3509</v>
      </c>
      <c r="BO1776" s="1">
        <v>250</v>
      </c>
      <c r="BP1776" s="1">
        <v>250</v>
      </c>
      <c r="BQ1776" s="1" t="s">
        <v>1485</v>
      </c>
      <c r="BR1776" s="1" t="s">
        <v>1486</v>
      </c>
      <c r="BS1776" s="1" t="s">
        <v>84</v>
      </c>
      <c r="BU1776" s="1">
        <v>0</v>
      </c>
      <c r="BV1776" s="1">
        <v>0</v>
      </c>
      <c r="BW1776" s="1">
        <v>0</v>
      </c>
      <c r="BX1776" s="1">
        <v>0</v>
      </c>
    </row>
    <row r="1777" spans="2:76" hidden="1" x14ac:dyDescent="0.25">
      <c r="D1777" s="4"/>
      <c r="E1777" s="5" t="str">
        <f>BJ1777</f>
        <v>DPP-2019-Cycle</v>
      </c>
      <c r="F1777" s="5" t="str">
        <f>BK1777</f>
        <v>West</v>
      </c>
      <c r="H1777" s="5" t="str">
        <f>BB1777</f>
        <v>Active</v>
      </c>
      <c r="I1777" s="6" t="str">
        <f>BS1777</f>
        <v>Not Started</v>
      </c>
      <c r="J1777" s="1" t="s">
        <v>3510</v>
      </c>
      <c r="P1777" s="1" t="str">
        <f>BM1777</f>
        <v>NRIS</v>
      </c>
      <c r="R1777" s="1">
        <f>BP1777</f>
        <v>150</v>
      </c>
      <c r="T1777" s="1" t="str">
        <f>BQ1777</f>
        <v>Wind</v>
      </c>
      <c r="U1777" s="1" t="str">
        <f>BH1777</f>
        <v>Fayette County</v>
      </c>
      <c r="V1777" s="1" t="str">
        <f>BI1777</f>
        <v>IA</v>
      </c>
      <c r="AB1777" s="1"/>
      <c r="AC1777" s="1"/>
      <c r="AJ1777" s="5"/>
      <c r="AK1777" s="5"/>
      <c r="AL1777" s="5"/>
      <c r="AM1777" s="5"/>
      <c r="AN1777" s="5"/>
      <c r="AO1777" s="5"/>
      <c r="AP1777" s="5"/>
      <c r="AQ1777" s="5"/>
      <c r="AR1777" s="32"/>
      <c r="AS1777" s="32"/>
      <c r="AT1777" s="28">
        <f>AR1777/($R1777*1000)</f>
        <v>0</v>
      </c>
      <c r="AU1777" s="28">
        <f>AS1777/($R1777*1000)</f>
        <v>0</v>
      </c>
      <c r="BB1777" s="1" t="s">
        <v>2374</v>
      </c>
      <c r="BC1777" s="2">
        <v>43584</v>
      </c>
      <c r="BF1777" s="2">
        <v>44774</v>
      </c>
      <c r="BG1777" s="1" t="s">
        <v>87</v>
      </c>
      <c r="BH1777" s="1" t="s">
        <v>1533</v>
      </c>
      <c r="BI1777" s="1" t="s">
        <v>89</v>
      </c>
      <c r="BJ1777" s="1" t="s">
        <v>2856</v>
      </c>
      <c r="BK1777" s="1" t="s">
        <v>725</v>
      </c>
      <c r="BL1777" s="1" t="s">
        <v>2857</v>
      </c>
      <c r="BM1777" s="1" t="s">
        <v>126</v>
      </c>
      <c r="BN1777" s="1" t="s">
        <v>3511</v>
      </c>
      <c r="BO1777" s="1">
        <v>150</v>
      </c>
      <c r="BP1777" s="1">
        <v>150</v>
      </c>
      <c r="BQ1777" s="1" t="s">
        <v>97</v>
      </c>
      <c r="BR1777" s="1" t="s">
        <v>98</v>
      </c>
      <c r="BS1777" s="1" t="s">
        <v>84</v>
      </c>
      <c r="BU1777" s="1">
        <v>0</v>
      </c>
      <c r="BV1777" s="1">
        <v>0</v>
      </c>
      <c r="BW1777" s="1">
        <v>0</v>
      </c>
      <c r="BX1777" s="1">
        <v>0</v>
      </c>
    </row>
    <row r="1778" spans="2:76" hidden="1" x14ac:dyDescent="0.25">
      <c r="E1778" s="5" t="str">
        <f>BJ1778</f>
        <v>DPP-2019-Cycle</v>
      </c>
      <c r="F1778" s="5" t="str">
        <f>BK1778</f>
        <v>West</v>
      </c>
      <c r="H1778" s="5" t="str">
        <f>BB1778</f>
        <v>Active</v>
      </c>
      <c r="I1778" s="6" t="str">
        <f>BS1778</f>
        <v>Not Started</v>
      </c>
      <c r="J1778" s="1" t="s">
        <v>3512</v>
      </c>
      <c r="P1778" s="1" t="str">
        <f>BM1778</f>
        <v>NRIS</v>
      </c>
      <c r="R1778" s="1">
        <f>BP1778</f>
        <v>100</v>
      </c>
      <c r="T1778" s="1" t="str">
        <f>BQ1778</f>
        <v>Battery Storage</v>
      </c>
      <c r="U1778" s="1" t="str">
        <f>BH1778</f>
        <v>Dakota County</v>
      </c>
      <c r="V1778" s="1" t="str">
        <f>BI1778</f>
        <v>MN</v>
      </c>
      <c r="AB1778" s="1"/>
      <c r="AC1778" s="1"/>
      <c r="AJ1778" s="5"/>
      <c r="AK1778" s="5"/>
      <c r="AL1778" s="5"/>
      <c r="AM1778" s="5"/>
      <c r="AN1778" s="5"/>
      <c r="AO1778" s="5"/>
      <c r="AP1778" s="5"/>
      <c r="AQ1778" s="5"/>
      <c r="AR1778" s="32"/>
      <c r="AS1778" s="32"/>
      <c r="AT1778" s="28">
        <f>AR1778/($R1778*1000)</f>
        <v>0</v>
      </c>
      <c r="AU1778" s="28">
        <f>AS1778/($R1778*1000)</f>
        <v>0</v>
      </c>
      <c r="BB1778" s="1" t="s">
        <v>2374</v>
      </c>
      <c r="BC1778" s="2">
        <v>43584</v>
      </c>
      <c r="BF1778" s="2">
        <v>44774</v>
      </c>
      <c r="BG1778" s="1" t="s">
        <v>91</v>
      </c>
      <c r="BH1778" s="1" t="s">
        <v>120</v>
      </c>
      <c r="BI1778" s="1" t="s">
        <v>93</v>
      </c>
      <c r="BJ1778" s="1" t="s">
        <v>2856</v>
      </c>
      <c r="BK1778" s="1" t="s">
        <v>725</v>
      </c>
      <c r="BL1778" s="1" t="s">
        <v>2857</v>
      </c>
      <c r="BM1778" s="1" t="s">
        <v>126</v>
      </c>
      <c r="BN1778" s="1" t="s">
        <v>3513</v>
      </c>
      <c r="BO1778" s="1">
        <v>100</v>
      </c>
      <c r="BP1778" s="1">
        <v>100</v>
      </c>
      <c r="BQ1778" s="1" t="s">
        <v>2498</v>
      </c>
      <c r="BR1778" s="1" t="s">
        <v>2499</v>
      </c>
      <c r="BS1778" s="1" t="s">
        <v>84</v>
      </c>
      <c r="BU1778" s="1">
        <v>0</v>
      </c>
      <c r="BV1778" s="1">
        <v>0</v>
      </c>
      <c r="BW1778" s="1">
        <v>0</v>
      </c>
      <c r="BX1778" s="1">
        <v>0</v>
      </c>
    </row>
    <row r="1779" spans="2:76" hidden="1" x14ac:dyDescent="0.25">
      <c r="D1779" s="4"/>
      <c r="E1779" s="5" t="str">
        <f>BJ1779</f>
        <v>DPP-2019-Cycle</v>
      </c>
      <c r="F1779" s="5" t="str">
        <f>BK1779</f>
        <v>South</v>
      </c>
      <c r="H1779" s="5" t="str">
        <f>BB1779</f>
        <v>Withdrawn</v>
      </c>
      <c r="I1779" s="6" t="str">
        <f>BS1779</f>
        <v>Not Started</v>
      </c>
      <c r="J1779" s="1" t="s">
        <v>5473</v>
      </c>
      <c r="P1779" s="1" t="str">
        <f>BM1779</f>
        <v>NRIS</v>
      </c>
      <c r="Q1779" s="1" t="s">
        <v>6202</v>
      </c>
      <c r="R1779" s="1">
        <f>BP1779</f>
        <v>200</v>
      </c>
      <c r="T1779" s="1" t="str">
        <f>BQ1779</f>
        <v>Solar</v>
      </c>
      <c r="U1779" s="1" t="str">
        <f>BH1779</f>
        <v>Crittenden County</v>
      </c>
      <c r="V1779" s="1" t="str">
        <f>BI1779</f>
        <v>AR</v>
      </c>
      <c r="Z1779" s="1">
        <v>0</v>
      </c>
      <c r="AB1779" s="1"/>
      <c r="AC1779" s="1"/>
      <c r="AJ1779" s="5"/>
      <c r="AK1779" s="5"/>
      <c r="AL1779" s="5"/>
      <c r="AM1779" s="5"/>
      <c r="AN1779" s="5"/>
      <c r="AO1779" s="5"/>
      <c r="AP1779" s="5"/>
      <c r="AQ1779" s="5"/>
      <c r="AR1779" s="32"/>
      <c r="AS1779" s="32"/>
      <c r="AT1779" s="28">
        <f>AR1779/($R1779*1000)</f>
        <v>0</v>
      </c>
      <c r="AU1779" s="28">
        <f>AS1779/($R1779*1000)</f>
        <v>0</v>
      </c>
      <c r="BB1779" s="1" t="s">
        <v>73</v>
      </c>
      <c r="BC1779" s="2">
        <v>43584</v>
      </c>
      <c r="BD1779" s="2">
        <v>44049</v>
      </c>
      <c r="BF1779" s="2">
        <v>44774</v>
      </c>
      <c r="BG1779" s="1" t="s">
        <v>2392</v>
      </c>
      <c r="BH1779" s="1" t="s">
        <v>2393</v>
      </c>
      <c r="BI1779" s="1" t="s">
        <v>2394</v>
      </c>
      <c r="BJ1779" s="1" t="s">
        <v>2856</v>
      </c>
      <c r="BK1779" s="1" t="s">
        <v>2395</v>
      </c>
      <c r="BL1779" s="1" t="s">
        <v>2863</v>
      </c>
      <c r="BM1779" s="1" t="s">
        <v>126</v>
      </c>
      <c r="BN1779" s="1" t="s">
        <v>5474</v>
      </c>
      <c r="BO1779" s="1">
        <v>200</v>
      </c>
      <c r="BP1779" s="1">
        <v>200</v>
      </c>
      <c r="BQ1779" s="1" t="s">
        <v>1485</v>
      </c>
      <c r="BR1779" s="1" t="s">
        <v>1486</v>
      </c>
      <c r="BS1779" s="1" t="s">
        <v>84</v>
      </c>
      <c r="BU1779" s="1">
        <v>0</v>
      </c>
      <c r="BV1779" s="1">
        <v>0</v>
      </c>
      <c r="BW1779" s="1">
        <v>0</v>
      </c>
      <c r="BX1779" s="1">
        <v>0</v>
      </c>
    </row>
    <row r="1780" spans="2:76" hidden="1" x14ac:dyDescent="0.25">
      <c r="D1780" s="4"/>
      <c r="E1780" s="5" t="str">
        <f>BJ1780</f>
        <v>DPP-2019-Cycle</v>
      </c>
      <c r="F1780" s="5" t="str">
        <f>BK1780</f>
        <v>Central</v>
      </c>
      <c r="H1780" s="5" t="str">
        <f>BB1780</f>
        <v>Active</v>
      </c>
      <c r="I1780" s="6" t="str">
        <f>BS1780</f>
        <v>Not Started</v>
      </c>
      <c r="J1780" s="1" t="s">
        <v>3517</v>
      </c>
      <c r="P1780" s="1" t="str">
        <f>BM1780</f>
        <v>NRIS Only</v>
      </c>
      <c r="R1780" s="1">
        <f>BP1780</f>
        <v>30</v>
      </c>
      <c r="T1780" s="1" t="str">
        <f>BQ1780</f>
        <v>Wind</v>
      </c>
      <c r="U1780" s="1" t="str">
        <f>BH1780</f>
        <v>Benton County,Warren County</v>
      </c>
      <c r="V1780" s="1" t="str">
        <f>BI1780</f>
        <v>IN</v>
      </c>
      <c r="AB1780" s="1"/>
      <c r="AC1780" s="1"/>
      <c r="AJ1780" s="5"/>
      <c r="AK1780" s="5"/>
      <c r="AL1780" s="5"/>
      <c r="AM1780" s="5"/>
      <c r="AN1780" s="5"/>
      <c r="AO1780" s="5"/>
      <c r="AP1780" s="5"/>
      <c r="AQ1780" s="5"/>
      <c r="AR1780" s="32"/>
      <c r="AS1780" s="32"/>
      <c r="AT1780" s="28">
        <f>AR1780/($R1780*1000)</f>
        <v>0</v>
      </c>
      <c r="AU1780" s="28">
        <f>AS1780/($R1780*1000)</f>
        <v>0</v>
      </c>
      <c r="BB1780" s="1" t="s">
        <v>2374</v>
      </c>
      <c r="BC1780" s="2">
        <v>43584</v>
      </c>
      <c r="BF1780" s="2">
        <v>43585</v>
      </c>
      <c r="BG1780" s="1" t="s">
        <v>2850</v>
      </c>
      <c r="BH1780" s="1" t="s">
        <v>3518</v>
      </c>
      <c r="BI1780" s="1" t="s">
        <v>103</v>
      </c>
      <c r="BJ1780" s="1" t="s">
        <v>2856</v>
      </c>
      <c r="BK1780" s="1" t="s">
        <v>2435</v>
      </c>
      <c r="BL1780" s="1" t="s">
        <v>2857</v>
      </c>
      <c r="BM1780" s="1" t="s">
        <v>1466</v>
      </c>
      <c r="BN1780" s="1" t="s">
        <v>3519</v>
      </c>
      <c r="BO1780" s="1">
        <v>30</v>
      </c>
      <c r="BP1780" s="1">
        <v>30</v>
      </c>
      <c r="BQ1780" s="1" t="s">
        <v>97</v>
      </c>
      <c r="BR1780" s="1" t="s">
        <v>98</v>
      </c>
      <c r="BS1780" s="1" t="s">
        <v>84</v>
      </c>
      <c r="BU1780" s="1">
        <v>0</v>
      </c>
      <c r="BV1780" s="1">
        <v>0</v>
      </c>
      <c r="BW1780" s="1">
        <v>0</v>
      </c>
      <c r="BX1780" s="1">
        <v>0</v>
      </c>
    </row>
    <row r="1781" spans="2:76" hidden="1" x14ac:dyDescent="0.25">
      <c r="D1781" s="4"/>
      <c r="E1781" s="5" t="str">
        <f>BJ1781</f>
        <v>DPP-2019-Cycle</v>
      </c>
      <c r="F1781" s="5" t="str">
        <f>BK1781</f>
        <v>West</v>
      </c>
      <c r="H1781" s="5" t="str">
        <f>BB1781</f>
        <v>Active</v>
      </c>
      <c r="I1781" s="6" t="str">
        <f>BS1781</f>
        <v>Not Started</v>
      </c>
      <c r="J1781" s="1" t="s">
        <v>3520</v>
      </c>
      <c r="P1781" s="1" t="str">
        <f>BM1781</f>
        <v>NRIS</v>
      </c>
      <c r="R1781" s="1">
        <f>BP1781</f>
        <v>200</v>
      </c>
      <c r="T1781" s="1" t="str">
        <f>BQ1781</f>
        <v>Solar</v>
      </c>
      <c r="U1781" s="1" t="str">
        <f>BH1781</f>
        <v>Lee County</v>
      </c>
      <c r="V1781" s="1" t="str">
        <f>BI1781</f>
        <v>IA</v>
      </c>
      <c r="AB1781" s="1"/>
      <c r="AC1781" s="1"/>
      <c r="AJ1781" s="5"/>
      <c r="AK1781" s="5"/>
      <c r="AL1781" s="5"/>
      <c r="AM1781" s="5"/>
      <c r="AN1781" s="5"/>
      <c r="AO1781" s="5"/>
      <c r="AP1781" s="5"/>
      <c r="AQ1781" s="5"/>
      <c r="AR1781" s="32"/>
      <c r="AS1781" s="32"/>
      <c r="AT1781" s="28">
        <f>AR1781/($R1781*1000)</f>
        <v>0</v>
      </c>
      <c r="AU1781" s="28">
        <f>AS1781/($R1781*1000)</f>
        <v>0</v>
      </c>
      <c r="BB1781" s="1" t="s">
        <v>2374</v>
      </c>
      <c r="BC1781" s="2">
        <v>43584</v>
      </c>
      <c r="BF1781" s="2">
        <v>44774</v>
      </c>
      <c r="BG1781" s="1" t="s">
        <v>87</v>
      </c>
      <c r="BH1781" s="1" t="s">
        <v>518</v>
      </c>
      <c r="BI1781" s="1" t="s">
        <v>89</v>
      </c>
      <c r="BJ1781" s="1" t="s">
        <v>2856</v>
      </c>
      <c r="BK1781" s="1" t="s">
        <v>725</v>
      </c>
      <c r="BL1781" s="1" t="s">
        <v>2857</v>
      </c>
      <c r="BM1781" s="1" t="s">
        <v>126</v>
      </c>
      <c r="BN1781" s="1" t="s">
        <v>3521</v>
      </c>
      <c r="BO1781" s="1">
        <v>200</v>
      </c>
      <c r="BP1781" s="1">
        <v>200</v>
      </c>
      <c r="BQ1781" s="1" t="s">
        <v>1485</v>
      </c>
      <c r="BR1781" s="1" t="s">
        <v>1486</v>
      </c>
      <c r="BS1781" s="1" t="s">
        <v>84</v>
      </c>
      <c r="BU1781" s="1">
        <v>0</v>
      </c>
      <c r="BV1781" s="1">
        <v>0</v>
      </c>
      <c r="BW1781" s="1">
        <v>0</v>
      </c>
      <c r="BX1781" s="1">
        <v>0</v>
      </c>
    </row>
    <row r="1782" spans="2:76" hidden="1" x14ac:dyDescent="0.25">
      <c r="D1782" s="4"/>
      <c r="E1782" s="5" t="str">
        <f>BJ1782</f>
        <v>DPP-2019-Cycle</v>
      </c>
      <c r="F1782" s="5" t="str">
        <f>BK1782</f>
        <v>East (ITC)</v>
      </c>
      <c r="H1782" s="5" t="str">
        <f>BB1782</f>
        <v>Active</v>
      </c>
      <c r="I1782" s="6" t="str">
        <f>BS1782</f>
        <v>Not Started</v>
      </c>
      <c r="J1782" s="1" t="s">
        <v>3522</v>
      </c>
      <c r="P1782" s="1" t="str">
        <f>BM1782</f>
        <v>NRIS</v>
      </c>
      <c r="R1782" s="1">
        <f>BP1782</f>
        <v>100</v>
      </c>
      <c r="T1782" s="1" t="str">
        <f>BQ1782</f>
        <v>Solar</v>
      </c>
      <c r="U1782" s="1" t="str">
        <f>BH1782</f>
        <v>Jackson County</v>
      </c>
      <c r="V1782" s="1" t="str">
        <f>BI1782</f>
        <v>MI</v>
      </c>
      <c r="AB1782" s="1"/>
      <c r="AC1782" s="1"/>
      <c r="AJ1782" s="5"/>
      <c r="AK1782" s="5"/>
      <c r="AL1782" s="5"/>
      <c r="AM1782" s="5"/>
      <c r="AN1782" s="5"/>
      <c r="AO1782" s="5"/>
      <c r="AP1782" s="5"/>
      <c r="AQ1782" s="5"/>
      <c r="AR1782" s="32"/>
      <c r="AS1782" s="32"/>
      <c r="AT1782" s="28">
        <f>AR1782/($R1782*1000)</f>
        <v>0</v>
      </c>
      <c r="AU1782" s="28">
        <f>AS1782/($R1782*1000)</f>
        <v>0</v>
      </c>
      <c r="BB1782" s="1" t="s">
        <v>2374</v>
      </c>
      <c r="BC1782" s="2">
        <v>43584</v>
      </c>
      <c r="BF1782" s="2">
        <v>44774</v>
      </c>
      <c r="BG1782" s="1" t="s">
        <v>139</v>
      </c>
      <c r="BH1782" s="1" t="s">
        <v>259</v>
      </c>
      <c r="BI1782" s="1" t="s">
        <v>130</v>
      </c>
      <c r="BJ1782" s="1" t="s">
        <v>2856</v>
      </c>
      <c r="BK1782" s="1" t="s">
        <v>1808</v>
      </c>
      <c r="BL1782" s="1" t="s">
        <v>2863</v>
      </c>
      <c r="BM1782" s="1" t="s">
        <v>126</v>
      </c>
      <c r="BN1782" s="1" t="s">
        <v>3523</v>
      </c>
      <c r="BO1782" s="1">
        <v>100</v>
      </c>
      <c r="BP1782" s="1">
        <v>100</v>
      </c>
      <c r="BQ1782" s="1" t="s">
        <v>1485</v>
      </c>
      <c r="BR1782" s="1" t="s">
        <v>1486</v>
      </c>
      <c r="BS1782" s="1" t="s">
        <v>84</v>
      </c>
      <c r="BU1782" s="1">
        <v>100</v>
      </c>
      <c r="BV1782" s="1">
        <v>100</v>
      </c>
      <c r="BW1782" s="1">
        <v>0</v>
      </c>
      <c r="BX1782" s="1">
        <v>0</v>
      </c>
    </row>
    <row r="1783" spans="2:76" hidden="1" x14ac:dyDescent="0.25">
      <c r="D1783" s="4"/>
      <c r="E1783" s="5" t="str">
        <f>BJ1783</f>
        <v>DPP-2019-Cycle</v>
      </c>
      <c r="F1783" s="5" t="str">
        <f>BK1783</f>
        <v>West</v>
      </c>
      <c r="H1783" s="5" t="str">
        <f>BB1783</f>
        <v>Active</v>
      </c>
      <c r="I1783" s="6" t="str">
        <f>BS1783</f>
        <v>Not Started</v>
      </c>
      <c r="J1783" s="1" t="s">
        <v>3524</v>
      </c>
      <c r="P1783" s="1" t="str">
        <f>BM1783</f>
        <v>NRIS</v>
      </c>
      <c r="R1783" s="1">
        <f>BP1783</f>
        <v>100</v>
      </c>
      <c r="T1783" s="1" t="str">
        <f>BQ1783</f>
        <v>Solar</v>
      </c>
      <c r="U1783" s="1" t="str">
        <f>BH1783</f>
        <v>Chisago County</v>
      </c>
      <c r="V1783" s="1" t="str">
        <f>BI1783</f>
        <v>MN</v>
      </c>
      <c r="AB1783" s="1"/>
      <c r="AC1783" s="1"/>
      <c r="AJ1783" s="5"/>
      <c r="AK1783" s="5"/>
      <c r="AL1783" s="5"/>
      <c r="AM1783" s="5"/>
      <c r="AN1783" s="5"/>
      <c r="AO1783" s="5"/>
      <c r="AP1783" s="5"/>
      <c r="AQ1783" s="5"/>
      <c r="AR1783" s="32"/>
      <c r="AS1783" s="32"/>
      <c r="AT1783" s="28">
        <f>AR1783/($R1783*1000)</f>
        <v>0</v>
      </c>
      <c r="AU1783" s="28">
        <f>AS1783/($R1783*1000)</f>
        <v>0</v>
      </c>
      <c r="BB1783" s="1" t="s">
        <v>2374</v>
      </c>
      <c r="BC1783" s="2">
        <v>43584</v>
      </c>
      <c r="BF1783" s="2">
        <v>44774</v>
      </c>
      <c r="BG1783" s="1" t="s">
        <v>91</v>
      </c>
      <c r="BH1783" s="1" t="s">
        <v>142</v>
      </c>
      <c r="BI1783" s="1" t="s">
        <v>93</v>
      </c>
      <c r="BJ1783" s="1" t="s">
        <v>2856</v>
      </c>
      <c r="BK1783" s="1" t="s">
        <v>725</v>
      </c>
      <c r="BL1783" s="1" t="s">
        <v>2857</v>
      </c>
      <c r="BM1783" s="1" t="s">
        <v>126</v>
      </c>
      <c r="BN1783" s="1" t="s">
        <v>3525</v>
      </c>
      <c r="BO1783" s="1">
        <v>100</v>
      </c>
      <c r="BP1783" s="1">
        <v>100</v>
      </c>
      <c r="BQ1783" s="1" t="s">
        <v>1485</v>
      </c>
      <c r="BR1783" s="1" t="s">
        <v>1486</v>
      </c>
      <c r="BS1783" s="1" t="s">
        <v>84</v>
      </c>
      <c r="BU1783" s="1">
        <v>0</v>
      </c>
      <c r="BV1783" s="1">
        <v>0</v>
      </c>
      <c r="BW1783" s="1">
        <v>0</v>
      </c>
      <c r="BX1783" s="1">
        <v>0</v>
      </c>
    </row>
    <row r="1784" spans="2:76" hidden="1" x14ac:dyDescent="0.25">
      <c r="D1784" s="4"/>
      <c r="E1784" s="5" t="str">
        <f>BJ1784</f>
        <v>DPP-2019-Cycle</v>
      </c>
      <c r="F1784" s="5" t="str">
        <f>BK1784</f>
        <v>West</v>
      </c>
      <c r="H1784" s="5" t="str">
        <f>BB1784</f>
        <v>Active</v>
      </c>
      <c r="I1784" s="6" t="str">
        <f>BS1784</f>
        <v>Not Started</v>
      </c>
      <c r="J1784" s="1" t="s">
        <v>3526</v>
      </c>
      <c r="P1784" s="1" t="str">
        <f>BM1784</f>
        <v>NRIS</v>
      </c>
      <c r="R1784" s="1">
        <f>BP1784</f>
        <v>200</v>
      </c>
      <c r="T1784" s="1" t="str">
        <f>BQ1784</f>
        <v>Solar</v>
      </c>
      <c r="U1784" s="1" t="str">
        <f>BH1784</f>
        <v>Chippewa County</v>
      </c>
      <c r="V1784" s="1" t="str">
        <f>BI1784</f>
        <v>WI</v>
      </c>
      <c r="AB1784" s="1"/>
      <c r="AC1784" s="1"/>
      <c r="AJ1784" s="5"/>
      <c r="AK1784" s="5"/>
      <c r="AL1784" s="5"/>
      <c r="AM1784" s="5"/>
      <c r="AN1784" s="5"/>
      <c r="AO1784" s="5"/>
      <c r="AP1784" s="5"/>
      <c r="AQ1784" s="5"/>
      <c r="AR1784" s="32"/>
      <c r="AS1784" s="32"/>
      <c r="AT1784" s="28">
        <f>AR1784/($R1784*1000)</f>
        <v>0</v>
      </c>
      <c r="AU1784" s="28">
        <f>AS1784/($R1784*1000)</f>
        <v>0</v>
      </c>
      <c r="BB1784" s="1" t="s">
        <v>2374</v>
      </c>
      <c r="BC1784" s="2">
        <v>43584</v>
      </c>
      <c r="BF1784" s="2">
        <v>44743</v>
      </c>
      <c r="BG1784" s="1" t="s">
        <v>91</v>
      </c>
      <c r="BH1784" s="1" t="s">
        <v>972</v>
      </c>
      <c r="BI1784" s="1" t="s">
        <v>76</v>
      </c>
      <c r="BJ1784" s="1" t="s">
        <v>2856</v>
      </c>
      <c r="BK1784" s="1" t="s">
        <v>725</v>
      </c>
      <c r="BL1784" s="1" t="s">
        <v>2857</v>
      </c>
      <c r="BM1784" s="1" t="s">
        <v>126</v>
      </c>
      <c r="BN1784" s="1" t="s">
        <v>3527</v>
      </c>
      <c r="BO1784" s="1">
        <v>200</v>
      </c>
      <c r="BP1784" s="1">
        <v>200</v>
      </c>
      <c r="BQ1784" s="1" t="s">
        <v>1485</v>
      </c>
      <c r="BR1784" s="1" t="s">
        <v>1486</v>
      </c>
      <c r="BS1784" s="1" t="s">
        <v>84</v>
      </c>
      <c r="BU1784" s="1">
        <v>0</v>
      </c>
      <c r="BV1784" s="1">
        <v>0</v>
      </c>
      <c r="BW1784" s="1">
        <v>0</v>
      </c>
      <c r="BX1784" s="1">
        <v>0</v>
      </c>
    </row>
    <row r="1785" spans="2:76" hidden="1" x14ac:dyDescent="0.25">
      <c r="D1785" s="4"/>
      <c r="E1785" s="5" t="str">
        <f>BJ1785</f>
        <v>DPP-2019-Cycle</v>
      </c>
      <c r="F1785" s="5" t="str">
        <f>BK1785</f>
        <v>Central</v>
      </c>
      <c r="H1785" s="5" t="str">
        <f>BB1785</f>
        <v>Active</v>
      </c>
      <c r="I1785" s="6" t="str">
        <f>BS1785</f>
        <v>Not Started</v>
      </c>
      <c r="J1785" s="1" t="s">
        <v>3528</v>
      </c>
      <c r="P1785" s="1" t="str">
        <f>BM1785</f>
        <v>NRIS</v>
      </c>
      <c r="R1785" s="1">
        <f>BP1785</f>
        <v>75</v>
      </c>
      <c r="T1785" s="1" t="str">
        <f>BQ1785</f>
        <v>Solar</v>
      </c>
      <c r="U1785" s="1" t="str">
        <f>BH1785</f>
        <v>Clark County</v>
      </c>
      <c r="V1785" s="1" t="str">
        <f>BI1785</f>
        <v>IL</v>
      </c>
      <c r="AB1785" s="1"/>
      <c r="AC1785" s="1"/>
      <c r="AJ1785" s="5"/>
      <c r="AK1785" s="5"/>
      <c r="AL1785" s="5"/>
      <c r="AM1785" s="5"/>
      <c r="AN1785" s="5"/>
      <c r="AO1785" s="5"/>
      <c r="AP1785" s="5"/>
      <c r="AQ1785" s="5"/>
      <c r="AR1785" s="32"/>
      <c r="AS1785" s="32"/>
      <c r="AT1785" s="28">
        <f>AR1785/($R1785*1000)</f>
        <v>0</v>
      </c>
      <c r="AU1785" s="28">
        <f>AS1785/($R1785*1000)</f>
        <v>0</v>
      </c>
      <c r="BB1785" s="1" t="s">
        <v>2374</v>
      </c>
      <c r="BC1785" s="2">
        <v>43584</v>
      </c>
      <c r="BF1785" s="2">
        <v>44669</v>
      </c>
      <c r="BG1785" s="1" t="s">
        <v>122</v>
      </c>
      <c r="BH1785" s="1" t="s">
        <v>2829</v>
      </c>
      <c r="BI1785" s="1" t="s">
        <v>124</v>
      </c>
      <c r="BJ1785" s="1" t="s">
        <v>2856</v>
      </c>
      <c r="BK1785" s="1" t="s">
        <v>2435</v>
      </c>
      <c r="BL1785" s="1" t="s">
        <v>2857</v>
      </c>
      <c r="BM1785" s="1" t="s">
        <v>126</v>
      </c>
      <c r="BN1785" s="1" t="s">
        <v>3529</v>
      </c>
      <c r="BO1785" s="1">
        <v>75</v>
      </c>
      <c r="BP1785" s="1">
        <v>75</v>
      </c>
      <c r="BQ1785" s="1" t="s">
        <v>1485</v>
      </c>
      <c r="BR1785" s="1" t="s">
        <v>1486</v>
      </c>
      <c r="BS1785" s="1" t="s">
        <v>84</v>
      </c>
      <c r="BU1785" s="1">
        <v>0</v>
      </c>
      <c r="BV1785" s="1">
        <v>0</v>
      </c>
      <c r="BW1785" s="1">
        <v>0</v>
      </c>
      <c r="BX1785" s="1">
        <v>0</v>
      </c>
    </row>
    <row r="1786" spans="2:76" hidden="1" x14ac:dyDescent="0.25">
      <c r="D1786" s="4"/>
      <c r="E1786" s="5" t="str">
        <f>BJ1786</f>
        <v>DPP-2019-Cycle</v>
      </c>
      <c r="F1786" s="5" t="str">
        <f>BK1786</f>
        <v>West</v>
      </c>
      <c r="H1786" s="5" t="str">
        <f>BB1786</f>
        <v>Active</v>
      </c>
      <c r="I1786" s="6" t="str">
        <f>BS1786</f>
        <v>Not Started</v>
      </c>
      <c r="J1786" s="1" t="s">
        <v>3530</v>
      </c>
      <c r="P1786" s="1" t="str">
        <f>BM1786</f>
        <v>NRIS</v>
      </c>
      <c r="R1786" s="1">
        <f>BP1786</f>
        <v>25</v>
      </c>
      <c r="T1786" s="1" t="str">
        <f>BQ1786</f>
        <v>Battery Storage</v>
      </c>
      <c r="U1786" s="1" t="str">
        <f>BH1786</f>
        <v>Union County</v>
      </c>
      <c r="V1786" s="1" t="str">
        <f>BI1786</f>
        <v>IA</v>
      </c>
      <c r="AB1786" s="1"/>
      <c r="AC1786" s="1"/>
      <c r="AJ1786" s="5"/>
      <c r="AK1786" s="5"/>
      <c r="AL1786" s="5"/>
      <c r="AM1786" s="5"/>
      <c r="AN1786" s="5"/>
      <c r="AO1786" s="5"/>
      <c r="AP1786" s="5"/>
      <c r="AQ1786" s="5"/>
      <c r="AR1786" s="32"/>
      <c r="AS1786" s="32"/>
      <c r="AT1786" s="28">
        <f>AR1786/($R1786*1000)</f>
        <v>0</v>
      </c>
      <c r="AU1786" s="28">
        <f>AS1786/($R1786*1000)</f>
        <v>0</v>
      </c>
      <c r="BB1786" s="1" t="s">
        <v>2374</v>
      </c>
      <c r="BC1786" s="2">
        <v>43584</v>
      </c>
      <c r="BF1786" s="2">
        <v>45200</v>
      </c>
      <c r="BG1786" s="1" t="s">
        <v>87</v>
      </c>
      <c r="BH1786" s="1" t="s">
        <v>2643</v>
      </c>
      <c r="BI1786" s="1" t="s">
        <v>89</v>
      </c>
      <c r="BJ1786" s="1" t="s">
        <v>2856</v>
      </c>
      <c r="BK1786" s="1" t="s">
        <v>725</v>
      </c>
      <c r="BL1786" s="1" t="s">
        <v>2857</v>
      </c>
      <c r="BM1786" s="1" t="s">
        <v>126</v>
      </c>
      <c r="BN1786" s="1" t="s">
        <v>3531</v>
      </c>
      <c r="BO1786" s="1">
        <v>25</v>
      </c>
      <c r="BP1786" s="1">
        <v>25</v>
      </c>
      <c r="BQ1786" s="1" t="s">
        <v>2498</v>
      </c>
      <c r="BR1786" s="1" t="s">
        <v>2499</v>
      </c>
      <c r="BS1786" s="1" t="s">
        <v>84</v>
      </c>
      <c r="BU1786" s="1">
        <v>0</v>
      </c>
      <c r="BV1786" s="1">
        <v>0</v>
      </c>
      <c r="BW1786" s="1">
        <v>0</v>
      </c>
      <c r="BX1786" s="1">
        <v>0</v>
      </c>
    </row>
    <row r="1787" spans="2:76" hidden="1" x14ac:dyDescent="0.25">
      <c r="D1787" s="4"/>
      <c r="E1787" s="5" t="str">
        <f>BJ1787</f>
        <v>DPP-2019-Cycle</v>
      </c>
      <c r="F1787" s="5" t="str">
        <f>BK1787</f>
        <v>West</v>
      </c>
      <c r="H1787" s="5" t="str">
        <f>BB1787</f>
        <v>Active</v>
      </c>
      <c r="I1787" s="6" t="str">
        <f>BS1787</f>
        <v>Not Started</v>
      </c>
      <c r="J1787" s="1" t="s">
        <v>3532</v>
      </c>
      <c r="P1787" s="1" t="str">
        <f>BM1787</f>
        <v>NRIS</v>
      </c>
      <c r="R1787" s="1">
        <f>BP1787</f>
        <v>50</v>
      </c>
      <c r="T1787" s="1" t="str">
        <f>BQ1787</f>
        <v>Battery Storage</v>
      </c>
      <c r="U1787" s="1" t="str">
        <f>BH1787</f>
        <v>Scott County</v>
      </c>
      <c r="V1787" s="1" t="str">
        <f>BI1787</f>
        <v>IA</v>
      </c>
      <c r="AB1787" s="1"/>
      <c r="AC1787" s="1"/>
      <c r="AJ1787" s="5"/>
      <c r="AK1787" s="5"/>
      <c r="AL1787" s="5"/>
      <c r="AM1787" s="5"/>
      <c r="AN1787" s="5"/>
      <c r="AO1787" s="5"/>
      <c r="AP1787" s="5"/>
      <c r="AQ1787" s="5"/>
      <c r="AR1787" s="32"/>
      <c r="AS1787" s="32"/>
      <c r="AT1787" s="28">
        <f>AR1787/($R1787*1000)</f>
        <v>0</v>
      </c>
      <c r="AU1787" s="28">
        <f>AS1787/($R1787*1000)</f>
        <v>0</v>
      </c>
      <c r="BB1787" s="1" t="s">
        <v>2374</v>
      </c>
      <c r="BC1787" s="2">
        <v>43584</v>
      </c>
      <c r="BF1787" s="2">
        <v>44470</v>
      </c>
      <c r="BG1787" s="1" t="s">
        <v>251</v>
      </c>
      <c r="BH1787" s="1" t="s">
        <v>265</v>
      </c>
      <c r="BI1787" s="1" t="s">
        <v>89</v>
      </c>
      <c r="BJ1787" s="1" t="s">
        <v>2856</v>
      </c>
      <c r="BK1787" s="1" t="s">
        <v>725</v>
      </c>
      <c r="BL1787" s="1" t="s">
        <v>2857</v>
      </c>
      <c r="BM1787" s="1" t="s">
        <v>126</v>
      </c>
      <c r="BN1787" s="1" t="s">
        <v>3533</v>
      </c>
      <c r="BO1787" s="1">
        <v>50</v>
      </c>
      <c r="BP1787" s="1">
        <v>50</v>
      </c>
      <c r="BQ1787" s="1" t="s">
        <v>2498</v>
      </c>
      <c r="BR1787" s="1" t="s">
        <v>2499</v>
      </c>
      <c r="BS1787" s="1" t="s">
        <v>84</v>
      </c>
      <c r="BU1787" s="1">
        <v>0</v>
      </c>
      <c r="BV1787" s="1">
        <v>0</v>
      </c>
      <c r="BW1787" s="1">
        <v>0</v>
      </c>
      <c r="BX1787" s="1">
        <v>0</v>
      </c>
    </row>
    <row r="1788" spans="2:76" hidden="1" x14ac:dyDescent="0.25">
      <c r="D1788" s="4"/>
      <c r="E1788" s="5" t="str">
        <f>BJ1788</f>
        <v>DPP-2019-Cycle</v>
      </c>
      <c r="F1788" s="5" t="str">
        <f>BK1788</f>
        <v>West</v>
      </c>
      <c r="H1788" s="5" t="str">
        <f>BB1788</f>
        <v>Active</v>
      </c>
      <c r="I1788" s="6" t="str">
        <f>BS1788</f>
        <v>Not Started</v>
      </c>
      <c r="J1788" s="1" t="s">
        <v>3534</v>
      </c>
      <c r="P1788" s="1" t="str">
        <f>BM1788</f>
        <v>NRIS</v>
      </c>
      <c r="R1788" s="1">
        <f>BP1788</f>
        <v>25</v>
      </c>
      <c r="T1788" s="1" t="str">
        <f>BQ1788</f>
        <v>Battery Storage</v>
      </c>
      <c r="U1788" s="1" t="str">
        <f>BH1788</f>
        <v>Des Moines County</v>
      </c>
      <c r="V1788" s="1" t="str">
        <f>BI1788</f>
        <v>IA</v>
      </c>
      <c r="AB1788" s="1"/>
      <c r="AC1788" s="1"/>
      <c r="AJ1788" s="5"/>
      <c r="AK1788" s="5"/>
      <c r="AL1788" s="5"/>
      <c r="AM1788" s="5"/>
      <c r="AN1788" s="5"/>
      <c r="AO1788" s="5"/>
      <c r="AP1788" s="5"/>
      <c r="AQ1788" s="5"/>
      <c r="AR1788" s="32"/>
      <c r="AS1788" s="32"/>
      <c r="AT1788" s="28">
        <f>AR1788/($R1788*1000)</f>
        <v>0</v>
      </c>
      <c r="AU1788" s="28">
        <f>AS1788/($R1788*1000)</f>
        <v>0</v>
      </c>
      <c r="BB1788" s="1" t="s">
        <v>2374</v>
      </c>
      <c r="BC1788" s="2">
        <v>43584</v>
      </c>
      <c r="BF1788" s="2">
        <v>44470</v>
      </c>
      <c r="BG1788" s="1" t="s">
        <v>87</v>
      </c>
      <c r="BH1788" s="1" t="s">
        <v>2631</v>
      </c>
      <c r="BI1788" s="1" t="s">
        <v>89</v>
      </c>
      <c r="BJ1788" s="1" t="s">
        <v>2856</v>
      </c>
      <c r="BK1788" s="1" t="s">
        <v>725</v>
      </c>
      <c r="BL1788" s="1" t="s">
        <v>2857</v>
      </c>
      <c r="BM1788" s="1" t="s">
        <v>126</v>
      </c>
      <c r="BN1788" s="1" t="s">
        <v>3535</v>
      </c>
      <c r="BO1788" s="1">
        <v>25</v>
      </c>
      <c r="BP1788" s="1">
        <v>25</v>
      </c>
      <c r="BQ1788" s="1" t="s">
        <v>2498</v>
      </c>
      <c r="BR1788" s="1" t="s">
        <v>2499</v>
      </c>
      <c r="BS1788" s="1" t="s">
        <v>84</v>
      </c>
      <c r="BU1788" s="1">
        <v>0</v>
      </c>
      <c r="BV1788" s="1">
        <v>0</v>
      </c>
      <c r="BW1788" s="1">
        <v>0</v>
      </c>
      <c r="BX1788" s="1">
        <v>0</v>
      </c>
    </row>
    <row r="1789" spans="2:76" hidden="1" x14ac:dyDescent="0.25">
      <c r="B1789" s="1" t="s">
        <v>3703</v>
      </c>
      <c r="D1789" s="23" t="s">
        <v>3704</v>
      </c>
      <c r="E1789" s="5" t="str">
        <f>BJ1789</f>
        <v>DPP-2019-Cycle</v>
      </c>
      <c r="F1789" s="5" t="str">
        <f>BK1789</f>
        <v>West</v>
      </c>
      <c r="H1789" s="5" t="str">
        <f>BB1789</f>
        <v>Active</v>
      </c>
      <c r="I1789" s="6" t="str">
        <f>BS1789</f>
        <v>Not Started</v>
      </c>
      <c r="J1789" s="1" t="s">
        <v>3536</v>
      </c>
      <c r="P1789" s="1" t="str">
        <f>BM1789</f>
        <v>NRIS</v>
      </c>
      <c r="R1789" s="1">
        <f>BP1789</f>
        <v>100</v>
      </c>
      <c r="T1789" s="1" t="str">
        <f>BQ1789</f>
        <v>Battery Storage</v>
      </c>
      <c r="U1789" s="1" t="str">
        <f>BH1789</f>
        <v>Des Moines County</v>
      </c>
      <c r="V1789" s="1" t="str">
        <f>BI1789</f>
        <v>IA</v>
      </c>
      <c r="AB1789" s="1"/>
      <c r="AC1789" s="1"/>
      <c r="AJ1789" s="5"/>
      <c r="AK1789" s="5"/>
      <c r="AL1789" s="5"/>
      <c r="AM1789" s="5"/>
      <c r="AN1789" s="5"/>
      <c r="AO1789" s="5"/>
      <c r="AP1789" s="5"/>
      <c r="AQ1789" s="5"/>
      <c r="AR1789" s="32"/>
      <c r="AS1789" s="32"/>
      <c r="AT1789" s="28">
        <f>AR1789/($R1789*1000)</f>
        <v>0</v>
      </c>
      <c r="AU1789" s="28">
        <f>AS1789/($R1789*1000)</f>
        <v>0</v>
      </c>
      <c r="BB1789" s="1" t="s">
        <v>2374</v>
      </c>
      <c r="BC1789" s="2">
        <v>43584</v>
      </c>
      <c r="BF1789" s="2">
        <v>45200</v>
      </c>
      <c r="BG1789" s="1" t="s">
        <v>87</v>
      </c>
      <c r="BH1789" s="1" t="s">
        <v>2631</v>
      </c>
      <c r="BI1789" s="1" t="s">
        <v>89</v>
      </c>
      <c r="BJ1789" s="1" t="s">
        <v>2856</v>
      </c>
      <c r="BK1789" s="1" t="s">
        <v>725</v>
      </c>
      <c r="BL1789" s="1" t="s">
        <v>2857</v>
      </c>
      <c r="BM1789" s="1" t="s">
        <v>126</v>
      </c>
      <c r="BN1789" s="1" t="s">
        <v>3537</v>
      </c>
      <c r="BO1789" s="1">
        <v>100</v>
      </c>
      <c r="BP1789" s="1">
        <v>100</v>
      </c>
      <c r="BQ1789" s="1" t="s">
        <v>2498</v>
      </c>
      <c r="BR1789" s="1" t="s">
        <v>2499</v>
      </c>
      <c r="BS1789" s="1" t="s">
        <v>84</v>
      </c>
      <c r="BU1789" s="1">
        <v>0</v>
      </c>
      <c r="BV1789" s="1">
        <v>0</v>
      </c>
      <c r="BW1789" s="1">
        <v>0</v>
      </c>
      <c r="BX1789" s="1">
        <v>0</v>
      </c>
    </row>
    <row r="1790" spans="2:76" hidden="1" x14ac:dyDescent="0.25">
      <c r="D1790" s="4"/>
      <c r="E1790" s="5" t="str">
        <f>BJ1790</f>
        <v>DPP-2019-Cycle</v>
      </c>
      <c r="F1790" s="5" t="str">
        <f>BK1790</f>
        <v>West</v>
      </c>
      <c r="H1790" s="5" t="str">
        <f>BB1790</f>
        <v>Withdrawn</v>
      </c>
      <c r="I1790" s="6" t="str">
        <f>BS1790</f>
        <v>Not Started</v>
      </c>
      <c r="J1790" s="1" t="s">
        <v>5351</v>
      </c>
      <c r="P1790" s="1" t="str">
        <f>BM1790</f>
        <v>NRIS</v>
      </c>
      <c r="R1790" s="1">
        <f>BP1790</f>
        <v>70</v>
      </c>
      <c r="T1790" s="1" t="str">
        <f>BQ1790</f>
        <v>Wind</v>
      </c>
      <c r="U1790" s="1" t="str">
        <f>BH1790</f>
        <v>Black Hawk County</v>
      </c>
      <c r="V1790" s="1" t="str">
        <f>BI1790</f>
        <v>IA</v>
      </c>
      <c r="AB1790" s="1"/>
      <c r="AC1790" s="1"/>
      <c r="AJ1790" s="5"/>
      <c r="AK1790" s="5"/>
      <c r="AL1790" s="5"/>
      <c r="AM1790" s="5"/>
      <c r="AN1790" s="5"/>
      <c r="AO1790" s="5"/>
      <c r="AP1790" s="5"/>
      <c r="AQ1790" s="5"/>
      <c r="AR1790" s="32"/>
      <c r="AS1790" s="32"/>
      <c r="AT1790" s="28">
        <f>AR1790/($R1790*1000)</f>
        <v>0</v>
      </c>
      <c r="AU1790" s="28">
        <f>AS1790/($R1790*1000)</f>
        <v>0</v>
      </c>
      <c r="BB1790" s="1" t="s">
        <v>73</v>
      </c>
      <c r="BC1790" s="2">
        <v>43584</v>
      </c>
      <c r="BD1790" s="2">
        <v>43935</v>
      </c>
      <c r="BF1790" s="2">
        <v>44047</v>
      </c>
      <c r="BG1790" s="1" t="s">
        <v>251</v>
      </c>
      <c r="BH1790" s="1" t="s">
        <v>1128</v>
      </c>
      <c r="BI1790" s="1" t="s">
        <v>89</v>
      </c>
      <c r="BJ1790" s="1" t="s">
        <v>2856</v>
      </c>
      <c r="BK1790" s="1" t="s">
        <v>725</v>
      </c>
      <c r="BL1790" s="1" t="s">
        <v>2857</v>
      </c>
      <c r="BM1790" s="1" t="s">
        <v>126</v>
      </c>
      <c r="BN1790" s="1" t="s">
        <v>5352</v>
      </c>
      <c r="BO1790" s="1">
        <v>70</v>
      </c>
      <c r="BP1790" s="1">
        <v>70</v>
      </c>
      <c r="BQ1790" s="1" t="s">
        <v>97</v>
      </c>
      <c r="BR1790" s="1" t="s">
        <v>98</v>
      </c>
      <c r="BS1790" s="1" t="s">
        <v>84</v>
      </c>
      <c r="BU1790" s="1">
        <v>0</v>
      </c>
      <c r="BV1790" s="1">
        <v>0</v>
      </c>
      <c r="BW1790" s="1">
        <v>0</v>
      </c>
      <c r="BX1790" s="1">
        <v>0</v>
      </c>
    </row>
    <row r="1791" spans="2:76" hidden="1" x14ac:dyDescent="0.25">
      <c r="D1791" s="4"/>
      <c r="E1791" s="5" t="str">
        <f>BJ1791</f>
        <v>DPP-2019-Cycle</v>
      </c>
      <c r="F1791" s="5" t="str">
        <f>BK1791</f>
        <v>Central</v>
      </c>
      <c r="H1791" s="5" t="str">
        <f>BB1791</f>
        <v>Active</v>
      </c>
      <c r="I1791" s="6" t="str">
        <f>BS1791</f>
        <v>Not Started</v>
      </c>
      <c r="J1791" s="1" t="s">
        <v>3541</v>
      </c>
      <c r="P1791" s="1" t="str">
        <f>BM1791</f>
        <v>NRIS</v>
      </c>
      <c r="R1791" s="1">
        <f>BP1791</f>
        <v>200</v>
      </c>
      <c r="T1791" s="1" t="str">
        <f>BQ1791</f>
        <v>Solar</v>
      </c>
      <c r="U1791" s="1" t="str">
        <f>BH1791</f>
        <v>Howard County</v>
      </c>
      <c r="V1791" s="1" t="str">
        <f>BI1791</f>
        <v>IN</v>
      </c>
      <c r="AB1791" s="1"/>
      <c r="AC1791" s="1"/>
      <c r="AJ1791" s="5"/>
      <c r="AK1791" s="5"/>
      <c r="AL1791" s="5"/>
      <c r="AM1791" s="5"/>
      <c r="AN1791" s="5"/>
      <c r="AO1791" s="5"/>
      <c r="AP1791" s="5"/>
      <c r="AQ1791" s="5"/>
      <c r="AR1791" s="32"/>
      <c r="AS1791" s="32"/>
      <c r="AT1791" s="28">
        <f>AR1791/($R1791*1000)</f>
        <v>0</v>
      </c>
      <c r="AU1791" s="28">
        <f>AS1791/($R1791*1000)</f>
        <v>0</v>
      </c>
      <c r="BB1791" s="1" t="s">
        <v>2374</v>
      </c>
      <c r="BC1791" s="2">
        <v>43584</v>
      </c>
      <c r="BF1791" s="2">
        <v>44788</v>
      </c>
      <c r="BG1791" s="1" t="s">
        <v>2850</v>
      </c>
      <c r="BH1791" s="1" t="s">
        <v>538</v>
      </c>
      <c r="BI1791" s="1" t="s">
        <v>103</v>
      </c>
      <c r="BJ1791" s="1" t="s">
        <v>2856</v>
      </c>
      <c r="BK1791" s="1" t="s">
        <v>2435</v>
      </c>
      <c r="BL1791" s="1" t="s">
        <v>2857</v>
      </c>
      <c r="BM1791" s="1" t="s">
        <v>126</v>
      </c>
      <c r="BN1791" s="1" t="s">
        <v>3309</v>
      </c>
      <c r="BO1791" s="1">
        <v>200</v>
      </c>
      <c r="BP1791" s="1">
        <v>200</v>
      </c>
      <c r="BQ1791" s="1" t="s">
        <v>1485</v>
      </c>
      <c r="BR1791" s="1" t="s">
        <v>1486</v>
      </c>
      <c r="BS1791" s="1" t="s">
        <v>84</v>
      </c>
      <c r="BU1791" s="1">
        <v>0</v>
      </c>
      <c r="BV1791" s="1">
        <v>0</v>
      </c>
      <c r="BW1791" s="1">
        <v>0</v>
      </c>
      <c r="BX1791" s="1">
        <v>0</v>
      </c>
    </row>
    <row r="1792" spans="2:76" hidden="1" x14ac:dyDescent="0.25">
      <c r="D1792" s="4"/>
      <c r="E1792" s="5" t="str">
        <f>BJ1792</f>
        <v>DPP-2019-Cycle</v>
      </c>
      <c r="F1792" s="5" t="str">
        <f>BK1792</f>
        <v>Central</v>
      </c>
      <c r="H1792" s="5" t="str">
        <f>BB1792</f>
        <v>Active</v>
      </c>
      <c r="I1792" s="6" t="str">
        <f>BS1792</f>
        <v>Not Started</v>
      </c>
      <c r="J1792" s="1" t="s">
        <v>3542</v>
      </c>
      <c r="P1792" s="1" t="str">
        <f>BM1792</f>
        <v>NRIS</v>
      </c>
      <c r="R1792" s="1">
        <f>BP1792</f>
        <v>150</v>
      </c>
      <c r="T1792" s="1" t="str">
        <f>BQ1792</f>
        <v>Solar</v>
      </c>
      <c r="U1792" s="1" t="str">
        <f>BH1792</f>
        <v>White County</v>
      </c>
      <c r="V1792" s="1" t="str">
        <f>BI1792</f>
        <v>IN</v>
      </c>
      <c r="AB1792" s="1"/>
      <c r="AC1792" s="1"/>
      <c r="AJ1792" s="5"/>
      <c r="AK1792" s="5"/>
      <c r="AL1792" s="5"/>
      <c r="AM1792" s="5"/>
      <c r="AN1792" s="5"/>
      <c r="AO1792" s="5"/>
      <c r="AP1792" s="5"/>
      <c r="AQ1792" s="5"/>
      <c r="AR1792" s="32"/>
      <c r="AS1792" s="32"/>
      <c r="AT1792" s="28">
        <f>AR1792/($R1792*1000)</f>
        <v>0</v>
      </c>
      <c r="AU1792" s="28">
        <f>AS1792/($R1792*1000)</f>
        <v>0</v>
      </c>
      <c r="BB1792" s="1" t="s">
        <v>2374</v>
      </c>
      <c r="BC1792" s="2">
        <v>43584</v>
      </c>
      <c r="BF1792" s="2">
        <v>44788</v>
      </c>
      <c r="BG1792" s="1" t="s">
        <v>804</v>
      </c>
      <c r="BH1792" s="1" t="s">
        <v>805</v>
      </c>
      <c r="BI1792" s="1" t="s">
        <v>103</v>
      </c>
      <c r="BJ1792" s="1" t="s">
        <v>2856</v>
      </c>
      <c r="BK1792" s="1" t="s">
        <v>2435</v>
      </c>
      <c r="BL1792" s="1" t="s">
        <v>2857</v>
      </c>
      <c r="BM1792" s="1" t="s">
        <v>126</v>
      </c>
      <c r="BN1792" s="1" t="s">
        <v>3543</v>
      </c>
      <c r="BO1792" s="1">
        <v>150</v>
      </c>
      <c r="BP1792" s="1">
        <v>150</v>
      </c>
      <c r="BQ1792" s="1" t="s">
        <v>1485</v>
      </c>
      <c r="BR1792" s="1" t="s">
        <v>1486</v>
      </c>
      <c r="BS1792" s="1" t="s">
        <v>84</v>
      </c>
      <c r="BU1792" s="1">
        <v>0</v>
      </c>
      <c r="BV1792" s="1">
        <v>0</v>
      </c>
      <c r="BW1792" s="1">
        <v>0</v>
      </c>
      <c r="BX1792" s="1">
        <v>0</v>
      </c>
    </row>
    <row r="1793" spans="4:76" hidden="1" x14ac:dyDescent="0.25">
      <c r="D1793" s="4"/>
      <c r="E1793" s="5" t="str">
        <f>BJ1793</f>
        <v>DPP-2018-APR</v>
      </c>
      <c r="F1793" s="5" t="str">
        <f>BK1793</f>
        <v>East (ITC)</v>
      </c>
      <c r="H1793" s="5" t="str">
        <f>BB1793</f>
        <v>Withdrawn</v>
      </c>
      <c r="I1793" s="6" t="str">
        <f>BS1793</f>
        <v>Not Started</v>
      </c>
      <c r="J1793" s="1" t="s">
        <v>4484</v>
      </c>
      <c r="P1793" s="1" t="str">
        <f>BM1793</f>
        <v>NRIS</v>
      </c>
      <c r="R1793" s="1">
        <f>BP1793</f>
        <v>17</v>
      </c>
      <c r="T1793" s="1" t="str">
        <f>BQ1793</f>
        <v>Gas</v>
      </c>
      <c r="U1793" s="1" t="str">
        <f>BH1793</f>
        <v>Manistee County</v>
      </c>
      <c r="V1793" s="1" t="str">
        <f>BI1793</f>
        <v>MI</v>
      </c>
      <c r="AB1793" s="1"/>
      <c r="AC1793" s="1"/>
      <c r="AJ1793" s="5"/>
      <c r="AK1793" s="5"/>
      <c r="AL1793" s="5"/>
      <c r="AM1793" s="5"/>
      <c r="AN1793" s="5"/>
      <c r="AO1793" s="5"/>
      <c r="AP1793" s="5"/>
      <c r="AQ1793" s="5"/>
      <c r="AR1793" s="5"/>
      <c r="AS1793" s="5"/>
      <c r="AT1793" s="5"/>
      <c r="AU1793" s="5"/>
      <c r="BB1793" s="1" t="s">
        <v>73</v>
      </c>
      <c r="BC1793" s="2">
        <v>43171</v>
      </c>
      <c r="BD1793" s="2">
        <v>43350</v>
      </c>
      <c r="BF1793" s="2">
        <v>43739</v>
      </c>
      <c r="BG1793" s="1" t="s">
        <v>139</v>
      </c>
      <c r="BH1793" s="1" t="s">
        <v>461</v>
      </c>
      <c r="BI1793" s="1" t="s">
        <v>130</v>
      </c>
      <c r="BJ1793" s="1" t="s">
        <v>2375</v>
      </c>
      <c r="BK1793" s="1" t="s">
        <v>1808</v>
      </c>
      <c r="BL1793" s="1" t="s">
        <v>2376</v>
      </c>
      <c r="BM1793" s="1" t="s">
        <v>126</v>
      </c>
      <c r="BN1793" s="1" t="s">
        <v>4485</v>
      </c>
      <c r="BO1793" s="1">
        <v>17</v>
      </c>
      <c r="BP1793" s="1">
        <v>17</v>
      </c>
      <c r="BQ1793" s="1" t="s">
        <v>64</v>
      </c>
      <c r="BR1793" s="1" t="s">
        <v>94</v>
      </c>
      <c r="BS1793" s="1" t="s">
        <v>84</v>
      </c>
      <c r="BU1793" s="1">
        <v>0</v>
      </c>
      <c r="BV1793" s="1">
        <v>0</v>
      </c>
      <c r="BW1793" s="1">
        <v>0</v>
      </c>
      <c r="BX1793" s="1">
        <v>0</v>
      </c>
    </row>
    <row r="1794" spans="4:76" hidden="1" x14ac:dyDescent="0.25">
      <c r="D1794" s="4"/>
      <c r="E1794" s="5" t="str">
        <f>BJ1794</f>
        <v>DPP-2019-Cycle</v>
      </c>
      <c r="F1794" s="5" t="str">
        <f>BK1794</f>
        <v>East (ATC)</v>
      </c>
      <c r="H1794" s="5" t="str">
        <f>BB1794</f>
        <v>Active</v>
      </c>
      <c r="I1794" s="6" t="str">
        <f>BS1794</f>
        <v>Not Started</v>
      </c>
      <c r="J1794" s="1" t="s">
        <v>3544</v>
      </c>
      <c r="P1794" s="1" t="str">
        <f>BM1794</f>
        <v>ERIS</v>
      </c>
      <c r="R1794" s="1">
        <f>BP1794</f>
        <v>99</v>
      </c>
      <c r="T1794" s="1" t="str">
        <f>BQ1794</f>
        <v>Wind</v>
      </c>
      <c r="U1794" s="1" t="str">
        <f>BH1794</f>
        <v>Iowa County</v>
      </c>
      <c r="V1794" s="1" t="str">
        <f>BI1794</f>
        <v>WI</v>
      </c>
      <c r="AB1794" s="1"/>
      <c r="AC1794" s="1"/>
      <c r="AJ1794" s="5"/>
      <c r="AK1794" s="5"/>
      <c r="AL1794" s="5"/>
      <c r="AM1794" s="5"/>
      <c r="AN1794" s="5"/>
      <c r="AO1794" s="5"/>
      <c r="AP1794" s="5"/>
      <c r="AQ1794" s="5"/>
      <c r="AR1794" s="32"/>
      <c r="AS1794" s="32"/>
      <c r="AT1794" s="28">
        <f>AR1794/($R1794*1000)</f>
        <v>0</v>
      </c>
      <c r="AU1794" s="28">
        <f>AS1794/($R1794*1000)</f>
        <v>0</v>
      </c>
      <c r="BB1794" s="1" t="s">
        <v>2374</v>
      </c>
      <c r="BC1794" s="2">
        <v>43584</v>
      </c>
      <c r="BF1794" s="2">
        <v>45229</v>
      </c>
      <c r="BG1794" s="1" t="s">
        <v>74</v>
      </c>
      <c r="BH1794" s="1" t="s">
        <v>3545</v>
      </c>
      <c r="BI1794" s="1" t="s">
        <v>76</v>
      </c>
      <c r="BJ1794" s="1" t="s">
        <v>2856</v>
      </c>
      <c r="BK1794" s="1" t="s">
        <v>2196</v>
      </c>
      <c r="BL1794" s="1" t="s">
        <v>2863</v>
      </c>
      <c r="BM1794" s="1" t="s">
        <v>62</v>
      </c>
      <c r="BN1794" s="1" t="s">
        <v>3546</v>
      </c>
      <c r="BO1794" s="1">
        <v>99</v>
      </c>
      <c r="BP1794" s="1">
        <v>99</v>
      </c>
      <c r="BQ1794" s="1" t="s">
        <v>97</v>
      </c>
      <c r="BR1794" s="1" t="s">
        <v>98</v>
      </c>
      <c r="BS1794" s="1" t="s">
        <v>84</v>
      </c>
      <c r="BU1794" s="1">
        <v>99</v>
      </c>
      <c r="BV1794" s="1">
        <v>0</v>
      </c>
      <c r="BW1794" s="1">
        <v>0</v>
      </c>
      <c r="BX1794" s="1">
        <v>0</v>
      </c>
    </row>
    <row r="1795" spans="4:76" hidden="1" x14ac:dyDescent="0.25">
      <c r="D1795" s="4"/>
      <c r="E1795" s="5" t="str">
        <f>BJ1795</f>
        <v>DPP-2019-Cycle</v>
      </c>
      <c r="F1795" s="5" t="str">
        <f>BK1795</f>
        <v>South</v>
      </c>
      <c r="H1795" s="5" t="str">
        <f>BB1795</f>
        <v>Withdrawn</v>
      </c>
      <c r="I1795" s="6" t="str">
        <f>BS1795</f>
        <v>Not Started</v>
      </c>
      <c r="J1795" s="1" t="s">
        <v>5229</v>
      </c>
      <c r="P1795" s="1" t="str">
        <f>BM1795</f>
        <v>NRIS</v>
      </c>
      <c r="R1795" s="1">
        <f>BP1795</f>
        <v>25</v>
      </c>
      <c r="T1795" s="1" t="str">
        <f>BQ1795</f>
        <v>Battery Storage</v>
      </c>
      <c r="U1795" s="1" t="str">
        <f>BH1795</f>
        <v>Union County</v>
      </c>
      <c r="V1795" s="1" t="str">
        <f>BI1795</f>
        <v>AR</v>
      </c>
      <c r="AB1795" s="1"/>
      <c r="AC1795" s="1"/>
      <c r="AJ1795" s="5"/>
      <c r="AK1795" s="5"/>
      <c r="AL1795" s="5"/>
      <c r="AM1795" s="5"/>
      <c r="AN1795" s="5"/>
      <c r="AO1795" s="5"/>
      <c r="AP1795" s="5"/>
      <c r="AQ1795" s="5"/>
      <c r="AR1795" s="32"/>
      <c r="AS1795" s="32"/>
      <c r="AT1795" s="28">
        <f>AR1795/($R1795*1000)</f>
        <v>0</v>
      </c>
      <c r="AU1795" s="28">
        <f>AS1795/($R1795*1000)</f>
        <v>0</v>
      </c>
      <c r="BB1795" s="1" t="s">
        <v>73</v>
      </c>
      <c r="BC1795" s="2">
        <v>43584</v>
      </c>
      <c r="BD1795" s="2">
        <v>43844</v>
      </c>
      <c r="BF1795" s="2">
        <v>45229</v>
      </c>
      <c r="BG1795" s="1" t="s">
        <v>2392</v>
      </c>
      <c r="BH1795" s="1" t="s">
        <v>2643</v>
      </c>
      <c r="BI1795" s="1" t="s">
        <v>2394</v>
      </c>
      <c r="BJ1795" s="1" t="s">
        <v>2856</v>
      </c>
      <c r="BK1795" s="1" t="s">
        <v>2395</v>
      </c>
      <c r="BL1795" s="1" t="s">
        <v>2863</v>
      </c>
      <c r="BM1795" s="1" t="s">
        <v>126</v>
      </c>
      <c r="BN1795" s="1" t="s">
        <v>5228</v>
      </c>
      <c r="BO1795" s="1">
        <v>25</v>
      </c>
      <c r="BP1795" s="1">
        <v>25</v>
      </c>
      <c r="BQ1795" s="1" t="s">
        <v>2498</v>
      </c>
      <c r="BR1795" s="1" t="s">
        <v>2499</v>
      </c>
      <c r="BS1795" s="1" t="s">
        <v>84</v>
      </c>
      <c r="BU1795" s="1">
        <v>0</v>
      </c>
      <c r="BV1795" s="1">
        <v>0</v>
      </c>
      <c r="BW1795" s="1">
        <v>0</v>
      </c>
      <c r="BX1795" s="1">
        <v>0</v>
      </c>
    </row>
    <row r="1796" spans="4:76" hidden="1" x14ac:dyDescent="0.25">
      <c r="D1796" s="4"/>
      <c r="E1796" s="5" t="str">
        <f>BJ1796</f>
        <v>DPP-2019-Cycle</v>
      </c>
      <c r="F1796" s="5" t="str">
        <f>BK1796</f>
        <v>West</v>
      </c>
      <c r="H1796" s="5" t="str">
        <f>BB1796</f>
        <v>Active</v>
      </c>
      <c r="I1796" s="6" t="str">
        <f>BS1796</f>
        <v>Not Started</v>
      </c>
      <c r="J1796" s="1" t="s">
        <v>3548</v>
      </c>
      <c r="P1796" s="1" t="str">
        <f>BM1796</f>
        <v>NRIS</v>
      </c>
      <c r="R1796" s="1">
        <f>BP1796</f>
        <v>250</v>
      </c>
      <c r="T1796" s="1" t="str">
        <f>BQ1796</f>
        <v>Wind</v>
      </c>
      <c r="U1796" s="1" t="str">
        <f>BH1796</f>
        <v>Deuel County</v>
      </c>
      <c r="V1796" s="1" t="str">
        <f>BI1796</f>
        <v>SD</v>
      </c>
      <c r="AB1796" s="1"/>
      <c r="AC1796" s="1"/>
      <c r="AJ1796" s="5"/>
      <c r="AK1796" s="5"/>
      <c r="AL1796" s="5"/>
      <c r="AM1796" s="5"/>
      <c r="AN1796" s="5"/>
      <c r="AO1796" s="5"/>
      <c r="AP1796" s="5"/>
      <c r="AQ1796" s="5"/>
      <c r="AR1796" s="32"/>
      <c r="AS1796" s="32"/>
      <c r="AT1796" s="28">
        <f>AR1796/($R1796*1000)</f>
        <v>0</v>
      </c>
      <c r="AU1796" s="28">
        <f>AS1796/($R1796*1000)</f>
        <v>0</v>
      </c>
      <c r="BB1796" s="1" t="s">
        <v>2374</v>
      </c>
      <c r="BC1796" s="2">
        <v>43584</v>
      </c>
      <c r="BF1796" s="2">
        <v>44864</v>
      </c>
      <c r="BG1796" s="1" t="s">
        <v>203</v>
      </c>
      <c r="BH1796" s="1" t="s">
        <v>263</v>
      </c>
      <c r="BI1796" s="1" t="s">
        <v>205</v>
      </c>
      <c r="BJ1796" s="1" t="s">
        <v>2856</v>
      </c>
      <c r="BK1796" s="1" t="s">
        <v>725</v>
      </c>
      <c r="BL1796" s="1" t="s">
        <v>2857</v>
      </c>
      <c r="BM1796" s="1" t="s">
        <v>126</v>
      </c>
      <c r="BN1796" s="1" t="s">
        <v>3549</v>
      </c>
      <c r="BO1796" s="1">
        <v>250</v>
      </c>
      <c r="BP1796" s="1">
        <v>250</v>
      </c>
      <c r="BQ1796" s="1" t="s">
        <v>97</v>
      </c>
      <c r="BR1796" s="1" t="s">
        <v>98</v>
      </c>
      <c r="BS1796" s="1" t="s">
        <v>84</v>
      </c>
      <c r="BU1796" s="1">
        <v>0</v>
      </c>
      <c r="BV1796" s="1">
        <v>0</v>
      </c>
      <c r="BW1796" s="1">
        <v>0</v>
      </c>
      <c r="BX1796" s="1">
        <v>0</v>
      </c>
    </row>
    <row r="1797" spans="4:76" hidden="1" x14ac:dyDescent="0.25">
      <c r="D1797" s="4"/>
      <c r="E1797" s="5" t="str">
        <f>BJ1797</f>
        <v>DPP-2019-Cycle</v>
      </c>
      <c r="F1797" s="5" t="str">
        <f>BK1797</f>
        <v>East (ATC)</v>
      </c>
      <c r="H1797" s="5" t="str">
        <f>BB1797</f>
        <v>Withdrawn</v>
      </c>
      <c r="I1797" s="6" t="str">
        <f>BS1797</f>
        <v>Not Started</v>
      </c>
      <c r="J1797" s="1" t="s">
        <v>5276</v>
      </c>
      <c r="P1797" s="1" t="str">
        <f>BM1797</f>
        <v>NRIS</v>
      </c>
      <c r="R1797" s="1">
        <f>BP1797</f>
        <v>2.5</v>
      </c>
      <c r="T1797" s="1" t="str">
        <f>BQ1797</f>
        <v>Battery Storage</v>
      </c>
      <c r="U1797" s="1" t="str">
        <f>BH1797</f>
        <v>Waupaca County</v>
      </c>
      <c r="V1797" s="1" t="str">
        <f>BI1797</f>
        <v>WI</v>
      </c>
      <c r="AB1797" s="1"/>
      <c r="AC1797" s="1"/>
      <c r="AJ1797" s="5"/>
      <c r="AK1797" s="5"/>
      <c r="AL1797" s="5"/>
      <c r="AM1797" s="5"/>
      <c r="AN1797" s="5"/>
      <c r="AO1797" s="5"/>
      <c r="AP1797" s="5"/>
      <c r="AQ1797" s="5"/>
      <c r="AR1797" s="32"/>
      <c r="AS1797" s="32"/>
      <c r="AT1797" s="28">
        <f>AR1797/($R1797*1000)</f>
        <v>0</v>
      </c>
      <c r="AU1797" s="28">
        <f>AS1797/($R1797*1000)</f>
        <v>0</v>
      </c>
      <c r="BB1797" s="1" t="s">
        <v>73</v>
      </c>
      <c r="BC1797" s="2">
        <v>43584</v>
      </c>
      <c r="BD1797" s="2">
        <v>43907</v>
      </c>
      <c r="BF1797" s="2">
        <v>44561</v>
      </c>
      <c r="BG1797" s="1" t="s">
        <v>74</v>
      </c>
      <c r="BH1797" s="1" t="s">
        <v>433</v>
      </c>
      <c r="BI1797" s="1" t="s">
        <v>76</v>
      </c>
      <c r="BJ1797" s="1" t="s">
        <v>2856</v>
      </c>
      <c r="BK1797" s="1" t="s">
        <v>2196</v>
      </c>
      <c r="BL1797" s="1" t="s">
        <v>2863</v>
      </c>
      <c r="BM1797" s="1" t="s">
        <v>126</v>
      </c>
      <c r="BN1797" s="1" t="s">
        <v>5277</v>
      </c>
      <c r="BO1797" s="1">
        <v>2.5</v>
      </c>
      <c r="BP1797" s="1">
        <v>2.5</v>
      </c>
      <c r="BQ1797" s="1" t="s">
        <v>2498</v>
      </c>
      <c r="BR1797" s="1" t="s">
        <v>2499</v>
      </c>
      <c r="BS1797" s="1" t="s">
        <v>84</v>
      </c>
      <c r="BU1797" s="1">
        <v>0</v>
      </c>
      <c r="BV1797" s="1">
        <v>0</v>
      </c>
      <c r="BW1797" s="1">
        <v>0</v>
      </c>
      <c r="BX1797" s="1">
        <v>0</v>
      </c>
    </row>
    <row r="1798" spans="4:76" hidden="1" x14ac:dyDescent="0.25">
      <c r="D1798" s="4"/>
      <c r="E1798" s="5" t="str">
        <f>BJ1798</f>
        <v>DPP-2019-Cycle</v>
      </c>
      <c r="F1798" s="5" t="str">
        <f>BK1798</f>
        <v>West</v>
      </c>
      <c r="H1798" s="5" t="str">
        <f>BB1798</f>
        <v>Active</v>
      </c>
      <c r="I1798" s="6" t="str">
        <f>BS1798</f>
        <v>Not Started</v>
      </c>
      <c r="J1798" s="1" t="s">
        <v>3551</v>
      </c>
      <c r="P1798" s="1" t="str">
        <f>BM1798</f>
        <v>NRIS</v>
      </c>
      <c r="R1798" s="1">
        <f>BP1798</f>
        <v>120</v>
      </c>
      <c r="T1798" s="1" t="str">
        <f>BQ1798</f>
        <v>Wind</v>
      </c>
      <c r="U1798" s="1" t="str">
        <f>BH1798</f>
        <v>Freeborn County</v>
      </c>
      <c r="V1798" s="1" t="str">
        <f>BI1798</f>
        <v>MN</v>
      </c>
      <c r="AB1798" s="1"/>
      <c r="AC1798" s="1"/>
      <c r="AJ1798" s="5"/>
      <c r="AK1798" s="5"/>
      <c r="AL1798" s="5"/>
      <c r="AM1798" s="5"/>
      <c r="AN1798" s="5"/>
      <c r="AO1798" s="5"/>
      <c r="AP1798" s="5"/>
      <c r="AQ1798" s="5"/>
      <c r="AR1798" s="32"/>
      <c r="AS1798" s="32"/>
      <c r="AT1798" s="28">
        <f>AR1798/($R1798*1000)</f>
        <v>0</v>
      </c>
      <c r="AU1798" s="28">
        <f>AS1798/($R1798*1000)</f>
        <v>0</v>
      </c>
      <c r="BB1798" s="1" t="s">
        <v>2374</v>
      </c>
      <c r="BC1798" s="2">
        <v>43584</v>
      </c>
      <c r="BF1798" s="2">
        <v>44317</v>
      </c>
      <c r="BG1798" s="1" t="s">
        <v>87</v>
      </c>
      <c r="BH1798" s="1" t="s">
        <v>830</v>
      </c>
      <c r="BI1798" s="1" t="s">
        <v>93</v>
      </c>
      <c r="BJ1798" s="1" t="s">
        <v>2856</v>
      </c>
      <c r="BK1798" s="1" t="s">
        <v>725</v>
      </c>
      <c r="BL1798" s="1" t="s">
        <v>2857</v>
      </c>
      <c r="BM1798" s="1" t="s">
        <v>126</v>
      </c>
      <c r="BN1798" s="1" t="s">
        <v>3552</v>
      </c>
      <c r="BO1798" s="1">
        <v>120</v>
      </c>
      <c r="BP1798" s="1">
        <v>120</v>
      </c>
      <c r="BQ1798" s="1" t="s">
        <v>97</v>
      </c>
      <c r="BR1798" s="1" t="s">
        <v>98</v>
      </c>
      <c r="BS1798" s="1" t="s">
        <v>84</v>
      </c>
      <c r="BU1798" s="1">
        <v>0</v>
      </c>
      <c r="BV1798" s="1">
        <v>0</v>
      </c>
      <c r="BW1798" s="1">
        <v>0</v>
      </c>
      <c r="BX1798" s="1">
        <v>0</v>
      </c>
    </row>
    <row r="1799" spans="4:76" hidden="1" x14ac:dyDescent="0.25">
      <c r="D1799" s="4"/>
      <c r="E1799" s="5" t="str">
        <f>BJ1799</f>
        <v>DPP-2020-Cycle</v>
      </c>
      <c r="F1799" s="5" t="str">
        <f>BK1799</f>
        <v>Central</v>
      </c>
      <c r="H1799" s="5" t="str">
        <f>BB1799</f>
        <v>Withdrawn</v>
      </c>
      <c r="I1799" s="6" t="str">
        <f>BS1799</f>
        <v>Not Started</v>
      </c>
      <c r="J1799" s="1" t="s">
        <v>5810</v>
      </c>
      <c r="P1799" s="1" t="str">
        <f>BM1799</f>
        <v>NRIS</v>
      </c>
      <c r="R1799" s="1">
        <f>BP1799</f>
        <v>200</v>
      </c>
      <c r="T1799" s="1" t="str">
        <f>BQ1799</f>
        <v>Battery Storage</v>
      </c>
      <c r="U1799" s="1" t="str">
        <f>BH1799</f>
        <v>Marion</v>
      </c>
      <c r="V1799" s="1" t="str">
        <f>BI1799</f>
        <v>IN</v>
      </c>
      <c r="AB1799" s="1"/>
      <c r="AC1799" s="1"/>
      <c r="AJ1799" s="5"/>
      <c r="AK1799" s="5"/>
      <c r="AL1799" s="5"/>
      <c r="AM1799" s="5"/>
      <c r="AN1799" s="5"/>
      <c r="AO1799" s="5"/>
      <c r="AP1799" s="5"/>
      <c r="AQ1799" s="5"/>
      <c r="AR1799" s="32"/>
      <c r="AS1799" s="32"/>
      <c r="AT1799" s="28">
        <f>AR1799/($R1799*1000)</f>
        <v>0</v>
      </c>
      <c r="AU1799" s="28">
        <f>AS1799/($R1799*1000)</f>
        <v>0</v>
      </c>
      <c r="BB1799" s="1" t="s">
        <v>73</v>
      </c>
      <c r="BC1799" s="2">
        <v>44005</v>
      </c>
      <c r="BD1799" s="2">
        <v>44239</v>
      </c>
      <c r="BF1799" s="2">
        <v>44910</v>
      </c>
      <c r="BG1799" s="1" t="s">
        <v>132</v>
      </c>
      <c r="BH1799" s="1" t="s">
        <v>5811</v>
      </c>
      <c r="BI1799" s="1" t="s">
        <v>103</v>
      </c>
      <c r="BJ1799" s="1" t="s">
        <v>3565</v>
      </c>
      <c r="BK1799" s="1" t="s">
        <v>2435</v>
      </c>
      <c r="BL1799" s="1" t="s">
        <v>2857</v>
      </c>
      <c r="BM1799" s="1" t="s">
        <v>126</v>
      </c>
      <c r="BN1799" s="1" t="s">
        <v>5812</v>
      </c>
      <c r="BO1799" s="1">
        <v>200</v>
      </c>
      <c r="BP1799" s="1">
        <v>200</v>
      </c>
      <c r="BQ1799" s="1" t="s">
        <v>2498</v>
      </c>
      <c r="BR1799" s="1" t="s">
        <v>2498</v>
      </c>
      <c r="BS1799" s="1" t="s">
        <v>84</v>
      </c>
      <c r="BU1799" s="1">
        <v>0</v>
      </c>
      <c r="BV1799" s="1">
        <v>0</v>
      </c>
      <c r="BW1799" s="1">
        <v>0</v>
      </c>
      <c r="BX1799" s="1">
        <v>0</v>
      </c>
    </row>
    <row r="1800" spans="4:76" hidden="1" x14ac:dyDescent="0.25">
      <c r="D1800" s="4"/>
      <c r="E1800" s="5" t="str">
        <f>BJ1800</f>
        <v>DPP-2020-Cycle</v>
      </c>
      <c r="F1800" s="5" t="str">
        <f>BK1800</f>
        <v>East (ITC)</v>
      </c>
      <c r="H1800" s="5" t="str">
        <f>BB1800</f>
        <v>Active</v>
      </c>
      <c r="I1800" s="6" t="str">
        <f>BS1800</f>
        <v>Not Started</v>
      </c>
      <c r="J1800" s="1" t="s">
        <v>3562</v>
      </c>
      <c r="P1800" s="1" t="str">
        <f>BM1800</f>
        <v>NRIS</v>
      </c>
      <c r="R1800" s="1">
        <f>BP1800</f>
        <v>150</v>
      </c>
      <c r="T1800" s="1" t="str">
        <f>BQ1800</f>
        <v>Battery Storage</v>
      </c>
      <c r="U1800" s="1" t="str">
        <f>BH1800</f>
        <v>Kent</v>
      </c>
      <c r="V1800" s="1" t="str">
        <f>BI1800</f>
        <v>MI</v>
      </c>
      <c r="AB1800" s="1"/>
      <c r="AC1800" s="1"/>
      <c r="AJ1800" s="5"/>
      <c r="AK1800" s="5"/>
      <c r="AL1800" s="5"/>
      <c r="AM1800" s="5"/>
      <c r="AN1800" s="5"/>
      <c r="AO1800" s="5"/>
      <c r="AP1800" s="5"/>
      <c r="AQ1800" s="5"/>
      <c r="AR1800" s="32"/>
      <c r="AS1800" s="32"/>
      <c r="AT1800" s="28">
        <f>AR1800/($R1800*1000)</f>
        <v>0</v>
      </c>
      <c r="AU1800" s="28">
        <f>AS1800/($R1800*1000)</f>
        <v>0</v>
      </c>
      <c r="BB1800" s="1" t="s">
        <v>2374</v>
      </c>
      <c r="BC1800" s="2">
        <v>44006</v>
      </c>
      <c r="BF1800" s="2">
        <v>45153</v>
      </c>
      <c r="BG1800" s="1" t="s">
        <v>3563</v>
      </c>
      <c r="BH1800" s="1" t="s">
        <v>3564</v>
      </c>
      <c r="BI1800" s="1" t="s">
        <v>130</v>
      </c>
      <c r="BJ1800" s="1" t="s">
        <v>3565</v>
      </c>
      <c r="BK1800" s="1" t="s">
        <v>1808</v>
      </c>
      <c r="BL1800" s="1" t="s">
        <v>2857</v>
      </c>
      <c r="BM1800" s="1" t="s">
        <v>126</v>
      </c>
      <c r="BN1800" s="1" t="s">
        <v>3566</v>
      </c>
      <c r="BO1800" s="1">
        <v>150</v>
      </c>
      <c r="BP1800" s="1">
        <v>150</v>
      </c>
      <c r="BQ1800" s="1" t="s">
        <v>2498</v>
      </c>
      <c r="BR1800" s="1" t="s">
        <v>2498</v>
      </c>
      <c r="BS1800" s="1" t="s">
        <v>84</v>
      </c>
      <c r="BU1800" s="1">
        <v>0</v>
      </c>
      <c r="BV1800" s="1">
        <v>0</v>
      </c>
      <c r="BW1800" s="1">
        <v>0</v>
      </c>
      <c r="BX1800" s="1">
        <v>0</v>
      </c>
    </row>
    <row r="1801" spans="4:76" hidden="1" x14ac:dyDescent="0.25">
      <c r="D1801" s="4"/>
      <c r="E1801" s="5" t="str">
        <f>BJ1801</f>
        <v>DPP-2020-Cycle</v>
      </c>
      <c r="F1801" s="5" t="str">
        <f>BK1801</f>
        <v>West</v>
      </c>
      <c r="H1801" s="5" t="str">
        <f>BB1801</f>
        <v>Withdrawn</v>
      </c>
      <c r="I1801" s="6" t="str">
        <f>BS1801</f>
        <v>Not Started</v>
      </c>
      <c r="J1801" s="1" t="s">
        <v>5689</v>
      </c>
      <c r="P1801" s="1" t="str">
        <f>BM1801</f>
        <v>NRIS</v>
      </c>
      <c r="R1801" s="1">
        <f>BP1801</f>
        <v>50</v>
      </c>
      <c r="T1801" s="1" t="str">
        <f>BQ1801</f>
        <v>Battery Storage</v>
      </c>
      <c r="U1801" s="1" t="str">
        <f>BH1801</f>
        <v>Hubbard</v>
      </c>
      <c r="V1801" s="1" t="str">
        <f>BI1801</f>
        <v>MN</v>
      </c>
      <c r="AB1801" s="1"/>
      <c r="AC1801" s="1"/>
      <c r="AJ1801" s="5"/>
      <c r="AK1801" s="5"/>
      <c r="AL1801" s="5"/>
      <c r="AM1801" s="5"/>
      <c r="AN1801" s="5"/>
      <c r="AO1801" s="5"/>
      <c r="AP1801" s="5"/>
      <c r="AQ1801" s="5"/>
      <c r="AR1801" s="32"/>
      <c r="AS1801" s="32"/>
      <c r="AT1801" s="28">
        <f>AR1801/($R1801*1000)</f>
        <v>0</v>
      </c>
      <c r="AU1801" s="28">
        <f>AS1801/($R1801*1000)</f>
        <v>0</v>
      </c>
      <c r="BB1801" s="1" t="s">
        <v>73</v>
      </c>
      <c r="BC1801" s="2">
        <v>44006</v>
      </c>
      <c r="BD1801" s="2">
        <v>44201</v>
      </c>
      <c r="BF1801" s="2">
        <v>45214</v>
      </c>
      <c r="BG1801" s="1" t="s">
        <v>153</v>
      </c>
      <c r="BH1801" s="1" t="s">
        <v>5690</v>
      </c>
      <c r="BI1801" s="1" t="s">
        <v>93</v>
      </c>
      <c r="BJ1801" s="1" t="s">
        <v>3565</v>
      </c>
      <c r="BK1801" s="1" t="s">
        <v>725</v>
      </c>
      <c r="BL1801" s="1" t="s">
        <v>2857</v>
      </c>
      <c r="BM1801" s="1" t="s">
        <v>126</v>
      </c>
      <c r="BN1801" s="1" t="s">
        <v>5691</v>
      </c>
      <c r="BO1801" s="1">
        <v>50</v>
      </c>
      <c r="BP1801" s="1">
        <v>50</v>
      </c>
      <c r="BQ1801" s="1" t="s">
        <v>2498</v>
      </c>
      <c r="BR1801" s="1" t="s">
        <v>2498</v>
      </c>
      <c r="BS1801" s="1" t="s">
        <v>84</v>
      </c>
      <c r="BU1801" s="1">
        <v>0</v>
      </c>
      <c r="BV1801" s="1">
        <v>0</v>
      </c>
      <c r="BW1801" s="1">
        <v>0</v>
      </c>
      <c r="BX1801" s="1">
        <v>0</v>
      </c>
    </row>
    <row r="1802" spans="4:76" hidden="1" x14ac:dyDescent="0.25">
      <c r="D1802" s="4"/>
      <c r="E1802" s="5" t="str">
        <f>BJ1802</f>
        <v>DPP-2020-Cycle</v>
      </c>
      <c r="F1802" s="5" t="str">
        <f>BK1802</f>
        <v>West</v>
      </c>
      <c r="H1802" s="5" t="str">
        <f>BB1802</f>
        <v>Active</v>
      </c>
      <c r="I1802" s="6" t="str">
        <f>BS1802</f>
        <v>Not Started</v>
      </c>
      <c r="J1802" s="1" t="s">
        <v>3568</v>
      </c>
      <c r="P1802" s="1" t="str">
        <f>BM1802</f>
        <v>NRIS</v>
      </c>
      <c r="R1802" s="1">
        <f>BP1802</f>
        <v>50</v>
      </c>
      <c r="T1802" s="1" t="str">
        <f>BQ1802</f>
        <v>Battery Storage</v>
      </c>
      <c r="U1802" s="1" t="str">
        <f>BH1802</f>
        <v>Chisago</v>
      </c>
      <c r="V1802" s="1" t="str">
        <f>BI1802</f>
        <v>MN</v>
      </c>
      <c r="AB1802" s="1"/>
      <c r="AC1802" s="1"/>
      <c r="AJ1802" s="5"/>
      <c r="AK1802" s="5"/>
      <c r="AL1802" s="5"/>
      <c r="AM1802" s="5"/>
      <c r="AN1802" s="5"/>
      <c r="AO1802" s="5"/>
      <c r="AP1802" s="5"/>
      <c r="AQ1802" s="5"/>
      <c r="AR1802" s="32"/>
      <c r="AS1802" s="32"/>
      <c r="AT1802" s="28">
        <f>AR1802/($R1802*1000)</f>
        <v>0</v>
      </c>
      <c r="AU1802" s="28">
        <f>AS1802/($R1802*1000)</f>
        <v>0</v>
      </c>
      <c r="BB1802" s="1" t="s">
        <v>2374</v>
      </c>
      <c r="BC1802" s="2">
        <v>44006</v>
      </c>
      <c r="BF1802" s="2">
        <v>45214</v>
      </c>
      <c r="BG1802" s="1" t="s">
        <v>91</v>
      </c>
      <c r="BH1802" s="1" t="s">
        <v>3569</v>
      </c>
      <c r="BI1802" s="1" t="s">
        <v>93</v>
      </c>
      <c r="BJ1802" s="1" t="s">
        <v>3565</v>
      </c>
      <c r="BK1802" s="1" t="s">
        <v>725</v>
      </c>
      <c r="BL1802" s="1" t="s">
        <v>2857</v>
      </c>
      <c r="BM1802" s="1" t="s">
        <v>126</v>
      </c>
      <c r="BN1802" s="1" t="s">
        <v>3570</v>
      </c>
      <c r="BO1802" s="1">
        <v>50</v>
      </c>
      <c r="BP1802" s="1">
        <v>50</v>
      </c>
      <c r="BQ1802" s="1" t="s">
        <v>2498</v>
      </c>
      <c r="BR1802" s="1" t="s">
        <v>2498</v>
      </c>
      <c r="BS1802" s="1" t="s">
        <v>84</v>
      </c>
      <c r="BU1802" s="1">
        <v>0</v>
      </c>
      <c r="BV1802" s="1">
        <v>0</v>
      </c>
      <c r="BW1802" s="1">
        <v>0</v>
      </c>
      <c r="BX1802" s="1">
        <v>0</v>
      </c>
    </row>
    <row r="1803" spans="4:76" hidden="1" x14ac:dyDescent="0.25">
      <c r="D1803" s="4"/>
      <c r="E1803" s="5" t="str">
        <f>BJ1803</f>
        <v>DPP-2020-Cycle</v>
      </c>
      <c r="F1803" s="5" t="str">
        <f>BK1803</f>
        <v>West</v>
      </c>
      <c r="H1803" s="5" t="str">
        <f>BB1803</f>
        <v>Active</v>
      </c>
      <c r="I1803" s="6" t="str">
        <f>BS1803</f>
        <v>Not Started</v>
      </c>
      <c r="J1803" s="1" t="s">
        <v>3571</v>
      </c>
      <c r="P1803" s="1" t="str">
        <f>BM1803</f>
        <v>NRIS</v>
      </c>
      <c r="R1803" s="1">
        <f>BP1803</f>
        <v>50</v>
      </c>
      <c r="T1803" s="1" t="str">
        <f>BQ1803</f>
        <v>Battery Storage</v>
      </c>
      <c r="U1803" s="1" t="str">
        <f>BH1803</f>
        <v>Goodhue</v>
      </c>
      <c r="V1803" s="1" t="str">
        <f>BI1803</f>
        <v>MN</v>
      </c>
      <c r="AB1803" s="1"/>
      <c r="AC1803" s="1"/>
      <c r="AJ1803" s="5"/>
      <c r="AK1803" s="5"/>
      <c r="AL1803" s="5"/>
      <c r="AM1803" s="5"/>
      <c r="AN1803" s="5"/>
      <c r="AO1803" s="5"/>
      <c r="AP1803" s="5"/>
      <c r="AQ1803" s="5"/>
      <c r="AR1803" s="32"/>
      <c r="AS1803" s="32"/>
      <c r="AT1803" s="28">
        <f>AR1803/($R1803*1000)</f>
        <v>0</v>
      </c>
      <c r="AU1803" s="28">
        <f>AS1803/($R1803*1000)</f>
        <v>0</v>
      </c>
      <c r="BB1803" s="1" t="s">
        <v>2374</v>
      </c>
      <c r="BC1803" s="2">
        <v>44006</v>
      </c>
      <c r="BF1803" s="2">
        <v>45214</v>
      </c>
      <c r="BG1803" s="1" t="s">
        <v>91</v>
      </c>
      <c r="BH1803" s="1" t="s">
        <v>3572</v>
      </c>
      <c r="BI1803" s="1" t="s">
        <v>93</v>
      </c>
      <c r="BJ1803" s="1" t="s">
        <v>3565</v>
      </c>
      <c r="BK1803" s="1" t="s">
        <v>725</v>
      </c>
      <c r="BL1803" s="1" t="s">
        <v>2857</v>
      </c>
      <c r="BM1803" s="1" t="s">
        <v>126</v>
      </c>
      <c r="BN1803" s="1" t="s">
        <v>3573</v>
      </c>
      <c r="BO1803" s="1">
        <v>50</v>
      </c>
      <c r="BP1803" s="1">
        <v>50</v>
      </c>
      <c r="BQ1803" s="1" t="s">
        <v>2498</v>
      </c>
      <c r="BR1803" s="1" t="s">
        <v>2498</v>
      </c>
      <c r="BS1803" s="1" t="s">
        <v>84</v>
      </c>
      <c r="BU1803" s="1">
        <v>0</v>
      </c>
      <c r="BV1803" s="1">
        <v>0</v>
      </c>
      <c r="BW1803" s="1">
        <v>0</v>
      </c>
      <c r="BX1803" s="1">
        <v>0</v>
      </c>
    </row>
    <row r="1804" spans="4:76" hidden="1" x14ac:dyDescent="0.25">
      <c r="D1804" s="4"/>
      <c r="E1804" s="5" t="str">
        <f>BJ1804</f>
        <v>DPP-2020-Cycle</v>
      </c>
      <c r="F1804" s="5" t="str">
        <f>BK1804</f>
        <v>West</v>
      </c>
      <c r="H1804" s="5" t="str">
        <f>BB1804</f>
        <v>Active</v>
      </c>
      <c r="I1804" s="6" t="str">
        <f>BS1804</f>
        <v>Not Started</v>
      </c>
      <c r="J1804" s="1" t="s">
        <v>3574</v>
      </c>
      <c r="P1804" s="1" t="str">
        <f>BM1804</f>
        <v>NRIS</v>
      </c>
      <c r="R1804" s="1">
        <f>BP1804</f>
        <v>50</v>
      </c>
      <c r="T1804" s="1" t="str">
        <f>BQ1804</f>
        <v>Battery Storage</v>
      </c>
      <c r="U1804" s="1" t="str">
        <f>BH1804</f>
        <v>Olmsted</v>
      </c>
      <c r="V1804" s="1" t="str">
        <f>BI1804</f>
        <v>MN</v>
      </c>
      <c r="AB1804" s="1"/>
      <c r="AC1804" s="1"/>
      <c r="AJ1804" s="5"/>
      <c r="AK1804" s="5"/>
      <c r="AL1804" s="5"/>
      <c r="AM1804" s="5"/>
      <c r="AN1804" s="5"/>
      <c r="AO1804" s="5"/>
      <c r="AP1804" s="5"/>
      <c r="AQ1804" s="5"/>
      <c r="AR1804" s="32"/>
      <c r="AS1804" s="32"/>
      <c r="AT1804" s="28">
        <f>AR1804/($R1804*1000)</f>
        <v>0</v>
      </c>
      <c r="AU1804" s="28">
        <f>AS1804/($R1804*1000)</f>
        <v>0</v>
      </c>
      <c r="BB1804" s="1" t="s">
        <v>2374</v>
      </c>
      <c r="BC1804" s="2">
        <v>44006</v>
      </c>
      <c r="BF1804" s="2">
        <v>45214</v>
      </c>
      <c r="BG1804" s="1" t="s">
        <v>3575</v>
      </c>
      <c r="BH1804" s="1" t="s">
        <v>3576</v>
      </c>
      <c r="BI1804" s="1" t="s">
        <v>93</v>
      </c>
      <c r="BJ1804" s="1" t="s">
        <v>3565</v>
      </c>
      <c r="BK1804" s="1" t="s">
        <v>725</v>
      </c>
      <c r="BL1804" s="1" t="s">
        <v>2857</v>
      </c>
      <c r="BM1804" s="1" t="s">
        <v>126</v>
      </c>
      <c r="BN1804" s="1" t="s">
        <v>3577</v>
      </c>
      <c r="BO1804" s="1">
        <v>50</v>
      </c>
      <c r="BP1804" s="1">
        <v>50</v>
      </c>
      <c r="BQ1804" s="1" t="s">
        <v>2498</v>
      </c>
      <c r="BR1804" s="1" t="s">
        <v>2498</v>
      </c>
      <c r="BS1804" s="1" t="s">
        <v>84</v>
      </c>
      <c r="BU1804" s="1">
        <v>0</v>
      </c>
      <c r="BV1804" s="1">
        <v>0</v>
      </c>
      <c r="BW1804" s="1">
        <v>0</v>
      </c>
      <c r="BX1804" s="1">
        <v>0</v>
      </c>
    </row>
    <row r="1805" spans="4:76" hidden="1" x14ac:dyDescent="0.25">
      <c r="D1805" s="4"/>
      <c r="E1805" s="5" t="str">
        <f>BJ1805</f>
        <v>DPP-2020-Cycle</v>
      </c>
      <c r="F1805" s="5" t="str">
        <f>BK1805</f>
        <v>East (ATC)</v>
      </c>
      <c r="H1805" s="5" t="str">
        <f>BB1805</f>
        <v>Active</v>
      </c>
      <c r="I1805" s="6" t="str">
        <f>BS1805</f>
        <v>Not Started</v>
      </c>
      <c r="J1805" s="1" t="s">
        <v>3578</v>
      </c>
      <c r="P1805" s="1" t="str">
        <f>BM1805</f>
        <v>NRIS</v>
      </c>
      <c r="R1805" s="1">
        <f>BP1805</f>
        <v>125</v>
      </c>
      <c r="T1805" s="1" t="str">
        <f>BQ1805</f>
        <v>Solar</v>
      </c>
      <c r="U1805" s="1" t="str">
        <f>BH1805</f>
        <v>Jefferson</v>
      </c>
      <c r="V1805" s="1" t="str">
        <f>BI1805</f>
        <v>WI</v>
      </c>
      <c r="AB1805" s="1"/>
      <c r="AC1805" s="1"/>
      <c r="AJ1805" s="5"/>
      <c r="AK1805" s="5"/>
      <c r="AL1805" s="5"/>
      <c r="AM1805" s="5"/>
      <c r="AN1805" s="5"/>
      <c r="AO1805" s="5"/>
      <c r="AP1805" s="5"/>
      <c r="AQ1805" s="5"/>
      <c r="AR1805" s="32"/>
      <c r="AS1805" s="32"/>
      <c r="AT1805" s="28">
        <f>AR1805/($R1805*1000)</f>
        <v>0</v>
      </c>
      <c r="AU1805" s="28">
        <f>AS1805/($R1805*1000)</f>
        <v>0</v>
      </c>
      <c r="BB1805" s="1" t="s">
        <v>2374</v>
      </c>
      <c r="BC1805" s="2">
        <v>44007</v>
      </c>
      <c r="BF1805" s="2">
        <v>45595</v>
      </c>
      <c r="BG1805" s="1" t="s">
        <v>74</v>
      </c>
      <c r="BH1805" s="1" t="s">
        <v>3579</v>
      </c>
      <c r="BI1805" s="1" t="s">
        <v>76</v>
      </c>
      <c r="BJ1805" s="1" t="s">
        <v>3565</v>
      </c>
      <c r="BK1805" s="1" t="s">
        <v>2196</v>
      </c>
      <c r="BL1805" s="1" t="s">
        <v>2857</v>
      </c>
      <c r="BM1805" s="1" t="s">
        <v>126</v>
      </c>
      <c r="BN1805" s="1" t="s">
        <v>3580</v>
      </c>
      <c r="BO1805" s="1">
        <v>125</v>
      </c>
      <c r="BP1805" s="1">
        <v>125</v>
      </c>
      <c r="BQ1805" s="1" t="s">
        <v>1485</v>
      </c>
      <c r="BR1805" s="1" t="s">
        <v>3581</v>
      </c>
      <c r="BS1805" s="1" t="s">
        <v>84</v>
      </c>
      <c r="BU1805" s="1">
        <v>0</v>
      </c>
      <c r="BV1805" s="1">
        <v>0</v>
      </c>
      <c r="BW1805" s="1">
        <v>0</v>
      </c>
      <c r="BX1805" s="1">
        <v>0</v>
      </c>
    </row>
    <row r="1806" spans="4:76" hidden="1" x14ac:dyDescent="0.25">
      <c r="D1806" s="4"/>
      <c r="E1806" s="5" t="str">
        <f>BJ1806</f>
        <v>DPP-2020-Cycle</v>
      </c>
      <c r="F1806" s="5" t="str">
        <f>BK1806</f>
        <v>West</v>
      </c>
      <c r="H1806" s="5" t="str">
        <f>BB1806</f>
        <v>Active</v>
      </c>
      <c r="I1806" s="6" t="str">
        <f>BS1806</f>
        <v>Not Started</v>
      </c>
      <c r="J1806" s="1" t="s">
        <v>3582</v>
      </c>
      <c r="P1806" s="1" t="str">
        <f>BM1806</f>
        <v>NRIS</v>
      </c>
      <c r="R1806" s="1">
        <f>BP1806</f>
        <v>50</v>
      </c>
      <c r="T1806" s="1" t="str">
        <f>BQ1806</f>
        <v>Battery Storage</v>
      </c>
      <c r="U1806" s="1" t="str">
        <f>BH1806</f>
        <v>Murray</v>
      </c>
      <c r="V1806" s="1" t="str">
        <f>BI1806</f>
        <v>MN</v>
      </c>
      <c r="AB1806" s="1"/>
      <c r="AC1806" s="1"/>
      <c r="AJ1806" s="5"/>
      <c r="AK1806" s="5"/>
      <c r="AL1806" s="5"/>
      <c r="AM1806" s="5"/>
      <c r="AN1806" s="5"/>
      <c r="AO1806" s="5"/>
      <c r="AP1806" s="5"/>
      <c r="AQ1806" s="5"/>
      <c r="AR1806" s="32"/>
      <c r="AS1806" s="32"/>
      <c r="AT1806" s="28">
        <f>AR1806/($R1806*1000)</f>
        <v>0</v>
      </c>
      <c r="AU1806" s="28">
        <f>AS1806/($R1806*1000)</f>
        <v>0</v>
      </c>
      <c r="BB1806" s="1" t="s">
        <v>2374</v>
      </c>
      <c r="BC1806" s="2">
        <v>44007</v>
      </c>
      <c r="BF1806" s="2">
        <v>45170</v>
      </c>
      <c r="BG1806" s="1" t="s">
        <v>91</v>
      </c>
      <c r="BH1806" s="1" t="s">
        <v>3583</v>
      </c>
      <c r="BI1806" s="1" t="s">
        <v>93</v>
      </c>
      <c r="BJ1806" s="1" t="s">
        <v>3565</v>
      </c>
      <c r="BK1806" s="1" t="s">
        <v>725</v>
      </c>
      <c r="BL1806" s="1" t="s">
        <v>2857</v>
      </c>
      <c r="BM1806" s="1" t="s">
        <v>126</v>
      </c>
      <c r="BN1806" s="1" t="s">
        <v>3584</v>
      </c>
      <c r="BO1806" s="1">
        <v>50</v>
      </c>
      <c r="BP1806" s="1">
        <v>50</v>
      </c>
      <c r="BQ1806" s="1" t="s">
        <v>2498</v>
      </c>
      <c r="BR1806" s="1" t="s">
        <v>2498</v>
      </c>
      <c r="BS1806" s="1" t="s">
        <v>84</v>
      </c>
      <c r="BU1806" s="1">
        <v>0</v>
      </c>
      <c r="BV1806" s="1">
        <v>0</v>
      </c>
      <c r="BW1806" s="1">
        <v>0</v>
      </c>
      <c r="BX1806" s="1">
        <v>0</v>
      </c>
    </row>
    <row r="1807" spans="4:76" hidden="1" x14ac:dyDescent="0.25">
      <c r="D1807" s="4"/>
      <c r="E1807" s="5" t="str">
        <f>BJ1807</f>
        <v>DPP-2020-Cycle</v>
      </c>
      <c r="F1807" s="5" t="str">
        <f>BK1807</f>
        <v>South</v>
      </c>
      <c r="H1807" s="5" t="str">
        <f>BB1807</f>
        <v>Active</v>
      </c>
      <c r="I1807" s="6" t="str">
        <f>BS1807</f>
        <v>Not Started</v>
      </c>
      <c r="J1807" s="1" t="s">
        <v>3585</v>
      </c>
      <c r="P1807" s="1" t="str">
        <f>BM1807</f>
        <v>NRIS</v>
      </c>
      <c r="R1807" s="1">
        <f>BP1807</f>
        <v>50</v>
      </c>
      <c r="T1807" s="1" t="str">
        <f>BQ1807</f>
        <v>Battery Storage</v>
      </c>
      <c r="U1807" s="1" t="str">
        <f>BH1807</f>
        <v>Union</v>
      </c>
      <c r="V1807" s="1" t="str">
        <f>BI1807</f>
        <v>AR</v>
      </c>
      <c r="AB1807" s="1"/>
      <c r="AC1807" s="1"/>
      <c r="AJ1807" s="5"/>
      <c r="AK1807" s="5"/>
      <c r="AL1807" s="5"/>
      <c r="AM1807" s="5"/>
      <c r="AN1807" s="5"/>
      <c r="AO1807" s="5"/>
      <c r="AP1807" s="5"/>
      <c r="AQ1807" s="5"/>
      <c r="AR1807" s="32"/>
      <c r="AS1807" s="32"/>
      <c r="AT1807" s="28">
        <f>AR1807/($R1807*1000)</f>
        <v>0</v>
      </c>
      <c r="AU1807" s="28">
        <f>AS1807/($R1807*1000)</f>
        <v>0</v>
      </c>
      <c r="BB1807" s="1" t="s">
        <v>2374</v>
      </c>
      <c r="BC1807" s="2">
        <v>44187</v>
      </c>
      <c r="BF1807" s="2">
        <v>45170</v>
      </c>
      <c r="BG1807" s="1" t="s">
        <v>3586</v>
      </c>
      <c r="BH1807" s="1" t="s">
        <v>3587</v>
      </c>
      <c r="BI1807" s="1" t="s">
        <v>2394</v>
      </c>
      <c r="BJ1807" s="1" t="s">
        <v>3565</v>
      </c>
      <c r="BK1807" s="1" t="s">
        <v>2395</v>
      </c>
      <c r="BL1807" s="1" t="s">
        <v>2857</v>
      </c>
      <c r="BM1807" s="1" t="s">
        <v>126</v>
      </c>
      <c r="BN1807" s="1" t="s">
        <v>3588</v>
      </c>
      <c r="BO1807" s="1">
        <v>50</v>
      </c>
      <c r="BP1807" s="1">
        <v>50</v>
      </c>
      <c r="BQ1807" s="1" t="s">
        <v>2498</v>
      </c>
      <c r="BR1807" s="1" t="s">
        <v>2498</v>
      </c>
      <c r="BS1807" s="1" t="s">
        <v>84</v>
      </c>
      <c r="BU1807" s="1">
        <v>0</v>
      </c>
      <c r="BV1807" s="1">
        <v>0</v>
      </c>
      <c r="BW1807" s="1">
        <v>0</v>
      </c>
      <c r="BX1807" s="1">
        <v>0</v>
      </c>
    </row>
    <row r="1808" spans="4:76" hidden="1" x14ac:dyDescent="0.25">
      <c r="D1808" s="4"/>
      <c r="E1808" s="5" t="str">
        <f>BJ1808</f>
        <v>DPP-2020-Cycle</v>
      </c>
      <c r="F1808" s="5" t="str">
        <f>BK1808</f>
        <v>South</v>
      </c>
      <c r="H1808" s="5" t="str">
        <f>BB1808</f>
        <v>Active</v>
      </c>
      <c r="I1808" s="6" t="str">
        <f>BS1808</f>
        <v>Not Started</v>
      </c>
      <c r="J1808" s="1" t="s">
        <v>3591</v>
      </c>
      <c r="K1808" s="1" t="e">
        <f>VLOOKUP(J1808,#REF!,3,FALSE)</f>
        <v>#REF!</v>
      </c>
      <c r="P1808" s="1" t="str">
        <f>BM1808</f>
        <v>NRIS</v>
      </c>
      <c r="R1808" s="1">
        <f>BP1808</f>
        <v>150</v>
      </c>
      <c r="T1808" s="1" t="str">
        <f>BQ1808</f>
        <v>Solar</v>
      </c>
      <c r="U1808" s="1" t="str">
        <f>BH1808</f>
        <v>George</v>
      </c>
      <c r="V1808" s="1" t="str">
        <f>BI1808</f>
        <v>MS</v>
      </c>
      <c r="AB1808" s="1" t="str">
        <f>BN1808</f>
        <v>SE Greene Co 230kV substation</v>
      </c>
      <c r="AC1808" s="1" t="str">
        <f>BG1808</f>
        <v>Cooperative Energy</v>
      </c>
      <c r="AJ1808" s="17" t="e">
        <f>VLOOKUP(J1808,#REF!,7,FALSE)</f>
        <v>#REF!</v>
      </c>
      <c r="AK1808" s="17"/>
      <c r="AL1808" s="17"/>
      <c r="AM1808" s="17"/>
      <c r="AN1808" s="17"/>
      <c r="AO1808" s="17"/>
      <c r="AP1808" s="17"/>
      <c r="AQ1808" s="17"/>
      <c r="AR1808" s="32" t="e">
        <f>VLOOKUP(J1808,#REF!,5,FALSE)</f>
        <v>#REF!</v>
      </c>
      <c r="AS1808" s="32" t="e">
        <f>VLOOKUP(J1808,#REF!,6,FALSE)</f>
        <v>#REF!</v>
      </c>
      <c r="AT1808" s="28" t="e">
        <f>AR1808/($R1808*1000)</f>
        <v>#REF!</v>
      </c>
      <c r="AU1808" s="28" t="e">
        <f>AS1808/($R1808*1000)</f>
        <v>#REF!</v>
      </c>
      <c r="BB1808" s="1" t="s">
        <v>2374</v>
      </c>
      <c r="BC1808" s="2">
        <v>44188</v>
      </c>
      <c r="BF1808" s="2">
        <v>45229</v>
      </c>
      <c r="BG1808" s="1" t="s">
        <v>2739</v>
      </c>
      <c r="BH1808" s="1" t="s">
        <v>3592</v>
      </c>
      <c r="BI1808" s="1" t="s">
        <v>2526</v>
      </c>
      <c r="BJ1808" s="1" t="s">
        <v>3565</v>
      </c>
      <c r="BK1808" s="1" t="s">
        <v>2395</v>
      </c>
      <c r="BL1808" s="1" t="s">
        <v>2857</v>
      </c>
      <c r="BM1808" s="1" t="s">
        <v>126</v>
      </c>
      <c r="BN1808" s="1" t="s">
        <v>3593</v>
      </c>
      <c r="BO1808" s="1">
        <v>150</v>
      </c>
      <c r="BP1808" s="1">
        <v>150</v>
      </c>
      <c r="BQ1808" s="1" t="s">
        <v>1485</v>
      </c>
      <c r="BR1808" s="1" t="s">
        <v>3581</v>
      </c>
      <c r="BS1808" s="1" t="s">
        <v>84</v>
      </c>
      <c r="BU1808" s="1">
        <v>0</v>
      </c>
      <c r="BV1808" s="1">
        <v>0</v>
      </c>
      <c r="BW1808" s="1">
        <v>0</v>
      </c>
      <c r="BX1808" s="1">
        <v>0</v>
      </c>
    </row>
    <row r="1809" spans="4:76" hidden="1" x14ac:dyDescent="0.25">
      <c r="D1809" s="4"/>
      <c r="E1809" s="5" t="str">
        <f>BJ1809</f>
        <v>DPP-2020-Cycle</v>
      </c>
      <c r="F1809" s="5" t="str">
        <f>BK1809</f>
        <v>Central</v>
      </c>
      <c r="H1809" s="5" t="str">
        <f>BB1809</f>
        <v>Withdrawn</v>
      </c>
      <c r="I1809" s="6" t="str">
        <f>BS1809</f>
        <v>Not Started</v>
      </c>
      <c r="J1809" s="1" t="s">
        <v>5900</v>
      </c>
      <c r="P1809" s="1" t="str">
        <f>BM1809</f>
        <v>NRIS</v>
      </c>
      <c r="R1809" s="1">
        <f>BP1809</f>
        <v>0</v>
      </c>
      <c r="T1809" s="1" t="str">
        <f>BQ1809</f>
        <v>Battery Storage</v>
      </c>
      <c r="U1809" s="1" t="str">
        <f>BH1809</f>
        <v>Sangamon</v>
      </c>
      <c r="V1809" s="1" t="str">
        <f>BI1809</f>
        <v>IL</v>
      </c>
      <c r="AB1809" s="1"/>
      <c r="AC1809" s="1"/>
      <c r="AJ1809" s="5"/>
      <c r="AK1809" s="5"/>
      <c r="AL1809" s="5"/>
      <c r="AM1809" s="5"/>
      <c r="AN1809" s="5"/>
      <c r="AO1809" s="5"/>
      <c r="AP1809" s="5"/>
      <c r="AQ1809" s="5"/>
      <c r="AR1809" s="32"/>
      <c r="AS1809" s="32"/>
      <c r="AT1809" s="28" t="e">
        <f>AR1809/($R1809*1000)</f>
        <v>#DIV/0!</v>
      </c>
      <c r="AU1809" s="28" t="e">
        <f>AS1809/($R1809*1000)</f>
        <v>#DIV/0!</v>
      </c>
      <c r="BB1809" s="1" t="s">
        <v>73</v>
      </c>
      <c r="BC1809" s="2">
        <v>44018</v>
      </c>
      <c r="BD1809" s="2">
        <v>44264</v>
      </c>
      <c r="BF1809" s="2">
        <v>45169</v>
      </c>
      <c r="BG1809" s="1" t="s">
        <v>122</v>
      </c>
      <c r="BH1809" s="1" t="s">
        <v>3888</v>
      </c>
      <c r="BI1809" s="1" t="s">
        <v>124</v>
      </c>
      <c r="BJ1809" s="1" t="s">
        <v>3565</v>
      </c>
      <c r="BK1809" s="1" t="s">
        <v>2435</v>
      </c>
      <c r="BL1809" s="1" t="s">
        <v>2857</v>
      </c>
      <c r="BM1809" s="1" t="s">
        <v>126</v>
      </c>
      <c r="BN1809" s="1" t="s">
        <v>5901</v>
      </c>
      <c r="BO1809" s="1">
        <v>0</v>
      </c>
      <c r="BP1809" s="1">
        <v>0</v>
      </c>
      <c r="BQ1809" s="1" t="s">
        <v>2498</v>
      </c>
      <c r="BR1809" s="1" t="s">
        <v>2498</v>
      </c>
      <c r="BS1809" s="1" t="s">
        <v>84</v>
      </c>
      <c r="BU1809" s="1">
        <v>0</v>
      </c>
      <c r="BV1809" s="1">
        <v>0</v>
      </c>
      <c r="BW1809" s="1">
        <v>0</v>
      </c>
      <c r="BX1809" s="1">
        <v>0</v>
      </c>
    </row>
    <row r="1810" spans="4:76" hidden="1" x14ac:dyDescent="0.25">
      <c r="D1810" s="4"/>
      <c r="E1810" s="5" t="str">
        <f>BJ1810</f>
        <v>DPP-2020-Cycle</v>
      </c>
      <c r="F1810" s="5" t="str">
        <f>BK1810</f>
        <v>East (ATC)</v>
      </c>
      <c r="H1810" s="5" t="str">
        <f>BB1810</f>
        <v>Active</v>
      </c>
      <c r="I1810" s="6" t="str">
        <f>BS1810</f>
        <v>Not Started</v>
      </c>
      <c r="J1810" s="1" t="s">
        <v>3596</v>
      </c>
      <c r="P1810" s="1" t="str">
        <f>BM1810</f>
        <v>NRIS</v>
      </c>
      <c r="R1810" s="1">
        <f>BP1810</f>
        <v>225</v>
      </c>
      <c r="T1810" s="1" t="str">
        <f>BQ1810</f>
        <v>Solar</v>
      </c>
      <c r="U1810" s="1" t="str">
        <f>BH1810</f>
        <v>Juneau</v>
      </c>
      <c r="V1810" s="1" t="str">
        <f>BI1810</f>
        <v>WI</v>
      </c>
      <c r="AB1810" s="1"/>
      <c r="AC1810" s="1"/>
      <c r="AJ1810" s="5"/>
      <c r="AK1810" s="5"/>
      <c r="AL1810" s="5"/>
      <c r="AM1810" s="5"/>
      <c r="AN1810" s="5"/>
      <c r="AO1810" s="5"/>
      <c r="AP1810" s="5"/>
      <c r="AQ1810" s="5"/>
      <c r="AR1810" s="32"/>
      <c r="AS1810" s="32"/>
      <c r="AT1810" s="28">
        <f>AR1810/($R1810*1000)</f>
        <v>0</v>
      </c>
      <c r="AU1810" s="28">
        <f>AS1810/($R1810*1000)</f>
        <v>0</v>
      </c>
      <c r="BB1810" s="1" t="s">
        <v>2374</v>
      </c>
      <c r="BC1810" s="2">
        <v>44018</v>
      </c>
      <c r="BF1810" s="2">
        <v>45016</v>
      </c>
      <c r="BG1810" s="1" t="s">
        <v>74</v>
      </c>
      <c r="BH1810" s="1" t="s">
        <v>3597</v>
      </c>
      <c r="BI1810" s="1" t="s">
        <v>76</v>
      </c>
      <c r="BJ1810" s="1" t="s">
        <v>3565</v>
      </c>
      <c r="BK1810" s="1" t="s">
        <v>2196</v>
      </c>
      <c r="BL1810" s="1" t="s">
        <v>2857</v>
      </c>
      <c r="BM1810" s="1" t="s">
        <v>126</v>
      </c>
      <c r="BN1810" s="1" t="s">
        <v>3598</v>
      </c>
      <c r="BO1810" s="1">
        <v>225</v>
      </c>
      <c r="BP1810" s="1">
        <v>225</v>
      </c>
      <c r="BQ1810" s="1" t="s">
        <v>1485</v>
      </c>
      <c r="BR1810" s="1" t="s">
        <v>3581</v>
      </c>
      <c r="BS1810" s="1" t="s">
        <v>84</v>
      </c>
      <c r="BU1810" s="1">
        <v>0</v>
      </c>
      <c r="BV1810" s="1">
        <v>0</v>
      </c>
      <c r="BW1810" s="1">
        <v>0</v>
      </c>
      <c r="BX1810" s="1">
        <v>0</v>
      </c>
    </row>
    <row r="1811" spans="4:76" hidden="1" x14ac:dyDescent="0.25">
      <c r="D1811" s="4"/>
      <c r="E1811" s="5" t="str">
        <f>BJ1811</f>
        <v>DPP-2020-Cycle</v>
      </c>
      <c r="F1811" s="5" t="str">
        <f>BK1811</f>
        <v>West</v>
      </c>
      <c r="H1811" s="5" t="str">
        <f>BB1811</f>
        <v>Active</v>
      </c>
      <c r="I1811" s="6" t="str">
        <f>BS1811</f>
        <v>Not Started</v>
      </c>
      <c r="J1811" s="1" t="s">
        <v>3599</v>
      </c>
      <c r="P1811" s="1" t="str">
        <f>BM1811</f>
        <v>NRIS</v>
      </c>
      <c r="R1811" s="1">
        <f>BP1811</f>
        <v>150</v>
      </c>
      <c r="T1811" s="1" t="str">
        <f>BQ1811</f>
        <v>Solar</v>
      </c>
      <c r="U1811" s="1" t="str">
        <f>BH1811</f>
        <v>Faribault</v>
      </c>
      <c r="V1811" s="1" t="str">
        <f>BI1811</f>
        <v>MN</v>
      </c>
      <c r="AB1811" s="1"/>
      <c r="AC1811" s="1"/>
      <c r="AJ1811" s="5"/>
      <c r="AK1811" s="5"/>
      <c r="AL1811" s="5"/>
      <c r="AM1811" s="5"/>
      <c r="AN1811" s="5"/>
      <c r="AO1811" s="5"/>
      <c r="AP1811" s="5"/>
      <c r="AQ1811" s="5"/>
      <c r="AR1811" s="32"/>
      <c r="AS1811" s="32"/>
      <c r="AT1811" s="28">
        <f>AR1811/($R1811*1000)</f>
        <v>0</v>
      </c>
      <c r="AU1811" s="28">
        <f>AS1811/($R1811*1000)</f>
        <v>0</v>
      </c>
      <c r="BB1811" s="1" t="s">
        <v>2374</v>
      </c>
      <c r="BC1811" s="2">
        <v>44011</v>
      </c>
      <c r="BF1811" s="2">
        <v>45596</v>
      </c>
      <c r="BG1811" s="1" t="s">
        <v>87</v>
      </c>
      <c r="BH1811" s="1" t="s">
        <v>3600</v>
      </c>
      <c r="BI1811" s="1" t="s">
        <v>93</v>
      </c>
      <c r="BJ1811" s="1" t="s">
        <v>3565</v>
      </c>
      <c r="BK1811" s="1" t="s">
        <v>725</v>
      </c>
      <c r="BL1811" s="1" t="s">
        <v>2857</v>
      </c>
      <c r="BM1811" s="1" t="s">
        <v>126</v>
      </c>
      <c r="BN1811" s="1" t="s">
        <v>3601</v>
      </c>
      <c r="BO1811" s="1">
        <v>150</v>
      </c>
      <c r="BP1811" s="1">
        <v>150</v>
      </c>
      <c r="BQ1811" s="1" t="s">
        <v>1485</v>
      </c>
      <c r="BR1811" s="1" t="s">
        <v>3581</v>
      </c>
      <c r="BS1811" s="1" t="s">
        <v>84</v>
      </c>
      <c r="BU1811" s="1">
        <v>0</v>
      </c>
      <c r="BV1811" s="1">
        <v>0</v>
      </c>
      <c r="BW1811" s="1">
        <v>0</v>
      </c>
      <c r="BX1811" s="1">
        <v>0</v>
      </c>
    </row>
    <row r="1812" spans="4:76" hidden="1" x14ac:dyDescent="0.25">
      <c r="D1812" s="4"/>
      <c r="E1812" s="5" t="str">
        <f>BJ1812</f>
        <v>DPP-2020-Cycle</v>
      </c>
      <c r="F1812" s="5" t="str">
        <f>BK1812</f>
        <v>West</v>
      </c>
      <c r="H1812" s="5" t="str">
        <f>BB1812</f>
        <v>Active</v>
      </c>
      <c r="I1812" s="6" t="str">
        <f>BS1812</f>
        <v>Not Started</v>
      </c>
      <c r="J1812" s="1" t="s">
        <v>3602</v>
      </c>
      <c r="P1812" s="1" t="str">
        <f>BM1812</f>
        <v>NRIS</v>
      </c>
      <c r="R1812" s="1">
        <f>BP1812</f>
        <v>150</v>
      </c>
      <c r="T1812" s="1" t="str">
        <f>BQ1812</f>
        <v>Solar</v>
      </c>
      <c r="U1812" s="1" t="str">
        <f>BH1812</f>
        <v>Faribault</v>
      </c>
      <c r="V1812" s="1" t="str">
        <f>BI1812</f>
        <v>MN</v>
      </c>
      <c r="AB1812" s="1"/>
      <c r="AC1812" s="1"/>
      <c r="AJ1812" s="5"/>
      <c r="AK1812" s="5"/>
      <c r="AL1812" s="5"/>
      <c r="AM1812" s="5"/>
      <c r="AN1812" s="5"/>
      <c r="AO1812" s="5"/>
      <c r="AP1812" s="5"/>
      <c r="AQ1812" s="5"/>
      <c r="AR1812" s="32"/>
      <c r="AS1812" s="32"/>
      <c r="AT1812" s="28">
        <f>AR1812/($R1812*1000)</f>
        <v>0</v>
      </c>
      <c r="AU1812" s="28">
        <f>AS1812/($R1812*1000)</f>
        <v>0</v>
      </c>
      <c r="BB1812" s="1" t="s">
        <v>2374</v>
      </c>
      <c r="BC1812" s="2">
        <v>44011</v>
      </c>
      <c r="BF1812" s="2">
        <v>45596</v>
      </c>
      <c r="BG1812" s="1" t="s">
        <v>87</v>
      </c>
      <c r="BH1812" s="1" t="s">
        <v>3600</v>
      </c>
      <c r="BI1812" s="1" t="s">
        <v>93</v>
      </c>
      <c r="BJ1812" s="1" t="s">
        <v>3565</v>
      </c>
      <c r="BK1812" s="1" t="s">
        <v>725</v>
      </c>
      <c r="BL1812" s="1" t="s">
        <v>2857</v>
      </c>
      <c r="BM1812" s="1" t="s">
        <v>126</v>
      </c>
      <c r="BN1812" s="1" t="s">
        <v>3601</v>
      </c>
      <c r="BO1812" s="1">
        <v>150</v>
      </c>
      <c r="BP1812" s="1">
        <v>150</v>
      </c>
      <c r="BQ1812" s="1" t="s">
        <v>1485</v>
      </c>
      <c r="BR1812" s="1" t="s">
        <v>3581</v>
      </c>
      <c r="BS1812" s="1" t="s">
        <v>84</v>
      </c>
      <c r="BU1812" s="1">
        <v>0</v>
      </c>
      <c r="BV1812" s="1">
        <v>0</v>
      </c>
      <c r="BW1812" s="1">
        <v>0</v>
      </c>
      <c r="BX1812" s="1">
        <v>0</v>
      </c>
    </row>
    <row r="1813" spans="4:76" hidden="1" x14ac:dyDescent="0.25">
      <c r="D1813" s="4"/>
      <c r="E1813" s="5" t="str">
        <f>BJ1813</f>
        <v>DPP-2020-Cycle</v>
      </c>
      <c r="F1813" s="5" t="str">
        <f>BK1813</f>
        <v>South</v>
      </c>
      <c r="H1813" s="5" t="str">
        <f>BB1813</f>
        <v>Withdrawn</v>
      </c>
      <c r="I1813" s="6" t="str">
        <f>BS1813</f>
        <v>Not Started</v>
      </c>
      <c r="J1813" s="1" t="s">
        <v>5682</v>
      </c>
      <c r="P1813" s="1" t="str">
        <f>BM1813</f>
        <v>NRIS</v>
      </c>
      <c r="R1813" s="1">
        <f>BP1813</f>
        <v>50</v>
      </c>
      <c r="T1813" s="1" t="str">
        <f>BQ1813</f>
        <v>Battery Storage</v>
      </c>
      <c r="U1813" s="1" t="str">
        <f>BH1813</f>
        <v>Washington</v>
      </c>
      <c r="V1813" s="1" t="str">
        <f>BI1813</f>
        <v>LA</v>
      </c>
      <c r="AB1813" s="1"/>
      <c r="AC1813" s="1"/>
      <c r="AJ1813" s="5"/>
      <c r="AK1813" s="5"/>
      <c r="AL1813" s="5"/>
      <c r="AM1813" s="5"/>
      <c r="AN1813" s="5"/>
      <c r="AO1813" s="5"/>
      <c r="AP1813" s="5"/>
      <c r="AQ1813" s="5"/>
      <c r="AR1813" s="32"/>
      <c r="AS1813" s="32"/>
      <c r="AT1813" s="28">
        <f>AR1813/($R1813*1000)</f>
        <v>0</v>
      </c>
      <c r="AU1813" s="28">
        <f>AS1813/($R1813*1000)</f>
        <v>0</v>
      </c>
      <c r="BB1813" s="1" t="s">
        <v>73</v>
      </c>
      <c r="BC1813" s="2">
        <v>44011</v>
      </c>
      <c r="BD1813" s="2">
        <v>44187</v>
      </c>
      <c r="BF1813" s="2">
        <v>45170</v>
      </c>
      <c r="BG1813" s="1" t="s">
        <v>3695</v>
      </c>
      <c r="BH1813" s="1" t="s">
        <v>3765</v>
      </c>
      <c r="BI1813" s="1" t="s">
        <v>61</v>
      </c>
      <c r="BJ1813" s="1" t="s">
        <v>3565</v>
      </c>
      <c r="BK1813" s="1" t="s">
        <v>2395</v>
      </c>
      <c r="BL1813" s="1" t="s">
        <v>2857</v>
      </c>
      <c r="BM1813" s="1" t="s">
        <v>126</v>
      </c>
      <c r="BN1813" s="1" t="s">
        <v>3766</v>
      </c>
      <c r="BO1813" s="1">
        <v>50</v>
      </c>
      <c r="BP1813" s="1">
        <v>50</v>
      </c>
      <c r="BQ1813" s="1" t="s">
        <v>2498</v>
      </c>
      <c r="BR1813" s="1" t="s">
        <v>2498</v>
      </c>
      <c r="BS1813" s="1" t="s">
        <v>84</v>
      </c>
      <c r="BU1813" s="1">
        <v>0</v>
      </c>
      <c r="BV1813" s="1">
        <v>0</v>
      </c>
      <c r="BW1813" s="1">
        <v>0</v>
      </c>
      <c r="BX1813" s="1">
        <v>0</v>
      </c>
    </row>
    <row r="1814" spans="4:76" hidden="1" x14ac:dyDescent="0.25">
      <c r="D1814" s="4"/>
      <c r="E1814" s="5" t="str">
        <f>BJ1814</f>
        <v>DPP-2020-Cycle</v>
      </c>
      <c r="F1814" s="5" t="str">
        <f>BK1814</f>
        <v>South</v>
      </c>
      <c r="H1814" s="5" t="str">
        <f>BB1814</f>
        <v>Withdrawn</v>
      </c>
      <c r="I1814" s="6" t="str">
        <f>BS1814</f>
        <v>Not Started</v>
      </c>
      <c r="J1814" s="1" t="s">
        <v>5683</v>
      </c>
      <c r="P1814" s="1" t="str">
        <f>BM1814</f>
        <v>NRIS</v>
      </c>
      <c r="R1814" s="1">
        <f>BP1814</f>
        <v>100</v>
      </c>
      <c r="T1814" s="1" t="str">
        <f>BQ1814</f>
        <v>Solar</v>
      </c>
      <c r="U1814" s="1" t="str">
        <f>BH1814</f>
        <v>Washington</v>
      </c>
      <c r="V1814" s="1" t="str">
        <f>BI1814</f>
        <v>LA</v>
      </c>
      <c r="AB1814" s="1"/>
      <c r="AC1814" s="1"/>
      <c r="AJ1814" s="5"/>
      <c r="AK1814" s="5"/>
      <c r="AL1814" s="5"/>
      <c r="AM1814" s="5"/>
      <c r="AN1814" s="5"/>
      <c r="AO1814" s="5"/>
      <c r="AP1814" s="5"/>
      <c r="AQ1814" s="5"/>
      <c r="AR1814" s="32"/>
      <c r="AS1814" s="32"/>
      <c r="AT1814" s="28">
        <f>AR1814/($R1814*1000)</f>
        <v>0</v>
      </c>
      <c r="AU1814" s="28">
        <f>AS1814/($R1814*1000)</f>
        <v>0</v>
      </c>
      <c r="BB1814" s="1" t="s">
        <v>73</v>
      </c>
      <c r="BC1814" s="2">
        <v>44011</v>
      </c>
      <c r="BD1814" s="2">
        <v>44187</v>
      </c>
      <c r="BF1814" s="2">
        <v>45170</v>
      </c>
      <c r="BG1814" s="1" t="s">
        <v>3695</v>
      </c>
      <c r="BH1814" s="1" t="s">
        <v>3765</v>
      </c>
      <c r="BI1814" s="1" t="s">
        <v>61</v>
      </c>
      <c r="BJ1814" s="1" t="s">
        <v>3565</v>
      </c>
      <c r="BK1814" s="1" t="s">
        <v>2395</v>
      </c>
      <c r="BL1814" s="1" t="s">
        <v>2857</v>
      </c>
      <c r="BM1814" s="1" t="s">
        <v>126</v>
      </c>
      <c r="BN1814" s="1" t="s">
        <v>5684</v>
      </c>
      <c r="BO1814" s="1">
        <v>100</v>
      </c>
      <c r="BP1814" s="1">
        <v>100</v>
      </c>
      <c r="BQ1814" s="1" t="s">
        <v>1485</v>
      </c>
      <c r="BR1814" s="1" t="s">
        <v>3581</v>
      </c>
      <c r="BS1814" s="1" t="s">
        <v>84</v>
      </c>
      <c r="BU1814" s="1">
        <v>0</v>
      </c>
      <c r="BV1814" s="1">
        <v>0</v>
      </c>
      <c r="BW1814" s="1">
        <v>0</v>
      </c>
      <c r="BX1814" s="1">
        <v>0</v>
      </c>
    </row>
    <row r="1815" spans="4:76" hidden="1" x14ac:dyDescent="0.25">
      <c r="E1815" s="5" t="str">
        <f>BJ1815</f>
        <v>DPP-2020-Cycle</v>
      </c>
      <c r="F1815" s="5" t="str">
        <f>BK1815</f>
        <v>South</v>
      </c>
      <c r="H1815" s="5" t="str">
        <f>BB1815</f>
        <v>Withdrawn</v>
      </c>
      <c r="I1815" s="6" t="str">
        <f>BS1815</f>
        <v>Not Started</v>
      </c>
      <c r="J1815" s="1" t="s">
        <v>5685</v>
      </c>
      <c r="P1815" s="1" t="str">
        <f>BM1815</f>
        <v>NRIS</v>
      </c>
      <c r="R1815" s="1">
        <f>BP1815</f>
        <v>50</v>
      </c>
      <c r="T1815" s="1" t="str">
        <f>BQ1815</f>
        <v>Battery Storage</v>
      </c>
      <c r="U1815" s="1" t="str">
        <f>BH1815</f>
        <v>Washington</v>
      </c>
      <c r="V1815" s="1" t="str">
        <f>BI1815</f>
        <v>LA</v>
      </c>
      <c r="AB1815" s="1"/>
      <c r="AC1815" s="1"/>
      <c r="AJ1815" s="5"/>
      <c r="AK1815" s="5"/>
      <c r="AL1815" s="5"/>
      <c r="AM1815" s="5"/>
      <c r="AN1815" s="5"/>
      <c r="AO1815" s="5"/>
      <c r="AP1815" s="5"/>
      <c r="AQ1815" s="5"/>
      <c r="AR1815" s="32"/>
      <c r="AS1815" s="32"/>
      <c r="AT1815" s="28">
        <f>AR1815/($R1815*1000)</f>
        <v>0</v>
      </c>
      <c r="AU1815" s="28">
        <f>AS1815/($R1815*1000)</f>
        <v>0</v>
      </c>
      <c r="BB1815" s="1" t="s">
        <v>73</v>
      </c>
      <c r="BC1815" s="2">
        <v>44011</v>
      </c>
      <c r="BD1815" s="2">
        <v>44187</v>
      </c>
      <c r="BF1815" s="2">
        <v>45170</v>
      </c>
      <c r="BG1815" s="1" t="s">
        <v>3695</v>
      </c>
      <c r="BH1815" s="1" t="s">
        <v>3765</v>
      </c>
      <c r="BI1815" s="1" t="s">
        <v>61</v>
      </c>
      <c r="BJ1815" s="1" t="s">
        <v>3565</v>
      </c>
      <c r="BK1815" s="1" t="s">
        <v>2395</v>
      </c>
      <c r="BL1815" s="1" t="s">
        <v>2857</v>
      </c>
      <c r="BM1815" s="1" t="s">
        <v>126</v>
      </c>
      <c r="BN1815" s="1" t="s">
        <v>5684</v>
      </c>
      <c r="BO1815" s="1">
        <v>50</v>
      </c>
      <c r="BP1815" s="1">
        <v>50</v>
      </c>
      <c r="BQ1815" s="1" t="s">
        <v>2498</v>
      </c>
      <c r="BR1815" s="1" t="s">
        <v>2498</v>
      </c>
      <c r="BS1815" s="1" t="s">
        <v>84</v>
      </c>
      <c r="BU1815" s="1">
        <v>0</v>
      </c>
      <c r="BV1815" s="1">
        <v>0</v>
      </c>
      <c r="BW1815" s="1">
        <v>0</v>
      </c>
      <c r="BX1815" s="1">
        <v>0</v>
      </c>
    </row>
    <row r="1816" spans="4:76" ht="45" hidden="1" x14ac:dyDescent="0.25">
      <c r="D1816" s="24" t="s">
        <v>4032</v>
      </c>
      <c r="E1816" s="5" t="str">
        <f>BJ1816</f>
        <v>DPP-2020-Cycle</v>
      </c>
      <c r="F1816" s="5" t="str">
        <f>BK1816</f>
        <v>East (ATC)</v>
      </c>
      <c r="H1816" s="5" t="str">
        <f>BB1816</f>
        <v>Active</v>
      </c>
      <c r="I1816" s="6" t="str">
        <f>BS1816</f>
        <v>Not Started</v>
      </c>
      <c r="J1816" s="1" t="s">
        <v>3610</v>
      </c>
      <c r="P1816" s="1" t="str">
        <f>BM1816</f>
        <v>NRIS</v>
      </c>
      <c r="R1816" s="1">
        <f>BP1816</f>
        <v>98.9</v>
      </c>
      <c r="T1816" s="1" t="str">
        <f>BQ1816</f>
        <v>Wind</v>
      </c>
      <c r="U1816" s="1" t="str">
        <f>BH1816</f>
        <v>Marathon</v>
      </c>
      <c r="V1816" s="1" t="str">
        <f>BI1816</f>
        <v>WI</v>
      </c>
      <c r="AB1816" s="1"/>
      <c r="AC1816" s="1"/>
      <c r="AJ1816" s="5"/>
      <c r="AK1816" s="5"/>
      <c r="AL1816" s="5"/>
      <c r="AM1816" s="5"/>
      <c r="AN1816" s="5"/>
      <c r="AO1816" s="5"/>
      <c r="AP1816" s="5"/>
      <c r="AQ1816" s="5"/>
      <c r="AR1816" s="32"/>
      <c r="AS1816" s="32"/>
      <c r="AT1816" s="28">
        <f>AR1816/($R1816*1000)</f>
        <v>0</v>
      </c>
      <c r="AU1816" s="28">
        <f>AS1816/($R1816*1000)</f>
        <v>0</v>
      </c>
      <c r="BB1816" s="1" t="s">
        <v>2374</v>
      </c>
      <c r="BC1816" s="2">
        <v>44238</v>
      </c>
      <c r="BF1816" s="2">
        <v>45170</v>
      </c>
      <c r="BG1816" s="1" t="s">
        <v>74</v>
      </c>
      <c r="BH1816" s="1" t="s">
        <v>3611</v>
      </c>
      <c r="BI1816" s="1" t="s">
        <v>76</v>
      </c>
      <c r="BJ1816" s="1" t="s">
        <v>3565</v>
      </c>
      <c r="BK1816" s="1" t="s">
        <v>2196</v>
      </c>
      <c r="BL1816" s="1" t="s">
        <v>2857</v>
      </c>
      <c r="BM1816" s="1" t="s">
        <v>126</v>
      </c>
      <c r="BN1816" s="1" t="s">
        <v>3612</v>
      </c>
      <c r="BO1816" s="1">
        <v>98.9</v>
      </c>
      <c r="BP1816" s="1">
        <v>98.9</v>
      </c>
      <c r="BQ1816" s="1" t="s">
        <v>97</v>
      </c>
      <c r="BR1816" s="1" t="s">
        <v>3613</v>
      </c>
      <c r="BS1816" s="1" t="s">
        <v>84</v>
      </c>
      <c r="BU1816" s="1">
        <v>0</v>
      </c>
      <c r="BV1816" s="1">
        <v>0</v>
      </c>
      <c r="BW1816" s="1">
        <v>0</v>
      </c>
      <c r="BX1816" s="1">
        <v>0</v>
      </c>
    </row>
    <row r="1817" spans="4:76" hidden="1" x14ac:dyDescent="0.25">
      <c r="D1817" s="4"/>
      <c r="E1817" s="5" t="str">
        <f>BJ1817</f>
        <v>DPP-2020-Cycle</v>
      </c>
      <c r="F1817" s="5" t="str">
        <f>BK1817</f>
        <v>South</v>
      </c>
      <c r="H1817" s="5" t="str">
        <f>BB1817</f>
        <v>Active</v>
      </c>
      <c r="I1817" s="6" t="str">
        <f>BS1817</f>
        <v>Not Started</v>
      </c>
      <c r="J1817" s="1" t="s">
        <v>3614</v>
      </c>
      <c r="K1817" s="1" t="e">
        <f>VLOOKUP(J1817,#REF!,3,FALSE)</f>
        <v>#REF!</v>
      </c>
      <c r="P1817" s="1" t="str">
        <f>BM1817</f>
        <v>NRIS</v>
      </c>
      <c r="R1817" s="1">
        <f>BP1817</f>
        <v>100</v>
      </c>
      <c r="T1817" s="1" t="str">
        <f>BQ1817</f>
        <v>Solar</v>
      </c>
      <c r="U1817" s="1" t="str">
        <f>BH1817</f>
        <v>Leflore</v>
      </c>
      <c r="V1817" s="1" t="str">
        <f>BI1817</f>
        <v>MS</v>
      </c>
      <c r="AB1817" s="1" t="str">
        <f>BN1817</f>
        <v>Greenwood - Pickens 115 kV</v>
      </c>
      <c r="AC1817" s="1" t="str">
        <f>BG1817</f>
        <v>Entergy Mississippi LLC</v>
      </c>
      <c r="AJ1817" s="17" t="e">
        <f>VLOOKUP(J1817,#REF!,7,FALSE)</f>
        <v>#REF!</v>
      </c>
      <c r="AK1817" s="17"/>
      <c r="AL1817" s="17"/>
      <c r="AM1817" s="17"/>
      <c r="AN1817" s="17"/>
      <c r="AO1817" s="17"/>
      <c r="AP1817" s="17"/>
      <c r="AQ1817" s="17"/>
      <c r="AR1817" s="32" t="e">
        <f>VLOOKUP(J1817,#REF!,5,FALSE)</f>
        <v>#REF!</v>
      </c>
      <c r="AS1817" s="32" t="e">
        <f>VLOOKUP(J1817,#REF!,6,FALSE)</f>
        <v>#REF!</v>
      </c>
      <c r="AT1817" s="28" t="e">
        <f>AR1817/($R1817*1000)</f>
        <v>#REF!</v>
      </c>
      <c r="AU1817" s="28" t="e">
        <f>AS1817/($R1817*1000)</f>
        <v>#REF!</v>
      </c>
      <c r="BB1817" s="1" t="s">
        <v>2374</v>
      </c>
      <c r="BC1817" s="2">
        <v>44188</v>
      </c>
      <c r="BF1817" s="2">
        <v>45170</v>
      </c>
      <c r="BG1817" s="1" t="s">
        <v>3615</v>
      </c>
      <c r="BH1817" s="1" t="s">
        <v>3616</v>
      </c>
      <c r="BI1817" s="1" t="s">
        <v>2526</v>
      </c>
      <c r="BJ1817" s="1" t="s">
        <v>3565</v>
      </c>
      <c r="BK1817" s="1" t="s">
        <v>2395</v>
      </c>
      <c r="BL1817" s="1" t="s">
        <v>2857</v>
      </c>
      <c r="BM1817" s="1" t="s">
        <v>126</v>
      </c>
      <c r="BN1817" s="1" t="s">
        <v>3617</v>
      </c>
      <c r="BO1817" s="1">
        <v>100</v>
      </c>
      <c r="BP1817" s="1">
        <v>100</v>
      </c>
      <c r="BQ1817" s="1" t="s">
        <v>1485</v>
      </c>
      <c r="BR1817" s="1" t="s">
        <v>3581</v>
      </c>
      <c r="BS1817" s="1" t="s">
        <v>84</v>
      </c>
      <c r="BU1817" s="1">
        <v>0</v>
      </c>
      <c r="BV1817" s="1">
        <v>0</v>
      </c>
      <c r="BW1817" s="1">
        <v>0</v>
      </c>
      <c r="BX1817" s="1">
        <v>0</v>
      </c>
    </row>
    <row r="1818" spans="4:76" hidden="1" x14ac:dyDescent="0.25">
      <c r="D1818" s="4"/>
      <c r="E1818" s="5" t="str">
        <f>BJ1818</f>
        <v>DPP-2020-Cycle</v>
      </c>
      <c r="F1818" s="5" t="str">
        <f>BK1818</f>
        <v>East (ATC)</v>
      </c>
      <c r="H1818" s="5" t="str">
        <f>BB1818</f>
        <v>Active</v>
      </c>
      <c r="I1818" s="6" t="str">
        <f>BS1818</f>
        <v>Not Started</v>
      </c>
      <c r="J1818" s="1" t="s">
        <v>3619</v>
      </c>
      <c r="P1818" s="1" t="str">
        <f>BM1818</f>
        <v>NRIS</v>
      </c>
      <c r="R1818" s="1">
        <f>BP1818</f>
        <v>100</v>
      </c>
      <c r="T1818" s="1" t="str">
        <f>BQ1818</f>
        <v>Solar</v>
      </c>
      <c r="U1818" s="1" t="str">
        <f>BH1818</f>
        <v>Wood</v>
      </c>
      <c r="V1818" s="1" t="str">
        <f>BI1818</f>
        <v>WI</v>
      </c>
      <c r="AB1818" s="1"/>
      <c r="AC1818" s="1"/>
      <c r="AJ1818" s="5"/>
      <c r="AK1818" s="5"/>
      <c r="AL1818" s="5"/>
      <c r="AM1818" s="5"/>
      <c r="AN1818" s="5"/>
      <c r="AO1818" s="5"/>
      <c r="AP1818" s="5"/>
      <c r="AQ1818" s="5"/>
      <c r="AR1818" s="32"/>
      <c r="AS1818" s="32"/>
      <c r="AT1818" s="28">
        <f>AR1818/($R1818*1000)</f>
        <v>0</v>
      </c>
      <c r="AU1818" s="28">
        <f>AS1818/($R1818*1000)</f>
        <v>0</v>
      </c>
      <c r="BB1818" s="1" t="s">
        <v>2374</v>
      </c>
      <c r="BC1818" s="2">
        <v>44012</v>
      </c>
      <c r="BF1818" s="2">
        <v>45200</v>
      </c>
      <c r="BG1818" s="1" t="s">
        <v>74</v>
      </c>
      <c r="BH1818" s="1" t="s">
        <v>1273</v>
      </c>
      <c r="BI1818" s="1" t="s">
        <v>76</v>
      </c>
      <c r="BJ1818" s="1" t="s">
        <v>3565</v>
      </c>
      <c r="BK1818" s="1" t="s">
        <v>2196</v>
      </c>
      <c r="BL1818" s="1" t="s">
        <v>2857</v>
      </c>
      <c r="BM1818" s="1" t="s">
        <v>126</v>
      </c>
      <c r="BN1818" s="1" t="s">
        <v>3620</v>
      </c>
      <c r="BO1818" s="1">
        <v>100</v>
      </c>
      <c r="BP1818" s="1">
        <v>100</v>
      </c>
      <c r="BQ1818" s="1" t="s">
        <v>1485</v>
      </c>
      <c r="BR1818" s="1" t="s">
        <v>3581</v>
      </c>
      <c r="BS1818" s="1" t="s">
        <v>84</v>
      </c>
      <c r="BU1818" s="1">
        <v>0</v>
      </c>
      <c r="BV1818" s="1">
        <v>0</v>
      </c>
      <c r="BW1818" s="1">
        <v>0</v>
      </c>
      <c r="BX1818" s="1">
        <v>0</v>
      </c>
    </row>
    <row r="1819" spans="4:76" hidden="1" x14ac:dyDescent="0.25">
      <c r="D1819" s="4"/>
      <c r="E1819" s="5" t="str">
        <f>BJ1819</f>
        <v>DPP-2020-Cycle</v>
      </c>
      <c r="F1819" s="5" t="str">
        <f>BK1819</f>
        <v>West</v>
      </c>
      <c r="H1819" s="5" t="str">
        <f>BB1819</f>
        <v>Withdrawn</v>
      </c>
      <c r="I1819" s="6" t="str">
        <f>BS1819</f>
        <v>Not Started</v>
      </c>
      <c r="J1819" s="1" t="s">
        <v>5692</v>
      </c>
      <c r="P1819" s="1" t="str">
        <f>BM1819</f>
        <v>NRIS</v>
      </c>
      <c r="R1819" s="1">
        <f>BP1819</f>
        <v>26</v>
      </c>
      <c r="T1819" s="1" t="str">
        <f>BQ1819</f>
        <v>Solar</v>
      </c>
      <c r="U1819" s="1" t="str">
        <f>BH1819</f>
        <v>Chisago</v>
      </c>
      <c r="V1819" s="1" t="str">
        <f>BI1819</f>
        <v>MN</v>
      </c>
      <c r="AB1819" s="1"/>
      <c r="AC1819" s="1"/>
      <c r="AJ1819" s="5"/>
      <c r="AK1819" s="5"/>
      <c r="AL1819" s="5"/>
      <c r="AM1819" s="5"/>
      <c r="AN1819" s="5"/>
      <c r="AO1819" s="5"/>
      <c r="AP1819" s="5"/>
      <c r="AQ1819" s="5"/>
      <c r="AR1819" s="32"/>
      <c r="AS1819" s="32"/>
      <c r="AT1819" s="28">
        <f>AR1819/($R1819*1000)</f>
        <v>0</v>
      </c>
      <c r="AU1819" s="28">
        <f>AS1819/($R1819*1000)</f>
        <v>0</v>
      </c>
      <c r="BB1819" s="1" t="s">
        <v>73</v>
      </c>
      <c r="BC1819" s="2">
        <v>44013</v>
      </c>
      <c r="BD1819" s="2">
        <v>44201</v>
      </c>
      <c r="BF1819" s="2">
        <v>45169</v>
      </c>
      <c r="BG1819" s="1" t="s">
        <v>91</v>
      </c>
      <c r="BH1819" s="1" t="s">
        <v>3569</v>
      </c>
      <c r="BI1819" s="1" t="s">
        <v>93</v>
      </c>
      <c r="BJ1819" s="1" t="s">
        <v>3565</v>
      </c>
      <c r="BK1819" s="1" t="s">
        <v>725</v>
      </c>
      <c r="BL1819" s="1" t="s">
        <v>2857</v>
      </c>
      <c r="BM1819" s="1" t="s">
        <v>126</v>
      </c>
      <c r="BN1819" s="1" t="s">
        <v>5693</v>
      </c>
      <c r="BO1819" s="1">
        <v>26</v>
      </c>
      <c r="BP1819" s="1">
        <v>26</v>
      </c>
      <c r="BQ1819" s="1" t="s">
        <v>1485</v>
      </c>
      <c r="BR1819" s="1" t="s">
        <v>3581</v>
      </c>
      <c r="BS1819" s="1" t="s">
        <v>84</v>
      </c>
      <c r="BU1819" s="1">
        <v>0</v>
      </c>
      <c r="BV1819" s="1">
        <v>0</v>
      </c>
      <c r="BW1819" s="1">
        <v>0</v>
      </c>
      <c r="BX1819" s="1">
        <v>0</v>
      </c>
    </row>
    <row r="1820" spans="4:76" hidden="1" x14ac:dyDescent="0.25">
      <c r="D1820" s="4"/>
      <c r="E1820" s="5" t="str">
        <f>BJ1820</f>
        <v>DPP-2020-Cycle</v>
      </c>
      <c r="F1820" s="5" t="str">
        <f>BK1820</f>
        <v>East (ATC)</v>
      </c>
      <c r="H1820" s="5" t="str">
        <f>BB1820</f>
        <v>Active</v>
      </c>
      <c r="I1820" s="6" t="str">
        <f>BS1820</f>
        <v>Not Started</v>
      </c>
      <c r="J1820" s="1" t="s">
        <v>3623</v>
      </c>
      <c r="P1820" s="1" t="str">
        <f>BM1820</f>
        <v>NRIS</v>
      </c>
      <c r="R1820" s="1">
        <f>BP1820</f>
        <v>98.9</v>
      </c>
      <c r="T1820" s="1" t="str">
        <f>BQ1820</f>
        <v>Wind</v>
      </c>
      <c r="U1820" s="1" t="str">
        <f>BH1820</f>
        <v>Lafayette</v>
      </c>
      <c r="V1820" s="1" t="str">
        <f>BI1820</f>
        <v>WI</v>
      </c>
      <c r="AB1820" s="1"/>
      <c r="AC1820" s="1"/>
      <c r="AJ1820" s="5"/>
      <c r="AK1820" s="5"/>
      <c r="AL1820" s="5"/>
      <c r="AM1820" s="5"/>
      <c r="AN1820" s="5"/>
      <c r="AO1820" s="5"/>
      <c r="AP1820" s="5"/>
      <c r="AQ1820" s="5"/>
      <c r="AR1820" s="32"/>
      <c r="AS1820" s="32"/>
      <c r="AT1820" s="28">
        <f>AR1820/($R1820*1000)</f>
        <v>0</v>
      </c>
      <c r="AU1820" s="28">
        <f>AS1820/($R1820*1000)</f>
        <v>0</v>
      </c>
      <c r="BB1820" s="1" t="s">
        <v>2374</v>
      </c>
      <c r="BC1820" s="2">
        <v>44250</v>
      </c>
      <c r="BF1820" s="2">
        <v>45170</v>
      </c>
      <c r="BG1820" s="1" t="s">
        <v>74</v>
      </c>
      <c r="BH1820" s="1" t="s">
        <v>3624</v>
      </c>
      <c r="BI1820" s="1" t="s">
        <v>76</v>
      </c>
      <c r="BJ1820" s="1" t="s">
        <v>3565</v>
      </c>
      <c r="BK1820" s="1" t="s">
        <v>2196</v>
      </c>
      <c r="BL1820" s="1" t="s">
        <v>2857</v>
      </c>
      <c r="BM1820" s="1" t="s">
        <v>126</v>
      </c>
      <c r="BN1820" s="1" t="s">
        <v>3625</v>
      </c>
      <c r="BO1820" s="1">
        <v>98.9</v>
      </c>
      <c r="BP1820" s="1">
        <v>98.9</v>
      </c>
      <c r="BQ1820" s="1" t="s">
        <v>97</v>
      </c>
      <c r="BR1820" s="1" t="s">
        <v>3613</v>
      </c>
      <c r="BS1820" s="1" t="s">
        <v>84</v>
      </c>
      <c r="BU1820" s="1">
        <v>0</v>
      </c>
      <c r="BV1820" s="1">
        <v>0</v>
      </c>
      <c r="BW1820" s="1">
        <v>0</v>
      </c>
      <c r="BX1820" s="1">
        <v>0</v>
      </c>
    </row>
    <row r="1821" spans="4:76" hidden="1" x14ac:dyDescent="0.25">
      <c r="E1821" s="5" t="str">
        <f>BJ1821</f>
        <v>DPP-2020-Cycle</v>
      </c>
      <c r="F1821" s="5" t="str">
        <f>BK1821</f>
        <v>East (ATC)</v>
      </c>
      <c r="H1821" s="5" t="str">
        <f>BB1821</f>
        <v>Active</v>
      </c>
      <c r="I1821" s="6" t="str">
        <f>BS1821</f>
        <v>Not Started</v>
      </c>
      <c r="J1821" s="1" t="s">
        <v>3626</v>
      </c>
      <c r="P1821" s="1" t="str">
        <f>BM1821</f>
        <v>NRIS</v>
      </c>
      <c r="R1821" s="1">
        <f>BP1821</f>
        <v>300</v>
      </c>
      <c r="T1821" s="1" t="str">
        <f>BQ1821</f>
        <v>Solar</v>
      </c>
      <c r="U1821" s="1" t="str">
        <f>BH1821</f>
        <v>Waupaca</v>
      </c>
      <c r="V1821" s="1" t="str">
        <f>BI1821</f>
        <v>WI</v>
      </c>
      <c r="AB1821" s="1"/>
      <c r="AC1821" s="1"/>
      <c r="AJ1821" s="5"/>
      <c r="AK1821" s="5"/>
      <c r="AL1821" s="5"/>
      <c r="AM1821" s="5"/>
      <c r="AN1821" s="5"/>
      <c r="AO1821" s="5"/>
      <c r="AP1821" s="5"/>
      <c r="AQ1821" s="5"/>
      <c r="AR1821" s="32"/>
      <c r="AS1821" s="32"/>
      <c r="AT1821" s="28">
        <f>AR1821/($R1821*1000)</f>
        <v>0</v>
      </c>
      <c r="AU1821" s="28">
        <f>AS1821/($R1821*1000)</f>
        <v>0</v>
      </c>
      <c r="BB1821" s="1" t="s">
        <v>2374</v>
      </c>
      <c r="BC1821" s="2">
        <v>44013</v>
      </c>
      <c r="BF1821" s="2">
        <v>45200</v>
      </c>
      <c r="BG1821" s="1" t="s">
        <v>74</v>
      </c>
      <c r="BH1821" s="1" t="s">
        <v>3627</v>
      </c>
      <c r="BI1821" s="1" t="s">
        <v>76</v>
      </c>
      <c r="BJ1821" s="1" t="s">
        <v>3565</v>
      </c>
      <c r="BK1821" s="1" t="s">
        <v>2196</v>
      </c>
      <c r="BL1821" s="1" t="s">
        <v>2857</v>
      </c>
      <c r="BM1821" s="1" t="s">
        <v>126</v>
      </c>
      <c r="BN1821" s="1" t="s">
        <v>3628</v>
      </c>
      <c r="BO1821" s="1">
        <v>300</v>
      </c>
      <c r="BP1821" s="1">
        <v>300</v>
      </c>
      <c r="BQ1821" s="1" t="s">
        <v>1485</v>
      </c>
      <c r="BR1821" s="1" t="s">
        <v>3581</v>
      </c>
      <c r="BS1821" s="1" t="s">
        <v>84</v>
      </c>
      <c r="BU1821" s="1">
        <v>0</v>
      </c>
      <c r="BV1821" s="1">
        <v>0</v>
      </c>
      <c r="BW1821" s="1">
        <v>0</v>
      </c>
      <c r="BX1821" s="1">
        <v>0</v>
      </c>
    </row>
    <row r="1822" spans="4:76" hidden="1" x14ac:dyDescent="0.25">
      <c r="D1822" s="4"/>
      <c r="E1822" s="5" t="str">
        <f>BJ1822</f>
        <v>DPP-2020-Cycle</v>
      </c>
      <c r="F1822" s="5" t="str">
        <f>BK1822</f>
        <v>South</v>
      </c>
      <c r="H1822" s="5" t="str">
        <f>BB1822</f>
        <v>Active</v>
      </c>
      <c r="I1822" s="6" t="str">
        <f>BS1822</f>
        <v>Not Started</v>
      </c>
      <c r="J1822" s="1" t="s">
        <v>3629</v>
      </c>
      <c r="K1822" s="1" t="e">
        <f>VLOOKUP(J1822,#REF!,3,FALSE)</f>
        <v>#REF!</v>
      </c>
      <c r="P1822" s="1" t="str">
        <f>BM1822</f>
        <v>NRIS</v>
      </c>
      <c r="R1822" s="1">
        <f>BP1822</f>
        <v>100</v>
      </c>
      <c r="T1822" s="1" t="str">
        <f>BQ1822</f>
        <v>Solar</v>
      </c>
      <c r="U1822" s="1" t="str">
        <f>BH1822</f>
        <v>Mississippi</v>
      </c>
      <c r="V1822" s="1" t="str">
        <f>BI1822</f>
        <v>AR</v>
      </c>
      <c r="AB1822" s="1" t="str">
        <f>BN1822</f>
        <v>Driver 230kV</v>
      </c>
      <c r="AC1822" s="1" t="str">
        <f>BG1822</f>
        <v>Entergy Arkansas LLC</v>
      </c>
      <c r="AJ1822" s="17" t="e">
        <f>VLOOKUP(J1822,#REF!,7,FALSE)</f>
        <v>#REF!</v>
      </c>
      <c r="AK1822" s="17"/>
      <c r="AL1822" s="17"/>
      <c r="AM1822" s="17"/>
      <c r="AN1822" s="17"/>
      <c r="AO1822" s="17"/>
      <c r="AP1822" s="17"/>
      <c r="AQ1822" s="17"/>
      <c r="AR1822" s="32" t="e">
        <f>VLOOKUP(J1822,#REF!,5,FALSE)</f>
        <v>#REF!</v>
      </c>
      <c r="AS1822" s="32" t="e">
        <f>VLOOKUP(J1822,#REF!,6,FALSE)</f>
        <v>#REF!</v>
      </c>
      <c r="AT1822" s="28" t="e">
        <f>AR1822/($R1822*1000)</f>
        <v>#REF!</v>
      </c>
      <c r="AU1822" s="28" t="e">
        <f>AS1822/($R1822*1000)</f>
        <v>#REF!</v>
      </c>
      <c r="BB1822" s="1" t="s">
        <v>2374</v>
      </c>
      <c r="BC1822" s="2">
        <v>44013</v>
      </c>
      <c r="BF1822" s="2">
        <v>45169</v>
      </c>
      <c r="BG1822" s="1" t="s">
        <v>3586</v>
      </c>
      <c r="BH1822" s="1" t="s">
        <v>3630</v>
      </c>
      <c r="BI1822" s="1" t="s">
        <v>2394</v>
      </c>
      <c r="BJ1822" s="1" t="s">
        <v>3565</v>
      </c>
      <c r="BK1822" s="1" t="s">
        <v>2395</v>
      </c>
      <c r="BL1822" s="1" t="s">
        <v>2857</v>
      </c>
      <c r="BM1822" s="1" t="s">
        <v>126</v>
      </c>
      <c r="BN1822" s="1" t="s">
        <v>3631</v>
      </c>
      <c r="BO1822" s="1">
        <v>100</v>
      </c>
      <c r="BP1822" s="1">
        <v>100</v>
      </c>
      <c r="BQ1822" s="1" t="s">
        <v>1485</v>
      </c>
      <c r="BR1822" s="1" t="s">
        <v>3581</v>
      </c>
      <c r="BS1822" s="1" t="s">
        <v>84</v>
      </c>
      <c r="BU1822" s="1">
        <v>0</v>
      </c>
      <c r="BV1822" s="1">
        <v>0</v>
      </c>
      <c r="BW1822" s="1">
        <v>0</v>
      </c>
      <c r="BX1822" s="1">
        <v>0</v>
      </c>
    </row>
    <row r="1823" spans="4:76" hidden="1" x14ac:dyDescent="0.25">
      <c r="D1823" s="4"/>
      <c r="E1823" s="5" t="str">
        <f>BJ1823</f>
        <v>DPP-2020-Cycle</v>
      </c>
      <c r="F1823" s="5" t="str">
        <f>BK1823</f>
        <v>East (ITC)</v>
      </c>
      <c r="H1823" s="5" t="str">
        <f>BB1823</f>
        <v>Withdrawn</v>
      </c>
      <c r="I1823" s="6" t="str">
        <f>BS1823</f>
        <v>Not Started</v>
      </c>
      <c r="J1823" s="1" t="s">
        <v>5706</v>
      </c>
      <c r="P1823" s="1" t="str">
        <f>BM1823</f>
        <v>NRIS</v>
      </c>
      <c r="R1823" s="1">
        <f>BP1823</f>
        <v>200</v>
      </c>
      <c r="T1823" s="1" t="str">
        <f>BQ1823</f>
        <v>Solar</v>
      </c>
      <c r="U1823" s="1" t="str">
        <f>BH1823</f>
        <v>Midland</v>
      </c>
      <c r="V1823" s="1" t="str">
        <f>BI1823</f>
        <v>MI</v>
      </c>
      <c r="AB1823" s="1"/>
      <c r="AC1823" s="1"/>
      <c r="AJ1823" s="5"/>
      <c r="AK1823" s="5"/>
      <c r="AL1823" s="5"/>
      <c r="AM1823" s="5"/>
      <c r="AN1823" s="5"/>
      <c r="AO1823" s="5"/>
      <c r="AP1823" s="5"/>
      <c r="AQ1823" s="5"/>
      <c r="AR1823" s="32"/>
      <c r="AS1823" s="32"/>
      <c r="AT1823" s="28">
        <f>AR1823/($R1823*1000)</f>
        <v>0</v>
      </c>
      <c r="AU1823" s="28">
        <f>AS1823/($R1823*1000)</f>
        <v>0</v>
      </c>
      <c r="BB1823" s="1" t="s">
        <v>73</v>
      </c>
      <c r="BC1823" s="2">
        <v>44013</v>
      </c>
      <c r="BD1823" s="2">
        <v>44219</v>
      </c>
      <c r="BF1823" s="2">
        <v>45200</v>
      </c>
      <c r="BG1823" s="1" t="s">
        <v>3563</v>
      </c>
      <c r="BH1823" s="1" t="s">
        <v>5707</v>
      </c>
      <c r="BI1823" s="1" t="s">
        <v>130</v>
      </c>
      <c r="BJ1823" s="1" t="s">
        <v>3565</v>
      </c>
      <c r="BK1823" s="1" t="s">
        <v>1808</v>
      </c>
      <c r="BL1823" s="1" t="s">
        <v>2857</v>
      </c>
      <c r="BM1823" s="1" t="s">
        <v>126</v>
      </c>
      <c r="BN1823" s="1" t="s">
        <v>5708</v>
      </c>
      <c r="BO1823" s="1">
        <v>200</v>
      </c>
      <c r="BP1823" s="1">
        <v>200</v>
      </c>
      <c r="BQ1823" s="1" t="s">
        <v>1485</v>
      </c>
      <c r="BR1823" s="1" t="s">
        <v>3581</v>
      </c>
      <c r="BS1823" s="1" t="s">
        <v>84</v>
      </c>
      <c r="BU1823" s="1">
        <v>0</v>
      </c>
      <c r="BV1823" s="1">
        <v>0</v>
      </c>
      <c r="BW1823" s="1">
        <v>0</v>
      </c>
      <c r="BX1823" s="1">
        <v>0</v>
      </c>
    </row>
    <row r="1824" spans="4:76" hidden="1" x14ac:dyDescent="0.25">
      <c r="D1824" s="4"/>
      <c r="E1824" s="5" t="str">
        <f>BJ1824</f>
        <v>DPP-2020-Cycle</v>
      </c>
      <c r="F1824" s="5" t="str">
        <f>BK1824</f>
        <v>East (ITC)</v>
      </c>
      <c r="H1824" s="5" t="str">
        <f>BB1824</f>
        <v>Active</v>
      </c>
      <c r="I1824" s="6" t="str">
        <f>BS1824</f>
        <v>Not Started</v>
      </c>
      <c r="J1824" s="1" t="s">
        <v>3633</v>
      </c>
      <c r="P1824" s="1" t="str">
        <f>BM1824</f>
        <v>NRIS</v>
      </c>
      <c r="R1824" s="1">
        <f>BP1824</f>
        <v>100</v>
      </c>
      <c r="T1824" s="1" t="str">
        <f>BQ1824</f>
        <v>Solar</v>
      </c>
      <c r="U1824" s="1" t="str">
        <f>BH1824</f>
        <v>St. Clair</v>
      </c>
      <c r="V1824" s="1" t="str">
        <f>BI1824</f>
        <v>MI</v>
      </c>
      <c r="AB1824" s="1"/>
      <c r="AC1824" s="1"/>
      <c r="AJ1824" s="5"/>
      <c r="AK1824" s="5"/>
      <c r="AL1824" s="5"/>
      <c r="AM1824" s="5"/>
      <c r="AN1824" s="5"/>
      <c r="AO1824" s="5"/>
      <c r="AP1824" s="5"/>
      <c r="AQ1824" s="5"/>
      <c r="AR1824" s="32"/>
      <c r="AS1824" s="32"/>
      <c r="AT1824" s="28">
        <f>AR1824/($R1824*1000)</f>
        <v>0</v>
      </c>
      <c r="AU1824" s="28">
        <f>AS1824/($R1824*1000)</f>
        <v>0</v>
      </c>
      <c r="BB1824" s="1" t="s">
        <v>2374</v>
      </c>
      <c r="BC1824" s="2">
        <v>44013</v>
      </c>
      <c r="BF1824" s="2">
        <v>45200</v>
      </c>
      <c r="BG1824" s="1" t="s">
        <v>128</v>
      </c>
      <c r="BH1824" s="1" t="s">
        <v>3634</v>
      </c>
      <c r="BI1824" s="1" t="s">
        <v>130</v>
      </c>
      <c r="BJ1824" s="1" t="s">
        <v>3565</v>
      </c>
      <c r="BK1824" s="1" t="s">
        <v>1808</v>
      </c>
      <c r="BL1824" s="1" t="s">
        <v>2857</v>
      </c>
      <c r="BM1824" s="1" t="s">
        <v>126</v>
      </c>
      <c r="BN1824" s="1" t="s">
        <v>3635</v>
      </c>
      <c r="BO1824" s="1">
        <v>100</v>
      </c>
      <c r="BP1824" s="1">
        <v>100</v>
      </c>
      <c r="BQ1824" s="1" t="s">
        <v>1485</v>
      </c>
      <c r="BR1824" s="1" t="s">
        <v>3581</v>
      </c>
      <c r="BS1824" s="1" t="s">
        <v>84</v>
      </c>
      <c r="BU1824" s="1">
        <v>0</v>
      </c>
      <c r="BV1824" s="1">
        <v>0</v>
      </c>
      <c r="BW1824" s="1">
        <v>0</v>
      </c>
      <c r="BX1824" s="1">
        <v>0</v>
      </c>
    </row>
    <row r="1825" spans="4:76" hidden="1" x14ac:dyDescent="0.25">
      <c r="D1825" s="4"/>
      <c r="E1825" s="5" t="str">
        <f>BJ1825</f>
        <v>DPP-2020-Cycle</v>
      </c>
      <c r="F1825" s="5" t="str">
        <f>BK1825</f>
        <v>Central</v>
      </c>
      <c r="H1825" s="5" t="str">
        <f>BB1825</f>
        <v>Active</v>
      </c>
      <c r="I1825" s="6" t="str">
        <f>BS1825</f>
        <v>Not Started</v>
      </c>
      <c r="J1825" s="1" t="s">
        <v>3636</v>
      </c>
      <c r="P1825" s="1" t="str">
        <f>BM1825</f>
        <v>NRIS</v>
      </c>
      <c r="R1825" s="1">
        <f>BP1825</f>
        <v>40</v>
      </c>
      <c r="T1825" s="1" t="str">
        <f>BQ1825</f>
        <v>Battery Storage</v>
      </c>
      <c r="U1825" s="1" t="str">
        <f>BH1825</f>
        <v>Vermillion</v>
      </c>
      <c r="V1825" s="1" t="str">
        <f>BI1825</f>
        <v>IN</v>
      </c>
      <c r="AB1825" s="1"/>
      <c r="AC1825" s="1"/>
      <c r="AJ1825" s="5"/>
      <c r="AK1825" s="5"/>
      <c r="AL1825" s="5"/>
      <c r="AM1825" s="5"/>
      <c r="AN1825" s="5"/>
      <c r="AO1825" s="5"/>
      <c r="AP1825" s="5"/>
      <c r="AQ1825" s="5"/>
      <c r="AR1825" s="32"/>
      <c r="AS1825" s="32"/>
      <c r="AT1825" s="28">
        <f>AR1825/($R1825*1000)</f>
        <v>0</v>
      </c>
      <c r="AU1825" s="28">
        <f>AS1825/($R1825*1000)</f>
        <v>0</v>
      </c>
      <c r="BB1825" s="1" t="s">
        <v>2374</v>
      </c>
      <c r="BC1825" s="2">
        <v>44266</v>
      </c>
      <c r="BF1825" s="2">
        <v>45201</v>
      </c>
      <c r="BG1825" s="1" t="s">
        <v>2850</v>
      </c>
      <c r="BH1825" s="1" t="s">
        <v>3637</v>
      </c>
      <c r="BI1825" s="1" t="s">
        <v>103</v>
      </c>
      <c r="BJ1825" s="1" t="s">
        <v>3565</v>
      </c>
      <c r="BK1825" s="1" t="s">
        <v>2435</v>
      </c>
      <c r="BL1825" s="1" t="s">
        <v>2857</v>
      </c>
      <c r="BM1825" s="1" t="s">
        <v>126</v>
      </c>
      <c r="BN1825" s="1" t="s">
        <v>3638</v>
      </c>
      <c r="BO1825" s="1">
        <v>40</v>
      </c>
      <c r="BP1825" s="1">
        <v>40</v>
      </c>
      <c r="BQ1825" s="1" t="s">
        <v>2498</v>
      </c>
      <c r="BR1825" s="1" t="s">
        <v>2498</v>
      </c>
      <c r="BS1825" s="1" t="s">
        <v>84</v>
      </c>
      <c r="BU1825" s="1">
        <v>0</v>
      </c>
      <c r="BV1825" s="1">
        <v>0</v>
      </c>
      <c r="BW1825" s="1">
        <v>0</v>
      </c>
      <c r="BX1825" s="1">
        <v>0</v>
      </c>
    </row>
    <row r="1826" spans="4:76" hidden="1" x14ac:dyDescent="0.25">
      <c r="D1826" s="4"/>
      <c r="E1826" s="5" t="str">
        <f>BJ1826</f>
        <v>DPP-2018-APR</v>
      </c>
      <c r="F1826" s="5" t="str">
        <f>BK1826</f>
        <v>East (ITC)</v>
      </c>
      <c r="H1826" s="5" t="str">
        <f>BB1826</f>
        <v>Withdrawn</v>
      </c>
      <c r="I1826" s="6" t="str">
        <f>BS1826</f>
        <v>Not Started</v>
      </c>
      <c r="J1826" s="1" t="s">
        <v>4895</v>
      </c>
      <c r="P1826" s="1" t="str">
        <f>BM1826</f>
        <v>NRIS</v>
      </c>
      <c r="R1826" s="1">
        <f>BP1826</f>
        <v>600</v>
      </c>
      <c r="T1826" s="1" t="str">
        <f>BQ1826</f>
        <v>Gas</v>
      </c>
      <c r="U1826" s="1" t="str">
        <f>BH1826</f>
        <v>Jackson County</v>
      </c>
      <c r="V1826" s="1" t="str">
        <f>BI1826</f>
        <v>MI</v>
      </c>
      <c r="AB1826" s="1"/>
      <c r="AC1826" s="1"/>
      <c r="AJ1826" s="5"/>
      <c r="AK1826" s="5"/>
      <c r="AL1826" s="5"/>
      <c r="AM1826" s="5"/>
      <c r="AN1826" s="5"/>
      <c r="AO1826" s="5"/>
      <c r="AP1826" s="5"/>
      <c r="AQ1826" s="5"/>
      <c r="AR1826" s="5"/>
      <c r="AS1826" s="5"/>
      <c r="AT1826" s="5"/>
      <c r="AU1826" s="5"/>
      <c r="BB1826" s="1" t="s">
        <v>73</v>
      </c>
      <c r="BC1826" s="2">
        <v>43171</v>
      </c>
      <c r="BD1826" s="2">
        <v>43626</v>
      </c>
      <c r="BF1826" s="2">
        <v>44197</v>
      </c>
      <c r="BG1826" s="1" t="s">
        <v>139</v>
      </c>
      <c r="BH1826" s="1" t="s">
        <v>259</v>
      </c>
      <c r="BI1826" s="1" t="s">
        <v>130</v>
      </c>
      <c r="BJ1826" s="1" t="s">
        <v>2375</v>
      </c>
      <c r="BK1826" s="1" t="s">
        <v>1808</v>
      </c>
      <c r="BL1826" s="1" t="s">
        <v>2376</v>
      </c>
      <c r="BM1826" s="1" t="s">
        <v>126</v>
      </c>
      <c r="BN1826" s="1" t="s">
        <v>4896</v>
      </c>
      <c r="BO1826" s="1">
        <v>600</v>
      </c>
      <c r="BP1826" s="1">
        <v>600</v>
      </c>
      <c r="BQ1826" s="1" t="s">
        <v>64</v>
      </c>
      <c r="BR1826" s="1" t="s">
        <v>94</v>
      </c>
      <c r="BS1826" s="1" t="s">
        <v>84</v>
      </c>
      <c r="BU1826" s="1">
        <v>0</v>
      </c>
      <c r="BV1826" s="1">
        <v>0</v>
      </c>
      <c r="BW1826" s="1">
        <v>0</v>
      </c>
      <c r="BX1826" s="1">
        <v>0</v>
      </c>
    </row>
    <row r="1827" spans="4:76" hidden="1" x14ac:dyDescent="0.25">
      <c r="D1827" s="4"/>
      <c r="E1827" s="5" t="str">
        <f>BJ1827</f>
        <v>DPP-2020-Cycle</v>
      </c>
      <c r="F1827" s="5" t="str">
        <f>BK1827</f>
        <v>Central</v>
      </c>
      <c r="H1827" s="5" t="str">
        <f>BB1827</f>
        <v>Active</v>
      </c>
      <c r="I1827" s="6" t="str">
        <f>BS1827</f>
        <v>Not Started</v>
      </c>
      <c r="J1827" s="1" t="s">
        <v>3639</v>
      </c>
      <c r="P1827" s="1" t="str">
        <f>BM1827</f>
        <v>NRIS</v>
      </c>
      <c r="R1827" s="1">
        <f>BP1827</f>
        <v>185</v>
      </c>
      <c r="T1827" s="1" t="str">
        <f>BQ1827</f>
        <v>Solar</v>
      </c>
      <c r="U1827" s="1" t="str">
        <f>BH1827</f>
        <v>Vermillion</v>
      </c>
      <c r="V1827" s="1" t="str">
        <f>BI1827</f>
        <v>IN</v>
      </c>
      <c r="AB1827" s="1"/>
      <c r="AC1827" s="1"/>
      <c r="AJ1827" s="5"/>
      <c r="AK1827" s="5"/>
      <c r="AL1827" s="5"/>
      <c r="AM1827" s="5"/>
      <c r="AN1827" s="5"/>
      <c r="AO1827" s="5"/>
      <c r="AP1827" s="5"/>
      <c r="AQ1827" s="5"/>
      <c r="AR1827" s="32"/>
      <c r="AS1827" s="32"/>
      <c r="AT1827" s="28">
        <f>AR1827/($R1827*1000)</f>
        <v>0</v>
      </c>
      <c r="AU1827" s="28">
        <f>AS1827/($R1827*1000)</f>
        <v>0</v>
      </c>
      <c r="BB1827" s="1" t="s">
        <v>2374</v>
      </c>
      <c r="BC1827" s="2">
        <v>44266</v>
      </c>
      <c r="BF1827" s="2">
        <v>45205</v>
      </c>
      <c r="BG1827" s="1" t="s">
        <v>2850</v>
      </c>
      <c r="BH1827" s="1" t="s">
        <v>3637</v>
      </c>
      <c r="BI1827" s="1" t="s">
        <v>103</v>
      </c>
      <c r="BJ1827" s="1" t="s">
        <v>3565</v>
      </c>
      <c r="BK1827" s="1" t="s">
        <v>2435</v>
      </c>
      <c r="BL1827" s="1" t="s">
        <v>2857</v>
      </c>
      <c r="BM1827" s="1" t="s">
        <v>126</v>
      </c>
      <c r="BN1827" s="1" t="s">
        <v>3638</v>
      </c>
      <c r="BO1827" s="1">
        <v>185</v>
      </c>
      <c r="BP1827" s="1">
        <v>185</v>
      </c>
      <c r="BQ1827" s="1" t="s">
        <v>1485</v>
      </c>
      <c r="BR1827" s="1" t="s">
        <v>3581</v>
      </c>
      <c r="BS1827" s="1" t="s">
        <v>84</v>
      </c>
      <c r="BU1827" s="1">
        <v>0</v>
      </c>
      <c r="BV1827" s="1">
        <v>0</v>
      </c>
      <c r="BW1827" s="1">
        <v>0</v>
      </c>
      <c r="BX1827" s="1">
        <v>0</v>
      </c>
    </row>
    <row r="1828" spans="4:76" hidden="1" x14ac:dyDescent="0.25">
      <c r="D1828" s="4"/>
      <c r="E1828" s="5" t="str">
        <f>BJ1828</f>
        <v>DPP-2020-Cycle</v>
      </c>
      <c r="F1828" s="5" t="str">
        <f>BK1828</f>
        <v>Central</v>
      </c>
      <c r="H1828" s="5" t="str">
        <f>BB1828</f>
        <v>Active</v>
      </c>
      <c r="I1828" s="6" t="str">
        <f>BS1828</f>
        <v>Not Started</v>
      </c>
      <c r="J1828" s="1" t="s">
        <v>3640</v>
      </c>
      <c r="P1828" s="1" t="str">
        <f>BM1828</f>
        <v>NRIS</v>
      </c>
      <c r="R1828" s="1">
        <f>BP1828</f>
        <v>200</v>
      </c>
      <c r="T1828" s="1" t="str">
        <f>BQ1828</f>
        <v>Solar</v>
      </c>
      <c r="U1828" s="1" t="str">
        <f>BH1828</f>
        <v>Bollinger</v>
      </c>
      <c r="V1828" s="1" t="str">
        <f>BI1828</f>
        <v>MO</v>
      </c>
      <c r="AB1828" s="1"/>
      <c r="AC1828" s="1"/>
      <c r="AJ1828" s="5"/>
      <c r="AK1828" s="5"/>
      <c r="AL1828" s="5"/>
      <c r="AM1828" s="5"/>
      <c r="AN1828" s="5"/>
      <c r="AO1828" s="5"/>
      <c r="AP1828" s="5"/>
      <c r="AQ1828" s="5"/>
      <c r="AR1828" s="32"/>
      <c r="AS1828" s="32"/>
      <c r="AT1828" s="28">
        <f>AR1828/($R1828*1000)</f>
        <v>0</v>
      </c>
      <c r="AU1828" s="28">
        <f>AS1828/($R1828*1000)</f>
        <v>0</v>
      </c>
      <c r="BB1828" s="1" t="s">
        <v>2374</v>
      </c>
      <c r="BC1828" s="2">
        <v>44014</v>
      </c>
      <c r="BF1828" s="2">
        <v>45016</v>
      </c>
      <c r="BG1828" s="1" t="s">
        <v>486</v>
      </c>
      <c r="BH1828" s="1" t="s">
        <v>3641</v>
      </c>
      <c r="BI1828" s="1" t="s">
        <v>488</v>
      </c>
      <c r="BJ1828" s="1" t="s">
        <v>3565</v>
      </c>
      <c r="BK1828" s="1" t="s">
        <v>2435</v>
      </c>
      <c r="BL1828" s="1" t="s">
        <v>2857</v>
      </c>
      <c r="BM1828" s="1" t="s">
        <v>126</v>
      </c>
      <c r="BN1828" s="1" t="s">
        <v>3642</v>
      </c>
      <c r="BO1828" s="1">
        <v>200</v>
      </c>
      <c r="BP1828" s="1">
        <v>200</v>
      </c>
      <c r="BQ1828" s="1" t="s">
        <v>1485</v>
      </c>
      <c r="BR1828" s="1" t="s">
        <v>3581</v>
      </c>
      <c r="BS1828" s="1" t="s">
        <v>84</v>
      </c>
      <c r="BU1828" s="1">
        <v>0</v>
      </c>
      <c r="BV1828" s="1">
        <v>0</v>
      </c>
      <c r="BW1828" s="1">
        <v>0</v>
      </c>
      <c r="BX1828" s="1">
        <v>0</v>
      </c>
    </row>
    <row r="1829" spans="4:76" hidden="1" x14ac:dyDescent="0.25">
      <c r="D1829" s="4"/>
      <c r="E1829" s="5" t="str">
        <f>BJ1829</f>
        <v>DPP-2020-Cycle</v>
      </c>
      <c r="F1829" s="5" t="str">
        <f>BK1829</f>
        <v>West</v>
      </c>
      <c r="H1829" s="5" t="str">
        <f>BB1829</f>
        <v>Active</v>
      </c>
      <c r="I1829" s="6" t="str">
        <f>BS1829</f>
        <v>Not Started</v>
      </c>
      <c r="J1829" s="1" t="s">
        <v>3644</v>
      </c>
      <c r="P1829" s="1" t="str">
        <f>BM1829</f>
        <v>NRIS</v>
      </c>
      <c r="R1829" s="1">
        <f>BP1829</f>
        <v>135</v>
      </c>
      <c r="T1829" s="1" t="str">
        <f>BQ1829</f>
        <v>Solar</v>
      </c>
      <c r="U1829" s="1" t="str">
        <f>BH1829</f>
        <v>Worth</v>
      </c>
      <c r="V1829" s="1" t="str">
        <f>BI1829</f>
        <v>IA</v>
      </c>
      <c r="AB1829" s="1"/>
      <c r="AC1829" s="1"/>
      <c r="AJ1829" s="5"/>
      <c r="AK1829" s="5"/>
      <c r="AL1829" s="5"/>
      <c r="AM1829" s="5"/>
      <c r="AN1829" s="5"/>
      <c r="AO1829" s="5"/>
      <c r="AP1829" s="5"/>
      <c r="AQ1829" s="5"/>
      <c r="AR1829" s="32"/>
      <c r="AS1829" s="32"/>
      <c r="AT1829" s="28">
        <f>AR1829/($R1829*1000)</f>
        <v>0</v>
      </c>
      <c r="AU1829" s="28">
        <f>AS1829/($R1829*1000)</f>
        <v>0</v>
      </c>
      <c r="BB1829" s="1" t="s">
        <v>2374</v>
      </c>
      <c r="BC1829" s="2">
        <v>44018</v>
      </c>
      <c r="BF1829" s="2">
        <v>45596</v>
      </c>
      <c r="BG1829" s="1" t="s">
        <v>87</v>
      </c>
      <c r="BH1829" s="1" t="s">
        <v>3645</v>
      </c>
      <c r="BI1829" s="1" t="s">
        <v>89</v>
      </c>
      <c r="BJ1829" s="1" t="s">
        <v>3565</v>
      </c>
      <c r="BK1829" s="1" t="s">
        <v>725</v>
      </c>
      <c r="BL1829" s="1" t="s">
        <v>2857</v>
      </c>
      <c r="BM1829" s="1" t="s">
        <v>126</v>
      </c>
      <c r="BN1829" s="1" t="s">
        <v>3646</v>
      </c>
      <c r="BO1829" s="1">
        <v>135</v>
      </c>
      <c r="BP1829" s="1">
        <v>135</v>
      </c>
      <c r="BQ1829" s="1" t="s">
        <v>1485</v>
      </c>
      <c r="BR1829" s="1" t="s">
        <v>3581</v>
      </c>
      <c r="BS1829" s="1" t="s">
        <v>84</v>
      </c>
      <c r="BU1829" s="1">
        <v>0</v>
      </c>
      <c r="BV1829" s="1">
        <v>0</v>
      </c>
      <c r="BW1829" s="1">
        <v>0</v>
      </c>
      <c r="BX1829" s="1">
        <v>0</v>
      </c>
    </row>
    <row r="1830" spans="4:76" hidden="1" x14ac:dyDescent="0.25">
      <c r="D1830" s="4"/>
      <c r="E1830" s="5" t="str">
        <f>BJ1830</f>
        <v>DPP-2020-Cycle</v>
      </c>
      <c r="F1830" s="5" t="str">
        <f>BK1830</f>
        <v>West</v>
      </c>
      <c r="H1830" s="5" t="str">
        <f>BB1830</f>
        <v>Active</v>
      </c>
      <c r="I1830" s="6" t="str">
        <f>BS1830</f>
        <v>Not Started</v>
      </c>
      <c r="J1830" s="1" t="s">
        <v>3647</v>
      </c>
      <c r="P1830" s="1" t="str">
        <f>BM1830</f>
        <v>NRIS</v>
      </c>
      <c r="R1830" s="1">
        <f>BP1830</f>
        <v>199.5</v>
      </c>
      <c r="T1830" s="1" t="str">
        <f>BQ1830</f>
        <v>Wind</v>
      </c>
      <c r="U1830" s="1" t="str">
        <f>BH1830</f>
        <v>Day</v>
      </c>
      <c r="V1830" s="1" t="str">
        <f>BI1830</f>
        <v>SD</v>
      </c>
      <c r="AB1830" s="1"/>
      <c r="AC1830" s="1"/>
      <c r="AJ1830" s="5"/>
      <c r="AK1830" s="5"/>
      <c r="AL1830" s="5"/>
      <c r="AM1830" s="5"/>
      <c r="AN1830" s="5"/>
      <c r="AO1830" s="5"/>
      <c r="AP1830" s="5"/>
      <c r="AQ1830" s="5"/>
      <c r="AR1830" s="32"/>
      <c r="AS1830" s="32"/>
      <c r="AT1830" s="28">
        <f>AR1830/($R1830*1000)</f>
        <v>0</v>
      </c>
      <c r="AU1830" s="28">
        <f>AS1830/($R1830*1000)</f>
        <v>0</v>
      </c>
      <c r="BB1830" s="1" t="s">
        <v>2374</v>
      </c>
      <c r="BC1830" s="2">
        <v>44018</v>
      </c>
      <c r="BF1830" s="2">
        <v>44865</v>
      </c>
      <c r="BG1830" s="1" t="s">
        <v>203</v>
      </c>
      <c r="BH1830" s="1" t="s">
        <v>3648</v>
      </c>
      <c r="BI1830" s="1" t="s">
        <v>205</v>
      </c>
      <c r="BJ1830" s="1" t="s">
        <v>3565</v>
      </c>
      <c r="BK1830" s="1" t="s">
        <v>725</v>
      </c>
      <c r="BL1830" s="1" t="s">
        <v>2857</v>
      </c>
      <c r="BM1830" s="1" t="s">
        <v>126</v>
      </c>
      <c r="BN1830" s="1" t="s">
        <v>3649</v>
      </c>
      <c r="BO1830" s="1">
        <v>199.5</v>
      </c>
      <c r="BP1830" s="1">
        <v>199.5</v>
      </c>
      <c r="BQ1830" s="1" t="s">
        <v>97</v>
      </c>
      <c r="BR1830" s="1" t="s">
        <v>3613</v>
      </c>
      <c r="BS1830" s="1" t="s">
        <v>84</v>
      </c>
      <c r="BU1830" s="1">
        <v>0</v>
      </c>
      <c r="BV1830" s="1">
        <v>0</v>
      </c>
      <c r="BW1830" s="1">
        <v>0</v>
      </c>
      <c r="BX1830" s="1">
        <v>0</v>
      </c>
    </row>
    <row r="1831" spans="4:76" hidden="1" x14ac:dyDescent="0.25">
      <c r="D1831" s="4"/>
      <c r="E1831" s="5" t="str">
        <f>BJ1831</f>
        <v>DPP-2020-Cycle</v>
      </c>
      <c r="F1831" s="5" t="str">
        <f>BK1831</f>
        <v>East (ITC)</v>
      </c>
      <c r="H1831" s="5" t="str">
        <f>BB1831</f>
        <v>Withdrawn</v>
      </c>
      <c r="I1831" s="6" t="str">
        <f>BS1831</f>
        <v>Not Started</v>
      </c>
      <c r="J1831" s="1" t="s">
        <v>5584</v>
      </c>
      <c r="P1831" s="1" t="str">
        <f>BM1831</f>
        <v>NRIS</v>
      </c>
      <c r="R1831" s="1">
        <f>BP1831</f>
        <v>200</v>
      </c>
      <c r="T1831" s="1" t="str">
        <f>BQ1831</f>
        <v>Solar</v>
      </c>
      <c r="U1831" s="1" t="str">
        <f>BH1831</f>
        <v>Muskegon</v>
      </c>
      <c r="V1831" s="1" t="str">
        <f>BI1831</f>
        <v>MI</v>
      </c>
      <c r="AB1831" s="1"/>
      <c r="AC1831" s="1"/>
      <c r="AJ1831" s="5"/>
      <c r="AK1831" s="5"/>
      <c r="AL1831" s="5"/>
      <c r="AM1831" s="5"/>
      <c r="AN1831" s="5"/>
      <c r="AO1831" s="5"/>
      <c r="AP1831" s="5"/>
      <c r="AQ1831" s="5"/>
      <c r="AR1831" s="32"/>
      <c r="AS1831" s="32"/>
      <c r="AT1831" s="28">
        <f>AR1831/($R1831*1000)</f>
        <v>0</v>
      </c>
      <c r="AU1831" s="28">
        <f>AS1831/($R1831*1000)</f>
        <v>0</v>
      </c>
      <c r="BB1831" s="1" t="s">
        <v>73</v>
      </c>
      <c r="BC1831" s="2">
        <v>44018</v>
      </c>
      <c r="BD1831" s="2">
        <v>44165</v>
      </c>
      <c r="BF1831" s="2">
        <v>45200</v>
      </c>
      <c r="BG1831" s="1" t="s">
        <v>3563</v>
      </c>
      <c r="BH1831" s="1" t="s">
        <v>3827</v>
      </c>
      <c r="BI1831" s="1" t="s">
        <v>130</v>
      </c>
      <c r="BJ1831" s="1" t="s">
        <v>3565</v>
      </c>
      <c r="BK1831" s="1" t="s">
        <v>1808</v>
      </c>
      <c r="BL1831" s="1" t="s">
        <v>2857</v>
      </c>
      <c r="BM1831" s="1" t="s">
        <v>126</v>
      </c>
      <c r="BN1831" s="1" t="s">
        <v>3656</v>
      </c>
      <c r="BO1831" s="1">
        <v>200</v>
      </c>
      <c r="BP1831" s="1">
        <v>200</v>
      </c>
      <c r="BQ1831" s="1" t="s">
        <v>1485</v>
      </c>
      <c r="BR1831" s="1" t="s">
        <v>3581</v>
      </c>
      <c r="BS1831" s="1" t="s">
        <v>84</v>
      </c>
      <c r="BU1831" s="1">
        <v>0</v>
      </c>
      <c r="BV1831" s="1">
        <v>0</v>
      </c>
      <c r="BW1831" s="1">
        <v>0</v>
      </c>
      <c r="BX1831" s="1">
        <v>0</v>
      </c>
    </row>
    <row r="1832" spans="4:76" hidden="1" x14ac:dyDescent="0.25">
      <c r="D1832" s="4"/>
      <c r="E1832" s="5" t="str">
        <f>BJ1832</f>
        <v>DPP-2020-Cycle</v>
      </c>
      <c r="F1832" s="5" t="str">
        <f>BK1832</f>
        <v>South</v>
      </c>
      <c r="H1832" s="5" t="str">
        <f>BB1832</f>
        <v>Active</v>
      </c>
      <c r="I1832" s="6" t="str">
        <f>BS1832</f>
        <v>Not Started</v>
      </c>
      <c r="J1832" s="1" t="s">
        <v>3651</v>
      </c>
      <c r="P1832" s="1" t="str">
        <f>BM1832</f>
        <v>NRIS</v>
      </c>
      <c r="R1832" s="1">
        <f>BP1832</f>
        <v>50</v>
      </c>
      <c r="T1832" s="1" t="str">
        <f>BQ1832</f>
        <v>Battery Storage</v>
      </c>
      <c r="U1832" s="1" t="str">
        <f>BH1832</f>
        <v>Leflore</v>
      </c>
      <c r="V1832" s="1" t="str">
        <f>BI1832</f>
        <v>MS</v>
      </c>
      <c r="AB1832" s="1"/>
      <c r="AC1832" s="1"/>
      <c r="AJ1832" s="5"/>
      <c r="AK1832" s="5"/>
      <c r="AL1832" s="5"/>
      <c r="AM1832" s="5"/>
      <c r="AN1832" s="5"/>
      <c r="AO1832" s="5"/>
      <c r="AP1832" s="5"/>
      <c r="AQ1832" s="5"/>
      <c r="AR1832" s="32"/>
      <c r="AS1832" s="32"/>
      <c r="AT1832" s="28">
        <f>AR1832/($R1832*1000)</f>
        <v>0</v>
      </c>
      <c r="AU1832" s="28">
        <f>AS1832/($R1832*1000)</f>
        <v>0</v>
      </c>
      <c r="BB1832" s="1" t="s">
        <v>2374</v>
      </c>
      <c r="BC1832" s="2">
        <v>44188</v>
      </c>
      <c r="BF1832" s="2">
        <v>45170</v>
      </c>
      <c r="BG1832" s="1" t="s">
        <v>3615</v>
      </c>
      <c r="BH1832" s="1" t="s">
        <v>3616</v>
      </c>
      <c r="BI1832" s="1" t="s">
        <v>2526</v>
      </c>
      <c r="BJ1832" s="1" t="s">
        <v>3565</v>
      </c>
      <c r="BK1832" s="1" t="s">
        <v>2395</v>
      </c>
      <c r="BL1832" s="1" t="s">
        <v>2857</v>
      </c>
      <c r="BM1832" s="1" t="s">
        <v>126</v>
      </c>
      <c r="BN1832" s="1" t="s">
        <v>3617</v>
      </c>
      <c r="BO1832" s="1">
        <v>50</v>
      </c>
      <c r="BP1832" s="1">
        <v>50</v>
      </c>
      <c r="BQ1832" s="1" t="s">
        <v>2498</v>
      </c>
      <c r="BR1832" s="1" t="s">
        <v>2498</v>
      </c>
      <c r="BS1832" s="1" t="s">
        <v>84</v>
      </c>
      <c r="BU1832" s="1">
        <v>0</v>
      </c>
      <c r="BV1832" s="1">
        <v>0</v>
      </c>
      <c r="BW1832" s="1">
        <v>0</v>
      </c>
      <c r="BX1832" s="1">
        <v>0</v>
      </c>
    </row>
    <row r="1833" spans="4:76" hidden="1" x14ac:dyDescent="0.25">
      <c r="D1833" s="4"/>
      <c r="E1833" s="5" t="str">
        <f>BJ1833</f>
        <v>DPP-2020-Cycle</v>
      </c>
      <c r="F1833" s="5" t="str">
        <f>BK1833</f>
        <v>West</v>
      </c>
      <c r="H1833" s="5" t="str">
        <f>BB1833</f>
        <v>Withdrawn</v>
      </c>
      <c r="I1833" s="6" t="str">
        <f>BS1833</f>
        <v>Not Started</v>
      </c>
      <c r="J1833" s="1" t="s">
        <v>5548</v>
      </c>
      <c r="P1833" s="1" t="str">
        <f>BM1833</f>
        <v>NRIS</v>
      </c>
      <c r="R1833" s="1">
        <f>BP1833</f>
        <v>200</v>
      </c>
      <c r="T1833" s="1" t="str">
        <f>BQ1833</f>
        <v>Solar</v>
      </c>
      <c r="U1833" s="1" t="str">
        <f>BH1833</f>
        <v>Pipestone</v>
      </c>
      <c r="V1833" s="1" t="str">
        <f>BI1833</f>
        <v>MN</v>
      </c>
      <c r="AB1833" s="1"/>
      <c r="AC1833" s="1"/>
      <c r="AJ1833" s="5"/>
      <c r="AK1833" s="5"/>
      <c r="AL1833" s="5"/>
      <c r="AM1833" s="5"/>
      <c r="AN1833" s="5"/>
      <c r="AO1833" s="5"/>
      <c r="AP1833" s="5"/>
      <c r="AQ1833" s="5"/>
      <c r="AR1833" s="32"/>
      <c r="AS1833" s="32"/>
      <c r="AT1833" s="28">
        <f>AR1833/($R1833*1000)</f>
        <v>0</v>
      </c>
      <c r="AU1833" s="28">
        <f>AS1833/($R1833*1000)</f>
        <v>0</v>
      </c>
      <c r="BB1833" s="1" t="s">
        <v>73</v>
      </c>
      <c r="BC1833" s="2">
        <v>44018</v>
      </c>
      <c r="BD1833" s="2">
        <v>44137</v>
      </c>
      <c r="BF1833" s="2">
        <v>45169</v>
      </c>
      <c r="BG1833" s="1" t="s">
        <v>91</v>
      </c>
      <c r="BH1833" s="1" t="s">
        <v>3915</v>
      </c>
      <c r="BI1833" s="1" t="s">
        <v>93</v>
      </c>
      <c r="BJ1833" s="1" t="s">
        <v>3565</v>
      </c>
      <c r="BK1833" s="1" t="s">
        <v>725</v>
      </c>
      <c r="BL1833" s="1" t="s">
        <v>2857</v>
      </c>
      <c r="BM1833" s="1" t="s">
        <v>126</v>
      </c>
      <c r="BN1833" s="1" t="s">
        <v>5549</v>
      </c>
      <c r="BO1833" s="1">
        <v>200</v>
      </c>
      <c r="BP1833" s="1">
        <v>200</v>
      </c>
      <c r="BQ1833" s="1" t="s">
        <v>1485</v>
      </c>
      <c r="BR1833" s="1" t="s">
        <v>3581</v>
      </c>
      <c r="BS1833" s="1" t="s">
        <v>84</v>
      </c>
      <c r="BU1833" s="1">
        <v>0</v>
      </c>
      <c r="BV1833" s="1">
        <v>0</v>
      </c>
      <c r="BW1833" s="1">
        <v>0</v>
      </c>
      <c r="BX1833" s="1">
        <v>0</v>
      </c>
    </row>
    <row r="1834" spans="4:76" hidden="1" x14ac:dyDescent="0.25">
      <c r="D1834" s="4"/>
      <c r="E1834" s="5" t="str">
        <f>BJ1834</f>
        <v>DPP-2020-Cycle</v>
      </c>
      <c r="F1834" s="5" t="str">
        <f>BK1834</f>
        <v>East (ITC)</v>
      </c>
      <c r="H1834" s="5" t="str">
        <f>BB1834</f>
        <v>Active</v>
      </c>
      <c r="I1834" s="6" t="str">
        <f>BS1834</f>
        <v>Not Started</v>
      </c>
      <c r="J1834" s="1" t="s">
        <v>3654</v>
      </c>
      <c r="P1834" s="1" t="str">
        <f>BM1834</f>
        <v>NRIS</v>
      </c>
      <c r="R1834" s="1">
        <f>BP1834</f>
        <v>200</v>
      </c>
      <c r="T1834" s="1" t="str">
        <f>BQ1834</f>
        <v>Solar</v>
      </c>
      <c r="U1834" s="1" t="str">
        <f>BH1834</f>
        <v>Huron</v>
      </c>
      <c r="V1834" s="1" t="str">
        <f>BI1834</f>
        <v>MI</v>
      </c>
      <c r="AB1834" s="1"/>
      <c r="AC1834" s="1"/>
      <c r="AJ1834" s="5"/>
      <c r="AK1834" s="5"/>
      <c r="AL1834" s="5"/>
      <c r="AM1834" s="5"/>
      <c r="AN1834" s="5"/>
      <c r="AO1834" s="5"/>
      <c r="AP1834" s="5"/>
      <c r="AQ1834" s="5"/>
      <c r="AR1834" s="32"/>
      <c r="AS1834" s="32"/>
      <c r="AT1834" s="28">
        <f>AR1834/($R1834*1000)</f>
        <v>0</v>
      </c>
      <c r="AU1834" s="28">
        <f>AS1834/($R1834*1000)</f>
        <v>0</v>
      </c>
      <c r="BB1834" s="1" t="s">
        <v>2374</v>
      </c>
      <c r="BC1834" s="2">
        <v>44018</v>
      </c>
      <c r="BF1834" s="2">
        <v>45200</v>
      </c>
      <c r="BG1834" s="1" t="s">
        <v>128</v>
      </c>
      <c r="BH1834" s="1" t="s">
        <v>3655</v>
      </c>
      <c r="BI1834" s="1" t="s">
        <v>130</v>
      </c>
      <c r="BJ1834" s="1" t="s">
        <v>3565</v>
      </c>
      <c r="BK1834" s="1" t="s">
        <v>1808</v>
      </c>
      <c r="BL1834" s="1" t="s">
        <v>2857</v>
      </c>
      <c r="BM1834" s="1" t="s">
        <v>126</v>
      </c>
      <c r="BN1834" s="1" t="s">
        <v>3656</v>
      </c>
      <c r="BO1834" s="1">
        <v>200</v>
      </c>
      <c r="BP1834" s="1">
        <v>200</v>
      </c>
      <c r="BQ1834" s="1" t="s">
        <v>1485</v>
      </c>
      <c r="BR1834" s="1" t="s">
        <v>3581</v>
      </c>
      <c r="BS1834" s="1" t="s">
        <v>84</v>
      </c>
      <c r="BU1834" s="1">
        <v>0</v>
      </c>
      <c r="BV1834" s="1">
        <v>0</v>
      </c>
      <c r="BW1834" s="1">
        <v>0</v>
      </c>
      <c r="BX1834" s="1">
        <v>0</v>
      </c>
    </row>
    <row r="1835" spans="4:76" hidden="1" x14ac:dyDescent="0.25">
      <c r="D1835" s="4"/>
      <c r="E1835" s="5" t="str">
        <f>BJ1835</f>
        <v>DPP-2020-Cycle</v>
      </c>
      <c r="F1835" s="5" t="str">
        <f>BK1835</f>
        <v>East (ITC)</v>
      </c>
      <c r="H1835" s="5" t="str">
        <f>BB1835</f>
        <v>Active</v>
      </c>
      <c r="I1835" s="6" t="str">
        <f>BS1835</f>
        <v>Not Started</v>
      </c>
      <c r="J1835" s="1" t="s">
        <v>3657</v>
      </c>
      <c r="P1835" s="1" t="str">
        <f>BM1835</f>
        <v>NRIS</v>
      </c>
      <c r="R1835" s="1">
        <f>BP1835</f>
        <v>200</v>
      </c>
      <c r="T1835" s="1" t="str">
        <f>BQ1835</f>
        <v>Solar</v>
      </c>
      <c r="U1835" s="1" t="str">
        <f>BH1835</f>
        <v>St. Clair</v>
      </c>
      <c r="V1835" s="1" t="str">
        <f>BI1835</f>
        <v>MI</v>
      </c>
      <c r="AB1835" s="1"/>
      <c r="AC1835" s="1"/>
      <c r="AJ1835" s="5"/>
      <c r="AK1835" s="5"/>
      <c r="AL1835" s="5"/>
      <c r="AM1835" s="5"/>
      <c r="AN1835" s="5"/>
      <c r="AO1835" s="5"/>
      <c r="AP1835" s="5"/>
      <c r="AQ1835" s="5"/>
      <c r="AR1835" s="32"/>
      <c r="AS1835" s="32"/>
      <c r="AT1835" s="28">
        <f>AR1835/($R1835*1000)</f>
        <v>0</v>
      </c>
      <c r="AU1835" s="28">
        <f>AS1835/($R1835*1000)</f>
        <v>0</v>
      </c>
      <c r="BB1835" s="1" t="s">
        <v>2374</v>
      </c>
      <c r="BC1835" s="2">
        <v>44018</v>
      </c>
      <c r="BF1835" s="2">
        <v>45200</v>
      </c>
      <c r="BG1835" s="1" t="s">
        <v>128</v>
      </c>
      <c r="BH1835" s="1" t="s">
        <v>3634</v>
      </c>
      <c r="BI1835" s="1" t="s">
        <v>130</v>
      </c>
      <c r="BJ1835" s="1" t="s">
        <v>3565</v>
      </c>
      <c r="BK1835" s="1" t="s">
        <v>1808</v>
      </c>
      <c r="BL1835" s="1" t="s">
        <v>2857</v>
      </c>
      <c r="BM1835" s="1" t="s">
        <v>126</v>
      </c>
      <c r="BN1835" s="1" t="s">
        <v>3658</v>
      </c>
      <c r="BO1835" s="1">
        <v>200</v>
      </c>
      <c r="BP1835" s="1">
        <v>200</v>
      </c>
      <c r="BQ1835" s="1" t="s">
        <v>1485</v>
      </c>
      <c r="BR1835" s="1" t="s">
        <v>3581</v>
      </c>
      <c r="BS1835" s="1" t="s">
        <v>84</v>
      </c>
      <c r="BU1835" s="1">
        <v>0</v>
      </c>
      <c r="BV1835" s="1">
        <v>0</v>
      </c>
      <c r="BW1835" s="1">
        <v>0</v>
      </c>
      <c r="BX1835" s="1">
        <v>0</v>
      </c>
    </row>
    <row r="1836" spans="4:76" hidden="1" x14ac:dyDescent="0.25">
      <c r="D1836" s="4"/>
      <c r="E1836" s="5" t="str">
        <f>BJ1836</f>
        <v>DPP-2020-Cycle</v>
      </c>
      <c r="F1836" s="5" t="str">
        <f>BK1836</f>
        <v>East (ITC)</v>
      </c>
      <c r="H1836" s="5" t="str">
        <f>BB1836</f>
        <v>Active</v>
      </c>
      <c r="I1836" s="6" t="str">
        <f>BS1836</f>
        <v>Not Started</v>
      </c>
      <c r="J1836" s="1" t="s">
        <v>3659</v>
      </c>
      <c r="P1836" s="1" t="str">
        <f>BM1836</f>
        <v>NRIS</v>
      </c>
      <c r="R1836" s="1">
        <f>BP1836</f>
        <v>200</v>
      </c>
      <c r="T1836" s="1" t="str">
        <f>BQ1836</f>
        <v>Solar</v>
      </c>
      <c r="U1836" s="1" t="str">
        <f>BH1836</f>
        <v>Ottawa</v>
      </c>
      <c r="V1836" s="1" t="str">
        <f>BI1836</f>
        <v>MI</v>
      </c>
      <c r="AB1836" s="1"/>
      <c r="AC1836" s="1"/>
      <c r="AJ1836" s="5"/>
      <c r="AK1836" s="5"/>
      <c r="AL1836" s="5"/>
      <c r="AM1836" s="5"/>
      <c r="AN1836" s="5"/>
      <c r="AO1836" s="5"/>
      <c r="AP1836" s="5"/>
      <c r="AQ1836" s="5"/>
      <c r="AR1836" s="32"/>
      <c r="AS1836" s="32"/>
      <c r="AT1836" s="28">
        <f>AR1836/($R1836*1000)</f>
        <v>0</v>
      </c>
      <c r="AU1836" s="28">
        <f>AS1836/($R1836*1000)</f>
        <v>0</v>
      </c>
      <c r="BB1836" s="1" t="s">
        <v>2374</v>
      </c>
      <c r="BC1836" s="2">
        <v>44018</v>
      </c>
      <c r="BF1836" s="2">
        <v>45017</v>
      </c>
      <c r="BG1836" s="1" t="s">
        <v>3563</v>
      </c>
      <c r="BH1836" s="1" t="s">
        <v>3660</v>
      </c>
      <c r="BI1836" s="1" t="s">
        <v>130</v>
      </c>
      <c r="BJ1836" s="1" t="s">
        <v>3565</v>
      </c>
      <c r="BK1836" s="1" t="s">
        <v>1808</v>
      </c>
      <c r="BL1836" s="1" t="s">
        <v>2857</v>
      </c>
      <c r="BM1836" s="1" t="s">
        <v>126</v>
      </c>
      <c r="BN1836" s="1" t="s">
        <v>3661</v>
      </c>
      <c r="BO1836" s="1">
        <v>200</v>
      </c>
      <c r="BP1836" s="1">
        <v>200</v>
      </c>
      <c r="BQ1836" s="1" t="s">
        <v>1485</v>
      </c>
      <c r="BR1836" s="1" t="s">
        <v>3581</v>
      </c>
      <c r="BS1836" s="1" t="s">
        <v>84</v>
      </c>
      <c r="BU1836" s="1">
        <v>0</v>
      </c>
      <c r="BV1836" s="1">
        <v>0</v>
      </c>
      <c r="BW1836" s="1">
        <v>0</v>
      </c>
      <c r="BX1836" s="1">
        <v>0</v>
      </c>
    </row>
    <row r="1837" spans="4:76" hidden="1" x14ac:dyDescent="0.25">
      <c r="D1837" s="4"/>
      <c r="E1837" s="5" t="str">
        <f>BJ1837</f>
        <v>DPP-2020-Cycle</v>
      </c>
      <c r="F1837" s="5" t="str">
        <f>BK1837</f>
        <v>West</v>
      </c>
      <c r="H1837" s="5" t="str">
        <f>BB1837</f>
        <v>Active</v>
      </c>
      <c r="I1837" s="6" t="str">
        <f>BS1837</f>
        <v>Not Started</v>
      </c>
      <c r="J1837" s="1" t="s">
        <v>3662</v>
      </c>
      <c r="P1837" s="1" t="str">
        <f>BM1837</f>
        <v>NRIS</v>
      </c>
      <c r="R1837" s="1">
        <f>BP1837</f>
        <v>0</v>
      </c>
      <c r="T1837" s="1" t="str">
        <f>BQ1837</f>
        <v>Battery Storage</v>
      </c>
      <c r="U1837" s="1" t="str">
        <f>BH1837</f>
        <v>Dunn</v>
      </c>
      <c r="V1837" s="1" t="str">
        <f>BI1837</f>
        <v>WI</v>
      </c>
      <c r="AB1837" s="1"/>
      <c r="AC1837" s="1"/>
      <c r="AJ1837" s="5"/>
      <c r="AK1837" s="5"/>
      <c r="AL1837" s="5"/>
      <c r="AM1837" s="5"/>
      <c r="AN1837" s="5"/>
      <c r="AO1837" s="5"/>
      <c r="AP1837" s="5"/>
      <c r="AQ1837" s="5"/>
      <c r="AR1837" s="32"/>
      <c r="AS1837" s="32"/>
      <c r="AT1837" s="28" t="e">
        <f>AR1837/($R1837*1000)</f>
        <v>#DIV/0!</v>
      </c>
      <c r="AU1837" s="28" t="e">
        <f>AS1837/($R1837*1000)</f>
        <v>#DIV/0!</v>
      </c>
      <c r="BB1837" s="1" t="s">
        <v>2374</v>
      </c>
      <c r="BC1837" s="2">
        <v>44018</v>
      </c>
      <c r="BF1837" s="2">
        <v>45449</v>
      </c>
      <c r="BG1837" s="1" t="s">
        <v>91</v>
      </c>
      <c r="BH1837" s="1" t="s">
        <v>3663</v>
      </c>
      <c r="BI1837" s="1" t="s">
        <v>76</v>
      </c>
      <c r="BJ1837" s="1" t="s">
        <v>3565</v>
      </c>
      <c r="BK1837" s="1" t="s">
        <v>725</v>
      </c>
      <c r="BL1837" s="1" t="s">
        <v>2857</v>
      </c>
      <c r="BM1837" s="1" t="s">
        <v>126</v>
      </c>
      <c r="BN1837" s="1" t="s">
        <v>3664</v>
      </c>
      <c r="BO1837" s="1">
        <v>0</v>
      </c>
      <c r="BP1837" s="1">
        <v>0</v>
      </c>
      <c r="BQ1837" s="1" t="s">
        <v>2498</v>
      </c>
      <c r="BR1837" s="1" t="s">
        <v>2498</v>
      </c>
      <c r="BS1837" s="1" t="s">
        <v>84</v>
      </c>
      <c r="BU1837" s="1">
        <v>0</v>
      </c>
      <c r="BV1837" s="1">
        <v>0</v>
      </c>
      <c r="BW1837" s="1">
        <v>0</v>
      </c>
      <c r="BX1837" s="1">
        <v>0</v>
      </c>
    </row>
    <row r="1838" spans="4:76" hidden="1" x14ac:dyDescent="0.25">
      <c r="D1838" s="4"/>
      <c r="E1838" s="5" t="str">
        <f>BJ1838</f>
        <v>DPP-2020-Cycle</v>
      </c>
      <c r="F1838" s="5" t="str">
        <f>BK1838</f>
        <v>West</v>
      </c>
      <c r="H1838" s="5" t="str">
        <f>BB1838</f>
        <v>Active</v>
      </c>
      <c r="I1838" s="6" t="str">
        <f>BS1838</f>
        <v>Not Started</v>
      </c>
      <c r="J1838" s="1" t="s">
        <v>3665</v>
      </c>
      <c r="P1838" s="1" t="str">
        <f>BM1838</f>
        <v>NRIS</v>
      </c>
      <c r="R1838" s="1">
        <f>BP1838</f>
        <v>50</v>
      </c>
      <c r="T1838" s="1" t="str">
        <f>BQ1838</f>
        <v>Solar</v>
      </c>
      <c r="U1838" s="1" t="str">
        <f>BH1838</f>
        <v>Carroll</v>
      </c>
      <c r="V1838" s="1" t="str">
        <f>BI1838</f>
        <v>IA</v>
      </c>
      <c r="AB1838" s="1"/>
      <c r="AC1838" s="1"/>
      <c r="AJ1838" s="5"/>
      <c r="AK1838" s="5"/>
      <c r="AL1838" s="5"/>
      <c r="AM1838" s="5"/>
      <c r="AN1838" s="5"/>
      <c r="AO1838" s="5"/>
      <c r="AP1838" s="5"/>
      <c r="AQ1838" s="5"/>
      <c r="AR1838" s="32"/>
      <c r="AS1838" s="32"/>
      <c r="AT1838" s="28">
        <f>AR1838/($R1838*1000)</f>
        <v>0</v>
      </c>
      <c r="AU1838" s="28">
        <f>AS1838/($R1838*1000)</f>
        <v>0</v>
      </c>
      <c r="BB1838" s="1" t="s">
        <v>2374</v>
      </c>
      <c r="BC1838" s="2">
        <v>44018</v>
      </c>
      <c r="BF1838" s="2">
        <v>45184</v>
      </c>
      <c r="BH1838" s="1" t="s">
        <v>3666</v>
      </c>
      <c r="BI1838" s="1" t="s">
        <v>89</v>
      </c>
      <c r="BJ1838" s="1" t="s">
        <v>3565</v>
      </c>
      <c r="BK1838" s="1" t="s">
        <v>725</v>
      </c>
      <c r="BL1838" s="1" t="s">
        <v>2857</v>
      </c>
      <c r="BM1838" s="1" t="s">
        <v>126</v>
      </c>
      <c r="BN1838" s="1" t="s">
        <v>3667</v>
      </c>
      <c r="BO1838" s="1">
        <v>50</v>
      </c>
      <c r="BP1838" s="1">
        <v>50</v>
      </c>
      <c r="BQ1838" s="1" t="s">
        <v>1485</v>
      </c>
      <c r="BR1838" s="1" t="s">
        <v>3581</v>
      </c>
      <c r="BS1838" s="1" t="s">
        <v>84</v>
      </c>
      <c r="BU1838" s="1">
        <v>0</v>
      </c>
      <c r="BV1838" s="1">
        <v>0</v>
      </c>
      <c r="BW1838" s="1">
        <v>0</v>
      </c>
      <c r="BX1838" s="1">
        <v>0</v>
      </c>
    </row>
    <row r="1839" spans="4:76" hidden="1" x14ac:dyDescent="0.25">
      <c r="D1839" s="4"/>
      <c r="E1839" s="5" t="str">
        <f>BJ1839</f>
        <v>DPP-2020-Cycle</v>
      </c>
      <c r="F1839" s="5" t="str">
        <f>BK1839</f>
        <v>West</v>
      </c>
      <c r="H1839" s="5" t="str">
        <f>BB1839</f>
        <v>Active</v>
      </c>
      <c r="I1839" s="6" t="str">
        <f>BS1839</f>
        <v>Not Started</v>
      </c>
      <c r="J1839" s="1" t="s">
        <v>3670</v>
      </c>
      <c r="P1839" s="1" t="str">
        <f>BM1839</f>
        <v>NRIS</v>
      </c>
      <c r="R1839" s="1">
        <f>BP1839</f>
        <v>50</v>
      </c>
      <c r="T1839" s="1" t="str">
        <f>BQ1839</f>
        <v>Solar</v>
      </c>
      <c r="U1839" s="1" t="str">
        <f>BH1839</f>
        <v>Mills</v>
      </c>
      <c r="V1839" s="1" t="str">
        <f>BI1839</f>
        <v>IA</v>
      </c>
      <c r="AB1839" s="1"/>
      <c r="AC1839" s="1"/>
      <c r="AJ1839" s="5"/>
      <c r="AK1839" s="5"/>
      <c r="AL1839" s="5"/>
      <c r="AM1839" s="5"/>
      <c r="AN1839" s="5"/>
      <c r="AO1839" s="5"/>
      <c r="AP1839" s="5"/>
      <c r="AQ1839" s="5"/>
      <c r="AR1839" s="32"/>
      <c r="AS1839" s="32"/>
      <c r="AT1839" s="28">
        <f>AR1839/($R1839*1000)</f>
        <v>0</v>
      </c>
      <c r="AU1839" s="28">
        <f>AS1839/($R1839*1000)</f>
        <v>0</v>
      </c>
      <c r="BB1839" s="1" t="s">
        <v>2374</v>
      </c>
      <c r="BC1839" s="2">
        <v>44018</v>
      </c>
      <c r="BF1839" s="2">
        <v>45184</v>
      </c>
      <c r="BH1839" s="1" t="s">
        <v>3671</v>
      </c>
      <c r="BI1839" s="1" t="s">
        <v>89</v>
      </c>
      <c r="BJ1839" s="1" t="s">
        <v>3565</v>
      </c>
      <c r="BK1839" s="1" t="s">
        <v>725</v>
      </c>
      <c r="BL1839" s="1" t="s">
        <v>2857</v>
      </c>
      <c r="BM1839" s="1" t="s">
        <v>126</v>
      </c>
      <c r="BN1839" s="1" t="s">
        <v>3672</v>
      </c>
      <c r="BO1839" s="1">
        <v>50</v>
      </c>
      <c r="BP1839" s="1">
        <v>50</v>
      </c>
      <c r="BQ1839" s="1" t="s">
        <v>1485</v>
      </c>
      <c r="BR1839" s="1" t="s">
        <v>3581</v>
      </c>
      <c r="BS1839" s="1" t="s">
        <v>84</v>
      </c>
      <c r="BU1839" s="1">
        <v>0</v>
      </c>
      <c r="BV1839" s="1">
        <v>0</v>
      </c>
      <c r="BW1839" s="1">
        <v>0</v>
      </c>
      <c r="BX1839" s="1">
        <v>0</v>
      </c>
    </row>
    <row r="1840" spans="4:76" hidden="1" x14ac:dyDescent="0.25">
      <c r="D1840" s="4"/>
      <c r="E1840" s="5" t="str">
        <f>BJ1840</f>
        <v>DPP-2020-Cycle</v>
      </c>
      <c r="F1840" s="5" t="str">
        <f>BK1840</f>
        <v>West</v>
      </c>
      <c r="H1840" s="5" t="str">
        <f>BB1840</f>
        <v>Withdrawn</v>
      </c>
      <c r="I1840" s="6" t="str">
        <f>BS1840</f>
        <v>Not Started</v>
      </c>
      <c r="J1840" s="1" t="s">
        <v>5543</v>
      </c>
      <c r="P1840" s="1" t="str">
        <f>BM1840</f>
        <v>NRIS</v>
      </c>
      <c r="R1840" s="1">
        <f>BP1840</f>
        <v>200</v>
      </c>
      <c r="T1840" s="1" t="str">
        <f>BQ1840</f>
        <v>Solar</v>
      </c>
      <c r="U1840" s="1" t="str">
        <f>BH1840</f>
        <v>Sherburne</v>
      </c>
      <c r="V1840" s="1" t="str">
        <f>BI1840</f>
        <v>MN</v>
      </c>
      <c r="AB1840" s="1"/>
      <c r="AC1840" s="1"/>
      <c r="AJ1840" s="5"/>
      <c r="AK1840" s="5"/>
      <c r="AL1840" s="5"/>
      <c r="AM1840" s="5"/>
      <c r="AN1840" s="5"/>
      <c r="AO1840" s="5"/>
      <c r="AP1840" s="5"/>
      <c r="AQ1840" s="5"/>
      <c r="AR1840" s="32"/>
      <c r="AS1840" s="32"/>
      <c r="AT1840" s="28">
        <f>AR1840/($R1840*1000)</f>
        <v>0</v>
      </c>
      <c r="AU1840" s="28">
        <f>AS1840/($R1840*1000)</f>
        <v>0</v>
      </c>
      <c r="BB1840" s="1" t="s">
        <v>73</v>
      </c>
      <c r="BC1840" s="2">
        <v>44018</v>
      </c>
      <c r="BD1840" s="2">
        <v>44113</v>
      </c>
      <c r="BF1840" s="2">
        <v>45047</v>
      </c>
      <c r="BG1840" s="1" t="s">
        <v>91</v>
      </c>
      <c r="BH1840" s="1" t="s">
        <v>3876</v>
      </c>
      <c r="BI1840" s="1" t="s">
        <v>93</v>
      </c>
      <c r="BJ1840" s="1" t="s">
        <v>3565</v>
      </c>
      <c r="BK1840" s="1" t="s">
        <v>725</v>
      </c>
      <c r="BL1840" s="1" t="s">
        <v>2857</v>
      </c>
      <c r="BM1840" s="1" t="s">
        <v>126</v>
      </c>
      <c r="BN1840" s="1" t="s">
        <v>5544</v>
      </c>
      <c r="BO1840" s="1">
        <v>200</v>
      </c>
      <c r="BP1840" s="1">
        <v>200</v>
      </c>
      <c r="BQ1840" s="1" t="s">
        <v>1485</v>
      </c>
      <c r="BR1840" s="1" t="s">
        <v>3581</v>
      </c>
      <c r="BS1840" s="1" t="s">
        <v>84</v>
      </c>
      <c r="BU1840" s="1">
        <v>0</v>
      </c>
      <c r="BV1840" s="1">
        <v>0</v>
      </c>
      <c r="BW1840" s="1">
        <v>0</v>
      </c>
      <c r="BX1840" s="1">
        <v>0</v>
      </c>
    </row>
    <row r="1841" spans="4:76" hidden="1" x14ac:dyDescent="0.25">
      <c r="D1841" s="4"/>
      <c r="E1841" s="5" t="str">
        <f>BJ1841</f>
        <v>DPP-2020-Cycle</v>
      </c>
      <c r="F1841" s="5" t="str">
        <f>BK1841</f>
        <v>West</v>
      </c>
      <c r="H1841" s="5" t="str">
        <f>BB1841</f>
        <v>Active</v>
      </c>
      <c r="I1841" s="6" t="str">
        <f>BS1841</f>
        <v>Not Started</v>
      </c>
      <c r="J1841" s="1" t="s">
        <v>3675</v>
      </c>
      <c r="P1841" s="1" t="str">
        <f>BM1841</f>
        <v>NRIS</v>
      </c>
      <c r="R1841" s="1">
        <f>BP1841</f>
        <v>50</v>
      </c>
      <c r="T1841" s="1" t="str">
        <f>BQ1841</f>
        <v>Solar</v>
      </c>
      <c r="U1841" s="1" t="str">
        <f>BH1841</f>
        <v>Page</v>
      </c>
      <c r="V1841" s="1" t="str">
        <f>BI1841</f>
        <v>IA</v>
      </c>
      <c r="AB1841" s="1"/>
      <c r="AC1841" s="1"/>
      <c r="AJ1841" s="5"/>
      <c r="AK1841" s="5"/>
      <c r="AL1841" s="5"/>
      <c r="AM1841" s="5"/>
      <c r="AN1841" s="5"/>
      <c r="AO1841" s="5"/>
      <c r="AP1841" s="5"/>
      <c r="AQ1841" s="5"/>
      <c r="AR1841" s="32"/>
      <c r="AS1841" s="32"/>
      <c r="AT1841" s="28">
        <f>AR1841/($R1841*1000)</f>
        <v>0</v>
      </c>
      <c r="AU1841" s="28">
        <f>AS1841/($R1841*1000)</f>
        <v>0</v>
      </c>
      <c r="BB1841" s="1" t="s">
        <v>2374</v>
      </c>
      <c r="BC1841" s="2">
        <v>44018</v>
      </c>
      <c r="BF1841" s="2">
        <v>45184</v>
      </c>
      <c r="BH1841" s="1" t="s">
        <v>3676</v>
      </c>
      <c r="BI1841" s="1" t="s">
        <v>89</v>
      </c>
      <c r="BJ1841" s="1" t="s">
        <v>3565</v>
      </c>
      <c r="BK1841" s="1" t="s">
        <v>725</v>
      </c>
      <c r="BL1841" s="1" t="s">
        <v>2857</v>
      </c>
      <c r="BM1841" s="1" t="s">
        <v>126</v>
      </c>
      <c r="BN1841" s="1" t="s">
        <v>3677</v>
      </c>
      <c r="BO1841" s="1">
        <v>50</v>
      </c>
      <c r="BP1841" s="1">
        <v>50</v>
      </c>
      <c r="BQ1841" s="1" t="s">
        <v>1485</v>
      </c>
      <c r="BR1841" s="1" t="s">
        <v>3581</v>
      </c>
      <c r="BS1841" s="1" t="s">
        <v>84</v>
      </c>
      <c r="BU1841" s="1">
        <v>0</v>
      </c>
      <c r="BV1841" s="1">
        <v>0</v>
      </c>
      <c r="BW1841" s="1">
        <v>0</v>
      </c>
      <c r="BX1841" s="1">
        <v>0</v>
      </c>
    </row>
    <row r="1842" spans="4:76" hidden="1" x14ac:dyDescent="0.25">
      <c r="D1842" s="4"/>
      <c r="E1842" s="5" t="str">
        <f>BJ1842</f>
        <v>DPP-2020-Cycle</v>
      </c>
      <c r="F1842" s="5" t="str">
        <f>BK1842</f>
        <v>West</v>
      </c>
      <c r="H1842" s="5" t="str">
        <f>BB1842</f>
        <v>Active</v>
      </c>
      <c r="I1842" s="6" t="str">
        <f>BS1842</f>
        <v>Not Started</v>
      </c>
      <c r="J1842" s="1" t="s">
        <v>3678</v>
      </c>
      <c r="P1842" s="1" t="str">
        <f>BM1842</f>
        <v>NRIS</v>
      </c>
      <c r="R1842" s="1">
        <f>BP1842</f>
        <v>200</v>
      </c>
      <c r="T1842" s="1" t="str">
        <f>BQ1842</f>
        <v>Solar</v>
      </c>
      <c r="U1842" s="1" t="str">
        <f>BH1842</f>
        <v>Adams</v>
      </c>
      <c r="V1842" s="1" t="str">
        <f>BI1842</f>
        <v>IA</v>
      </c>
      <c r="AB1842" s="1"/>
      <c r="AC1842" s="1"/>
      <c r="AJ1842" s="5"/>
      <c r="AK1842" s="5"/>
      <c r="AL1842" s="5"/>
      <c r="AM1842" s="5"/>
      <c r="AN1842" s="5"/>
      <c r="AO1842" s="5"/>
      <c r="AP1842" s="5"/>
      <c r="AQ1842" s="5"/>
      <c r="AR1842" s="32"/>
      <c r="AS1842" s="32"/>
      <c r="AT1842" s="28">
        <f>AR1842/($R1842*1000)</f>
        <v>0</v>
      </c>
      <c r="AU1842" s="28">
        <f>AS1842/($R1842*1000)</f>
        <v>0</v>
      </c>
      <c r="BB1842" s="1" t="s">
        <v>2374</v>
      </c>
      <c r="BC1842" s="2">
        <v>44018</v>
      </c>
      <c r="BF1842" s="2">
        <v>45444</v>
      </c>
      <c r="BG1842" s="1" t="s">
        <v>251</v>
      </c>
      <c r="BH1842" s="1" t="s">
        <v>3679</v>
      </c>
      <c r="BI1842" s="1" t="s">
        <v>89</v>
      </c>
      <c r="BJ1842" s="1" t="s">
        <v>3565</v>
      </c>
      <c r="BK1842" s="1" t="s">
        <v>725</v>
      </c>
      <c r="BL1842" s="1" t="s">
        <v>2857</v>
      </c>
      <c r="BM1842" s="1" t="s">
        <v>126</v>
      </c>
      <c r="BN1842" s="1" t="s">
        <v>3680</v>
      </c>
      <c r="BO1842" s="1">
        <v>200</v>
      </c>
      <c r="BP1842" s="1">
        <v>200</v>
      </c>
      <c r="BQ1842" s="1" t="s">
        <v>1485</v>
      </c>
      <c r="BR1842" s="1" t="s">
        <v>3581</v>
      </c>
      <c r="BS1842" s="1" t="s">
        <v>84</v>
      </c>
      <c r="BU1842" s="1">
        <v>0</v>
      </c>
      <c r="BV1842" s="1">
        <v>0</v>
      </c>
      <c r="BW1842" s="1">
        <v>0</v>
      </c>
      <c r="BX1842" s="1">
        <v>0</v>
      </c>
    </row>
    <row r="1843" spans="4:76" hidden="1" x14ac:dyDescent="0.25">
      <c r="D1843" s="4"/>
      <c r="E1843" s="5" t="str">
        <f>BJ1843</f>
        <v>DPP-2020-Cycle</v>
      </c>
      <c r="F1843" s="5" t="str">
        <f>BK1843</f>
        <v>West</v>
      </c>
      <c r="H1843" s="5" t="str">
        <f>BB1843</f>
        <v>Active</v>
      </c>
      <c r="I1843" s="6" t="str">
        <f>BS1843</f>
        <v>Not Started</v>
      </c>
      <c r="J1843" s="1" t="s">
        <v>3681</v>
      </c>
      <c r="P1843" s="1" t="str">
        <f>BM1843</f>
        <v>NRIS</v>
      </c>
      <c r="R1843" s="1">
        <f>BP1843</f>
        <v>100</v>
      </c>
      <c r="T1843" s="1" t="str">
        <f>BQ1843</f>
        <v>Solar</v>
      </c>
      <c r="U1843" s="1" t="str">
        <f>BH1843</f>
        <v>Olmsted</v>
      </c>
      <c r="V1843" s="1" t="str">
        <f>BI1843</f>
        <v>MN</v>
      </c>
      <c r="AB1843" s="1"/>
      <c r="AC1843" s="1"/>
      <c r="AJ1843" s="5"/>
      <c r="AK1843" s="5"/>
      <c r="AL1843" s="5"/>
      <c r="AM1843" s="5"/>
      <c r="AN1843" s="5"/>
      <c r="AO1843" s="5"/>
      <c r="AP1843" s="5"/>
      <c r="AQ1843" s="5"/>
      <c r="AR1843" s="32"/>
      <c r="AS1843" s="32"/>
      <c r="AT1843" s="28">
        <f>AR1843/($R1843*1000)</f>
        <v>0</v>
      </c>
      <c r="AU1843" s="28">
        <f>AS1843/($R1843*1000)</f>
        <v>0</v>
      </c>
      <c r="BB1843" s="1" t="s">
        <v>2374</v>
      </c>
      <c r="BC1843" s="2">
        <v>44018</v>
      </c>
      <c r="BF1843" s="2">
        <v>45078</v>
      </c>
      <c r="BG1843" s="1" t="s">
        <v>3575</v>
      </c>
      <c r="BH1843" s="1" t="s">
        <v>3576</v>
      </c>
      <c r="BI1843" s="1" t="s">
        <v>93</v>
      </c>
      <c r="BJ1843" s="1" t="s">
        <v>3565</v>
      </c>
      <c r="BK1843" s="1" t="s">
        <v>725</v>
      </c>
      <c r="BL1843" s="1" t="s">
        <v>2857</v>
      </c>
      <c r="BM1843" s="1" t="s">
        <v>126</v>
      </c>
      <c r="BN1843" s="1" t="s">
        <v>3682</v>
      </c>
      <c r="BO1843" s="1">
        <v>100</v>
      </c>
      <c r="BP1843" s="1">
        <v>100</v>
      </c>
      <c r="BQ1843" s="1" t="s">
        <v>1485</v>
      </c>
      <c r="BR1843" s="1" t="s">
        <v>3581</v>
      </c>
      <c r="BS1843" s="1" t="s">
        <v>84</v>
      </c>
      <c r="BU1843" s="1">
        <v>0</v>
      </c>
      <c r="BV1843" s="1">
        <v>0</v>
      </c>
      <c r="BW1843" s="1">
        <v>0</v>
      </c>
      <c r="BX1843" s="1">
        <v>0</v>
      </c>
    </row>
    <row r="1844" spans="4:76" hidden="1" x14ac:dyDescent="0.25">
      <c r="D1844" s="4"/>
      <c r="E1844" s="5" t="str">
        <f>BJ1844</f>
        <v>DPP-2020-Cycle</v>
      </c>
      <c r="F1844" s="5" t="str">
        <f>BK1844</f>
        <v>Central</v>
      </c>
      <c r="H1844" s="5" t="str">
        <f>BB1844</f>
        <v>Withdrawn</v>
      </c>
      <c r="I1844" s="6" t="str">
        <f>BS1844</f>
        <v>Not Started</v>
      </c>
      <c r="J1844" s="1" t="s">
        <v>5935</v>
      </c>
      <c r="P1844" s="1" t="str">
        <f>BM1844</f>
        <v>NRIS</v>
      </c>
      <c r="R1844" s="1">
        <f>BP1844</f>
        <v>50</v>
      </c>
      <c r="T1844" s="1" t="str">
        <f>BQ1844</f>
        <v>Battery Storage</v>
      </c>
      <c r="U1844" s="1" t="str">
        <f>BH1844</f>
        <v>Knox</v>
      </c>
      <c r="V1844" s="1" t="str">
        <f>BI1844</f>
        <v>IN</v>
      </c>
      <c r="AB1844" s="1"/>
      <c r="AC1844" s="1"/>
      <c r="AJ1844" s="5"/>
      <c r="AK1844" s="5"/>
      <c r="AL1844" s="5"/>
      <c r="AM1844" s="5"/>
      <c r="AN1844" s="5"/>
      <c r="AO1844" s="5"/>
      <c r="AP1844" s="5"/>
      <c r="AQ1844" s="5"/>
      <c r="AR1844" s="32"/>
      <c r="AS1844" s="32"/>
      <c r="AT1844" s="28">
        <f>AR1844/($R1844*1000)</f>
        <v>0</v>
      </c>
      <c r="AU1844" s="28">
        <f>AS1844/($R1844*1000)</f>
        <v>0</v>
      </c>
      <c r="BB1844" s="1" t="s">
        <v>73</v>
      </c>
      <c r="BC1844" s="2">
        <v>44019</v>
      </c>
      <c r="BD1844" s="2">
        <v>44270</v>
      </c>
      <c r="BF1844" s="2">
        <v>45170</v>
      </c>
      <c r="BG1844" s="1" t="s">
        <v>2850</v>
      </c>
      <c r="BH1844" s="1" t="s">
        <v>3903</v>
      </c>
      <c r="BI1844" s="1" t="s">
        <v>103</v>
      </c>
      <c r="BJ1844" s="1" t="s">
        <v>3565</v>
      </c>
      <c r="BK1844" s="1" t="s">
        <v>2435</v>
      </c>
      <c r="BL1844" s="1" t="s">
        <v>2857</v>
      </c>
      <c r="BM1844" s="1" t="s">
        <v>126</v>
      </c>
      <c r="BN1844" s="1" t="s">
        <v>5936</v>
      </c>
      <c r="BO1844" s="1">
        <v>50</v>
      </c>
      <c r="BP1844" s="1">
        <v>50</v>
      </c>
      <c r="BQ1844" s="1" t="s">
        <v>2498</v>
      </c>
      <c r="BR1844" s="1" t="s">
        <v>2498</v>
      </c>
      <c r="BS1844" s="1" t="s">
        <v>84</v>
      </c>
      <c r="BU1844" s="1">
        <v>0</v>
      </c>
      <c r="BV1844" s="1">
        <v>0</v>
      </c>
      <c r="BW1844" s="1">
        <v>0</v>
      </c>
      <c r="BX1844" s="1">
        <v>0</v>
      </c>
    </row>
    <row r="1845" spans="4:76" hidden="1" x14ac:dyDescent="0.25">
      <c r="D1845" s="4"/>
      <c r="E1845" s="5" t="str">
        <f>BJ1845</f>
        <v>DPP-2020-Cycle</v>
      </c>
      <c r="F1845" s="5" t="str">
        <f>BK1845</f>
        <v>East (ITC)</v>
      </c>
      <c r="H1845" s="5" t="str">
        <f>BB1845</f>
        <v>Withdrawn</v>
      </c>
      <c r="I1845" s="6" t="str">
        <f>BS1845</f>
        <v>Not Started</v>
      </c>
      <c r="J1845" s="1" t="s">
        <v>5561</v>
      </c>
      <c r="P1845" s="1" t="str">
        <f>BM1845</f>
        <v>NRIS</v>
      </c>
      <c r="R1845" s="1">
        <f>BP1845</f>
        <v>150</v>
      </c>
      <c r="T1845" s="1" t="str">
        <f>BQ1845</f>
        <v>Wind</v>
      </c>
      <c r="U1845" s="1" t="str">
        <f>BH1845</f>
        <v>Isabella</v>
      </c>
      <c r="V1845" s="1" t="str">
        <f>BI1845</f>
        <v>MI</v>
      </c>
      <c r="AB1845" s="1"/>
      <c r="AC1845" s="1"/>
      <c r="AJ1845" s="5"/>
      <c r="AK1845" s="5"/>
      <c r="AL1845" s="5"/>
      <c r="AM1845" s="5"/>
      <c r="AN1845" s="5"/>
      <c r="AO1845" s="5"/>
      <c r="AP1845" s="5"/>
      <c r="AQ1845" s="5"/>
      <c r="AR1845" s="32"/>
      <c r="AS1845" s="32"/>
      <c r="AT1845" s="28">
        <f>AR1845/($R1845*1000)</f>
        <v>0</v>
      </c>
      <c r="AU1845" s="28">
        <f>AS1845/($R1845*1000)</f>
        <v>0</v>
      </c>
      <c r="BB1845" s="1" t="s">
        <v>73</v>
      </c>
      <c r="BC1845" s="2">
        <v>44019</v>
      </c>
      <c r="BD1845" s="2">
        <v>44159</v>
      </c>
      <c r="BF1845" s="2">
        <v>45596</v>
      </c>
      <c r="BG1845" s="1" t="s">
        <v>3563</v>
      </c>
      <c r="BH1845" s="1" t="s">
        <v>5562</v>
      </c>
      <c r="BI1845" s="1" t="s">
        <v>130</v>
      </c>
      <c r="BJ1845" s="1" t="s">
        <v>3565</v>
      </c>
      <c r="BK1845" s="1" t="s">
        <v>1808</v>
      </c>
      <c r="BL1845" s="1" t="s">
        <v>2857</v>
      </c>
      <c r="BM1845" s="1" t="s">
        <v>126</v>
      </c>
      <c r="BN1845" s="1" t="s">
        <v>5563</v>
      </c>
      <c r="BO1845" s="1">
        <v>150</v>
      </c>
      <c r="BP1845" s="1">
        <v>150</v>
      </c>
      <c r="BQ1845" s="1" t="s">
        <v>97</v>
      </c>
      <c r="BR1845" s="1" t="s">
        <v>3613</v>
      </c>
      <c r="BS1845" s="1" t="s">
        <v>84</v>
      </c>
      <c r="BU1845" s="1">
        <v>0</v>
      </c>
      <c r="BV1845" s="1">
        <v>0</v>
      </c>
      <c r="BW1845" s="1">
        <v>0</v>
      </c>
      <c r="BX1845" s="1">
        <v>0</v>
      </c>
    </row>
    <row r="1846" spans="4:76" hidden="1" x14ac:dyDescent="0.25">
      <c r="D1846" s="4"/>
      <c r="E1846" s="5" t="str">
        <f>BJ1846</f>
        <v>DPP-2020-Cycle</v>
      </c>
      <c r="F1846" s="5" t="str">
        <f>BK1846</f>
        <v>East (ITC)</v>
      </c>
      <c r="H1846" s="5" t="str">
        <f>BB1846</f>
        <v>Active</v>
      </c>
      <c r="I1846" s="6" t="str">
        <f>BS1846</f>
        <v>Not Started</v>
      </c>
      <c r="J1846" s="1" t="s">
        <v>3687</v>
      </c>
      <c r="P1846" s="1" t="str">
        <f>BM1846</f>
        <v>NRIS</v>
      </c>
      <c r="R1846" s="1">
        <f>BP1846</f>
        <v>150</v>
      </c>
      <c r="T1846" s="1" t="str">
        <f>BQ1846</f>
        <v>Solar</v>
      </c>
      <c r="U1846" s="1" t="str">
        <f>BH1846</f>
        <v>Genesee</v>
      </c>
      <c r="V1846" s="1" t="str">
        <f>BI1846</f>
        <v>MI</v>
      </c>
      <c r="AB1846" s="1"/>
      <c r="AC1846" s="1"/>
      <c r="AJ1846" s="5"/>
      <c r="AK1846" s="5"/>
      <c r="AL1846" s="5"/>
      <c r="AM1846" s="5"/>
      <c r="AN1846" s="5"/>
      <c r="AO1846" s="5"/>
      <c r="AP1846" s="5"/>
      <c r="AQ1846" s="5"/>
      <c r="AR1846" s="32"/>
      <c r="AS1846" s="32"/>
      <c r="AT1846" s="28">
        <f>AR1846/($R1846*1000)</f>
        <v>0</v>
      </c>
      <c r="AU1846" s="28">
        <f>AS1846/($R1846*1000)</f>
        <v>0</v>
      </c>
      <c r="BB1846" s="1" t="s">
        <v>2374</v>
      </c>
      <c r="BC1846" s="2">
        <v>44194</v>
      </c>
      <c r="BF1846" s="2">
        <v>45477</v>
      </c>
      <c r="BG1846" s="1" t="s">
        <v>3688</v>
      </c>
      <c r="BH1846" s="1" t="s">
        <v>3689</v>
      </c>
      <c r="BI1846" s="1" t="s">
        <v>130</v>
      </c>
      <c r="BJ1846" s="1" t="s">
        <v>3565</v>
      </c>
      <c r="BK1846" s="1" t="s">
        <v>1808</v>
      </c>
      <c r="BL1846" s="1" t="s">
        <v>2857</v>
      </c>
      <c r="BM1846" s="1" t="s">
        <v>126</v>
      </c>
      <c r="BN1846" s="1" t="s">
        <v>3690</v>
      </c>
      <c r="BO1846" s="1">
        <v>150</v>
      </c>
      <c r="BP1846" s="1">
        <v>150</v>
      </c>
      <c r="BQ1846" s="1" t="s">
        <v>1485</v>
      </c>
      <c r="BR1846" s="1" t="s">
        <v>3581</v>
      </c>
      <c r="BS1846" s="1" t="s">
        <v>84</v>
      </c>
      <c r="BU1846" s="1">
        <v>0</v>
      </c>
      <c r="BV1846" s="1">
        <v>0</v>
      </c>
      <c r="BW1846" s="1">
        <v>0</v>
      </c>
      <c r="BX1846" s="1">
        <v>0</v>
      </c>
    </row>
    <row r="1847" spans="4:76" hidden="1" x14ac:dyDescent="0.25">
      <c r="D1847" s="4"/>
      <c r="E1847" s="5" t="str">
        <f>BJ1847</f>
        <v>DPP-2020-Cycle</v>
      </c>
      <c r="F1847" s="5" t="str">
        <f>BK1847</f>
        <v>South</v>
      </c>
      <c r="H1847" s="5" t="str">
        <f>BB1847</f>
        <v>Withdrawn</v>
      </c>
      <c r="I1847" s="6" t="str">
        <f>BS1847</f>
        <v>Not Started</v>
      </c>
      <c r="J1847" s="1" t="s">
        <v>5477</v>
      </c>
      <c r="P1847" s="1" t="str">
        <f>BM1847</f>
        <v>NRIS</v>
      </c>
      <c r="R1847" s="1">
        <f>BP1847</f>
        <v>268</v>
      </c>
      <c r="T1847" s="1" t="str">
        <f>BQ1847</f>
        <v>Solar</v>
      </c>
      <c r="U1847" s="1" t="str">
        <f>BH1847</f>
        <v>Livingston</v>
      </c>
      <c r="V1847" s="1" t="str">
        <f>BI1847</f>
        <v>LA</v>
      </c>
      <c r="AB1847" s="1"/>
      <c r="AC1847" s="1"/>
      <c r="AJ1847" s="5"/>
      <c r="AK1847" s="5"/>
      <c r="AL1847" s="5"/>
      <c r="AM1847" s="5"/>
      <c r="AN1847" s="5"/>
      <c r="AO1847" s="5"/>
      <c r="AP1847" s="5"/>
      <c r="AQ1847" s="5"/>
      <c r="AR1847" s="32"/>
      <c r="AS1847" s="32"/>
      <c r="AT1847" s="28">
        <f>AR1847/($R1847*1000)</f>
        <v>0</v>
      </c>
      <c r="AU1847" s="28">
        <f>AS1847/($R1847*1000)</f>
        <v>0</v>
      </c>
      <c r="BB1847" s="1" t="s">
        <v>73</v>
      </c>
      <c r="BC1847" s="2">
        <v>44019</v>
      </c>
      <c r="BD1847" s="2">
        <v>44090</v>
      </c>
      <c r="BF1847" s="2">
        <v>45036</v>
      </c>
      <c r="BG1847" s="1" t="s">
        <v>3695</v>
      </c>
      <c r="BH1847" s="1" t="s">
        <v>5478</v>
      </c>
      <c r="BI1847" s="1" t="s">
        <v>61</v>
      </c>
      <c r="BJ1847" s="1" t="s">
        <v>3565</v>
      </c>
      <c r="BK1847" s="1" t="s">
        <v>2395</v>
      </c>
      <c r="BL1847" s="1" t="s">
        <v>2857</v>
      </c>
      <c r="BM1847" s="1" t="s">
        <v>126</v>
      </c>
      <c r="BN1847" s="1" t="s">
        <v>5479</v>
      </c>
      <c r="BO1847" s="1">
        <v>268</v>
      </c>
      <c r="BP1847" s="1">
        <v>268</v>
      </c>
      <c r="BQ1847" s="1" t="s">
        <v>1485</v>
      </c>
      <c r="BR1847" s="1" t="s">
        <v>3581</v>
      </c>
      <c r="BS1847" s="1" t="s">
        <v>84</v>
      </c>
      <c r="BU1847" s="1">
        <v>0</v>
      </c>
      <c r="BV1847" s="1">
        <v>0</v>
      </c>
      <c r="BW1847" s="1">
        <v>0</v>
      </c>
      <c r="BX1847" s="1">
        <v>0</v>
      </c>
    </row>
    <row r="1848" spans="4:76" hidden="1" x14ac:dyDescent="0.25">
      <c r="D1848" s="4"/>
      <c r="E1848" s="5" t="str">
        <f>BJ1848</f>
        <v>DPP-2020-Cycle</v>
      </c>
      <c r="F1848" s="5" t="str">
        <f>BK1848</f>
        <v>South</v>
      </c>
      <c r="H1848" s="5" t="str">
        <f>BB1848</f>
        <v>Active</v>
      </c>
      <c r="I1848" s="6" t="str">
        <f>BS1848</f>
        <v>Not Started</v>
      </c>
      <c r="J1848" s="1" t="s">
        <v>3694</v>
      </c>
      <c r="K1848" s="1" t="e">
        <f>VLOOKUP(J1848,#REF!,3,FALSE)</f>
        <v>#REF!</v>
      </c>
      <c r="P1848" s="1" t="str">
        <f>BM1848</f>
        <v>NRIS</v>
      </c>
      <c r="R1848" s="1">
        <f>BP1848</f>
        <v>146</v>
      </c>
      <c r="T1848" s="1" t="str">
        <f>BQ1848</f>
        <v>Solar</v>
      </c>
      <c r="U1848" s="1" t="str">
        <f>BH1848</f>
        <v>West Baton Rouge</v>
      </c>
      <c r="V1848" s="1" t="str">
        <f>BI1848</f>
        <v>LA</v>
      </c>
      <c r="AB1848" s="1" t="str">
        <f>BN1848</f>
        <v>J683 POI 138 kV</v>
      </c>
      <c r="AC1848" s="1" t="str">
        <f>BG1848</f>
        <v>Entergy Louisiana LLC</v>
      </c>
      <c r="AH1848" s="17" t="e">
        <f>AJ1848*(1000*BO1848)</f>
        <v>#REF!</v>
      </c>
      <c r="AI1848" s="17" t="e">
        <f>#REF!*(1000*BO1848)</f>
        <v>#REF!</v>
      </c>
      <c r="AJ1848" s="19" t="e">
        <f>VLOOKUP(J1848,#REF!,7,FALSE)</f>
        <v>#REF!</v>
      </c>
      <c r="AK1848" s="19"/>
      <c r="AL1848" s="19"/>
      <c r="AM1848" s="19"/>
      <c r="AN1848" s="19"/>
      <c r="AO1848" s="19"/>
      <c r="AP1848" s="19"/>
      <c r="AQ1848" s="19"/>
      <c r="AR1848" s="32" t="e">
        <f>VLOOKUP(J1848,#REF!,5,FALSE)</f>
        <v>#REF!</v>
      </c>
      <c r="AS1848" s="32" t="e">
        <f>VLOOKUP(J1848,#REF!,6,FALSE)</f>
        <v>#REF!</v>
      </c>
      <c r="AT1848" s="28" t="e">
        <f>AR1848/($R1848*1000)</f>
        <v>#REF!</v>
      </c>
      <c r="AU1848" s="28" t="e">
        <f>AS1848/($R1848*1000)</f>
        <v>#REF!</v>
      </c>
      <c r="BB1848" s="1" t="s">
        <v>2374</v>
      </c>
      <c r="BC1848" s="2">
        <v>44019</v>
      </c>
      <c r="BF1848" s="2">
        <v>45036</v>
      </c>
      <c r="BG1848" s="1" t="s">
        <v>3695</v>
      </c>
      <c r="BH1848" s="1" t="s">
        <v>3696</v>
      </c>
      <c r="BI1848" s="1" t="s">
        <v>61</v>
      </c>
      <c r="BJ1848" s="1" t="s">
        <v>3565</v>
      </c>
      <c r="BK1848" s="1" t="s">
        <v>2395</v>
      </c>
      <c r="BL1848" s="1" t="s">
        <v>2857</v>
      </c>
      <c r="BM1848" s="1" t="s">
        <v>126</v>
      </c>
      <c r="BN1848" s="1" t="s">
        <v>3697</v>
      </c>
      <c r="BO1848" s="1">
        <v>146</v>
      </c>
      <c r="BP1848" s="1">
        <v>146</v>
      </c>
      <c r="BQ1848" s="1" t="s">
        <v>1485</v>
      </c>
      <c r="BR1848" s="1" t="s">
        <v>3581</v>
      </c>
      <c r="BS1848" s="1" t="s">
        <v>84</v>
      </c>
      <c r="BU1848" s="1">
        <v>0</v>
      </c>
      <c r="BV1848" s="1">
        <v>0</v>
      </c>
      <c r="BW1848" s="1">
        <v>0</v>
      </c>
      <c r="BX1848" s="1">
        <v>0</v>
      </c>
    </row>
    <row r="1849" spans="4:76" hidden="1" x14ac:dyDescent="0.25">
      <c r="D1849" s="4"/>
      <c r="E1849" s="5" t="str">
        <f>BJ1849</f>
        <v>DPP-2020-Cycle</v>
      </c>
      <c r="F1849" s="5" t="str">
        <f>BK1849</f>
        <v>West</v>
      </c>
      <c r="H1849" s="5" t="str">
        <f>BB1849</f>
        <v>Withdrawn</v>
      </c>
      <c r="I1849" s="6" t="str">
        <f>BS1849</f>
        <v>Not Started</v>
      </c>
      <c r="J1849" s="1" t="s">
        <v>5702</v>
      </c>
      <c r="P1849" s="1" t="str">
        <f>BM1849</f>
        <v>NRIS</v>
      </c>
      <c r="R1849" s="1">
        <f>BP1849</f>
        <v>200</v>
      </c>
      <c r="T1849" s="1" t="str">
        <f>BQ1849</f>
        <v>Solar</v>
      </c>
      <c r="U1849" s="1" t="str">
        <f>BH1849</f>
        <v>Cass</v>
      </c>
      <c r="V1849" s="1" t="str">
        <f>BI1849</f>
        <v>ND</v>
      </c>
      <c r="AB1849" s="1"/>
      <c r="AC1849" s="1"/>
      <c r="AJ1849" s="5"/>
      <c r="AK1849" s="5"/>
      <c r="AL1849" s="5"/>
      <c r="AM1849" s="5"/>
      <c r="AN1849" s="5"/>
      <c r="AO1849" s="5"/>
      <c r="AP1849" s="5"/>
      <c r="AQ1849" s="5"/>
      <c r="AR1849" s="32"/>
      <c r="AS1849" s="32"/>
      <c r="AT1849" s="28">
        <f>AR1849/($R1849*1000)</f>
        <v>0</v>
      </c>
      <c r="AU1849" s="28">
        <f>AS1849/($R1849*1000)</f>
        <v>0</v>
      </c>
      <c r="BB1849" s="1" t="s">
        <v>73</v>
      </c>
      <c r="BC1849" s="2">
        <v>44123</v>
      </c>
      <c r="BD1849" s="2">
        <v>44202</v>
      </c>
      <c r="BF1849" s="2">
        <v>45444</v>
      </c>
      <c r="BG1849" s="1" t="s">
        <v>91</v>
      </c>
      <c r="BH1849" s="1" t="s">
        <v>3830</v>
      </c>
      <c r="BI1849" s="1" t="s">
        <v>194</v>
      </c>
      <c r="BJ1849" s="1" t="s">
        <v>3565</v>
      </c>
      <c r="BK1849" s="1" t="s">
        <v>725</v>
      </c>
      <c r="BL1849" s="1" t="s">
        <v>2857</v>
      </c>
      <c r="BM1849" s="1" t="s">
        <v>126</v>
      </c>
      <c r="BN1849" s="1" t="s">
        <v>5703</v>
      </c>
      <c r="BO1849" s="1">
        <v>200</v>
      </c>
      <c r="BP1849" s="1">
        <v>200</v>
      </c>
      <c r="BQ1849" s="1" t="s">
        <v>1485</v>
      </c>
      <c r="BR1849" s="1" t="s">
        <v>3581</v>
      </c>
      <c r="BS1849" s="1" t="s">
        <v>84</v>
      </c>
      <c r="BU1849" s="1">
        <v>0</v>
      </c>
      <c r="BV1849" s="1">
        <v>0</v>
      </c>
      <c r="BW1849" s="1">
        <v>0</v>
      </c>
      <c r="BX1849" s="1">
        <v>0</v>
      </c>
    </row>
    <row r="1850" spans="4:76" hidden="1" x14ac:dyDescent="0.25">
      <c r="D1850" s="4"/>
      <c r="E1850" s="5" t="str">
        <f>BJ1850</f>
        <v>DPP-2020-Cycle</v>
      </c>
      <c r="F1850" s="5" t="str">
        <f>BK1850</f>
        <v>South</v>
      </c>
      <c r="H1850" s="5" t="str">
        <f>BB1850</f>
        <v>Withdrawn</v>
      </c>
      <c r="I1850" s="6" t="str">
        <f>BS1850</f>
        <v>Not Started</v>
      </c>
      <c r="J1850" s="1" t="s">
        <v>5480</v>
      </c>
      <c r="P1850" s="1" t="str">
        <f>BM1850</f>
        <v>NRIS</v>
      </c>
      <c r="R1850" s="1">
        <f>BP1850</f>
        <v>200</v>
      </c>
      <c r="T1850" s="1" t="str">
        <f>BQ1850</f>
        <v>Solar</v>
      </c>
      <c r="U1850" s="1" t="str">
        <f>BH1850</f>
        <v>Calcasieu</v>
      </c>
      <c r="V1850" s="1" t="str">
        <f>BI1850</f>
        <v>LA</v>
      </c>
      <c r="AB1850" s="1"/>
      <c r="AC1850" s="1"/>
      <c r="AJ1850" s="5"/>
      <c r="AK1850" s="5"/>
      <c r="AL1850" s="5"/>
      <c r="AM1850" s="5"/>
      <c r="AN1850" s="5"/>
      <c r="AO1850" s="5"/>
      <c r="AP1850" s="5"/>
      <c r="AQ1850" s="5"/>
      <c r="AR1850" s="32"/>
      <c r="AS1850" s="32"/>
      <c r="AT1850" s="28">
        <f>AR1850/($R1850*1000)</f>
        <v>0</v>
      </c>
      <c r="AU1850" s="28">
        <f>AS1850/($R1850*1000)</f>
        <v>0</v>
      </c>
      <c r="BB1850" s="1" t="s">
        <v>73</v>
      </c>
      <c r="BC1850" s="2">
        <v>44019</v>
      </c>
      <c r="BD1850" s="2">
        <v>44092</v>
      </c>
      <c r="BF1850" s="2">
        <v>45200</v>
      </c>
      <c r="BG1850" s="1" t="s">
        <v>3695</v>
      </c>
      <c r="BH1850" s="1" t="s">
        <v>2759</v>
      </c>
      <c r="BI1850" s="1" t="s">
        <v>61</v>
      </c>
      <c r="BJ1850" s="1" t="s">
        <v>3565</v>
      </c>
      <c r="BK1850" s="1" t="s">
        <v>2395</v>
      </c>
      <c r="BL1850" s="1" t="s">
        <v>2857</v>
      </c>
      <c r="BM1850" s="1" t="s">
        <v>126</v>
      </c>
      <c r="BN1850" s="1" t="s">
        <v>5481</v>
      </c>
      <c r="BO1850" s="1">
        <v>200</v>
      </c>
      <c r="BP1850" s="1">
        <v>200</v>
      </c>
      <c r="BQ1850" s="1" t="s">
        <v>1485</v>
      </c>
      <c r="BR1850" s="1" t="s">
        <v>3581</v>
      </c>
      <c r="BS1850" s="1" t="s">
        <v>84</v>
      </c>
      <c r="BU1850" s="1">
        <v>0</v>
      </c>
      <c r="BV1850" s="1">
        <v>0</v>
      </c>
      <c r="BW1850" s="1">
        <v>0</v>
      </c>
      <c r="BX1850" s="1">
        <v>0</v>
      </c>
    </row>
    <row r="1851" spans="4:76" hidden="1" x14ac:dyDescent="0.25">
      <c r="D1851" s="4"/>
      <c r="E1851" s="5" t="str">
        <f>BJ1851</f>
        <v>DPP-2020-Cycle</v>
      </c>
      <c r="F1851" s="5" t="str">
        <f>BK1851</f>
        <v>South</v>
      </c>
      <c r="H1851" s="5" t="str">
        <f>BB1851</f>
        <v>Active</v>
      </c>
      <c r="I1851" s="6" t="str">
        <f>BS1851</f>
        <v>Not Started</v>
      </c>
      <c r="J1851" s="3" t="s">
        <v>3705</v>
      </c>
      <c r="K1851" s="1" t="e">
        <f>VLOOKUP(J1851,#REF!,3,FALSE)</f>
        <v>#REF!</v>
      </c>
      <c r="P1851" s="1" t="str">
        <f>BM1851</f>
        <v>NRIS</v>
      </c>
      <c r="R1851" s="1">
        <f>BP1851</f>
        <v>200</v>
      </c>
      <c r="T1851" s="1" t="str">
        <f>BQ1851</f>
        <v>Solar</v>
      </c>
      <c r="U1851" s="1" t="str">
        <f>BH1851</f>
        <v>St. James</v>
      </c>
      <c r="V1851" s="1" t="str">
        <f>BI1851</f>
        <v>LA</v>
      </c>
      <c r="AB1851" s="1" t="str">
        <f>BN1851</f>
        <v>Thibodaux - Vacherie 230kV</v>
      </c>
      <c r="AC1851" s="1" t="str">
        <f>BG1851</f>
        <v>Entergy Louisiana LLC</v>
      </c>
      <c r="AH1851" s="17" t="e">
        <f>AJ1851*(1000*BO1851)</f>
        <v>#REF!</v>
      </c>
      <c r="AI1851" s="17" t="e">
        <f>#REF!*(1000*BO1851)</f>
        <v>#REF!</v>
      </c>
      <c r="AJ1851" s="19" t="e">
        <f>VLOOKUP(J1851,#REF!,7,FALSE)</f>
        <v>#REF!</v>
      </c>
      <c r="AK1851" s="19"/>
      <c r="AL1851" s="19"/>
      <c r="AM1851" s="19"/>
      <c r="AN1851" s="19"/>
      <c r="AO1851" s="19"/>
      <c r="AP1851" s="19"/>
      <c r="AQ1851" s="19"/>
      <c r="AR1851" s="32" t="e">
        <f>VLOOKUP(J1851,#REF!,5,FALSE)</f>
        <v>#REF!</v>
      </c>
      <c r="AS1851" s="32" t="e">
        <f>VLOOKUP(J1851,#REF!,6,FALSE)</f>
        <v>#REF!</v>
      </c>
      <c r="AT1851" s="28" t="e">
        <f>AR1851/($R1851*1000)</f>
        <v>#REF!</v>
      </c>
      <c r="AU1851" s="28" t="e">
        <f>AS1851/($R1851*1000)</f>
        <v>#REF!</v>
      </c>
      <c r="BB1851" s="1" t="s">
        <v>2374</v>
      </c>
      <c r="BC1851" s="2">
        <v>44019</v>
      </c>
      <c r="BF1851" s="2">
        <v>45200</v>
      </c>
      <c r="BG1851" s="1" t="s">
        <v>3695</v>
      </c>
      <c r="BH1851" s="1" t="s">
        <v>3706</v>
      </c>
      <c r="BI1851" s="1" t="s">
        <v>61</v>
      </c>
      <c r="BJ1851" s="1" t="s">
        <v>3565</v>
      </c>
      <c r="BK1851" s="1" t="s">
        <v>2395</v>
      </c>
      <c r="BL1851" s="1" t="s">
        <v>2857</v>
      </c>
      <c r="BM1851" s="1" t="s">
        <v>126</v>
      </c>
      <c r="BN1851" s="1" t="s">
        <v>3707</v>
      </c>
      <c r="BO1851" s="1">
        <v>200</v>
      </c>
      <c r="BP1851" s="1">
        <v>200</v>
      </c>
      <c r="BQ1851" s="1" t="s">
        <v>1485</v>
      </c>
      <c r="BR1851" s="1" t="s">
        <v>3581</v>
      </c>
      <c r="BS1851" s="1" t="s">
        <v>84</v>
      </c>
      <c r="BU1851" s="1">
        <v>0</v>
      </c>
      <c r="BV1851" s="1">
        <v>0</v>
      </c>
      <c r="BW1851" s="1">
        <v>0</v>
      </c>
      <c r="BX1851" s="1">
        <v>0</v>
      </c>
    </row>
    <row r="1852" spans="4:76" hidden="1" x14ac:dyDescent="0.25">
      <c r="D1852" s="4"/>
      <c r="E1852" s="5" t="str">
        <f>BJ1852</f>
        <v>DPP-2020-Cycle</v>
      </c>
      <c r="F1852" s="5" t="str">
        <f>BK1852</f>
        <v>East (ITC)</v>
      </c>
      <c r="H1852" s="5" t="str">
        <f>BB1852</f>
        <v>Withdrawn</v>
      </c>
      <c r="I1852" s="6" t="str">
        <f>BS1852</f>
        <v>Not Started</v>
      </c>
      <c r="J1852" s="1" t="s">
        <v>5482</v>
      </c>
      <c r="P1852" s="1" t="str">
        <f>BM1852</f>
        <v>NRIS</v>
      </c>
      <c r="R1852" s="1">
        <f>BP1852</f>
        <v>200</v>
      </c>
      <c r="T1852" s="1" t="str">
        <f>BQ1852</f>
        <v>Solar</v>
      </c>
      <c r="U1852" s="1" t="str">
        <f>BH1852</f>
        <v>Grand Traverse</v>
      </c>
      <c r="V1852" s="1" t="str">
        <f>BI1852</f>
        <v>MI</v>
      </c>
      <c r="AB1852" s="1"/>
      <c r="AC1852" s="1"/>
      <c r="AJ1852" s="5"/>
      <c r="AK1852" s="5"/>
      <c r="AL1852" s="5"/>
      <c r="AM1852" s="5"/>
      <c r="AN1852" s="5"/>
      <c r="AO1852" s="5"/>
      <c r="AP1852" s="5"/>
      <c r="AQ1852" s="5"/>
      <c r="AR1852" s="32"/>
      <c r="AS1852" s="32"/>
      <c r="AT1852" s="28">
        <f>AR1852/($R1852*1000)</f>
        <v>0</v>
      </c>
      <c r="AU1852" s="28">
        <f>AS1852/($R1852*1000)</f>
        <v>0</v>
      </c>
      <c r="BB1852" s="1" t="s">
        <v>73</v>
      </c>
      <c r="BC1852" s="2">
        <v>44019</v>
      </c>
      <c r="BD1852" s="2">
        <v>44092</v>
      </c>
      <c r="BF1852" s="2">
        <v>45200</v>
      </c>
      <c r="BG1852" s="1" t="s">
        <v>3563</v>
      </c>
      <c r="BH1852" s="1" t="s">
        <v>5483</v>
      </c>
      <c r="BI1852" s="1" t="s">
        <v>130</v>
      </c>
      <c r="BJ1852" s="1" t="s">
        <v>3565</v>
      </c>
      <c r="BK1852" s="1" t="s">
        <v>1808</v>
      </c>
      <c r="BL1852" s="1" t="s">
        <v>2857</v>
      </c>
      <c r="BM1852" s="1" t="s">
        <v>126</v>
      </c>
      <c r="BN1852" s="1" t="s">
        <v>5484</v>
      </c>
      <c r="BO1852" s="1">
        <v>200</v>
      </c>
      <c r="BP1852" s="1">
        <v>200</v>
      </c>
      <c r="BQ1852" s="1" t="s">
        <v>1485</v>
      </c>
      <c r="BR1852" s="1" t="s">
        <v>3581</v>
      </c>
      <c r="BS1852" s="1" t="s">
        <v>84</v>
      </c>
      <c r="BU1852" s="1">
        <v>0</v>
      </c>
      <c r="BV1852" s="1">
        <v>0</v>
      </c>
      <c r="BW1852" s="1">
        <v>0</v>
      </c>
      <c r="BX1852" s="1">
        <v>0</v>
      </c>
    </row>
    <row r="1853" spans="4:76" hidden="1" x14ac:dyDescent="0.25">
      <c r="D1853" s="4"/>
      <c r="E1853" s="5" t="str">
        <f>BJ1853</f>
        <v>DPP-2018-APR</v>
      </c>
      <c r="F1853" s="5" t="str">
        <f>BK1853</f>
        <v>South</v>
      </c>
      <c r="H1853" s="5" t="str">
        <f>BB1853</f>
        <v>Withdrawn</v>
      </c>
      <c r="I1853" s="6" t="str">
        <f>BS1853</f>
        <v>Not Started</v>
      </c>
      <c r="J1853" s="1" t="s">
        <v>5029</v>
      </c>
      <c r="P1853" s="1" t="str">
        <f>BM1853</f>
        <v>NRIS</v>
      </c>
      <c r="R1853" s="1">
        <f>BP1853</f>
        <v>1110</v>
      </c>
      <c r="T1853" s="1" t="str">
        <f>BQ1853</f>
        <v>Gas</v>
      </c>
      <c r="U1853" s="1" t="str">
        <f>BH1853</f>
        <v>Warren County</v>
      </c>
      <c r="V1853" s="1" t="str">
        <f>BI1853</f>
        <v>MS</v>
      </c>
      <c r="AB1853" s="1"/>
      <c r="AC1853" s="1"/>
      <c r="AJ1853" s="5"/>
      <c r="AK1853" s="5"/>
      <c r="AL1853" s="5"/>
      <c r="AM1853" s="5"/>
      <c r="AN1853" s="5"/>
      <c r="AO1853" s="5"/>
      <c r="AP1853" s="5"/>
      <c r="AQ1853" s="5"/>
      <c r="AR1853" s="5"/>
      <c r="AS1853" s="5"/>
      <c r="AT1853" s="5"/>
      <c r="AU1853" s="5"/>
      <c r="BB1853" s="1" t="s">
        <v>73</v>
      </c>
      <c r="BC1853" s="2">
        <v>43171</v>
      </c>
      <c r="BD1853" s="2">
        <v>43706</v>
      </c>
      <c r="BF1853" s="2">
        <v>45047</v>
      </c>
      <c r="BG1853" s="1" t="s">
        <v>2949</v>
      </c>
      <c r="BH1853" s="1" t="s">
        <v>1575</v>
      </c>
      <c r="BI1853" s="1" t="s">
        <v>2526</v>
      </c>
      <c r="BJ1853" s="1" t="s">
        <v>2375</v>
      </c>
      <c r="BK1853" s="1" t="s">
        <v>2395</v>
      </c>
      <c r="BL1853" s="1" t="s">
        <v>726</v>
      </c>
      <c r="BM1853" s="1" t="s">
        <v>126</v>
      </c>
      <c r="BN1853" s="1" t="s">
        <v>5030</v>
      </c>
      <c r="BO1853" s="1">
        <v>966</v>
      </c>
      <c r="BP1853" s="1">
        <v>1110</v>
      </c>
      <c r="BQ1853" s="1" t="s">
        <v>64</v>
      </c>
      <c r="BR1853" s="1" t="s">
        <v>94</v>
      </c>
      <c r="BS1853" s="1" t="s">
        <v>84</v>
      </c>
      <c r="BU1853" s="1">
        <v>0</v>
      </c>
      <c r="BV1853" s="1">
        <v>0</v>
      </c>
      <c r="BW1853" s="1">
        <v>0</v>
      </c>
      <c r="BX1853" s="1">
        <v>0</v>
      </c>
    </row>
    <row r="1854" spans="4:76" hidden="1" x14ac:dyDescent="0.25">
      <c r="D1854" s="4"/>
      <c r="E1854" s="5" t="str">
        <f>BJ1854</f>
        <v>DPP-2018-APR</v>
      </c>
      <c r="F1854" s="5" t="str">
        <f>BK1854</f>
        <v>South</v>
      </c>
      <c r="H1854" s="5" t="str">
        <f>BB1854</f>
        <v>Withdrawn</v>
      </c>
      <c r="I1854" s="6" t="str">
        <f>BS1854</f>
        <v>Not Started</v>
      </c>
      <c r="J1854" s="1" t="s">
        <v>5033</v>
      </c>
      <c r="P1854" s="1" t="str">
        <f>BM1854</f>
        <v>NRIS</v>
      </c>
      <c r="R1854" s="1">
        <f>BP1854</f>
        <v>252</v>
      </c>
      <c r="T1854" s="1" t="str">
        <f>BQ1854</f>
        <v>Gas</v>
      </c>
      <c r="U1854" s="1" t="str">
        <f>BH1854</f>
        <v>Ascension Parish</v>
      </c>
      <c r="V1854" s="1" t="str">
        <f>BI1854</f>
        <v>LA</v>
      </c>
      <c r="AB1854" s="1"/>
      <c r="AC1854" s="1"/>
      <c r="AJ1854" s="5"/>
      <c r="AK1854" s="5"/>
      <c r="AL1854" s="5"/>
      <c r="AM1854" s="5"/>
      <c r="AN1854" s="5"/>
      <c r="AO1854" s="5"/>
      <c r="AP1854" s="5"/>
      <c r="AQ1854" s="5"/>
      <c r="AR1854" s="5"/>
      <c r="AS1854" s="5"/>
      <c r="AT1854" s="5"/>
      <c r="AU1854" s="5"/>
      <c r="BB1854" s="1" t="s">
        <v>73</v>
      </c>
      <c r="BC1854" s="2">
        <v>43171</v>
      </c>
      <c r="BD1854" s="2">
        <v>43706</v>
      </c>
      <c r="BF1854" s="2">
        <v>44075</v>
      </c>
      <c r="BG1854" s="1" t="s">
        <v>2574</v>
      </c>
      <c r="BH1854" s="1" t="s">
        <v>5034</v>
      </c>
      <c r="BI1854" s="1" t="s">
        <v>61</v>
      </c>
      <c r="BJ1854" s="1" t="s">
        <v>2375</v>
      </c>
      <c r="BK1854" s="1" t="s">
        <v>2395</v>
      </c>
      <c r="BL1854" s="1" t="s">
        <v>726</v>
      </c>
      <c r="BM1854" s="1" t="s">
        <v>126</v>
      </c>
      <c r="BN1854" s="1" t="s">
        <v>5035</v>
      </c>
      <c r="BO1854" s="1">
        <v>219</v>
      </c>
      <c r="BP1854" s="1">
        <v>252</v>
      </c>
      <c r="BQ1854" s="1" t="s">
        <v>64</v>
      </c>
      <c r="BR1854" s="1" t="s">
        <v>94</v>
      </c>
      <c r="BS1854" s="1" t="s">
        <v>84</v>
      </c>
      <c r="BU1854" s="1">
        <v>0</v>
      </c>
      <c r="BV1854" s="1">
        <v>0</v>
      </c>
      <c r="BW1854" s="1">
        <v>0</v>
      </c>
      <c r="BX1854" s="1">
        <v>0</v>
      </c>
    </row>
    <row r="1855" spans="4:76" hidden="1" x14ac:dyDescent="0.25">
      <c r="D1855" s="4"/>
      <c r="E1855" s="5" t="str">
        <f>BJ1855</f>
        <v>DPP-2020-Cycle</v>
      </c>
      <c r="F1855" s="5" t="str">
        <f>BK1855</f>
        <v>West</v>
      </c>
      <c r="H1855" s="5" t="str">
        <f>BB1855</f>
        <v>Active</v>
      </c>
      <c r="I1855" s="6" t="str">
        <f>BS1855</f>
        <v>Not Started</v>
      </c>
      <c r="J1855" s="1" t="s">
        <v>3710</v>
      </c>
      <c r="P1855" s="1" t="str">
        <f>BM1855</f>
        <v>NRIS</v>
      </c>
      <c r="R1855" s="1">
        <f>BP1855</f>
        <v>200</v>
      </c>
      <c r="T1855" s="1" t="str">
        <f>BQ1855</f>
        <v>Solar</v>
      </c>
      <c r="U1855" s="1" t="str">
        <f>BH1855</f>
        <v>Morton</v>
      </c>
      <c r="V1855" s="1" t="str">
        <f>BI1855</f>
        <v>ND</v>
      </c>
      <c r="AB1855" s="1"/>
      <c r="AC1855" s="1"/>
      <c r="AJ1855" s="5"/>
      <c r="AK1855" s="5"/>
      <c r="AL1855" s="5"/>
      <c r="AM1855" s="5"/>
      <c r="AN1855" s="5"/>
      <c r="AO1855" s="5"/>
      <c r="AP1855" s="5"/>
      <c r="AQ1855" s="5"/>
      <c r="AR1855" s="32"/>
      <c r="AS1855" s="32"/>
      <c r="AT1855" s="28">
        <f>AR1855/($R1855*1000)</f>
        <v>0</v>
      </c>
      <c r="AU1855" s="28">
        <f>AS1855/($R1855*1000)</f>
        <v>0</v>
      </c>
      <c r="BB1855" s="1" t="s">
        <v>2374</v>
      </c>
      <c r="BC1855" s="2">
        <v>44246</v>
      </c>
      <c r="BF1855" s="2">
        <v>45170</v>
      </c>
      <c r="BG1855" s="1" t="s">
        <v>192</v>
      </c>
      <c r="BH1855" s="1" t="s">
        <v>3711</v>
      </c>
      <c r="BI1855" s="1" t="s">
        <v>194</v>
      </c>
      <c r="BJ1855" s="1" t="s">
        <v>3565</v>
      </c>
      <c r="BK1855" s="1" t="s">
        <v>725</v>
      </c>
      <c r="BL1855" s="1" t="s">
        <v>2857</v>
      </c>
      <c r="BM1855" s="1" t="s">
        <v>126</v>
      </c>
      <c r="BN1855" s="1" t="s">
        <v>3712</v>
      </c>
      <c r="BO1855" s="1">
        <v>200</v>
      </c>
      <c r="BP1855" s="1">
        <v>200</v>
      </c>
      <c r="BQ1855" s="1" t="s">
        <v>1485</v>
      </c>
      <c r="BR1855" s="1" t="s">
        <v>3581</v>
      </c>
      <c r="BS1855" s="1" t="s">
        <v>84</v>
      </c>
      <c r="BU1855" s="1">
        <v>0</v>
      </c>
      <c r="BV1855" s="1">
        <v>0</v>
      </c>
      <c r="BW1855" s="1">
        <v>0</v>
      </c>
      <c r="BX1855" s="1">
        <v>0</v>
      </c>
    </row>
    <row r="1856" spans="4:76" hidden="1" x14ac:dyDescent="0.25">
      <c r="D1856" s="4"/>
      <c r="E1856" s="5" t="str">
        <f>BJ1856</f>
        <v>DPP-2020-Cycle</v>
      </c>
      <c r="F1856" s="5" t="str">
        <f>BK1856</f>
        <v>South</v>
      </c>
      <c r="H1856" s="5" t="str">
        <f>BB1856</f>
        <v>Withdrawn</v>
      </c>
      <c r="I1856" s="6" t="str">
        <f>BS1856</f>
        <v>Not Started</v>
      </c>
      <c r="J1856" s="1" t="s">
        <v>5675</v>
      </c>
      <c r="P1856" s="1" t="str">
        <f>BM1856</f>
        <v>NRIS</v>
      </c>
      <c r="R1856" s="1">
        <f>BP1856</f>
        <v>0</v>
      </c>
      <c r="T1856" s="1" t="str">
        <f>BQ1856</f>
        <v>Battery Storage</v>
      </c>
      <c r="U1856" s="1" t="str">
        <f>BH1856</f>
        <v>Morehouse</v>
      </c>
      <c r="V1856" s="1" t="str">
        <f>BI1856</f>
        <v>LA</v>
      </c>
      <c r="AB1856" s="1"/>
      <c r="AC1856" s="1"/>
      <c r="AJ1856" s="5"/>
      <c r="AK1856" s="5"/>
      <c r="AL1856" s="5"/>
      <c r="AM1856" s="5"/>
      <c r="AN1856" s="5"/>
      <c r="AO1856" s="5"/>
      <c r="AP1856" s="5"/>
      <c r="AQ1856" s="5"/>
      <c r="AR1856" s="32"/>
      <c r="AS1856" s="32"/>
      <c r="AT1856" s="28" t="e">
        <f>AR1856/($R1856*1000)</f>
        <v>#DIV/0!</v>
      </c>
      <c r="AU1856" s="28" t="e">
        <f>AS1856/($R1856*1000)</f>
        <v>#DIV/0!</v>
      </c>
      <c r="BB1856" s="1" t="s">
        <v>73</v>
      </c>
      <c r="BC1856" s="2">
        <v>44173</v>
      </c>
      <c r="BD1856" s="2">
        <v>44186</v>
      </c>
      <c r="BF1856" s="2">
        <v>45306</v>
      </c>
      <c r="BG1856" s="1" t="s">
        <v>3695</v>
      </c>
      <c r="BH1856" s="1" t="s">
        <v>4419</v>
      </c>
      <c r="BI1856" s="1" t="s">
        <v>61</v>
      </c>
      <c r="BJ1856" s="1" t="s">
        <v>3565</v>
      </c>
      <c r="BK1856" s="1" t="s">
        <v>2395</v>
      </c>
      <c r="BL1856" s="1" t="s">
        <v>2857</v>
      </c>
      <c r="BM1856" s="1" t="s">
        <v>126</v>
      </c>
      <c r="BN1856" s="1" t="s">
        <v>5676</v>
      </c>
      <c r="BO1856" s="1">
        <v>0</v>
      </c>
      <c r="BP1856" s="1">
        <v>0</v>
      </c>
      <c r="BQ1856" s="1" t="s">
        <v>2498</v>
      </c>
      <c r="BR1856" s="1" t="s">
        <v>2498</v>
      </c>
      <c r="BS1856" s="1" t="s">
        <v>84</v>
      </c>
      <c r="BU1856" s="1">
        <v>0</v>
      </c>
      <c r="BV1856" s="1">
        <v>0</v>
      </c>
      <c r="BW1856" s="1">
        <v>0</v>
      </c>
      <c r="BX1856" s="1">
        <v>0</v>
      </c>
    </row>
    <row r="1857" spans="4:76" hidden="1" x14ac:dyDescent="0.25">
      <c r="D1857" s="4"/>
      <c r="E1857" s="5" t="str">
        <f>BJ1857</f>
        <v>DPP-2020-Cycle</v>
      </c>
      <c r="F1857" s="5" t="str">
        <f>BK1857</f>
        <v>East (ITC)</v>
      </c>
      <c r="H1857" s="5" t="str">
        <f>BB1857</f>
        <v>Withdrawn</v>
      </c>
      <c r="I1857" s="6" t="str">
        <f>BS1857</f>
        <v>Not Started</v>
      </c>
      <c r="J1857" s="1" t="s">
        <v>5569</v>
      </c>
      <c r="P1857" s="1" t="str">
        <f>BM1857</f>
        <v>NRIS</v>
      </c>
      <c r="R1857" s="1">
        <f>BP1857</f>
        <v>150</v>
      </c>
      <c r="T1857" s="1" t="str">
        <f>BQ1857</f>
        <v>Solar</v>
      </c>
      <c r="U1857" s="1" t="str">
        <f>BH1857</f>
        <v>Monroe</v>
      </c>
      <c r="V1857" s="1" t="str">
        <f>BI1857</f>
        <v>MI</v>
      </c>
      <c r="AB1857" s="1"/>
      <c r="AC1857" s="1"/>
      <c r="AJ1857" s="5"/>
      <c r="AK1857" s="5"/>
      <c r="AL1857" s="5"/>
      <c r="AM1857" s="5"/>
      <c r="AN1857" s="5"/>
      <c r="AO1857" s="5"/>
      <c r="AP1857" s="5"/>
      <c r="AQ1857" s="5"/>
      <c r="AR1857" s="32"/>
      <c r="AS1857" s="32"/>
      <c r="AT1857" s="28">
        <f>AR1857/($R1857*1000)</f>
        <v>0</v>
      </c>
      <c r="AU1857" s="28">
        <f>AS1857/($R1857*1000)</f>
        <v>0</v>
      </c>
      <c r="BB1857" s="1" t="s">
        <v>73</v>
      </c>
      <c r="BC1857" s="2">
        <v>44020</v>
      </c>
      <c r="BD1857" s="2">
        <v>44159</v>
      </c>
      <c r="BF1857" s="2">
        <v>45230</v>
      </c>
      <c r="BG1857" s="1" t="s">
        <v>128</v>
      </c>
      <c r="BH1857" s="1" t="s">
        <v>4322</v>
      </c>
      <c r="BI1857" s="1" t="s">
        <v>130</v>
      </c>
      <c r="BJ1857" s="1" t="s">
        <v>3565</v>
      </c>
      <c r="BK1857" s="1" t="s">
        <v>1808</v>
      </c>
      <c r="BL1857" s="1" t="s">
        <v>2857</v>
      </c>
      <c r="BM1857" s="1" t="s">
        <v>126</v>
      </c>
      <c r="BN1857" s="1" t="s">
        <v>5570</v>
      </c>
      <c r="BO1857" s="1">
        <v>150</v>
      </c>
      <c r="BP1857" s="1">
        <v>150</v>
      </c>
      <c r="BQ1857" s="1" t="s">
        <v>1485</v>
      </c>
      <c r="BR1857" s="1" t="s">
        <v>3581</v>
      </c>
      <c r="BS1857" s="1" t="s">
        <v>84</v>
      </c>
      <c r="BU1857" s="1">
        <v>0</v>
      </c>
      <c r="BV1857" s="1">
        <v>0</v>
      </c>
      <c r="BW1857" s="1">
        <v>0</v>
      </c>
      <c r="BX1857" s="1">
        <v>0</v>
      </c>
    </row>
    <row r="1858" spans="4:76" hidden="1" x14ac:dyDescent="0.25">
      <c r="D1858" s="4"/>
      <c r="E1858" s="5" t="str">
        <f>BJ1858</f>
        <v>DPP-2020-Cycle</v>
      </c>
      <c r="F1858" s="5" t="str">
        <f>BK1858</f>
        <v>West</v>
      </c>
      <c r="H1858" s="5" t="str">
        <f>BB1858</f>
        <v>Withdrawn</v>
      </c>
      <c r="I1858" s="6" t="str">
        <f>BS1858</f>
        <v>Not Started</v>
      </c>
      <c r="J1858" s="1" t="s">
        <v>5506</v>
      </c>
      <c r="P1858" s="1" t="str">
        <f>BM1858</f>
        <v>NRIS</v>
      </c>
      <c r="R1858" s="1">
        <f>BP1858</f>
        <v>250</v>
      </c>
      <c r="T1858" s="1" t="str">
        <f>BQ1858</f>
        <v>Solar</v>
      </c>
      <c r="U1858" s="1" t="str">
        <f>BH1858</f>
        <v>Franklin,Hardin</v>
      </c>
      <c r="V1858" s="1" t="str">
        <f>BI1858</f>
        <v>IA</v>
      </c>
      <c r="AB1858" s="1"/>
      <c r="AC1858" s="1"/>
      <c r="AJ1858" s="5"/>
      <c r="AK1858" s="5"/>
      <c r="AL1858" s="5"/>
      <c r="AM1858" s="5"/>
      <c r="AN1858" s="5"/>
      <c r="AO1858" s="5"/>
      <c r="AP1858" s="5"/>
      <c r="AQ1858" s="5"/>
      <c r="AR1858" s="32"/>
      <c r="AS1858" s="32"/>
      <c r="AT1858" s="28">
        <f>AR1858/($R1858*1000)</f>
        <v>0</v>
      </c>
      <c r="AU1858" s="28">
        <f>AS1858/($R1858*1000)</f>
        <v>0</v>
      </c>
      <c r="BB1858" s="1" t="s">
        <v>73</v>
      </c>
      <c r="BC1858" s="2">
        <v>44020</v>
      </c>
      <c r="BD1858" s="2">
        <v>44105</v>
      </c>
      <c r="BF1858" s="2">
        <v>45170</v>
      </c>
      <c r="BG1858" s="1" t="s">
        <v>87</v>
      </c>
      <c r="BH1858" s="1" t="s">
        <v>5507</v>
      </c>
      <c r="BI1858" s="1" t="s">
        <v>89</v>
      </c>
      <c r="BJ1858" s="1" t="s">
        <v>3565</v>
      </c>
      <c r="BK1858" s="1" t="s">
        <v>725</v>
      </c>
      <c r="BL1858" s="1" t="s">
        <v>2857</v>
      </c>
      <c r="BM1858" s="1" t="s">
        <v>126</v>
      </c>
      <c r="BN1858" s="1" t="s">
        <v>5508</v>
      </c>
      <c r="BO1858" s="1">
        <v>250</v>
      </c>
      <c r="BP1858" s="1">
        <v>250</v>
      </c>
      <c r="BQ1858" s="1" t="s">
        <v>1485</v>
      </c>
      <c r="BR1858" s="1" t="s">
        <v>3581</v>
      </c>
      <c r="BS1858" s="1" t="s">
        <v>84</v>
      </c>
      <c r="BU1858" s="1">
        <v>0</v>
      </c>
      <c r="BV1858" s="1">
        <v>0</v>
      </c>
      <c r="BW1858" s="1">
        <v>0</v>
      </c>
      <c r="BX1858" s="1">
        <v>0</v>
      </c>
    </row>
    <row r="1859" spans="4:76" hidden="1" x14ac:dyDescent="0.25">
      <c r="D1859" s="4"/>
      <c r="E1859" s="5" t="str">
        <f>BJ1859</f>
        <v>DPP-2020-Cycle</v>
      </c>
      <c r="F1859" s="5" t="str">
        <f>BK1859</f>
        <v>Central</v>
      </c>
      <c r="H1859" s="5" t="str">
        <f>BB1859</f>
        <v>Withdrawn</v>
      </c>
      <c r="I1859" s="6" t="str">
        <f>BS1859</f>
        <v>Not Started</v>
      </c>
      <c r="J1859" s="1" t="s">
        <v>5621</v>
      </c>
      <c r="P1859" s="1" t="str">
        <f>BM1859</f>
        <v>NRIS</v>
      </c>
      <c r="R1859" s="1">
        <f>BP1859</f>
        <v>200</v>
      </c>
      <c r="T1859" s="1" t="str">
        <f>BQ1859</f>
        <v>Solar</v>
      </c>
      <c r="U1859" s="1" t="str">
        <f>BH1859</f>
        <v>Putnam</v>
      </c>
      <c r="V1859" s="1" t="str">
        <f>BI1859</f>
        <v>IN</v>
      </c>
      <c r="AB1859" s="1"/>
      <c r="AC1859" s="1"/>
      <c r="AJ1859" s="5"/>
      <c r="AK1859" s="5"/>
      <c r="AL1859" s="5"/>
      <c r="AM1859" s="5"/>
      <c r="AN1859" s="5"/>
      <c r="AO1859" s="5"/>
      <c r="AP1859" s="5"/>
      <c r="AQ1859" s="5"/>
      <c r="AR1859" s="32"/>
      <c r="AS1859" s="32"/>
      <c r="AT1859" s="28">
        <f>AR1859/($R1859*1000)</f>
        <v>0</v>
      </c>
      <c r="AU1859" s="28">
        <f>AS1859/($R1859*1000)</f>
        <v>0</v>
      </c>
      <c r="BB1859" s="1" t="s">
        <v>73</v>
      </c>
      <c r="BC1859" s="2">
        <v>44020</v>
      </c>
      <c r="BD1859" s="2">
        <v>44183</v>
      </c>
      <c r="BF1859" s="2">
        <v>45444</v>
      </c>
      <c r="BG1859" s="1" t="s">
        <v>2850</v>
      </c>
      <c r="BH1859" s="1" t="s">
        <v>5622</v>
      </c>
      <c r="BI1859" s="1" t="s">
        <v>103</v>
      </c>
      <c r="BJ1859" s="1" t="s">
        <v>3565</v>
      </c>
      <c r="BK1859" s="1" t="s">
        <v>2435</v>
      </c>
      <c r="BL1859" s="1" t="s">
        <v>2857</v>
      </c>
      <c r="BM1859" s="1" t="s">
        <v>126</v>
      </c>
      <c r="BN1859" s="1" t="s">
        <v>5623</v>
      </c>
      <c r="BO1859" s="1">
        <v>200</v>
      </c>
      <c r="BP1859" s="1">
        <v>200</v>
      </c>
      <c r="BQ1859" s="1" t="s">
        <v>1485</v>
      </c>
      <c r="BR1859" s="1" t="s">
        <v>3581</v>
      </c>
      <c r="BS1859" s="1" t="s">
        <v>84</v>
      </c>
      <c r="BU1859" s="1">
        <v>0</v>
      </c>
      <c r="BV1859" s="1">
        <v>0</v>
      </c>
      <c r="BW1859" s="1">
        <v>0</v>
      </c>
      <c r="BX1859" s="1">
        <v>0</v>
      </c>
    </row>
    <row r="1860" spans="4:76" hidden="1" x14ac:dyDescent="0.25">
      <c r="D1860" s="4"/>
      <c r="E1860" s="5" t="str">
        <f>BJ1860</f>
        <v>DPP-2020-Cycle</v>
      </c>
      <c r="F1860" s="5" t="str">
        <f>BK1860</f>
        <v>West</v>
      </c>
      <c r="H1860" s="5" t="str">
        <f>BB1860</f>
        <v>Withdrawn</v>
      </c>
      <c r="I1860" s="6" t="str">
        <f>BS1860</f>
        <v>Not Started</v>
      </c>
      <c r="J1860" s="1" t="s">
        <v>5511</v>
      </c>
      <c r="P1860" s="1" t="str">
        <f>BM1860</f>
        <v>NRIS</v>
      </c>
      <c r="R1860" s="1">
        <f>BP1860</f>
        <v>125</v>
      </c>
      <c r="T1860" s="1" t="str">
        <f>BQ1860</f>
        <v>Solar</v>
      </c>
      <c r="U1860" s="1" t="str">
        <f>BH1860</f>
        <v>Clinton</v>
      </c>
      <c r="V1860" s="1" t="str">
        <f>BI1860</f>
        <v>IA</v>
      </c>
      <c r="AB1860" s="1"/>
      <c r="AC1860" s="1"/>
      <c r="AJ1860" s="5"/>
      <c r="AK1860" s="5"/>
      <c r="AL1860" s="5"/>
      <c r="AM1860" s="5"/>
      <c r="AN1860" s="5"/>
      <c r="AO1860" s="5"/>
      <c r="AP1860" s="5"/>
      <c r="AQ1860" s="5"/>
      <c r="AR1860" s="32"/>
      <c r="AS1860" s="32"/>
      <c r="AT1860" s="28">
        <f>AR1860/($R1860*1000)</f>
        <v>0</v>
      </c>
      <c r="AU1860" s="28">
        <f>AS1860/($R1860*1000)</f>
        <v>0</v>
      </c>
      <c r="BB1860" s="1" t="s">
        <v>73</v>
      </c>
      <c r="BC1860" s="2">
        <v>44020</v>
      </c>
      <c r="BD1860" s="2">
        <v>44112</v>
      </c>
      <c r="BF1860" s="2">
        <v>45444</v>
      </c>
      <c r="BG1860" s="1" t="s">
        <v>87</v>
      </c>
      <c r="BH1860" s="1" t="s">
        <v>3735</v>
      </c>
      <c r="BI1860" s="1" t="s">
        <v>89</v>
      </c>
      <c r="BJ1860" s="1" t="s">
        <v>3565</v>
      </c>
      <c r="BK1860" s="1" t="s">
        <v>725</v>
      </c>
      <c r="BL1860" s="1" t="s">
        <v>2857</v>
      </c>
      <c r="BM1860" s="1" t="s">
        <v>126</v>
      </c>
      <c r="BN1860" s="1" t="s">
        <v>5512</v>
      </c>
      <c r="BO1860" s="1">
        <v>125</v>
      </c>
      <c r="BP1860" s="1">
        <v>125</v>
      </c>
      <c r="BQ1860" s="1" t="s">
        <v>1485</v>
      </c>
      <c r="BR1860" s="1" t="s">
        <v>3581</v>
      </c>
      <c r="BS1860" s="1" t="s">
        <v>84</v>
      </c>
      <c r="BU1860" s="1">
        <v>0</v>
      </c>
      <c r="BV1860" s="1">
        <v>0</v>
      </c>
      <c r="BW1860" s="1">
        <v>0</v>
      </c>
      <c r="BX1860" s="1">
        <v>0</v>
      </c>
    </row>
    <row r="1861" spans="4:76" hidden="1" x14ac:dyDescent="0.25">
      <c r="D1861" s="4"/>
      <c r="E1861" s="5" t="str">
        <f>BJ1861</f>
        <v>DPP-2012-AUG</v>
      </c>
      <c r="F1861" s="5" t="str">
        <f>BK1861</f>
        <v>West</v>
      </c>
      <c r="H1861" s="5" t="str">
        <f>BB1861</f>
        <v>Done</v>
      </c>
      <c r="I1861" s="6" t="str">
        <f>BS1861</f>
        <v>In Service</v>
      </c>
      <c r="J1861" s="1" t="s">
        <v>4127</v>
      </c>
      <c r="P1861" s="1" t="str">
        <f>BM1861</f>
        <v>NRIS</v>
      </c>
      <c r="R1861" s="1">
        <f>BP1861</f>
        <v>7</v>
      </c>
      <c r="T1861" s="1" t="str">
        <f>BQ1861</f>
        <v>Biomass</v>
      </c>
      <c r="U1861" s="1" t="str">
        <f>BH1861</f>
        <v>Swift County</v>
      </c>
      <c r="V1861" s="1" t="str">
        <f>BI1861</f>
        <v>MN</v>
      </c>
      <c r="AB1861" s="1"/>
      <c r="AC1861" s="1"/>
      <c r="AJ1861" s="5"/>
      <c r="AK1861" s="5"/>
      <c r="AL1861" s="5"/>
      <c r="AM1861" s="5"/>
      <c r="AN1861" s="5"/>
      <c r="AO1861" s="5"/>
      <c r="AP1861" s="5"/>
      <c r="AQ1861" s="5"/>
      <c r="AR1861" s="5"/>
      <c r="AS1861" s="5"/>
      <c r="AT1861" s="5"/>
      <c r="AU1861" s="5"/>
      <c r="BB1861" s="1" t="s">
        <v>58</v>
      </c>
      <c r="BC1861" s="2">
        <v>40463</v>
      </c>
      <c r="BE1861" s="2">
        <v>42151</v>
      </c>
      <c r="BF1861" s="2">
        <v>40816</v>
      </c>
      <c r="BG1861" s="1" t="s">
        <v>153</v>
      </c>
      <c r="BH1861" s="1" t="s">
        <v>154</v>
      </c>
      <c r="BI1861" s="1" t="s">
        <v>93</v>
      </c>
      <c r="BJ1861" s="1" t="s">
        <v>1435</v>
      </c>
      <c r="BK1861" s="1" t="s">
        <v>725</v>
      </c>
      <c r="BL1861" s="1" t="s">
        <v>134</v>
      </c>
      <c r="BM1861" s="1" t="s">
        <v>126</v>
      </c>
      <c r="BN1861" s="1" t="s">
        <v>4128</v>
      </c>
      <c r="BO1861" s="1">
        <v>7</v>
      </c>
      <c r="BP1861" s="1">
        <v>7</v>
      </c>
      <c r="BQ1861" s="1" t="s">
        <v>156</v>
      </c>
      <c r="BR1861" s="1" t="s">
        <v>94</v>
      </c>
      <c r="BS1861" s="1" t="s">
        <v>65</v>
      </c>
      <c r="BT1861" s="2">
        <v>40269</v>
      </c>
      <c r="BU1861" s="1">
        <v>0</v>
      </c>
      <c r="BV1861" s="1">
        <v>0</v>
      </c>
      <c r="BW1861" s="1">
        <v>0</v>
      </c>
      <c r="BX1861" s="1">
        <v>0</v>
      </c>
    </row>
    <row r="1862" spans="4:76" hidden="1" x14ac:dyDescent="0.25">
      <c r="D1862" s="4"/>
      <c r="E1862" s="5" t="str">
        <f>BJ1862</f>
        <v>DPP-2020-Cycle</v>
      </c>
      <c r="F1862" s="5" t="str">
        <f>BK1862</f>
        <v>East (ITC)</v>
      </c>
      <c r="H1862" s="5" t="str">
        <f>BB1862</f>
        <v>Active</v>
      </c>
      <c r="I1862" s="6" t="str">
        <f>BS1862</f>
        <v>Not Started</v>
      </c>
      <c r="J1862" s="1" t="s">
        <v>3726</v>
      </c>
      <c r="P1862" s="1" t="str">
        <f>BM1862</f>
        <v>NRIS</v>
      </c>
      <c r="R1862" s="1">
        <f>BP1862</f>
        <v>200</v>
      </c>
      <c r="T1862" s="1" t="str">
        <f>BQ1862</f>
        <v>Solar</v>
      </c>
      <c r="U1862" s="1" t="str">
        <f>BH1862</f>
        <v>Branch</v>
      </c>
      <c r="V1862" s="1" t="str">
        <f>BI1862</f>
        <v>MI</v>
      </c>
      <c r="AB1862" s="1"/>
      <c r="AC1862" s="1"/>
      <c r="AJ1862" s="5"/>
      <c r="AK1862" s="5"/>
      <c r="AL1862" s="5"/>
      <c r="AM1862" s="5"/>
      <c r="AN1862" s="5"/>
      <c r="AO1862" s="5"/>
      <c r="AP1862" s="5"/>
      <c r="AQ1862" s="5"/>
      <c r="AR1862" s="32"/>
      <c r="AS1862" s="32"/>
      <c r="AT1862" s="28">
        <f>AR1862/($R1862*1000)</f>
        <v>0</v>
      </c>
      <c r="AU1862" s="28">
        <f>AS1862/($R1862*1000)</f>
        <v>0</v>
      </c>
      <c r="BB1862" s="1" t="s">
        <v>2374</v>
      </c>
      <c r="BC1862" s="2">
        <v>44194</v>
      </c>
      <c r="BF1862" s="2">
        <v>45477</v>
      </c>
      <c r="BG1862" s="1" t="s">
        <v>3688</v>
      </c>
      <c r="BH1862" s="1" t="s">
        <v>3727</v>
      </c>
      <c r="BI1862" s="1" t="s">
        <v>130</v>
      </c>
      <c r="BJ1862" s="1" t="s">
        <v>3565</v>
      </c>
      <c r="BK1862" s="1" t="s">
        <v>1808</v>
      </c>
      <c r="BL1862" s="1" t="s">
        <v>2857</v>
      </c>
      <c r="BM1862" s="1" t="s">
        <v>126</v>
      </c>
      <c r="BN1862" s="1" t="s">
        <v>3728</v>
      </c>
      <c r="BO1862" s="1">
        <v>200</v>
      </c>
      <c r="BP1862" s="1">
        <v>200</v>
      </c>
      <c r="BQ1862" s="1" t="s">
        <v>1485</v>
      </c>
      <c r="BR1862" s="1" t="s">
        <v>3581</v>
      </c>
      <c r="BS1862" s="1" t="s">
        <v>84</v>
      </c>
      <c r="BU1862" s="1">
        <v>0</v>
      </c>
      <c r="BV1862" s="1">
        <v>0</v>
      </c>
      <c r="BW1862" s="1">
        <v>0</v>
      </c>
      <c r="BX1862" s="1">
        <v>0</v>
      </c>
    </row>
    <row r="1863" spans="4:76" hidden="1" x14ac:dyDescent="0.25">
      <c r="D1863" s="4"/>
      <c r="E1863" s="5" t="str">
        <f>BJ1863</f>
        <v>DPP-2020-Cycle</v>
      </c>
      <c r="F1863" s="5" t="str">
        <f>BK1863</f>
        <v>South</v>
      </c>
      <c r="H1863" s="5" t="str">
        <f>BB1863</f>
        <v>Withdrawn</v>
      </c>
      <c r="I1863" s="6" t="str">
        <f>BS1863</f>
        <v>Not Started</v>
      </c>
      <c r="J1863" s="1" t="s">
        <v>5677</v>
      </c>
      <c r="P1863" s="1" t="str">
        <f>BM1863</f>
        <v>NRIS</v>
      </c>
      <c r="R1863" s="1">
        <f>BP1863</f>
        <v>195</v>
      </c>
      <c r="T1863" s="1" t="str">
        <f>BQ1863</f>
        <v>Solar</v>
      </c>
      <c r="U1863" s="1" t="str">
        <f>BH1863</f>
        <v>Morehouse</v>
      </c>
      <c r="V1863" s="1" t="str">
        <f>BI1863</f>
        <v>LA</v>
      </c>
      <c r="AB1863" s="1"/>
      <c r="AC1863" s="1"/>
      <c r="AJ1863" s="5"/>
      <c r="AK1863" s="5"/>
      <c r="AL1863" s="5"/>
      <c r="AM1863" s="5"/>
      <c r="AN1863" s="5"/>
      <c r="AO1863" s="5"/>
      <c r="AP1863" s="5"/>
      <c r="AQ1863" s="5"/>
      <c r="AR1863" s="32"/>
      <c r="AS1863" s="32"/>
      <c r="AT1863" s="28">
        <f>AR1863/($R1863*1000)</f>
        <v>0</v>
      </c>
      <c r="AU1863" s="28">
        <f>AS1863/($R1863*1000)</f>
        <v>0</v>
      </c>
      <c r="BB1863" s="1" t="s">
        <v>73</v>
      </c>
      <c r="BC1863" s="2">
        <v>44173</v>
      </c>
      <c r="BD1863" s="2">
        <v>44186</v>
      </c>
      <c r="BF1863" s="2">
        <v>45306</v>
      </c>
      <c r="BG1863" s="1" t="s">
        <v>3695</v>
      </c>
      <c r="BH1863" s="1" t="s">
        <v>4419</v>
      </c>
      <c r="BI1863" s="1" t="s">
        <v>61</v>
      </c>
      <c r="BJ1863" s="1" t="s">
        <v>3565</v>
      </c>
      <c r="BK1863" s="1" t="s">
        <v>2395</v>
      </c>
      <c r="BL1863" s="1" t="s">
        <v>2857</v>
      </c>
      <c r="BM1863" s="1" t="s">
        <v>126</v>
      </c>
      <c r="BN1863" s="1" t="s">
        <v>5676</v>
      </c>
      <c r="BO1863" s="1">
        <v>195</v>
      </c>
      <c r="BP1863" s="1">
        <v>195</v>
      </c>
      <c r="BQ1863" s="1" t="s">
        <v>1485</v>
      </c>
      <c r="BR1863" s="1" t="s">
        <v>3581</v>
      </c>
      <c r="BS1863" s="1" t="s">
        <v>84</v>
      </c>
      <c r="BU1863" s="1">
        <v>0</v>
      </c>
      <c r="BV1863" s="1">
        <v>0</v>
      </c>
      <c r="BW1863" s="1">
        <v>0</v>
      </c>
      <c r="BX1863" s="1">
        <v>0</v>
      </c>
    </row>
    <row r="1864" spans="4:76" hidden="1" x14ac:dyDescent="0.25">
      <c r="D1864" s="4"/>
      <c r="E1864" s="5" t="str">
        <f>BJ1864</f>
        <v>DPP-2020-Cycle</v>
      </c>
      <c r="F1864" s="5" t="str">
        <f>BK1864</f>
        <v>East (ITC)</v>
      </c>
      <c r="H1864" s="5" t="str">
        <f>BB1864</f>
        <v>Active</v>
      </c>
      <c r="I1864" s="6" t="str">
        <f>BS1864</f>
        <v>Not Started</v>
      </c>
      <c r="J1864" s="1" t="s">
        <v>3731</v>
      </c>
      <c r="P1864" s="1" t="str">
        <f>BM1864</f>
        <v>NRIS</v>
      </c>
      <c r="R1864" s="1">
        <f>BP1864</f>
        <v>100</v>
      </c>
      <c r="T1864" s="1" t="str">
        <f>BQ1864</f>
        <v>Solar</v>
      </c>
      <c r="U1864" s="1" t="str">
        <f>BH1864</f>
        <v>Jackson</v>
      </c>
      <c r="V1864" s="1" t="str">
        <f>BI1864</f>
        <v>MI</v>
      </c>
      <c r="AB1864" s="1"/>
      <c r="AC1864" s="1"/>
      <c r="AJ1864" s="5"/>
      <c r="AK1864" s="5"/>
      <c r="AL1864" s="5"/>
      <c r="AM1864" s="5"/>
      <c r="AN1864" s="5"/>
      <c r="AO1864" s="5"/>
      <c r="AP1864" s="5"/>
      <c r="AQ1864" s="5"/>
      <c r="AR1864" s="32"/>
      <c r="AS1864" s="32"/>
      <c r="AT1864" s="28">
        <f>AR1864/($R1864*1000)</f>
        <v>0</v>
      </c>
      <c r="AU1864" s="28">
        <f>AS1864/($R1864*1000)</f>
        <v>0</v>
      </c>
      <c r="BB1864" s="1" t="s">
        <v>2374</v>
      </c>
      <c r="BC1864" s="2">
        <v>44155</v>
      </c>
      <c r="BF1864" s="2">
        <v>45170</v>
      </c>
      <c r="BG1864" s="1" t="s">
        <v>3688</v>
      </c>
      <c r="BH1864" s="1" t="s">
        <v>3732</v>
      </c>
      <c r="BI1864" s="1" t="s">
        <v>130</v>
      </c>
      <c r="BJ1864" s="1" t="s">
        <v>3565</v>
      </c>
      <c r="BK1864" s="1" t="s">
        <v>1808</v>
      </c>
      <c r="BL1864" s="1" t="s">
        <v>2857</v>
      </c>
      <c r="BM1864" s="1" t="s">
        <v>126</v>
      </c>
      <c r="BN1864" s="1" t="s">
        <v>3733</v>
      </c>
      <c r="BO1864" s="1">
        <v>100</v>
      </c>
      <c r="BP1864" s="1">
        <v>100</v>
      </c>
      <c r="BQ1864" s="1" t="s">
        <v>1485</v>
      </c>
      <c r="BR1864" s="1" t="s">
        <v>3581</v>
      </c>
      <c r="BS1864" s="1" t="s">
        <v>84</v>
      </c>
      <c r="BU1864" s="1">
        <v>0</v>
      </c>
      <c r="BV1864" s="1">
        <v>0</v>
      </c>
      <c r="BW1864" s="1">
        <v>0</v>
      </c>
      <c r="BX1864" s="1">
        <v>0</v>
      </c>
    </row>
    <row r="1865" spans="4:76" hidden="1" x14ac:dyDescent="0.25">
      <c r="D1865" s="4"/>
      <c r="E1865" s="5" t="str">
        <f>BJ1865</f>
        <v>DPP-2020-Cycle</v>
      </c>
      <c r="F1865" s="5" t="str">
        <f>BK1865</f>
        <v>East (ITC)</v>
      </c>
      <c r="H1865" s="5" t="str">
        <f>BB1865</f>
        <v>Active</v>
      </c>
      <c r="I1865" s="6" t="str">
        <f>BS1865</f>
        <v>Not Started</v>
      </c>
      <c r="J1865" s="1" t="s">
        <v>3734</v>
      </c>
      <c r="P1865" s="1" t="str">
        <f>BM1865</f>
        <v>NRIS</v>
      </c>
      <c r="R1865" s="1">
        <f>BP1865</f>
        <v>150</v>
      </c>
      <c r="T1865" s="1" t="str">
        <f>BQ1865</f>
        <v>Solar</v>
      </c>
      <c r="U1865" s="1" t="str">
        <f>BH1865</f>
        <v>Clinton</v>
      </c>
      <c r="V1865" s="1" t="str">
        <f>BI1865</f>
        <v>MI</v>
      </c>
      <c r="AB1865" s="1"/>
      <c r="AC1865" s="1"/>
      <c r="AJ1865" s="5"/>
      <c r="AK1865" s="5"/>
      <c r="AL1865" s="5"/>
      <c r="AM1865" s="5"/>
      <c r="AN1865" s="5"/>
      <c r="AO1865" s="5"/>
      <c r="AP1865" s="5"/>
      <c r="AQ1865" s="5"/>
      <c r="AR1865" s="32"/>
      <c r="AS1865" s="32"/>
      <c r="AT1865" s="28">
        <f>AR1865/($R1865*1000)</f>
        <v>0</v>
      </c>
      <c r="AU1865" s="28">
        <f>AS1865/($R1865*1000)</f>
        <v>0</v>
      </c>
      <c r="BB1865" s="1" t="s">
        <v>2374</v>
      </c>
      <c r="BC1865" s="2">
        <v>44021</v>
      </c>
      <c r="BF1865" s="2">
        <v>45184</v>
      </c>
      <c r="BG1865" s="1" t="s">
        <v>3563</v>
      </c>
      <c r="BH1865" s="1" t="s">
        <v>3735</v>
      </c>
      <c r="BI1865" s="1" t="s">
        <v>130</v>
      </c>
      <c r="BJ1865" s="1" t="s">
        <v>3565</v>
      </c>
      <c r="BK1865" s="1" t="s">
        <v>1808</v>
      </c>
      <c r="BL1865" s="1" t="s">
        <v>2857</v>
      </c>
      <c r="BM1865" s="1" t="s">
        <v>126</v>
      </c>
      <c r="BN1865" s="1" t="s">
        <v>3736</v>
      </c>
      <c r="BO1865" s="1">
        <v>150</v>
      </c>
      <c r="BP1865" s="1">
        <v>150</v>
      </c>
      <c r="BQ1865" s="1" t="s">
        <v>1485</v>
      </c>
      <c r="BR1865" s="1" t="s">
        <v>3581</v>
      </c>
      <c r="BS1865" s="1" t="s">
        <v>84</v>
      </c>
      <c r="BU1865" s="1">
        <v>0</v>
      </c>
      <c r="BV1865" s="1">
        <v>0</v>
      </c>
      <c r="BW1865" s="1">
        <v>0</v>
      </c>
      <c r="BX1865" s="1">
        <v>0</v>
      </c>
    </row>
    <row r="1866" spans="4:76" hidden="1" x14ac:dyDescent="0.25">
      <c r="D1866" s="4"/>
      <c r="E1866" s="5" t="str">
        <f>BJ1866</f>
        <v>DPP-2020-Cycle</v>
      </c>
      <c r="F1866" s="5" t="str">
        <f>BK1866</f>
        <v>East (ITC)</v>
      </c>
      <c r="H1866" s="5" t="str">
        <f>BB1866</f>
        <v>Withdrawn</v>
      </c>
      <c r="I1866" s="6" t="str">
        <f>BS1866</f>
        <v>Not Started</v>
      </c>
      <c r="J1866" s="1" t="s">
        <v>5571</v>
      </c>
      <c r="P1866" s="1" t="str">
        <f>BM1866</f>
        <v>NRIS</v>
      </c>
      <c r="R1866" s="1">
        <f>BP1866</f>
        <v>150</v>
      </c>
      <c r="T1866" s="1" t="str">
        <f>BQ1866</f>
        <v>Solar</v>
      </c>
      <c r="U1866" s="1" t="str">
        <f>BH1866</f>
        <v>Ionia</v>
      </c>
      <c r="V1866" s="1" t="str">
        <f>BI1866</f>
        <v>MI</v>
      </c>
      <c r="AB1866" s="1"/>
      <c r="AC1866" s="1"/>
      <c r="AJ1866" s="5"/>
      <c r="AK1866" s="5"/>
      <c r="AL1866" s="5"/>
      <c r="AM1866" s="5"/>
      <c r="AN1866" s="5"/>
      <c r="AO1866" s="5"/>
      <c r="AP1866" s="5"/>
      <c r="AQ1866" s="5"/>
      <c r="AR1866" s="32"/>
      <c r="AS1866" s="32"/>
      <c r="AT1866" s="28">
        <f>AR1866/($R1866*1000)</f>
        <v>0</v>
      </c>
      <c r="AU1866" s="28">
        <f>AS1866/($R1866*1000)</f>
        <v>0</v>
      </c>
      <c r="BB1866" s="1" t="s">
        <v>73</v>
      </c>
      <c r="BC1866" s="2">
        <v>44021</v>
      </c>
      <c r="BD1866" s="2">
        <v>44159</v>
      </c>
      <c r="BF1866" s="2">
        <v>45184</v>
      </c>
      <c r="BG1866" s="1" t="s">
        <v>3563</v>
      </c>
      <c r="BH1866" s="1" t="s">
        <v>5572</v>
      </c>
      <c r="BI1866" s="1" t="s">
        <v>130</v>
      </c>
      <c r="BJ1866" s="1" t="s">
        <v>3565</v>
      </c>
      <c r="BK1866" s="1" t="s">
        <v>1808</v>
      </c>
      <c r="BL1866" s="1" t="s">
        <v>2857</v>
      </c>
      <c r="BM1866" s="1" t="s">
        <v>126</v>
      </c>
      <c r="BN1866" s="1" t="s">
        <v>5573</v>
      </c>
      <c r="BO1866" s="1">
        <v>150</v>
      </c>
      <c r="BP1866" s="1">
        <v>150</v>
      </c>
      <c r="BQ1866" s="1" t="s">
        <v>1485</v>
      </c>
      <c r="BR1866" s="1" t="s">
        <v>3581</v>
      </c>
      <c r="BS1866" s="1" t="s">
        <v>84</v>
      </c>
      <c r="BU1866" s="1">
        <v>0</v>
      </c>
      <c r="BV1866" s="1">
        <v>0</v>
      </c>
      <c r="BW1866" s="1">
        <v>0</v>
      </c>
      <c r="BX1866" s="1">
        <v>0</v>
      </c>
    </row>
    <row r="1867" spans="4:76" hidden="1" x14ac:dyDescent="0.25">
      <c r="D1867" s="4"/>
      <c r="E1867" s="5" t="str">
        <f>BJ1867</f>
        <v>DPP-2020-Cycle</v>
      </c>
      <c r="F1867" s="5" t="str">
        <f>BK1867</f>
        <v>East (ITC)</v>
      </c>
      <c r="H1867" s="5" t="str">
        <f>BB1867</f>
        <v>Withdrawn</v>
      </c>
      <c r="I1867" s="6" t="str">
        <f>BS1867</f>
        <v>Not Started</v>
      </c>
      <c r="J1867" s="1" t="s">
        <v>5574</v>
      </c>
      <c r="P1867" s="1" t="str">
        <f>BM1867</f>
        <v>NRIS</v>
      </c>
      <c r="R1867" s="1">
        <f>BP1867</f>
        <v>100</v>
      </c>
      <c r="T1867" s="1" t="str">
        <f>BQ1867</f>
        <v>Solar</v>
      </c>
      <c r="U1867" s="1" t="str">
        <f>BH1867</f>
        <v>Hillsdale</v>
      </c>
      <c r="V1867" s="1" t="str">
        <f>BI1867</f>
        <v>MI</v>
      </c>
      <c r="AB1867" s="1"/>
      <c r="AC1867" s="1"/>
      <c r="AJ1867" s="5"/>
      <c r="AK1867" s="5"/>
      <c r="AL1867" s="5"/>
      <c r="AM1867" s="5"/>
      <c r="AN1867" s="5"/>
      <c r="AO1867" s="5"/>
      <c r="AP1867" s="5"/>
      <c r="AQ1867" s="5"/>
      <c r="AR1867" s="32"/>
      <c r="AS1867" s="32"/>
      <c r="AT1867" s="28">
        <f>AR1867/($R1867*1000)</f>
        <v>0</v>
      </c>
      <c r="AU1867" s="28">
        <f>AS1867/($R1867*1000)</f>
        <v>0</v>
      </c>
      <c r="BB1867" s="1" t="s">
        <v>73</v>
      </c>
      <c r="BC1867" s="2">
        <v>44021</v>
      </c>
      <c r="BD1867" s="2">
        <v>44159</v>
      </c>
      <c r="BF1867" s="2">
        <v>45184</v>
      </c>
      <c r="BG1867" s="1" t="s">
        <v>3563</v>
      </c>
      <c r="BH1867" s="1" t="s">
        <v>4010</v>
      </c>
      <c r="BI1867" s="1" t="s">
        <v>130</v>
      </c>
      <c r="BJ1867" s="1" t="s">
        <v>3565</v>
      </c>
      <c r="BK1867" s="1" t="s">
        <v>1808</v>
      </c>
      <c r="BL1867" s="1" t="s">
        <v>2857</v>
      </c>
      <c r="BM1867" s="1" t="s">
        <v>126</v>
      </c>
      <c r="BN1867" s="1" t="s">
        <v>5575</v>
      </c>
      <c r="BO1867" s="1">
        <v>100</v>
      </c>
      <c r="BP1867" s="1">
        <v>100</v>
      </c>
      <c r="BQ1867" s="1" t="s">
        <v>1485</v>
      </c>
      <c r="BR1867" s="1" t="s">
        <v>3581</v>
      </c>
      <c r="BS1867" s="1" t="s">
        <v>84</v>
      </c>
      <c r="BU1867" s="1">
        <v>0</v>
      </c>
      <c r="BV1867" s="1">
        <v>0</v>
      </c>
      <c r="BW1867" s="1">
        <v>0</v>
      </c>
      <c r="BX1867" s="1">
        <v>0</v>
      </c>
    </row>
    <row r="1868" spans="4:76" hidden="1" x14ac:dyDescent="0.25">
      <c r="D1868" s="4"/>
      <c r="E1868" s="5" t="str">
        <f>BJ1868</f>
        <v>DPP-2020-Cycle</v>
      </c>
      <c r="F1868" s="5" t="str">
        <f>BK1868</f>
        <v>East (ITC)</v>
      </c>
      <c r="H1868" s="5" t="str">
        <f>BB1868</f>
        <v>Withdrawn</v>
      </c>
      <c r="I1868" s="6" t="str">
        <f>BS1868</f>
        <v>Not Started</v>
      </c>
      <c r="J1868" s="1" t="s">
        <v>5855</v>
      </c>
      <c r="P1868" s="1" t="str">
        <f>BM1868</f>
        <v>NRIS</v>
      </c>
      <c r="R1868" s="1">
        <f>BP1868</f>
        <v>200</v>
      </c>
      <c r="T1868" s="1" t="str">
        <f>BQ1868</f>
        <v>Solar</v>
      </c>
      <c r="U1868" s="1" t="str">
        <f>BH1868</f>
        <v>Ottawa</v>
      </c>
      <c r="V1868" s="1" t="str">
        <f>BI1868</f>
        <v>MI</v>
      </c>
      <c r="AB1868" s="1"/>
      <c r="AC1868" s="1"/>
      <c r="AJ1868" s="5"/>
      <c r="AK1868" s="5"/>
      <c r="AL1868" s="5"/>
      <c r="AM1868" s="5"/>
      <c r="AN1868" s="5"/>
      <c r="AO1868" s="5"/>
      <c r="AP1868" s="5"/>
      <c r="AQ1868" s="5"/>
      <c r="AR1868" s="32"/>
      <c r="AS1868" s="32"/>
      <c r="AT1868" s="28">
        <f>AR1868/($R1868*1000)</f>
        <v>0</v>
      </c>
      <c r="AU1868" s="28">
        <f>AS1868/($R1868*1000)</f>
        <v>0</v>
      </c>
      <c r="BB1868" s="1" t="s">
        <v>73</v>
      </c>
      <c r="BC1868" s="2">
        <v>44021</v>
      </c>
      <c r="BD1868" s="2">
        <v>44250</v>
      </c>
      <c r="BF1868" s="2">
        <v>45184</v>
      </c>
      <c r="BG1868" s="1" t="s">
        <v>3563</v>
      </c>
      <c r="BH1868" s="1" t="s">
        <v>3660</v>
      </c>
      <c r="BI1868" s="1" t="s">
        <v>130</v>
      </c>
      <c r="BJ1868" s="1" t="s">
        <v>3565</v>
      </c>
      <c r="BK1868" s="1" t="s">
        <v>1808</v>
      </c>
      <c r="BL1868" s="1" t="s">
        <v>2857</v>
      </c>
      <c r="BM1868" s="1" t="s">
        <v>126</v>
      </c>
      <c r="BN1868" s="1" t="s">
        <v>5856</v>
      </c>
      <c r="BO1868" s="1">
        <v>200</v>
      </c>
      <c r="BP1868" s="1">
        <v>200</v>
      </c>
      <c r="BQ1868" s="1" t="s">
        <v>1485</v>
      </c>
      <c r="BR1868" s="1" t="s">
        <v>3581</v>
      </c>
      <c r="BS1868" s="1" t="s">
        <v>84</v>
      </c>
      <c r="BU1868" s="1">
        <v>0</v>
      </c>
      <c r="BV1868" s="1">
        <v>0</v>
      </c>
      <c r="BW1868" s="1">
        <v>0</v>
      </c>
      <c r="BX1868" s="1">
        <v>0</v>
      </c>
    </row>
    <row r="1869" spans="4:76" hidden="1" x14ac:dyDescent="0.25">
      <c r="D1869" s="4"/>
      <c r="E1869" s="5" t="str">
        <f>BJ1869</f>
        <v>DPP-2020-Cycle</v>
      </c>
      <c r="F1869" s="5" t="str">
        <f>BK1869</f>
        <v>East (ITC)</v>
      </c>
      <c r="H1869" s="5" t="str">
        <f>BB1869</f>
        <v>Active</v>
      </c>
      <c r="I1869" s="6" t="str">
        <f>BS1869</f>
        <v>Not Started</v>
      </c>
      <c r="J1869" s="1" t="s">
        <v>3742</v>
      </c>
      <c r="P1869" s="1" t="str">
        <f>BM1869</f>
        <v>NRIS</v>
      </c>
      <c r="R1869" s="1">
        <f>BP1869</f>
        <v>293</v>
      </c>
      <c r="T1869" s="1" t="str">
        <f>BQ1869</f>
        <v>Wind</v>
      </c>
      <c r="U1869" s="1" t="str">
        <f>BH1869</f>
        <v>Sanilac</v>
      </c>
      <c r="V1869" s="1" t="str">
        <f>BI1869</f>
        <v>MI</v>
      </c>
      <c r="AB1869" s="1"/>
      <c r="AC1869" s="1"/>
      <c r="AJ1869" s="5"/>
      <c r="AK1869" s="5"/>
      <c r="AL1869" s="5"/>
      <c r="AM1869" s="5"/>
      <c r="AN1869" s="5"/>
      <c r="AO1869" s="5"/>
      <c r="AP1869" s="5"/>
      <c r="AQ1869" s="5"/>
      <c r="AR1869" s="32"/>
      <c r="AS1869" s="32"/>
      <c r="AT1869" s="28">
        <f>AR1869/($R1869*1000)</f>
        <v>0</v>
      </c>
      <c r="AU1869" s="28">
        <f>AS1869/($R1869*1000)</f>
        <v>0</v>
      </c>
      <c r="BB1869" s="1" t="s">
        <v>2374</v>
      </c>
      <c r="BC1869" s="2">
        <v>44228</v>
      </c>
      <c r="BF1869" s="2">
        <v>45169</v>
      </c>
      <c r="BG1869" s="1" t="s">
        <v>128</v>
      </c>
      <c r="BH1869" s="1" t="s">
        <v>3743</v>
      </c>
      <c r="BI1869" s="1" t="s">
        <v>130</v>
      </c>
      <c r="BJ1869" s="1" t="s">
        <v>3565</v>
      </c>
      <c r="BK1869" s="1" t="s">
        <v>1808</v>
      </c>
      <c r="BL1869" s="1" t="s">
        <v>2857</v>
      </c>
      <c r="BM1869" s="1" t="s">
        <v>126</v>
      </c>
      <c r="BN1869" s="1" t="s">
        <v>3744</v>
      </c>
      <c r="BO1869" s="1">
        <v>293</v>
      </c>
      <c r="BP1869" s="1">
        <v>293</v>
      </c>
      <c r="BQ1869" s="1" t="s">
        <v>97</v>
      </c>
      <c r="BR1869" s="1" t="s">
        <v>3613</v>
      </c>
      <c r="BS1869" s="1" t="s">
        <v>84</v>
      </c>
      <c r="BU1869" s="1">
        <v>0</v>
      </c>
      <c r="BV1869" s="1">
        <v>0</v>
      </c>
      <c r="BW1869" s="1">
        <v>0</v>
      </c>
      <c r="BX1869" s="1">
        <v>0</v>
      </c>
    </row>
    <row r="1870" spans="4:76" hidden="1" x14ac:dyDescent="0.25">
      <c r="D1870" s="4"/>
      <c r="E1870" s="5" t="str">
        <f>BJ1870</f>
        <v>DPP-2020-Cycle</v>
      </c>
      <c r="F1870" s="5" t="str">
        <f>BK1870</f>
        <v>South</v>
      </c>
      <c r="H1870" s="5" t="str">
        <f>BB1870</f>
        <v>Active</v>
      </c>
      <c r="I1870" s="6" t="str">
        <f>BS1870</f>
        <v>Not Started</v>
      </c>
      <c r="J1870" s="1" t="s">
        <v>3745</v>
      </c>
      <c r="K1870" s="1" t="e">
        <f>VLOOKUP(J1870,#REF!,3,FALSE)</f>
        <v>#REF!</v>
      </c>
      <c r="P1870" s="1" t="str">
        <f>BM1870</f>
        <v>NRIS</v>
      </c>
      <c r="R1870" s="1">
        <f>BP1870</f>
        <v>200</v>
      </c>
      <c r="T1870" s="1" t="str">
        <f>BQ1870</f>
        <v>Solar</v>
      </c>
      <c r="U1870" s="1" t="str">
        <f>BH1870</f>
        <v>Pope</v>
      </c>
      <c r="V1870" s="1" t="str">
        <f>BI1870</f>
        <v>AR</v>
      </c>
      <c r="AB1870" s="1" t="str">
        <f>BN1870</f>
        <v>Moreland - St. Vincent 161kV line</v>
      </c>
      <c r="AC1870" s="1" t="str">
        <f>BG1870</f>
        <v>Entergy Arkansas LLC</v>
      </c>
      <c r="AJ1870" s="17" t="e">
        <f>VLOOKUP(J1870,#REF!,7,FALSE)</f>
        <v>#REF!</v>
      </c>
      <c r="AK1870" s="17"/>
      <c r="AL1870" s="17"/>
      <c r="AM1870" s="17"/>
      <c r="AN1870" s="17"/>
      <c r="AO1870" s="17"/>
      <c r="AP1870" s="17"/>
      <c r="AQ1870" s="17"/>
      <c r="AR1870" s="32" t="e">
        <f>VLOOKUP(J1870,#REF!,5,FALSE)</f>
        <v>#REF!</v>
      </c>
      <c r="AS1870" s="32" t="e">
        <f>VLOOKUP(J1870,#REF!,6,FALSE)</f>
        <v>#REF!</v>
      </c>
      <c r="AT1870" s="28" t="e">
        <f>AR1870/($R1870*1000)</f>
        <v>#REF!</v>
      </c>
      <c r="AU1870" s="28" t="e">
        <f>AS1870/($R1870*1000)</f>
        <v>#REF!</v>
      </c>
      <c r="BB1870" s="1" t="s">
        <v>2374</v>
      </c>
      <c r="BC1870" s="2">
        <v>44210</v>
      </c>
      <c r="BF1870" s="2">
        <v>45017</v>
      </c>
      <c r="BG1870" s="1" t="s">
        <v>3586</v>
      </c>
      <c r="BH1870" s="1" t="s">
        <v>3746</v>
      </c>
      <c r="BI1870" s="1" t="s">
        <v>2394</v>
      </c>
      <c r="BJ1870" s="1" t="s">
        <v>3565</v>
      </c>
      <c r="BK1870" s="1" t="s">
        <v>2395</v>
      </c>
      <c r="BL1870" s="1" t="s">
        <v>2857</v>
      </c>
      <c r="BM1870" s="1" t="s">
        <v>126</v>
      </c>
      <c r="BN1870" s="1" t="s">
        <v>3747</v>
      </c>
      <c r="BO1870" s="1">
        <v>200</v>
      </c>
      <c r="BP1870" s="1">
        <v>200</v>
      </c>
      <c r="BQ1870" s="1" t="s">
        <v>1485</v>
      </c>
      <c r="BR1870" s="1" t="s">
        <v>3581</v>
      </c>
      <c r="BS1870" s="1" t="s">
        <v>84</v>
      </c>
      <c r="BU1870" s="1">
        <v>0</v>
      </c>
      <c r="BV1870" s="1">
        <v>0</v>
      </c>
      <c r="BW1870" s="1">
        <v>0</v>
      </c>
      <c r="BX1870" s="1">
        <v>0</v>
      </c>
    </row>
    <row r="1871" spans="4:76" hidden="1" x14ac:dyDescent="0.25">
      <c r="D1871" s="4"/>
      <c r="E1871" s="5" t="str">
        <f>BJ1871</f>
        <v>DPP-2020-Cycle</v>
      </c>
      <c r="F1871" s="5" t="str">
        <f>BK1871</f>
        <v>South</v>
      </c>
      <c r="H1871" s="5" t="str">
        <f>BB1871</f>
        <v>Active</v>
      </c>
      <c r="I1871" s="6" t="str">
        <f>BS1871</f>
        <v>Not Started</v>
      </c>
      <c r="J1871" s="1" t="s">
        <v>3748</v>
      </c>
      <c r="K1871" s="1" t="e">
        <f>VLOOKUP(J1871,#REF!,3,FALSE)</f>
        <v>#REF!</v>
      </c>
      <c r="P1871" s="1" t="str">
        <f>BM1871</f>
        <v>NRIS</v>
      </c>
      <c r="R1871" s="1">
        <f>BP1871</f>
        <v>200</v>
      </c>
      <c r="T1871" s="1" t="str">
        <f>BQ1871</f>
        <v>Solar</v>
      </c>
      <c r="U1871" s="1" t="str">
        <f>BH1871</f>
        <v>Conway</v>
      </c>
      <c r="V1871" s="1" t="str">
        <f>BI1871</f>
        <v>AR</v>
      </c>
      <c r="AB1871" s="1" t="str">
        <f>BN1871</f>
        <v>Morrilton East Substation (161kV bus)</v>
      </c>
      <c r="AC1871" s="1" t="str">
        <f>BG1871</f>
        <v>Entergy Arkansas LLC</v>
      </c>
      <c r="AJ1871" s="17" t="e">
        <f>VLOOKUP(J1871,#REF!,7,FALSE)</f>
        <v>#REF!</v>
      </c>
      <c r="AK1871" s="17"/>
      <c r="AL1871" s="17"/>
      <c r="AM1871" s="17"/>
      <c r="AN1871" s="17"/>
      <c r="AO1871" s="17"/>
      <c r="AP1871" s="17"/>
      <c r="AQ1871" s="17"/>
      <c r="AR1871" s="32" t="e">
        <f>VLOOKUP(J1871,#REF!,5,FALSE)</f>
        <v>#REF!</v>
      </c>
      <c r="AS1871" s="32" t="e">
        <f>VLOOKUP(J1871,#REF!,6,FALSE)</f>
        <v>#REF!</v>
      </c>
      <c r="AT1871" s="28" t="e">
        <f>AR1871/($R1871*1000)</f>
        <v>#REF!</v>
      </c>
      <c r="AU1871" s="28" t="e">
        <f>AS1871/($R1871*1000)</f>
        <v>#REF!</v>
      </c>
      <c r="BB1871" s="1" t="s">
        <v>2374</v>
      </c>
      <c r="BC1871" s="2">
        <v>44210</v>
      </c>
      <c r="BF1871" s="2">
        <v>45017</v>
      </c>
      <c r="BG1871" s="1" t="s">
        <v>3586</v>
      </c>
      <c r="BH1871" s="1" t="s">
        <v>3749</v>
      </c>
      <c r="BI1871" s="1" t="s">
        <v>2394</v>
      </c>
      <c r="BJ1871" s="1" t="s">
        <v>3565</v>
      </c>
      <c r="BK1871" s="1" t="s">
        <v>2395</v>
      </c>
      <c r="BL1871" s="1" t="s">
        <v>2857</v>
      </c>
      <c r="BM1871" s="1" t="s">
        <v>126</v>
      </c>
      <c r="BN1871" s="1" t="s">
        <v>3750</v>
      </c>
      <c r="BO1871" s="1">
        <v>200</v>
      </c>
      <c r="BP1871" s="1">
        <v>200</v>
      </c>
      <c r="BQ1871" s="1" t="s">
        <v>1485</v>
      </c>
      <c r="BR1871" s="1" t="s">
        <v>3581</v>
      </c>
      <c r="BS1871" s="1" t="s">
        <v>84</v>
      </c>
      <c r="BU1871" s="1">
        <v>0</v>
      </c>
      <c r="BV1871" s="1">
        <v>0</v>
      </c>
      <c r="BW1871" s="1">
        <v>0</v>
      </c>
      <c r="BX1871" s="1">
        <v>0</v>
      </c>
    </row>
    <row r="1872" spans="4:76" hidden="1" x14ac:dyDescent="0.25">
      <c r="D1872" s="4"/>
      <c r="E1872" s="5" t="str">
        <f>BJ1872</f>
        <v>DPP-2020-Cycle</v>
      </c>
      <c r="F1872" s="5" t="str">
        <f>BK1872</f>
        <v>South</v>
      </c>
      <c r="H1872" s="5" t="str">
        <f>BB1872</f>
        <v>Active</v>
      </c>
      <c r="I1872" s="6" t="str">
        <f>BS1872</f>
        <v>Not Started</v>
      </c>
      <c r="J1872" s="1" t="s">
        <v>3753</v>
      </c>
      <c r="K1872" s="1" t="e">
        <f>VLOOKUP(J1872,#REF!,3,FALSE)</f>
        <v>#REF!</v>
      </c>
      <c r="P1872" s="1" t="str">
        <f>BM1872</f>
        <v>NRIS</v>
      </c>
      <c r="R1872" s="1">
        <f>BP1872</f>
        <v>200</v>
      </c>
      <c r="T1872" s="1" t="str">
        <f>BQ1872</f>
        <v>Solar</v>
      </c>
      <c r="U1872" s="1" t="str">
        <f>BH1872</f>
        <v>Iberia</v>
      </c>
      <c r="V1872" s="1" t="str">
        <f>BI1872</f>
        <v>LA</v>
      </c>
      <c r="AB1872" s="1" t="str">
        <f>BN1872</f>
        <v>Patoutville Substation (138kV bus)</v>
      </c>
      <c r="AC1872" s="1" t="str">
        <f>BG1872</f>
        <v>CLECO Corporation</v>
      </c>
      <c r="AH1872" s="17" t="e">
        <f>AJ1872*(1000*BO1872)</f>
        <v>#REF!</v>
      </c>
      <c r="AI1872" s="17" t="e">
        <f>#REF!*(1000*BO1872)</f>
        <v>#REF!</v>
      </c>
      <c r="AJ1872" s="19" t="e">
        <f>VLOOKUP(J1872,#REF!,7,FALSE)</f>
        <v>#REF!</v>
      </c>
      <c r="AK1872" s="19"/>
      <c r="AL1872" s="19"/>
      <c r="AM1872" s="19"/>
      <c r="AN1872" s="19"/>
      <c r="AO1872" s="19"/>
      <c r="AP1872" s="19"/>
      <c r="AQ1872" s="19"/>
      <c r="AR1872" s="32" t="e">
        <f>VLOOKUP(J1872,#REF!,5,FALSE)</f>
        <v>#REF!</v>
      </c>
      <c r="AS1872" s="32" t="e">
        <f>VLOOKUP(J1872,#REF!,6,FALSE)</f>
        <v>#REF!</v>
      </c>
      <c r="AT1872" s="28" t="e">
        <f>AR1872/($R1872*1000)</f>
        <v>#REF!</v>
      </c>
      <c r="AU1872" s="28" t="e">
        <f>AS1872/($R1872*1000)</f>
        <v>#REF!</v>
      </c>
      <c r="BB1872" s="1" t="s">
        <v>2374</v>
      </c>
      <c r="BC1872" s="2">
        <v>44244</v>
      </c>
      <c r="BF1872" s="2">
        <v>45017</v>
      </c>
      <c r="BG1872" s="1" t="s">
        <v>2711</v>
      </c>
      <c r="BH1872" s="1" t="s">
        <v>3754</v>
      </c>
      <c r="BI1872" s="1" t="s">
        <v>61</v>
      </c>
      <c r="BJ1872" s="1" t="s">
        <v>3565</v>
      </c>
      <c r="BK1872" s="1" t="s">
        <v>2395</v>
      </c>
      <c r="BL1872" s="1" t="s">
        <v>2857</v>
      </c>
      <c r="BM1872" s="1" t="s">
        <v>126</v>
      </c>
      <c r="BN1872" s="1" t="s">
        <v>3755</v>
      </c>
      <c r="BO1872" s="1">
        <v>200</v>
      </c>
      <c r="BP1872" s="1">
        <v>200</v>
      </c>
      <c r="BQ1872" s="1" t="s">
        <v>1485</v>
      </c>
      <c r="BR1872" s="1" t="s">
        <v>3581</v>
      </c>
      <c r="BS1872" s="1" t="s">
        <v>84</v>
      </c>
      <c r="BU1872" s="1">
        <v>0</v>
      </c>
      <c r="BV1872" s="1">
        <v>0</v>
      </c>
      <c r="BW1872" s="1">
        <v>0</v>
      </c>
      <c r="BX1872" s="1">
        <v>0</v>
      </c>
    </row>
    <row r="1873" spans="4:76" hidden="1" x14ac:dyDescent="0.25">
      <c r="D1873" s="4"/>
      <c r="E1873" s="5" t="str">
        <f>BJ1873</f>
        <v>DPP-2020-Cycle</v>
      </c>
      <c r="F1873" s="5" t="str">
        <f>BK1873</f>
        <v>South</v>
      </c>
      <c r="H1873" s="5" t="str">
        <f>BB1873</f>
        <v>Active</v>
      </c>
      <c r="I1873" s="6" t="str">
        <f>BS1873</f>
        <v>Not Started</v>
      </c>
      <c r="J1873" s="1" t="s">
        <v>3756</v>
      </c>
      <c r="K1873" s="1" t="e">
        <f>VLOOKUP(J1873,#REF!,3,FALSE)</f>
        <v>#REF!</v>
      </c>
      <c r="P1873" s="1" t="str">
        <f>BM1873</f>
        <v>NRIS</v>
      </c>
      <c r="R1873" s="1">
        <f>BP1873</f>
        <v>150</v>
      </c>
      <c r="T1873" s="1" t="str">
        <f>BQ1873</f>
        <v>Solar</v>
      </c>
      <c r="U1873" s="1" t="str">
        <f>BH1873</f>
        <v>Acadia</v>
      </c>
      <c r="V1873" s="1" t="str">
        <f>BI1873</f>
        <v>LA</v>
      </c>
      <c r="AB1873" s="1" t="str">
        <f>BN1873</f>
        <v>Richard 138kV</v>
      </c>
      <c r="AC1873" s="1" t="str">
        <f>BG1873</f>
        <v>Entergy Louisiana LLC</v>
      </c>
      <c r="AH1873" s="17" t="e">
        <f>AJ1873*(1000*BO1873)</f>
        <v>#REF!</v>
      </c>
      <c r="AI1873" s="17" t="e">
        <f>#REF!*(1000*BO1873)</f>
        <v>#REF!</v>
      </c>
      <c r="AJ1873" s="19" t="e">
        <f>VLOOKUP(J1873,#REF!,7,FALSE)</f>
        <v>#REF!</v>
      </c>
      <c r="AK1873" s="19"/>
      <c r="AL1873" s="19"/>
      <c r="AM1873" s="19"/>
      <c r="AN1873" s="19"/>
      <c r="AO1873" s="19"/>
      <c r="AP1873" s="19"/>
      <c r="AQ1873" s="19"/>
      <c r="AR1873" s="32" t="e">
        <f>VLOOKUP(J1873,#REF!,5,FALSE)</f>
        <v>#REF!</v>
      </c>
      <c r="AS1873" s="32" t="e">
        <f>VLOOKUP(J1873,#REF!,6,FALSE)</f>
        <v>#REF!</v>
      </c>
      <c r="AT1873" s="28" t="e">
        <f>AR1873/($R1873*1000)</f>
        <v>#REF!</v>
      </c>
      <c r="AU1873" s="28" t="e">
        <f>AS1873/($R1873*1000)</f>
        <v>#REF!</v>
      </c>
      <c r="BB1873" s="1" t="s">
        <v>2374</v>
      </c>
      <c r="BC1873" s="2">
        <v>44021</v>
      </c>
      <c r="BF1873" s="2">
        <v>45229</v>
      </c>
      <c r="BG1873" s="1" t="s">
        <v>3695</v>
      </c>
      <c r="BH1873" s="1" t="s">
        <v>3757</v>
      </c>
      <c r="BI1873" s="1" t="s">
        <v>61</v>
      </c>
      <c r="BJ1873" s="1" t="s">
        <v>3565</v>
      </c>
      <c r="BK1873" s="1" t="s">
        <v>2395</v>
      </c>
      <c r="BL1873" s="1" t="s">
        <v>2857</v>
      </c>
      <c r="BM1873" s="1" t="s">
        <v>126</v>
      </c>
      <c r="BN1873" s="1" t="s">
        <v>3758</v>
      </c>
      <c r="BO1873" s="1">
        <v>150</v>
      </c>
      <c r="BP1873" s="1">
        <v>150</v>
      </c>
      <c r="BQ1873" s="1" t="s">
        <v>1485</v>
      </c>
      <c r="BR1873" s="1" t="s">
        <v>3581</v>
      </c>
      <c r="BS1873" s="1" t="s">
        <v>84</v>
      </c>
      <c r="BU1873" s="1">
        <v>0</v>
      </c>
      <c r="BV1873" s="1">
        <v>0</v>
      </c>
      <c r="BW1873" s="1">
        <v>0</v>
      </c>
      <c r="BX1873" s="1">
        <v>0</v>
      </c>
    </row>
    <row r="1874" spans="4:76" hidden="1" x14ac:dyDescent="0.25">
      <c r="D1874" s="4"/>
      <c r="E1874" s="5" t="str">
        <f>BJ1874</f>
        <v>DPP-2020-Cycle</v>
      </c>
      <c r="F1874" s="5" t="str">
        <f>BK1874</f>
        <v>South</v>
      </c>
      <c r="H1874" s="5" t="str">
        <f>BB1874</f>
        <v>Active</v>
      </c>
      <c r="I1874" s="6" t="str">
        <f>BS1874</f>
        <v>Not Started</v>
      </c>
      <c r="J1874" s="1" t="s">
        <v>3759</v>
      </c>
      <c r="K1874" s="1" t="s">
        <v>6152</v>
      </c>
      <c r="P1874" s="1" t="str">
        <f>BM1874</f>
        <v>NRIS</v>
      </c>
      <c r="R1874" s="1">
        <f>BP1874</f>
        <v>200</v>
      </c>
      <c r="T1874" s="1" t="str">
        <f>BQ1874</f>
        <v>Solar</v>
      </c>
      <c r="U1874" s="1" t="str">
        <f>BH1874</f>
        <v>Mississippi</v>
      </c>
      <c r="V1874" s="1" t="str">
        <f>BI1874</f>
        <v>AR</v>
      </c>
      <c r="AB1874" s="1" t="str">
        <f>BN1874</f>
        <v>Blytheville I-55 to AECC Blytheville North 161kV</v>
      </c>
      <c r="AC1874" s="1" t="str">
        <f>BG1874</f>
        <v>Entergy Arkansas LLC</v>
      </c>
      <c r="AJ1874" s="17" t="e">
        <f>VLOOKUP(J1874,#REF!,7,FALSE)</f>
        <v>#REF!</v>
      </c>
      <c r="AK1874" s="17"/>
      <c r="AL1874" s="17"/>
      <c r="AM1874" s="17"/>
      <c r="AN1874" s="17"/>
      <c r="AO1874" s="17"/>
      <c r="AP1874" s="17"/>
      <c r="AQ1874" s="17"/>
      <c r="AR1874" s="32" t="e">
        <f>VLOOKUP(J1874,#REF!,5,FALSE)</f>
        <v>#REF!</v>
      </c>
      <c r="AS1874" s="32" t="e">
        <f>VLOOKUP(J1874,#REF!,6,FALSE)</f>
        <v>#REF!</v>
      </c>
      <c r="AT1874" s="28" t="e">
        <f>AR1874/($R1874*1000)</f>
        <v>#REF!</v>
      </c>
      <c r="AU1874" s="28" t="e">
        <f>AS1874/($R1874*1000)</f>
        <v>#REF!</v>
      </c>
      <c r="BB1874" s="1" t="s">
        <v>2374</v>
      </c>
      <c r="BC1874" s="2">
        <v>44246</v>
      </c>
      <c r="BF1874" s="2">
        <v>45170</v>
      </c>
      <c r="BG1874" s="1" t="s">
        <v>3586</v>
      </c>
      <c r="BH1874" s="1" t="s">
        <v>3630</v>
      </c>
      <c r="BI1874" s="1" t="s">
        <v>2394</v>
      </c>
      <c r="BJ1874" s="1" t="s">
        <v>3565</v>
      </c>
      <c r="BK1874" s="1" t="s">
        <v>2395</v>
      </c>
      <c r="BL1874" s="1" t="s">
        <v>2857</v>
      </c>
      <c r="BM1874" s="1" t="s">
        <v>126</v>
      </c>
      <c r="BN1874" s="1" t="s">
        <v>3760</v>
      </c>
      <c r="BO1874" s="1">
        <v>200</v>
      </c>
      <c r="BP1874" s="1">
        <v>200</v>
      </c>
      <c r="BQ1874" s="1" t="s">
        <v>1485</v>
      </c>
      <c r="BR1874" s="1" t="s">
        <v>3581</v>
      </c>
      <c r="BS1874" s="1" t="s">
        <v>84</v>
      </c>
      <c r="BU1874" s="1">
        <v>0</v>
      </c>
      <c r="BV1874" s="1">
        <v>0</v>
      </c>
      <c r="BW1874" s="1">
        <v>0</v>
      </c>
      <c r="BX1874" s="1">
        <v>0</v>
      </c>
    </row>
    <row r="1875" spans="4:76" hidden="1" x14ac:dyDescent="0.25">
      <c r="D1875" s="4"/>
      <c r="E1875" s="5" t="str">
        <f>BJ1875</f>
        <v>DPP-2020-Cycle</v>
      </c>
      <c r="F1875" s="5" t="str">
        <f>BK1875</f>
        <v>Central</v>
      </c>
      <c r="H1875" s="5" t="str">
        <f>BB1875</f>
        <v>Active</v>
      </c>
      <c r="I1875" s="6" t="str">
        <f>BS1875</f>
        <v>Not Started</v>
      </c>
      <c r="J1875" s="1" t="s">
        <v>3761</v>
      </c>
      <c r="P1875" s="1" t="str">
        <f>BM1875</f>
        <v>NRIS</v>
      </c>
      <c r="R1875" s="1">
        <f>BP1875</f>
        <v>200</v>
      </c>
      <c r="T1875" s="1" t="str">
        <f>BQ1875</f>
        <v>Solar</v>
      </c>
      <c r="U1875" s="1" t="str">
        <f>BH1875</f>
        <v>Montgomery</v>
      </c>
      <c r="V1875" s="1" t="str">
        <f>BI1875</f>
        <v>IN</v>
      </c>
      <c r="AB1875" s="1"/>
      <c r="AC1875" s="1"/>
      <c r="AJ1875" s="5"/>
      <c r="AK1875" s="5"/>
      <c r="AL1875" s="5"/>
      <c r="AM1875" s="5"/>
      <c r="AN1875" s="5"/>
      <c r="AO1875" s="5"/>
      <c r="AP1875" s="5"/>
      <c r="AQ1875" s="5"/>
      <c r="AR1875" s="32"/>
      <c r="AS1875" s="32"/>
      <c r="AT1875" s="28">
        <f>AR1875/($R1875*1000)</f>
        <v>0</v>
      </c>
      <c r="AU1875" s="28">
        <f>AS1875/($R1875*1000)</f>
        <v>0</v>
      </c>
      <c r="BB1875" s="1" t="s">
        <v>2374</v>
      </c>
      <c r="BC1875" s="2">
        <v>44021</v>
      </c>
      <c r="BF1875" s="2">
        <v>45017</v>
      </c>
      <c r="BG1875" s="1" t="s">
        <v>2850</v>
      </c>
      <c r="BH1875" s="1" t="s">
        <v>3762</v>
      </c>
      <c r="BI1875" s="1" t="s">
        <v>103</v>
      </c>
      <c r="BJ1875" s="1" t="s">
        <v>3565</v>
      </c>
      <c r="BK1875" s="1" t="s">
        <v>2435</v>
      </c>
      <c r="BL1875" s="1" t="s">
        <v>2857</v>
      </c>
      <c r="BM1875" s="1" t="s">
        <v>126</v>
      </c>
      <c r="BN1875" s="1" t="s">
        <v>3763</v>
      </c>
      <c r="BO1875" s="1">
        <v>200</v>
      </c>
      <c r="BP1875" s="1">
        <v>200</v>
      </c>
      <c r="BQ1875" s="1" t="s">
        <v>1485</v>
      </c>
      <c r="BR1875" s="1" t="s">
        <v>3581</v>
      </c>
      <c r="BS1875" s="1" t="s">
        <v>84</v>
      </c>
      <c r="BU1875" s="1">
        <v>0</v>
      </c>
      <c r="BV1875" s="1">
        <v>0</v>
      </c>
      <c r="BW1875" s="1">
        <v>0</v>
      </c>
      <c r="BX1875" s="1">
        <v>0</v>
      </c>
    </row>
    <row r="1876" spans="4:76" hidden="1" x14ac:dyDescent="0.25">
      <c r="D1876" s="4"/>
      <c r="E1876" s="5" t="str">
        <f>BJ1876</f>
        <v>DPP-2020-Cycle</v>
      </c>
      <c r="F1876" s="5" t="str">
        <f>BK1876</f>
        <v>South</v>
      </c>
      <c r="H1876" s="5" t="str">
        <f>BB1876</f>
        <v>Active</v>
      </c>
      <c r="I1876" s="6" t="str">
        <f>BS1876</f>
        <v>Not Started</v>
      </c>
      <c r="J1876" s="1" t="s">
        <v>3764</v>
      </c>
      <c r="K1876" s="1" t="e">
        <f>VLOOKUP(J1876,#REF!,3,FALSE)</f>
        <v>#REF!</v>
      </c>
      <c r="P1876" s="1" t="str">
        <f>BM1876</f>
        <v>NRIS</v>
      </c>
      <c r="R1876" s="1">
        <f>BP1876</f>
        <v>100</v>
      </c>
      <c r="T1876" s="1" t="str">
        <f>BQ1876</f>
        <v>Solar</v>
      </c>
      <c r="U1876" s="1" t="str">
        <f>BH1876</f>
        <v>Washington</v>
      </c>
      <c r="V1876" s="1" t="str">
        <f>BI1876</f>
        <v>LA</v>
      </c>
      <c r="AB1876" s="1" t="str">
        <f>BN1876</f>
        <v>Talisheek - Bogalusa 230 kV Line</v>
      </c>
      <c r="AC1876" s="1" t="str">
        <f>BG1876</f>
        <v>Entergy Louisiana LLC</v>
      </c>
      <c r="AH1876" s="17" t="e">
        <f>AJ1876*(1000*BO1876)</f>
        <v>#REF!</v>
      </c>
      <c r="AI1876" s="17" t="e">
        <f>#REF!*(1000*BO1876)</f>
        <v>#REF!</v>
      </c>
      <c r="AJ1876" s="19" t="e">
        <f>VLOOKUP(J1876,#REF!,7,FALSE)</f>
        <v>#REF!</v>
      </c>
      <c r="AK1876" s="19"/>
      <c r="AL1876" s="19"/>
      <c r="AM1876" s="19"/>
      <c r="AN1876" s="19"/>
      <c r="AO1876" s="19"/>
      <c r="AP1876" s="19"/>
      <c r="AQ1876" s="19"/>
      <c r="AR1876" s="32" t="e">
        <f>VLOOKUP(J1876,#REF!,5,FALSE)</f>
        <v>#REF!</v>
      </c>
      <c r="AS1876" s="32" t="e">
        <f>VLOOKUP(J1876,#REF!,6,FALSE)</f>
        <v>#REF!</v>
      </c>
      <c r="AT1876" s="28" t="e">
        <f>AR1876/($R1876*1000)</f>
        <v>#REF!</v>
      </c>
      <c r="AU1876" s="28" t="e">
        <f>AS1876/($R1876*1000)</f>
        <v>#REF!</v>
      </c>
      <c r="BB1876" s="1" t="s">
        <v>2374</v>
      </c>
      <c r="BC1876" s="2">
        <v>44188</v>
      </c>
      <c r="BF1876" s="2">
        <v>45170</v>
      </c>
      <c r="BG1876" s="1" t="s">
        <v>3695</v>
      </c>
      <c r="BH1876" s="1" t="s">
        <v>3765</v>
      </c>
      <c r="BI1876" s="1" t="s">
        <v>61</v>
      </c>
      <c r="BJ1876" s="1" t="s">
        <v>3565</v>
      </c>
      <c r="BK1876" s="1" t="s">
        <v>2395</v>
      </c>
      <c r="BL1876" s="1" t="s">
        <v>2857</v>
      </c>
      <c r="BM1876" s="1" t="s">
        <v>126</v>
      </c>
      <c r="BN1876" s="1" t="s">
        <v>3766</v>
      </c>
      <c r="BO1876" s="1">
        <v>100</v>
      </c>
      <c r="BP1876" s="1">
        <v>100</v>
      </c>
      <c r="BQ1876" s="1" t="s">
        <v>1485</v>
      </c>
      <c r="BR1876" s="1" t="s">
        <v>3581</v>
      </c>
      <c r="BS1876" s="1" t="s">
        <v>84</v>
      </c>
      <c r="BU1876" s="1">
        <v>0</v>
      </c>
      <c r="BV1876" s="1">
        <v>0</v>
      </c>
      <c r="BW1876" s="1">
        <v>0</v>
      </c>
      <c r="BX1876" s="1">
        <v>0</v>
      </c>
    </row>
    <row r="1877" spans="4:76" hidden="1" x14ac:dyDescent="0.25">
      <c r="D1877" s="4"/>
      <c r="E1877" s="5" t="str">
        <f>BJ1877</f>
        <v>DPP-2020-Cycle</v>
      </c>
      <c r="F1877" s="5" t="str">
        <f>BK1877</f>
        <v>Central</v>
      </c>
      <c r="H1877" s="5" t="str">
        <f>BB1877</f>
        <v>Active</v>
      </c>
      <c r="I1877" s="6" t="str">
        <f>BS1877</f>
        <v>Not Started</v>
      </c>
      <c r="J1877" s="1" t="s">
        <v>3767</v>
      </c>
      <c r="P1877" s="1" t="str">
        <f>BM1877</f>
        <v>NRIS</v>
      </c>
      <c r="R1877" s="1">
        <f>BP1877</f>
        <v>200</v>
      </c>
      <c r="T1877" s="1" t="str">
        <f>BQ1877</f>
        <v>Solar</v>
      </c>
      <c r="U1877" s="1" t="str">
        <f>BH1877</f>
        <v>Lawrence</v>
      </c>
      <c r="V1877" s="1" t="str">
        <f>BI1877</f>
        <v>IN</v>
      </c>
      <c r="AB1877" s="1"/>
      <c r="AC1877" s="1"/>
      <c r="AJ1877" s="5"/>
      <c r="AK1877" s="5"/>
      <c r="AL1877" s="5"/>
      <c r="AM1877" s="5"/>
      <c r="AN1877" s="5"/>
      <c r="AO1877" s="5"/>
      <c r="AP1877" s="5"/>
      <c r="AQ1877" s="5"/>
      <c r="AR1877" s="32"/>
      <c r="AS1877" s="32"/>
      <c r="AT1877" s="28">
        <f>AR1877/($R1877*1000)</f>
        <v>0</v>
      </c>
      <c r="AU1877" s="28">
        <f>AS1877/($R1877*1000)</f>
        <v>0</v>
      </c>
      <c r="BB1877" s="1" t="s">
        <v>2374</v>
      </c>
      <c r="BC1877" s="2">
        <v>44266</v>
      </c>
      <c r="BF1877" s="2">
        <v>45017</v>
      </c>
      <c r="BG1877" s="1" t="s">
        <v>2850</v>
      </c>
      <c r="BH1877" s="1" t="s">
        <v>3768</v>
      </c>
      <c r="BI1877" s="1" t="s">
        <v>103</v>
      </c>
      <c r="BJ1877" s="1" t="s">
        <v>3565</v>
      </c>
      <c r="BK1877" s="1" t="s">
        <v>2435</v>
      </c>
      <c r="BL1877" s="1" t="s">
        <v>2857</v>
      </c>
      <c r="BM1877" s="1" t="s">
        <v>126</v>
      </c>
      <c r="BN1877" s="1" t="s">
        <v>3769</v>
      </c>
      <c r="BO1877" s="1">
        <v>200</v>
      </c>
      <c r="BP1877" s="1">
        <v>200</v>
      </c>
      <c r="BQ1877" s="1" t="s">
        <v>1485</v>
      </c>
      <c r="BR1877" s="1" t="s">
        <v>3581</v>
      </c>
      <c r="BS1877" s="1" t="s">
        <v>84</v>
      </c>
      <c r="BU1877" s="1">
        <v>0</v>
      </c>
      <c r="BV1877" s="1">
        <v>0</v>
      </c>
      <c r="BW1877" s="1">
        <v>0</v>
      </c>
      <c r="BX1877" s="1">
        <v>0</v>
      </c>
    </row>
    <row r="1878" spans="4:76" hidden="1" x14ac:dyDescent="0.25">
      <c r="D1878" s="4"/>
      <c r="E1878" s="5" t="str">
        <f>BJ1878</f>
        <v>DPP-2020-Cycle</v>
      </c>
      <c r="F1878" s="5" t="str">
        <f>BK1878</f>
        <v>West</v>
      </c>
      <c r="H1878" s="5" t="str">
        <f>BB1878</f>
        <v>Active</v>
      </c>
      <c r="I1878" s="6" t="str">
        <f>BS1878</f>
        <v>Not Started</v>
      </c>
      <c r="J1878" s="1" t="s">
        <v>3770</v>
      </c>
      <c r="P1878" s="1" t="str">
        <f>BM1878</f>
        <v>NRIS</v>
      </c>
      <c r="R1878" s="1">
        <f>BP1878</f>
        <v>150</v>
      </c>
      <c r="T1878" s="1" t="str">
        <f>BQ1878</f>
        <v>Solar</v>
      </c>
      <c r="U1878" s="1" t="str">
        <f>BH1878</f>
        <v>Martin</v>
      </c>
      <c r="V1878" s="1" t="str">
        <f>BI1878</f>
        <v>MN</v>
      </c>
      <c r="AB1878" s="1"/>
      <c r="AC1878" s="1"/>
      <c r="AJ1878" s="5"/>
      <c r="AK1878" s="5"/>
      <c r="AL1878" s="5"/>
      <c r="AM1878" s="5"/>
      <c r="AN1878" s="5"/>
      <c r="AO1878" s="5"/>
      <c r="AP1878" s="5"/>
      <c r="AQ1878" s="5"/>
      <c r="AR1878" s="32"/>
      <c r="AS1878" s="32"/>
      <c r="AT1878" s="28">
        <f>AR1878/($R1878*1000)</f>
        <v>0</v>
      </c>
      <c r="AU1878" s="28">
        <f>AS1878/($R1878*1000)</f>
        <v>0</v>
      </c>
      <c r="BB1878" s="1" t="s">
        <v>2374</v>
      </c>
      <c r="BC1878" s="2">
        <v>44021</v>
      </c>
      <c r="BF1878" s="2">
        <v>45170</v>
      </c>
      <c r="BG1878" s="1" t="s">
        <v>3575</v>
      </c>
      <c r="BH1878" s="1" t="s">
        <v>3771</v>
      </c>
      <c r="BI1878" s="1" t="s">
        <v>93</v>
      </c>
      <c r="BJ1878" s="1" t="s">
        <v>3565</v>
      </c>
      <c r="BK1878" s="1" t="s">
        <v>725</v>
      </c>
      <c r="BL1878" s="1" t="s">
        <v>2857</v>
      </c>
      <c r="BM1878" s="1" t="s">
        <v>126</v>
      </c>
      <c r="BN1878" s="1" t="s">
        <v>3772</v>
      </c>
      <c r="BO1878" s="1">
        <v>150</v>
      </c>
      <c r="BP1878" s="1">
        <v>150</v>
      </c>
      <c r="BQ1878" s="1" t="s">
        <v>1485</v>
      </c>
      <c r="BR1878" s="1" t="s">
        <v>3581</v>
      </c>
      <c r="BS1878" s="1" t="s">
        <v>84</v>
      </c>
      <c r="BU1878" s="1">
        <v>0</v>
      </c>
      <c r="BV1878" s="1">
        <v>0</v>
      </c>
      <c r="BW1878" s="1">
        <v>0</v>
      </c>
      <c r="BX1878" s="1">
        <v>0</v>
      </c>
    </row>
    <row r="1879" spans="4:76" hidden="1" x14ac:dyDescent="0.25">
      <c r="D1879" s="4"/>
      <c r="E1879" s="5" t="str">
        <f>BJ1879</f>
        <v>DPP-2020-Cycle</v>
      </c>
      <c r="F1879" s="5" t="str">
        <f>BK1879</f>
        <v>East (ATC)</v>
      </c>
      <c r="H1879" s="5" t="str">
        <f>BB1879</f>
        <v>Active</v>
      </c>
      <c r="I1879" s="6" t="str">
        <f>BS1879</f>
        <v>Not Started</v>
      </c>
      <c r="J1879" s="1" t="s">
        <v>3773</v>
      </c>
      <c r="P1879" s="1" t="str">
        <f>BM1879</f>
        <v>NRIS</v>
      </c>
      <c r="R1879" s="1">
        <f>BP1879</f>
        <v>150</v>
      </c>
      <c r="T1879" s="1" t="str">
        <f>BQ1879</f>
        <v>Solar</v>
      </c>
      <c r="U1879" s="1" t="str">
        <f>BH1879</f>
        <v>Outagamie</v>
      </c>
      <c r="V1879" s="1" t="str">
        <f>BI1879</f>
        <v>WI</v>
      </c>
      <c r="AB1879" s="1"/>
      <c r="AC1879" s="1"/>
      <c r="AJ1879" s="5"/>
      <c r="AK1879" s="5"/>
      <c r="AL1879" s="5"/>
      <c r="AM1879" s="5"/>
      <c r="AN1879" s="5"/>
      <c r="AO1879" s="5"/>
      <c r="AP1879" s="5"/>
      <c r="AQ1879" s="5"/>
      <c r="AR1879" s="32"/>
      <c r="AS1879" s="32"/>
      <c r="AT1879" s="28">
        <f>AR1879/($R1879*1000)</f>
        <v>0</v>
      </c>
      <c r="AU1879" s="28">
        <f>AS1879/($R1879*1000)</f>
        <v>0</v>
      </c>
      <c r="BB1879" s="1" t="s">
        <v>2374</v>
      </c>
      <c r="BC1879" s="2">
        <v>44267</v>
      </c>
      <c r="BF1879" s="2">
        <v>45200</v>
      </c>
      <c r="BG1879" s="1" t="s">
        <v>74</v>
      </c>
      <c r="BH1879" s="1" t="s">
        <v>3774</v>
      </c>
      <c r="BI1879" s="1" t="s">
        <v>76</v>
      </c>
      <c r="BJ1879" s="1" t="s">
        <v>3565</v>
      </c>
      <c r="BK1879" s="1" t="s">
        <v>2196</v>
      </c>
      <c r="BL1879" s="1" t="s">
        <v>2857</v>
      </c>
      <c r="BM1879" s="1" t="s">
        <v>126</v>
      </c>
      <c r="BN1879" s="1" t="s">
        <v>3775</v>
      </c>
      <c r="BO1879" s="1">
        <v>150</v>
      </c>
      <c r="BP1879" s="1">
        <v>150</v>
      </c>
      <c r="BQ1879" s="1" t="s">
        <v>1485</v>
      </c>
      <c r="BR1879" s="1" t="s">
        <v>3581</v>
      </c>
      <c r="BS1879" s="1" t="s">
        <v>84</v>
      </c>
      <c r="BU1879" s="1">
        <v>0</v>
      </c>
      <c r="BV1879" s="1">
        <v>0</v>
      </c>
      <c r="BW1879" s="1">
        <v>0</v>
      </c>
      <c r="BX1879" s="1">
        <v>0</v>
      </c>
    </row>
    <row r="1880" spans="4:76" hidden="1" x14ac:dyDescent="0.25">
      <c r="D1880" s="4"/>
      <c r="E1880" s="5" t="str">
        <f>BJ1880</f>
        <v>DPP-2020-Cycle</v>
      </c>
      <c r="F1880" s="5" t="str">
        <f>BK1880</f>
        <v>West</v>
      </c>
      <c r="H1880" s="5" t="str">
        <f>BB1880</f>
        <v>Withdrawn</v>
      </c>
      <c r="I1880" s="6" t="str">
        <f>BS1880</f>
        <v>Not Started</v>
      </c>
      <c r="J1880" s="1" t="s">
        <v>5694</v>
      </c>
      <c r="P1880" s="1" t="str">
        <f>BM1880</f>
        <v>NRIS</v>
      </c>
      <c r="R1880" s="1">
        <f>BP1880</f>
        <v>100</v>
      </c>
      <c r="T1880" s="1" t="str">
        <f>BQ1880</f>
        <v>Solar</v>
      </c>
      <c r="U1880" s="1" t="str">
        <f>BH1880</f>
        <v>Renville</v>
      </c>
      <c r="V1880" s="1" t="str">
        <f>BI1880</f>
        <v>MN</v>
      </c>
      <c r="AB1880" s="1"/>
      <c r="AC1880" s="1"/>
      <c r="AJ1880" s="5"/>
      <c r="AK1880" s="5"/>
      <c r="AL1880" s="5"/>
      <c r="AM1880" s="5"/>
      <c r="AN1880" s="5"/>
      <c r="AO1880" s="5"/>
      <c r="AP1880" s="5"/>
      <c r="AQ1880" s="5"/>
      <c r="AR1880" s="32"/>
      <c r="AS1880" s="32"/>
      <c r="AT1880" s="28">
        <f>AR1880/($R1880*1000)</f>
        <v>0</v>
      </c>
      <c r="AU1880" s="28">
        <f>AS1880/($R1880*1000)</f>
        <v>0</v>
      </c>
      <c r="BB1880" s="1" t="s">
        <v>73</v>
      </c>
      <c r="BC1880" s="2">
        <v>44021</v>
      </c>
      <c r="BD1880" s="2">
        <v>44201</v>
      </c>
      <c r="BF1880" s="2">
        <v>45169</v>
      </c>
      <c r="BG1880" s="1" t="s">
        <v>91</v>
      </c>
      <c r="BH1880" s="1" t="s">
        <v>5554</v>
      </c>
      <c r="BI1880" s="1" t="s">
        <v>93</v>
      </c>
      <c r="BJ1880" s="1" t="s">
        <v>3565</v>
      </c>
      <c r="BK1880" s="1" t="s">
        <v>725</v>
      </c>
      <c r="BL1880" s="1" t="s">
        <v>2857</v>
      </c>
      <c r="BM1880" s="1" t="s">
        <v>126</v>
      </c>
      <c r="BN1880" s="1" t="s">
        <v>5695</v>
      </c>
      <c r="BO1880" s="1">
        <v>100</v>
      </c>
      <c r="BP1880" s="1">
        <v>100</v>
      </c>
      <c r="BQ1880" s="1" t="s">
        <v>1485</v>
      </c>
      <c r="BR1880" s="1" t="s">
        <v>3581</v>
      </c>
      <c r="BS1880" s="1" t="s">
        <v>84</v>
      </c>
      <c r="BU1880" s="1">
        <v>0</v>
      </c>
      <c r="BV1880" s="1">
        <v>0</v>
      </c>
      <c r="BW1880" s="1">
        <v>0</v>
      </c>
      <c r="BX1880" s="1">
        <v>0</v>
      </c>
    </row>
    <row r="1881" spans="4:76" hidden="1" x14ac:dyDescent="0.25">
      <c r="D1881" s="4"/>
      <c r="E1881" s="5" t="str">
        <f>BJ1881</f>
        <v>DPP-2020-Cycle</v>
      </c>
      <c r="F1881" s="5" t="str">
        <f>BK1881</f>
        <v>West</v>
      </c>
      <c r="H1881" s="5" t="str">
        <f>BB1881</f>
        <v>Withdrawn</v>
      </c>
      <c r="I1881" s="6" t="str">
        <f>BS1881</f>
        <v>Not Started</v>
      </c>
      <c r="J1881" s="1" t="s">
        <v>5696</v>
      </c>
      <c r="P1881" s="1" t="str">
        <f>BM1881</f>
        <v>NRIS</v>
      </c>
      <c r="R1881" s="1">
        <f>BP1881</f>
        <v>44</v>
      </c>
      <c r="T1881" s="1" t="str">
        <f>BQ1881</f>
        <v>Solar</v>
      </c>
      <c r="U1881" s="1" t="str">
        <f>BH1881</f>
        <v>Pierce</v>
      </c>
      <c r="V1881" s="1" t="str">
        <f>BI1881</f>
        <v>WI</v>
      </c>
      <c r="AB1881" s="1"/>
      <c r="AC1881" s="1"/>
      <c r="AJ1881" s="5"/>
      <c r="AK1881" s="5"/>
      <c r="AL1881" s="5"/>
      <c r="AM1881" s="5"/>
      <c r="AN1881" s="5"/>
      <c r="AO1881" s="5"/>
      <c r="AP1881" s="5"/>
      <c r="AQ1881" s="5"/>
      <c r="AR1881" s="32"/>
      <c r="AS1881" s="32"/>
      <c r="AT1881" s="28">
        <f>AR1881/($R1881*1000)</f>
        <v>0</v>
      </c>
      <c r="AU1881" s="28">
        <f>AS1881/($R1881*1000)</f>
        <v>0</v>
      </c>
      <c r="BB1881" s="1" t="s">
        <v>73</v>
      </c>
      <c r="BC1881" s="2">
        <v>44021</v>
      </c>
      <c r="BD1881" s="2">
        <v>44201</v>
      </c>
      <c r="BF1881" s="2">
        <v>45169</v>
      </c>
      <c r="BG1881" s="1" t="s">
        <v>91</v>
      </c>
      <c r="BH1881" s="1" t="s">
        <v>5697</v>
      </c>
      <c r="BI1881" s="1" t="s">
        <v>76</v>
      </c>
      <c r="BJ1881" s="1" t="s">
        <v>3565</v>
      </c>
      <c r="BK1881" s="1" t="s">
        <v>725</v>
      </c>
      <c r="BL1881" s="1" t="s">
        <v>2857</v>
      </c>
      <c r="BM1881" s="1" t="s">
        <v>126</v>
      </c>
      <c r="BN1881" s="1" t="s">
        <v>5698</v>
      </c>
      <c r="BO1881" s="1">
        <v>44</v>
      </c>
      <c r="BP1881" s="1">
        <v>44</v>
      </c>
      <c r="BQ1881" s="1" t="s">
        <v>1485</v>
      </c>
      <c r="BR1881" s="1" t="s">
        <v>3581</v>
      </c>
      <c r="BS1881" s="1" t="s">
        <v>84</v>
      </c>
      <c r="BU1881" s="1">
        <v>0</v>
      </c>
      <c r="BV1881" s="1">
        <v>0</v>
      </c>
      <c r="BW1881" s="1">
        <v>0</v>
      </c>
      <c r="BX1881" s="1">
        <v>0</v>
      </c>
    </row>
    <row r="1882" spans="4:76" hidden="1" x14ac:dyDescent="0.25">
      <c r="D1882" s="4"/>
      <c r="E1882" s="5" t="str">
        <f>BJ1882</f>
        <v>DPP-2018-APR</v>
      </c>
      <c r="F1882" s="5" t="str">
        <f>BK1882</f>
        <v>Central</v>
      </c>
      <c r="H1882" s="5" t="str">
        <f>BB1882</f>
        <v>Active</v>
      </c>
      <c r="I1882" s="6" t="str">
        <f>BS1882</f>
        <v>Not Started</v>
      </c>
      <c r="J1882" s="1" t="s">
        <v>6018</v>
      </c>
      <c r="P1882" s="1" t="str">
        <f>BM1882</f>
        <v>NRIS</v>
      </c>
      <c r="Q1882" s="1" t="s">
        <v>6202</v>
      </c>
      <c r="R1882" s="1">
        <f>BP1882</f>
        <v>1165</v>
      </c>
      <c r="T1882" s="1" t="str">
        <f>BQ1882</f>
        <v>Gas</v>
      </c>
      <c r="U1882" s="1" t="str">
        <f>BH1882</f>
        <v>Sangamon County</v>
      </c>
      <c r="V1882" s="1" t="str">
        <f>BI1882</f>
        <v>IL</v>
      </c>
      <c r="Z1882" s="1">
        <v>1</v>
      </c>
      <c r="AA1882" s="1">
        <f>IF(H1882="Withdrawn",0,1)</f>
        <v>1</v>
      </c>
      <c r="AB1882" s="36">
        <v>4660000</v>
      </c>
      <c r="AC1882" s="36">
        <v>0</v>
      </c>
      <c r="AJ1882" s="5"/>
      <c r="AK1882" s="32">
        <v>0</v>
      </c>
      <c r="AL1882" s="32">
        <f>SUM(AB1882:AK1882)</f>
        <v>4660000</v>
      </c>
      <c r="AM1882" s="32"/>
      <c r="AN1882" s="32"/>
      <c r="AO1882" s="37">
        <v>26318100</v>
      </c>
      <c r="AP1882" s="32">
        <f>884000</f>
        <v>884000</v>
      </c>
      <c r="AQ1882" s="32">
        <v>0</v>
      </c>
      <c r="AR1882" s="32">
        <f>AM1882+AP1882</f>
        <v>884000</v>
      </c>
      <c r="AS1882" s="32">
        <f>AR1882+AN1882+AO1882+AQ1882</f>
        <v>27202100</v>
      </c>
      <c r="AT1882" s="5"/>
      <c r="AU1882" s="5"/>
      <c r="AV1882" s="16">
        <f>IF(P1882 = "NRIS",AS1882,AR1882)</f>
        <v>27202100</v>
      </c>
      <c r="BB1882" s="1" t="s">
        <v>2374</v>
      </c>
      <c r="BC1882" s="2">
        <v>43167</v>
      </c>
      <c r="BF1882" s="2">
        <v>44501</v>
      </c>
      <c r="BG1882" s="1" t="s">
        <v>2444</v>
      </c>
      <c r="BH1882" s="1" t="s">
        <v>825</v>
      </c>
      <c r="BI1882" s="1" t="s">
        <v>124</v>
      </c>
      <c r="BJ1882" s="1" t="s">
        <v>2375</v>
      </c>
      <c r="BK1882" s="1" t="s">
        <v>2435</v>
      </c>
      <c r="BL1882" s="1" t="s">
        <v>2376</v>
      </c>
      <c r="BM1882" s="1" t="s">
        <v>126</v>
      </c>
      <c r="BN1882" s="1" t="s">
        <v>6019</v>
      </c>
      <c r="BO1882" s="1">
        <v>1040</v>
      </c>
      <c r="BP1882" s="1">
        <v>1165</v>
      </c>
      <c r="BQ1882" s="1" t="s">
        <v>64</v>
      </c>
      <c r="BR1882" s="1" t="s">
        <v>94</v>
      </c>
      <c r="BS1882" s="1" t="s">
        <v>84</v>
      </c>
      <c r="BU1882" s="1">
        <v>1165</v>
      </c>
      <c r="BV1882" s="1">
        <v>1165</v>
      </c>
      <c r="BW1882" s="1">
        <v>1165</v>
      </c>
      <c r="BX1882" s="1">
        <v>1165</v>
      </c>
    </row>
    <row r="1883" spans="4:76" hidden="1" x14ac:dyDescent="0.25">
      <c r="D1883" s="4"/>
      <c r="E1883" s="5" t="str">
        <f>BJ1883</f>
        <v>DPP-2020-Cycle</v>
      </c>
      <c r="F1883" s="5" t="str">
        <f>BK1883</f>
        <v>West</v>
      </c>
      <c r="H1883" s="5" t="str">
        <f>BB1883</f>
        <v>Withdrawn</v>
      </c>
      <c r="I1883" s="6" t="str">
        <f>BS1883</f>
        <v>Not Started</v>
      </c>
      <c r="J1883" s="1" t="s">
        <v>5513</v>
      </c>
      <c r="P1883" s="1" t="str">
        <f>BM1883</f>
        <v>NRIS</v>
      </c>
      <c r="R1883" s="1">
        <f>BP1883</f>
        <v>200</v>
      </c>
      <c r="T1883" s="1" t="str">
        <f>BQ1883</f>
        <v>Solar</v>
      </c>
      <c r="U1883" s="1" t="str">
        <f>BH1883</f>
        <v>Rock</v>
      </c>
      <c r="V1883" s="1" t="str">
        <f>BI1883</f>
        <v>MN</v>
      </c>
      <c r="AB1883" s="1"/>
      <c r="AC1883" s="1"/>
      <c r="AJ1883" s="5"/>
      <c r="AK1883" s="5"/>
      <c r="AL1883" s="5"/>
      <c r="AM1883" s="5"/>
      <c r="AN1883" s="5"/>
      <c r="AO1883" s="5"/>
      <c r="AP1883" s="5"/>
      <c r="AQ1883" s="5"/>
      <c r="AR1883" s="32"/>
      <c r="AS1883" s="32"/>
      <c r="AT1883" s="28">
        <f>AR1883/($R1883*1000)</f>
        <v>0</v>
      </c>
      <c r="AU1883" s="28">
        <f>AS1883/($R1883*1000)</f>
        <v>0</v>
      </c>
      <c r="BB1883" s="1" t="s">
        <v>73</v>
      </c>
      <c r="BC1883" s="2">
        <v>44021</v>
      </c>
      <c r="BD1883" s="2">
        <v>44112</v>
      </c>
      <c r="BF1883" s="2">
        <v>45170</v>
      </c>
      <c r="BG1883" s="1" t="s">
        <v>87</v>
      </c>
      <c r="BH1883" s="1" t="s">
        <v>4186</v>
      </c>
      <c r="BI1883" s="1" t="s">
        <v>93</v>
      </c>
      <c r="BJ1883" s="1" t="s">
        <v>3565</v>
      </c>
      <c r="BK1883" s="1" t="s">
        <v>725</v>
      </c>
      <c r="BL1883" s="1" t="s">
        <v>2857</v>
      </c>
      <c r="BM1883" s="1" t="s">
        <v>126</v>
      </c>
      <c r="BN1883" s="1" t="s">
        <v>5514</v>
      </c>
      <c r="BO1883" s="1">
        <v>200</v>
      </c>
      <c r="BP1883" s="1">
        <v>200</v>
      </c>
      <c r="BQ1883" s="1" t="s">
        <v>1485</v>
      </c>
      <c r="BR1883" s="1" t="s">
        <v>3581</v>
      </c>
      <c r="BS1883" s="1" t="s">
        <v>84</v>
      </c>
      <c r="BU1883" s="1">
        <v>0</v>
      </c>
      <c r="BV1883" s="1">
        <v>0</v>
      </c>
      <c r="BW1883" s="1">
        <v>0</v>
      </c>
      <c r="BX1883" s="1">
        <v>0</v>
      </c>
    </row>
    <row r="1884" spans="4:76" hidden="1" x14ac:dyDescent="0.25">
      <c r="D1884" s="4"/>
      <c r="E1884" s="5" t="str">
        <f>BJ1884</f>
        <v>DPP-2020-Cycle</v>
      </c>
      <c r="F1884" s="5" t="str">
        <f>BK1884</f>
        <v>East (ITC)</v>
      </c>
      <c r="H1884" s="5" t="str">
        <f>BB1884</f>
        <v>Active</v>
      </c>
      <c r="I1884" s="6" t="str">
        <f>BS1884</f>
        <v>Not Started</v>
      </c>
      <c r="J1884" s="1" t="s">
        <v>3782</v>
      </c>
      <c r="P1884" s="1" t="str">
        <f>BM1884</f>
        <v>NRIS</v>
      </c>
      <c r="R1884" s="1">
        <f>BP1884</f>
        <v>200</v>
      </c>
      <c r="T1884" s="1" t="str">
        <f>BQ1884</f>
        <v>Solar</v>
      </c>
      <c r="U1884" s="1" t="str">
        <f>BH1884</f>
        <v>Lenawee</v>
      </c>
      <c r="V1884" s="1" t="str">
        <f>BI1884</f>
        <v>MI</v>
      </c>
      <c r="AB1884" s="1"/>
      <c r="AC1884" s="1"/>
      <c r="AJ1884" s="5"/>
      <c r="AK1884" s="5"/>
      <c r="AL1884" s="5"/>
      <c r="AM1884" s="5"/>
      <c r="AN1884" s="5"/>
      <c r="AO1884" s="5"/>
      <c r="AP1884" s="5"/>
      <c r="AQ1884" s="5"/>
      <c r="AR1884" s="32"/>
      <c r="AS1884" s="32"/>
      <c r="AT1884" s="28">
        <f>AR1884/($R1884*1000)</f>
        <v>0</v>
      </c>
      <c r="AU1884" s="28">
        <f>AS1884/($R1884*1000)</f>
        <v>0</v>
      </c>
      <c r="BB1884" s="1" t="s">
        <v>2374</v>
      </c>
      <c r="BC1884" s="2">
        <v>44021</v>
      </c>
      <c r="BF1884" s="2">
        <v>45184</v>
      </c>
      <c r="BG1884" s="1" t="s">
        <v>3563</v>
      </c>
      <c r="BH1884" s="1" t="s">
        <v>3783</v>
      </c>
      <c r="BI1884" s="1" t="s">
        <v>130</v>
      </c>
      <c r="BJ1884" s="1" t="s">
        <v>3565</v>
      </c>
      <c r="BK1884" s="1" t="s">
        <v>1808</v>
      </c>
      <c r="BL1884" s="1" t="s">
        <v>2857</v>
      </c>
      <c r="BM1884" s="1" t="s">
        <v>126</v>
      </c>
      <c r="BN1884" s="1" t="s">
        <v>3784</v>
      </c>
      <c r="BO1884" s="1">
        <v>200</v>
      </c>
      <c r="BP1884" s="1">
        <v>200</v>
      </c>
      <c r="BQ1884" s="1" t="s">
        <v>1485</v>
      </c>
      <c r="BR1884" s="1" t="s">
        <v>3581</v>
      </c>
      <c r="BS1884" s="1" t="s">
        <v>84</v>
      </c>
      <c r="BU1884" s="1">
        <v>0</v>
      </c>
      <c r="BV1884" s="1">
        <v>0</v>
      </c>
      <c r="BW1884" s="1">
        <v>0</v>
      </c>
      <c r="BX1884" s="1">
        <v>0</v>
      </c>
    </row>
    <row r="1885" spans="4:76" hidden="1" x14ac:dyDescent="0.25">
      <c r="D1885" s="4"/>
      <c r="E1885" s="5" t="str">
        <f>BJ1885</f>
        <v>DPP-2020-Cycle</v>
      </c>
      <c r="F1885" s="5" t="str">
        <f>BK1885</f>
        <v>West</v>
      </c>
      <c r="H1885" s="5" t="str">
        <f>BB1885</f>
        <v>Active</v>
      </c>
      <c r="I1885" s="6" t="str">
        <f>BS1885</f>
        <v>Not Started</v>
      </c>
      <c r="J1885" s="1" t="s">
        <v>3785</v>
      </c>
      <c r="P1885" s="1" t="str">
        <f>BM1885</f>
        <v>NRIS</v>
      </c>
      <c r="R1885" s="1">
        <f>BP1885</f>
        <v>150</v>
      </c>
      <c r="T1885" s="1" t="str">
        <f>BQ1885</f>
        <v>Hybrid</v>
      </c>
      <c r="U1885" s="1" t="str">
        <f>BH1885</f>
        <v>Faribault</v>
      </c>
      <c r="V1885" s="1" t="str">
        <f>BI1885</f>
        <v>MN</v>
      </c>
      <c r="AB1885" s="1"/>
      <c r="AC1885" s="1"/>
      <c r="AJ1885" s="5"/>
      <c r="AK1885" s="5"/>
      <c r="AL1885" s="5"/>
      <c r="AM1885" s="5"/>
      <c r="AN1885" s="5"/>
      <c r="AO1885" s="5"/>
      <c r="AP1885" s="5"/>
      <c r="AQ1885" s="5"/>
      <c r="AR1885" s="32"/>
      <c r="AS1885" s="32"/>
      <c r="AT1885" s="28">
        <f>AR1885/($R1885*1000)</f>
        <v>0</v>
      </c>
      <c r="AU1885" s="28">
        <f>AS1885/($R1885*1000)</f>
        <v>0</v>
      </c>
      <c r="BB1885" s="1" t="s">
        <v>2374</v>
      </c>
      <c r="BC1885" s="2">
        <v>44021</v>
      </c>
      <c r="BF1885" s="2">
        <v>45214</v>
      </c>
      <c r="BG1885" s="1" t="s">
        <v>91</v>
      </c>
      <c r="BH1885" s="1" t="s">
        <v>3600</v>
      </c>
      <c r="BI1885" s="1" t="s">
        <v>93</v>
      </c>
      <c r="BJ1885" s="1" t="s">
        <v>3565</v>
      </c>
      <c r="BK1885" s="1" t="s">
        <v>725</v>
      </c>
      <c r="BL1885" s="1" t="s">
        <v>2857</v>
      </c>
      <c r="BM1885" s="1" t="s">
        <v>126</v>
      </c>
      <c r="BN1885" s="1" t="s">
        <v>3786</v>
      </c>
      <c r="BO1885" s="1">
        <v>150</v>
      </c>
      <c r="BP1885" s="1">
        <v>150</v>
      </c>
      <c r="BQ1885" s="1" t="s">
        <v>2880</v>
      </c>
      <c r="BR1885" s="1" t="s">
        <v>2881</v>
      </c>
      <c r="BS1885" s="1" t="s">
        <v>84</v>
      </c>
      <c r="BU1885" s="1">
        <v>0</v>
      </c>
      <c r="BV1885" s="1">
        <v>0</v>
      </c>
      <c r="BW1885" s="1">
        <v>0</v>
      </c>
      <c r="BX1885" s="1">
        <v>0</v>
      </c>
    </row>
    <row r="1886" spans="4:76" hidden="1" x14ac:dyDescent="0.25">
      <c r="D1886" s="4"/>
      <c r="E1886" s="5" t="str">
        <f>BJ1886</f>
        <v>DPP-2020-Cycle</v>
      </c>
      <c r="F1886" s="5" t="str">
        <f>BK1886</f>
        <v>East (ATC)</v>
      </c>
      <c r="H1886" s="5" t="str">
        <f>BB1886</f>
        <v>Active</v>
      </c>
      <c r="I1886" s="6" t="str">
        <f>BS1886</f>
        <v>Not Started</v>
      </c>
      <c r="J1886" s="1" t="s">
        <v>3787</v>
      </c>
      <c r="P1886" s="1" t="str">
        <f>BM1886</f>
        <v>NRIS</v>
      </c>
      <c r="R1886" s="1">
        <f>BP1886</f>
        <v>250</v>
      </c>
      <c r="T1886" s="1" t="str">
        <f>BQ1886</f>
        <v>Solar</v>
      </c>
      <c r="U1886" s="1" t="str">
        <f>BH1886</f>
        <v>Portage</v>
      </c>
      <c r="V1886" s="1" t="str">
        <f>BI1886</f>
        <v>WI</v>
      </c>
      <c r="AB1886" s="1"/>
      <c r="AC1886" s="1"/>
      <c r="AJ1886" s="5"/>
      <c r="AK1886" s="5"/>
      <c r="AL1886" s="5"/>
      <c r="AM1886" s="5"/>
      <c r="AN1886" s="5"/>
      <c r="AO1886" s="5"/>
      <c r="AP1886" s="5"/>
      <c r="AQ1886" s="5"/>
      <c r="AR1886" s="32"/>
      <c r="AS1886" s="32"/>
      <c r="AT1886" s="28">
        <f>AR1886/($R1886*1000)</f>
        <v>0</v>
      </c>
      <c r="AU1886" s="28">
        <f>AS1886/($R1886*1000)</f>
        <v>0</v>
      </c>
      <c r="BB1886" s="1" t="s">
        <v>2374</v>
      </c>
      <c r="BC1886" s="2">
        <v>44021</v>
      </c>
      <c r="BF1886" s="2">
        <v>45170</v>
      </c>
      <c r="BG1886" s="1" t="s">
        <v>74</v>
      </c>
      <c r="BH1886" s="1" t="s">
        <v>3788</v>
      </c>
      <c r="BI1886" s="1" t="s">
        <v>76</v>
      </c>
      <c r="BJ1886" s="1" t="s">
        <v>3565</v>
      </c>
      <c r="BK1886" s="1" t="s">
        <v>2196</v>
      </c>
      <c r="BL1886" s="1" t="s">
        <v>2857</v>
      </c>
      <c r="BM1886" s="1" t="s">
        <v>126</v>
      </c>
      <c r="BN1886" s="1" t="s">
        <v>3789</v>
      </c>
      <c r="BO1886" s="1">
        <v>250</v>
      </c>
      <c r="BP1886" s="1">
        <v>250</v>
      </c>
      <c r="BQ1886" s="1" t="s">
        <v>1485</v>
      </c>
      <c r="BR1886" s="1" t="s">
        <v>3581</v>
      </c>
      <c r="BS1886" s="1" t="s">
        <v>84</v>
      </c>
      <c r="BU1886" s="1">
        <v>0</v>
      </c>
      <c r="BV1886" s="1">
        <v>0</v>
      </c>
      <c r="BW1886" s="1">
        <v>0</v>
      </c>
      <c r="BX1886" s="1">
        <v>0</v>
      </c>
    </row>
    <row r="1887" spans="4:76" hidden="1" x14ac:dyDescent="0.25">
      <c r="D1887" s="4"/>
      <c r="E1887" s="5" t="str">
        <f>BJ1887</f>
        <v>DPP-2020-Cycle</v>
      </c>
      <c r="F1887" s="5" t="str">
        <f>BK1887</f>
        <v>South</v>
      </c>
      <c r="H1887" s="5" t="str">
        <f>BB1887</f>
        <v>Active</v>
      </c>
      <c r="I1887" s="6" t="str">
        <f>BS1887</f>
        <v>Not Started</v>
      </c>
      <c r="J1887" s="1" t="s">
        <v>3790</v>
      </c>
      <c r="P1887" s="1" t="str">
        <f>BM1887</f>
        <v>NRIS</v>
      </c>
      <c r="R1887" s="1">
        <f>BP1887</f>
        <v>99</v>
      </c>
      <c r="T1887" s="1" t="str">
        <f>BQ1887</f>
        <v>Hybrid</v>
      </c>
      <c r="U1887" s="1" t="str">
        <f>BH1887</f>
        <v>West Carroll</v>
      </c>
      <c r="V1887" s="1" t="str">
        <f>BI1887</f>
        <v>LA</v>
      </c>
      <c r="AB1887" s="1"/>
      <c r="AC1887" s="1"/>
      <c r="AJ1887" s="5"/>
      <c r="AK1887" s="5"/>
      <c r="AL1887" s="5"/>
      <c r="AM1887" s="5"/>
      <c r="AN1887" s="5"/>
      <c r="AO1887" s="5"/>
      <c r="AP1887" s="5"/>
      <c r="AQ1887" s="5"/>
      <c r="AR1887" s="32"/>
      <c r="AS1887" s="32"/>
      <c r="AT1887" s="28">
        <f>AR1887/($R1887*1000)</f>
        <v>0</v>
      </c>
      <c r="AU1887" s="28">
        <f>AS1887/($R1887*1000)</f>
        <v>0</v>
      </c>
      <c r="BB1887" s="1" t="s">
        <v>2374</v>
      </c>
      <c r="BC1887" s="2">
        <v>44021</v>
      </c>
      <c r="BF1887" s="2">
        <v>45139</v>
      </c>
      <c r="BG1887" s="1" t="s">
        <v>3695</v>
      </c>
      <c r="BH1887" s="1" t="s">
        <v>3791</v>
      </c>
      <c r="BI1887" s="1" t="s">
        <v>61</v>
      </c>
      <c r="BJ1887" s="1" t="s">
        <v>3565</v>
      </c>
      <c r="BK1887" s="1" t="s">
        <v>2395</v>
      </c>
      <c r="BL1887" s="1" t="s">
        <v>2857</v>
      </c>
      <c r="BM1887" s="1" t="s">
        <v>126</v>
      </c>
      <c r="BN1887" s="1" t="s">
        <v>3792</v>
      </c>
      <c r="BO1887" s="1">
        <v>99</v>
      </c>
      <c r="BP1887" s="1">
        <v>99</v>
      </c>
      <c r="BQ1887" s="1" t="s">
        <v>2880</v>
      </c>
      <c r="BR1887" s="1" t="s">
        <v>3581</v>
      </c>
      <c r="BS1887" s="1" t="s">
        <v>84</v>
      </c>
      <c r="BU1887" s="1">
        <v>0</v>
      </c>
      <c r="BV1887" s="1">
        <v>0</v>
      </c>
      <c r="BW1887" s="1">
        <v>0</v>
      </c>
      <c r="BX1887" s="1">
        <v>0</v>
      </c>
    </row>
    <row r="1888" spans="4:76" hidden="1" x14ac:dyDescent="0.25">
      <c r="D1888" s="4"/>
      <c r="E1888" s="5" t="str">
        <f>BJ1888</f>
        <v>DPP-2020-Cycle</v>
      </c>
      <c r="F1888" s="5" t="str">
        <f>BK1888</f>
        <v>West</v>
      </c>
      <c r="H1888" s="5" t="str">
        <f>BB1888</f>
        <v>Active</v>
      </c>
      <c r="I1888" s="6" t="str">
        <f>BS1888</f>
        <v>Not Started</v>
      </c>
      <c r="J1888" s="1" t="s">
        <v>3793</v>
      </c>
      <c r="P1888" s="1" t="str">
        <f>BM1888</f>
        <v>NRIS</v>
      </c>
      <c r="R1888" s="1">
        <f>BP1888</f>
        <v>70</v>
      </c>
      <c r="T1888" s="1" t="str">
        <f>BQ1888</f>
        <v>Wind</v>
      </c>
      <c r="U1888" s="1" t="str">
        <f>BH1888</f>
        <v>Kittson,Marshall</v>
      </c>
      <c r="V1888" s="1" t="str">
        <f>BI1888</f>
        <v>MN</v>
      </c>
      <c r="AB1888" s="1"/>
      <c r="AC1888" s="1"/>
      <c r="AJ1888" s="5"/>
      <c r="AK1888" s="5"/>
      <c r="AL1888" s="5"/>
      <c r="AM1888" s="5"/>
      <c r="AN1888" s="5"/>
      <c r="AO1888" s="5"/>
      <c r="AP1888" s="5"/>
      <c r="AQ1888" s="5"/>
      <c r="AR1888" s="32"/>
      <c r="AS1888" s="32"/>
      <c r="AT1888" s="28">
        <f>AR1888/($R1888*1000)</f>
        <v>0</v>
      </c>
      <c r="AU1888" s="28">
        <f>AS1888/($R1888*1000)</f>
        <v>0</v>
      </c>
      <c r="BB1888" s="1" t="s">
        <v>2374</v>
      </c>
      <c r="BC1888" s="2">
        <v>44022</v>
      </c>
      <c r="BF1888" s="2">
        <v>45992</v>
      </c>
      <c r="BG1888" s="1" t="s">
        <v>203</v>
      </c>
      <c r="BH1888" s="1" t="s">
        <v>3794</v>
      </c>
      <c r="BI1888" s="1" t="s">
        <v>93</v>
      </c>
      <c r="BJ1888" s="1" t="s">
        <v>3565</v>
      </c>
      <c r="BK1888" s="1" t="s">
        <v>725</v>
      </c>
      <c r="BL1888" s="1" t="s">
        <v>2857</v>
      </c>
      <c r="BM1888" s="1" t="s">
        <v>126</v>
      </c>
      <c r="BN1888" s="1" t="s">
        <v>3795</v>
      </c>
      <c r="BO1888" s="1">
        <v>70</v>
      </c>
      <c r="BP1888" s="1">
        <v>70</v>
      </c>
      <c r="BQ1888" s="1" t="s">
        <v>97</v>
      </c>
      <c r="BR1888" s="1" t="s">
        <v>3613</v>
      </c>
      <c r="BS1888" s="1" t="s">
        <v>84</v>
      </c>
      <c r="BU1888" s="1">
        <v>0</v>
      </c>
      <c r="BV1888" s="1">
        <v>0</v>
      </c>
      <c r="BW1888" s="1">
        <v>0</v>
      </c>
      <c r="BX1888" s="1">
        <v>0</v>
      </c>
    </row>
    <row r="1889" spans="4:76" hidden="1" x14ac:dyDescent="0.25">
      <c r="D1889" s="4"/>
      <c r="E1889" s="5" t="str">
        <f>BJ1889</f>
        <v>DPP-2020-Cycle</v>
      </c>
      <c r="F1889" s="5" t="str">
        <f>BK1889</f>
        <v>South</v>
      </c>
      <c r="H1889" s="5" t="str">
        <f>BB1889</f>
        <v>Active</v>
      </c>
      <c r="I1889" s="6" t="str">
        <f>BS1889</f>
        <v>Not Started</v>
      </c>
      <c r="J1889" s="1" t="s">
        <v>3796</v>
      </c>
      <c r="K1889" s="1" t="e">
        <f>VLOOKUP(J1889,#REF!,3,FALSE)</f>
        <v>#REF!</v>
      </c>
      <c r="P1889" s="1" t="str">
        <f>BM1889</f>
        <v>NRIS</v>
      </c>
      <c r="R1889" s="1">
        <f>BP1889</f>
        <v>200</v>
      </c>
      <c r="T1889" s="1" t="str">
        <f>BQ1889</f>
        <v>Solar</v>
      </c>
      <c r="U1889" s="1" t="str">
        <f>BH1889</f>
        <v>Washington</v>
      </c>
      <c r="V1889" s="1" t="str">
        <f>BI1889</f>
        <v>LA</v>
      </c>
      <c r="AB1889" s="1" t="str">
        <f>BN1889</f>
        <v>Angie to Adams Creek 230 kV</v>
      </c>
      <c r="AC1889" s="1" t="str">
        <f>BG1889</f>
        <v>Entergy Louisiana LLC</v>
      </c>
      <c r="AH1889" s="17" t="e">
        <f>AJ1889*(1000*BO1889)</f>
        <v>#REF!</v>
      </c>
      <c r="AI1889" s="17" t="e">
        <f>#REF!*(1000*BO1889)</f>
        <v>#REF!</v>
      </c>
      <c r="AJ1889" s="19" t="e">
        <f>VLOOKUP(J1889,#REF!,7,FALSE)</f>
        <v>#REF!</v>
      </c>
      <c r="AK1889" s="19"/>
      <c r="AL1889" s="19"/>
      <c r="AM1889" s="19"/>
      <c r="AN1889" s="19"/>
      <c r="AO1889" s="19"/>
      <c r="AP1889" s="19"/>
      <c r="AQ1889" s="19"/>
      <c r="AR1889" s="32" t="e">
        <f>VLOOKUP(J1889,#REF!,5,FALSE)</f>
        <v>#REF!</v>
      </c>
      <c r="AS1889" s="32" t="e">
        <f>VLOOKUP(J1889,#REF!,6,FALSE)</f>
        <v>#REF!</v>
      </c>
      <c r="AT1889" s="28" t="e">
        <f>AR1889/($R1889*1000)</f>
        <v>#REF!</v>
      </c>
      <c r="AU1889" s="28" t="e">
        <f>AS1889/($R1889*1000)</f>
        <v>#REF!</v>
      </c>
      <c r="BB1889" s="1" t="s">
        <v>2374</v>
      </c>
      <c r="BC1889" s="2">
        <v>44244</v>
      </c>
      <c r="BF1889" s="2">
        <v>45306</v>
      </c>
      <c r="BG1889" s="1" t="s">
        <v>3695</v>
      </c>
      <c r="BH1889" s="1" t="s">
        <v>3765</v>
      </c>
      <c r="BI1889" s="1" t="s">
        <v>61</v>
      </c>
      <c r="BJ1889" s="1" t="s">
        <v>3565</v>
      </c>
      <c r="BK1889" s="1" t="s">
        <v>2395</v>
      </c>
      <c r="BL1889" s="1" t="s">
        <v>2857</v>
      </c>
      <c r="BM1889" s="1" t="s">
        <v>126</v>
      </c>
      <c r="BN1889" s="1" t="s">
        <v>3797</v>
      </c>
      <c r="BO1889" s="1">
        <v>200</v>
      </c>
      <c r="BP1889" s="1">
        <v>200</v>
      </c>
      <c r="BQ1889" s="1" t="s">
        <v>1485</v>
      </c>
      <c r="BR1889" s="1" t="s">
        <v>3581</v>
      </c>
      <c r="BS1889" s="1" t="s">
        <v>84</v>
      </c>
      <c r="BU1889" s="1">
        <v>0</v>
      </c>
      <c r="BV1889" s="1">
        <v>0</v>
      </c>
      <c r="BW1889" s="1">
        <v>0</v>
      </c>
      <c r="BX1889" s="1">
        <v>0</v>
      </c>
    </row>
    <row r="1890" spans="4:76" hidden="1" x14ac:dyDescent="0.25">
      <c r="D1890" s="4"/>
      <c r="E1890" s="5" t="str">
        <f>BJ1890</f>
        <v>DPP-2020-Cycle</v>
      </c>
      <c r="F1890" s="5" t="str">
        <f>BK1890</f>
        <v>South</v>
      </c>
      <c r="H1890" s="5" t="str">
        <f>BB1890</f>
        <v>Active</v>
      </c>
      <c r="I1890" s="6" t="str">
        <f>BS1890</f>
        <v>Not Started</v>
      </c>
      <c r="J1890" s="1" t="s">
        <v>3798</v>
      </c>
      <c r="K1890" s="1" t="e">
        <f>VLOOKUP(J1890,#REF!,3,FALSE)</f>
        <v>#REF!</v>
      </c>
      <c r="P1890" s="1" t="str">
        <f>BM1890</f>
        <v>NRIS</v>
      </c>
      <c r="R1890" s="1">
        <f>BP1890</f>
        <v>100</v>
      </c>
      <c r="T1890" s="1" t="str">
        <f>BQ1890</f>
        <v>Solar</v>
      </c>
      <c r="U1890" s="1" t="str">
        <f>BH1890</f>
        <v>Grant</v>
      </c>
      <c r="V1890" s="1" t="str">
        <f>BI1890</f>
        <v>AR</v>
      </c>
      <c r="AB1890" s="1" t="str">
        <f>BN1890</f>
        <v>Hardin West SS (Endpoint A) to Sheridan (Endpoint B) 115 kV</v>
      </c>
      <c r="AC1890" s="1" t="str">
        <f>BG1890</f>
        <v>Entergy Arkansas LLC</v>
      </c>
      <c r="AJ1890" s="17" t="e">
        <f>VLOOKUP(J1890,#REF!,7,FALSE)</f>
        <v>#REF!</v>
      </c>
      <c r="AK1890" s="17"/>
      <c r="AL1890" s="17"/>
      <c r="AM1890" s="17"/>
      <c r="AN1890" s="17"/>
      <c r="AO1890" s="17"/>
      <c r="AP1890" s="17"/>
      <c r="AQ1890" s="17"/>
      <c r="AR1890" s="32" t="e">
        <f>VLOOKUP(J1890,#REF!,5,FALSE)</f>
        <v>#REF!</v>
      </c>
      <c r="AS1890" s="32" t="e">
        <f>VLOOKUP(J1890,#REF!,6,FALSE)</f>
        <v>#REF!</v>
      </c>
      <c r="AT1890" s="28" t="e">
        <f>AR1890/($R1890*1000)</f>
        <v>#REF!</v>
      </c>
      <c r="AU1890" s="28" t="e">
        <f>AS1890/($R1890*1000)</f>
        <v>#REF!</v>
      </c>
      <c r="BB1890" s="1" t="s">
        <v>2374</v>
      </c>
      <c r="BC1890" s="2">
        <v>44186</v>
      </c>
      <c r="BF1890" s="2">
        <v>45306</v>
      </c>
      <c r="BG1890" s="1" t="s">
        <v>3586</v>
      </c>
      <c r="BH1890" s="1" t="s">
        <v>3799</v>
      </c>
      <c r="BI1890" s="1" t="s">
        <v>2394</v>
      </c>
      <c r="BJ1890" s="1" t="s">
        <v>3565</v>
      </c>
      <c r="BK1890" s="1" t="s">
        <v>2395</v>
      </c>
      <c r="BL1890" s="1" t="s">
        <v>2857</v>
      </c>
      <c r="BM1890" s="1" t="s">
        <v>126</v>
      </c>
      <c r="BN1890" s="1" t="s">
        <v>3800</v>
      </c>
      <c r="BO1890" s="1">
        <v>100</v>
      </c>
      <c r="BP1890" s="1">
        <v>100</v>
      </c>
      <c r="BQ1890" s="1" t="s">
        <v>1485</v>
      </c>
      <c r="BR1890" s="1" t="s">
        <v>3581</v>
      </c>
      <c r="BS1890" s="1" t="s">
        <v>84</v>
      </c>
      <c r="BU1890" s="1">
        <v>0</v>
      </c>
      <c r="BV1890" s="1">
        <v>0</v>
      </c>
      <c r="BW1890" s="1">
        <v>0</v>
      </c>
      <c r="BX1890" s="1">
        <v>0</v>
      </c>
    </row>
    <row r="1891" spans="4:76" hidden="1" x14ac:dyDescent="0.25">
      <c r="D1891" s="4"/>
      <c r="E1891" s="5" t="str">
        <f>BJ1891</f>
        <v>DPP-2020-Cycle</v>
      </c>
      <c r="F1891" s="5" t="str">
        <f>BK1891</f>
        <v>Central</v>
      </c>
      <c r="H1891" s="5" t="str">
        <f>BB1891</f>
        <v>Active</v>
      </c>
      <c r="I1891" s="6" t="str">
        <f>BS1891</f>
        <v>Not Started</v>
      </c>
      <c r="J1891" s="1" t="s">
        <v>3801</v>
      </c>
      <c r="P1891" s="1" t="str">
        <f>BM1891</f>
        <v>NRIS</v>
      </c>
      <c r="R1891" s="1">
        <f>BP1891</f>
        <v>200</v>
      </c>
      <c r="T1891" s="1" t="str">
        <f>BQ1891</f>
        <v>Solar</v>
      </c>
      <c r="U1891" s="1" t="str">
        <f>BH1891</f>
        <v>Johnson</v>
      </c>
      <c r="V1891" s="1" t="str">
        <f>BI1891</f>
        <v>IN</v>
      </c>
      <c r="AB1891" s="1"/>
      <c r="AC1891" s="1"/>
      <c r="AJ1891" s="5"/>
      <c r="AK1891" s="5"/>
      <c r="AL1891" s="5"/>
      <c r="AM1891" s="5"/>
      <c r="AN1891" s="5"/>
      <c r="AO1891" s="5"/>
      <c r="AP1891" s="5"/>
      <c r="AQ1891" s="5"/>
      <c r="AR1891" s="32"/>
      <c r="AS1891" s="32"/>
      <c r="AT1891" s="28">
        <f>AR1891/($R1891*1000)</f>
        <v>0</v>
      </c>
      <c r="AU1891" s="28">
        <f>AS1891/($R1891*1000)</f>
        <v>0</v>
      </c>
      <c r="BB1891" s="1" t="s">
        <v>2374</v>
      </c>
      <c r="BC1891" s="2">
        <v>44244</v>
      </c>
      <c r="BF1891" s="2">
        <v>45017</v>
      </c>
      <c r="BG1891" s="1" t="s">
        <v>2850</v>
      </c>
      <c r="BH1891" s="1" t="s">
        <v>3802</v>
      </c>
      <c r="BI1891" s="1" t="s">
        <v>103</v>
      </c>
      <c r="BJ1891" s="1" t="s">
        <v>3565</v>
      </c>
      <c r="BK1891" s="1" t="s">
        <v>2435</v>
      </c>
      <c r="BL1891" s="1" t="s">
        <v>2857</v>
      </c>
      <c r="BM1891" s="1" t="s">
        <v>126</v>
      </c>
      <c r="BN1891" s="1" t="s">
        <v>3803</v>
      </c>
      <c r="BO1891" s="1">
        <v>200</v>
      </c>
      <c r="BP1891" s="1">
        <v>200</v>
      </c>
      <c r="BQ1891" s="1" t="s">
        <v>1485</v>
      </c>
      <c r="BR1891" s="1" t="s">
        <v>3581</v>
      </c>
      <c r="BS1891" s="1" t="s">
        <v>84</v>
      </c>
      <c r="BU1891" s="1">
        <v>0</v>
      </c>
      <c r="BV1891" s="1">
        <v>0</v>
      </c>
      <c r="BW1891" s="1">
        <v>0</v>
      </c>
      <c r="BX1891" s="1">
        <v>0</v>
      </c>
    </row>
    <row r="1892" spans="4:76" hidden="1" x14ac:dyDescent="0.25">
      <c r="D1892" s="4"/>
      <c r="E1892" s="5" t="str">
        <f>BJ1892</f>
        <v>DPP-2016-FEB</v>
      </c>
      <c r="F1892" s="5" t="str">
        <f>BK1892</f>
        <v>East (ITC)</v>
      </c>
      <c r="H1892" s="5" t="str">
        <f>BB1892</f>
        <v>Withdrawn</v>
      </c>
      <c r="I1892" s="6" t="str">
        <f>BS1892</f>
        <v>Not Started</v>
      </c>
      <c r="J1892" s="1" t="s">
        <v>4192</v>
      </c>
      <c r="P1892" s="1" t="str">
        <f>BM1892</f>
        <v>NRIS</v>
      </c>
      <c r="R1892" s="1">
        <f>BP1892</f>
        <v>200</v>
      </c>
      <c r="T1892" s="1" t="str">
        <f>BQ1892</f>
        <v>Wind</v>
      </c>
      <c r="U1892" s="1" t="str">
        <f>BH1892</f>
        <v>Sanilac County</v>
      </c>
      <c r="V1892" s="1" t="str">
        <f>BI1892</f>
        <v>MI</v>
      </c>
      <c r="AB1892" s="1"/>
      <c r="AC1892" s="1"/>
      <c r="AJ1892" s="5"/>
      <c r="AK1892" s="5"/>
      <c r="AL1892" s="5"/>
      <c r="AM1892" s="5"/>
      <c r="AN1892" s="5"/>
      <c r="AO1892" s="5"/>
      <c r="AP1892" s="5"/>
      <c r="AQ1892" s="5"/>
      <c r="AR1892" s="5"/>
      <c r="AS1892" s="5"/>
      <c r="AT1892" s="5"/>
      <c r="AU1892" s="5"/>
      <c r="BB1892" s="1" t="s">
        <v>73</v>
      </c>
      <c r="BC1892" s="2">
        <v>42324</v>
      </c>
      <c r="BD1892" s="2">
        <v>42943</v>
      </c>
      <c r="BF1892" s="2">
        <v>43009</v>
      </c>
      <c r="BG1892" s="1" t="s">
        <v>128</v>
      </c>
      <c r="BH1892" s="1" t="s">
        <v>681</v>
      </c>
      <c r="BI1892" s="1" t="s">
        <v>130</v>
      </c>
      <c r="BJ1892" s="1" t="s">
        <v>724</v>
      </c>
      <c r="BK1892" s="1" t="s">
        <v>1808</v>
      </c>
      <c r="BL1892" s="1" t="s">
        <v>726</v>
      </c>
      <c r="BM1892" s="1" t="s">
        <v>126</v>
      </c>
      <c r="BN1892" s="1" t="s">
        <v>4193</v>
      </c>
      <c r="BO1892" s="1">
        <v>200</v>
      </c>
      <c r="BP1892" s="1">
        <v>200</v>
      </c>
      <c r="BQ1892" s="1" t="s">
        <v>97</v>
      </c>
      <c r="BR1892" s="1" t="s">
        <v>98</v>
      </c>
      <c r="BS1892" s="1" t="s">
        <v>84</v>
      </c>
      <c r="BU1892" s="1">
        <v>0</v>
      </c>
      <c r="BV1892" s="1">
        <v>0</v>
      </c>
      <c r="BW1892" s="1">
        <v>0</v>
      </c>
      <c r="BX1892" s="1">
        <v>0</v>
      </c>
    </row>
    <row r="1893" spans="4:76" hidden="1" x14ac:dyDescent="0.25">
      <c r="D1893" s="4"/>
      <c r="E1893" s="5" t="str">
        <f>BJ1893</f>
        <v>DPP-2020-Cycle</v>
      </c>
      <c r="F1893" s="5" t="str">
        <f>BK1893</f>
        <v>Central</v>
      </c>
      <c r="H1893" s="5" t="str">
        <f>BB1893</f>
        <v>Active</v>
      </c>
      <c r="I1893" s="6" t="str">
        <f>BS1893</f>
        <v>Not Started</v>
      </c>
      <c r="J1893" s="1" t="s">
        <v>3804</v>
      </c>
      <c r="P1893" s="1" t="str">
        <f>BM1893</f>
        <v>NRIS</v>
      </c>
      <c r="R1893" s="1">
        <f>BP1893</f>
        <v>200</v>
      </c>
      <c r="T1893" s="1" t="str">
        <f>BQ1893</f>
        <v>Solar</v>
      </c>
      <c r="U1893" s="1" t="str">
        <f>BH1893</f>
        <v>Edwards</v>
      </c>
      <c r="V1893" s="1" t="str">
        <f>BI1893</f>
        <v>IL</v>
      </c>
      <c r="AB1893" s="1"/>
      <c r="AC1893" s="1"/>
      <c r="AJ1893" s="5"/>
      <c r="AK1893" s="5"/>
      <c r="AL1893" s="5"/>
      <c r="AM1893" s="5"/>
      <c r="AN1893" s="5"/>
      <c r="AO1893" s="5"/>
      <c r="AP1893" s="5"/>
      <c r="AQ1893" s="5"/>
      <c r="AR1893" s="32"/>
      <c r="AS1893" s="32"/>
      <c r="AT1893" s="28">
        <f>AR1893/($R1893*1000)</f>
        <v>0</v>
      </c>
      <c r="AU1893" s="28">
        <f>AS1893/($R1893*1000)</f>
        <v>0</v>
      </c>
      <c r="BB1893" s="1" t="s">
        <v>2374</v>
      </c>
      <c r="BC1893" s="2">
        <v>44209</v>
      </c>
      <c r="BF1893" s="2">
        <v>45017</v>
      </c>
      <c r="BG1893" s="1" t="s">
        <v>122</v>
      </c>
      <c r="BH1893" s="1" t="s">
        <v>3805</v>
      </c>
      <c r="BI1893" s="1" t="s">
        <v>124</v>
      </c>
      <c r="BJ1893" s="1" t="s">
        <v>3565</v>
      </c>
      <c r="BK1893" s="1" t="s">
        <v>2435</v>
      </c>
      <c r="BL1893" s="1" t="s">
        <v>2857</v>
      </c>
      <c r="BM1893" s="1" t="s">
        <v>126</v>
      </c>
      <c r="BN1893" s="1" t="s">
        <v>3806</v>
      </c>
      <c r="BO1893" s="1">
        <v>200</v>
      </c>
      <c r="BP1893" s="1">
        <v>200</v>
      </c>
      <c r="BQ1893" s="1" t="s">
        <v>1485</v>
      </c>
      <c r="BR1893" s="1" t="s">
        <v>3581</v>
      </c>
      <c r="BS1893" s="1" t="s">
        <v>84</v>
      </c>
      <c r="BU1893" s="1">
        <v>0</v>
      </c>
      <c r="BV1893" s="1">
        <v>0</v>
      </c>
      <c r="BW1893" s="1">
        <v>0</v>
      </c>
      <c r="BX1893" s="1">
        <v>0</v>
      </c>
    </row>
    <row r="1894" spans="4:76" hidden="1" x14ac:dyDescent="0.25">
      <c r="D1894" s="4"/>
      <c r="E1894" s="5">
        <f>BJ1894</f>
        <v>0</v>
      </c>
      <c r="F1894" s="5">
        <f>BK1894</f>
        <v>0</v>
      </c>
      <c r="H1894" s="5" t="str">
        <f>BB1894</f>
        <v>Done</v>
      </c>
      <c r="I1894" s="6" t="str">
        <f>BS1894</f>
        <v>In Service</v>
      </c>
      <c r="J1894" s="1" t="s">
        <v>4196</v>
      </c>
      <c r="P1894" s="1" t="str">
        <f>BM1894</f>
        <v>NRIS</v>
      </c>
      <c r="R1894" s="1">
        <f>BP1894</f>
        <v>43.75</v>
      </c>
      <c r="T1894" s="1" t="str">
        <f>BQ1894</f>
        <v>Gas</v>
      </c>
      <c r="U1894" s="1" t="str">
        <f>BH1894</f>
        <v>Jefferson County</v>
      </c>
      <c r="V1894" s="1" t="str">
        <f>BI1894</f>
        <v>WI</v>
      </c>
      <c r="AB1894" s="1"/>
      <c r="AC1894" s="1"/>
      <c r="AJ1894" s="5"/>
      <c r="AK1894" s="5"/>
      <c r="AL1894" s="5"/>
      <c r="AM1894" s="5"/>
      <c r="AN1894" s="5"/>
      <c r="AO1894" s="5"/>
      <c r="AP1894" s="5"/>
      <c r="AQ1894" s="5"/>
      <c r="AR1894" s="5"/>
      <c r="AS1894" s="5"/>
      <c r="AT1894" s="5"/>
      <c r="AU1894" s="5"/>
      <c r="BB1894" s="1" t="s">
        <v>58</v>
      </c>
      <c r="BC1894" s="2">
        <v>40494</v>
      </c>
      <c r="BE1894" s="2">
        <v>40763</v>
      </c>
      <c r="BG1894" s="1" t="s">
        <v>74</v>
      </c>
      <c r="BH1894" s="1" t="s">
        <v>1073</v>
      </c>
      <c r="BI1894" s="1" t="s">
        <v>76</v>
      </c>
      <c r="BL1894" s="1" t="s">
        <v>536</v>
      </c>
      <c r="BM1894" s="1" t="s">
        <v>126</v>
      </c>
      <c r="BN1894" s="1" t="s">
        <v>4197</v>
      </c>
      <c r="BO1894" s="1">
        <v>43.75</v>
      </c>
      <c r="BP1894" s="1">
        <v>43.75</v>
      </c>
      <c r="BQ1894" s="1" t="s">
        <v>64</v>
      </c>
      <c r="BR1894" s="1" t="s">
        <v>94</v>
      </c>
      <c r="BS1894" s="1" t="s">
        <v>65</v>
      </c>
      <c r="BT1894" s="2">
        <v>40816</v>
      </c>
      <c r="BU1894" s="1">
        <v>0</v>
      </c>
      <c r="BV1894" s="1">
        <v>0</v>
      </c>
      <c r="BW1894" s="1">
        <v>0</v>
      </c>
      <c r="BX1894" s="1">
        <v>0</v>
      </c>
    </row>
    <row r="1895" spans="4:76" hidden="1" x14ac:dyDescent="0.25">
      <c r="D1895" s="4"/>
      <c r="E1895" s="5" t="str">
        <f>BJ1895</f>
        <v>DPP-2020-Cycle</v>
      </c>
      <c r="F1895" s="5" t="str">
        <f>BK1895</f>
        <v>East (ITC)</v>
      </c>
      <c r="H1895" s="5" t="str">
        <f>BB1895</f>
        <v>Withdrawn</v>
      </c>
      <c r="I1895" s="6" t="str">
        <f>BS1895</f>
        <v>Not Started</v>
      </c>
      <c r="J1895" s="1" t="s">
        <v>5585</v>
      </c>
      <c r="P1895" s="1" t="str">
        <f>BM1895</f>
        <v>NRIS</v>
      </c>
      <c r="R1895" s="1">
        <f>BP1895</f>
        <v>100</v>
      </c>
      <c r="T1895" s="1" t="str">
        <f>BQ1895</f>
        <v>Solar</v>
      </c>
      <c r="U1895" s="1" t="str">
        <f>BH1895</f>
        <v>Ottawa</v>
      </c>
      <c r="V1895" s="1" t="str">
        <f>BI1895</f>
        <v>MI</v>
      </c>
      <c r="AB1895" s="1"/>
      <c r="AC1895" s="1"/>
      <c r="AJ1895" s="5"/>
      <c r="AK1895" s="5"/>
      <c r="AL1895" s="5"/>
      <c r="AM1895" s="5"/>
      <c r="AN1895" s="5"/>
      <c r="AO1895" s="5"/>
      <c r="AP1895" s="5"/>
      <c r="AQ1895" s="5"/>
      <c r="AR1895" s="32"/>
      <c r="AS1895" s="32"/>
      <c r="AT1895" s="28">
        <f>AR1895/($R1895*1000)</f>
        <v>0</v>
      </c>
      <c r="AU1895" s="28">
        <f>AS1895/($R1895*1000)</f>
        <v>0</v>
      </c>
      <c r="BB1895" s="1" t="s">
        <v>73</v>
      </c>
      <c r="BC1895" s="2">
        <v>44159</v>
      </c>
      <c r="BD1895" s="2">
        <v>44165</v>
      </c>
      <c r="BF1895" s="2">
        <v>45200</v>
      </c>
      <c r="BG1895" s="1" t="s">
        <v>3688</v>
      </c>
      <c r="BH1895" s="1" t="s">
        <v>3660</v>
      </c>
      <c r="BI1895" s="1" t="s">
        <v>130</v>
      </c>
      <c r="BJ1895" s="1" t="s">
        <v>3565</v>
      </c>
      <c r="BK1895" s="1" t="s">
        <v>1808</v>
      </c>
      <c r="BL1895" s="1" t="s">
        <v>2857</v>
      </c>
      <c r="BM1895" s="1" t="s">
        <v>126</v>
      </c>
      <c r="BN1895" s="1" t="s">
        <v>5586</v>
      </c>
      <c r="BO1895" s="1">
        <v>100</v>
      </c>
      <c r="BP1895" s="1">
        <v>100</v>
      </c>
      <c r="BQ1895" s="1" t="s">
        <v>1485</v>
      </c>
      <c r="BR1895" s="1" t="s">
        <v>3581</v>
      </c>
      <c r="BS1895" s="1" t="s">
        <v>84</v>
      </c>
      <c r="BU1895" s="1">
        <v>0</v>
      </c>
      <c r="BV1895" s="1">
        <v>0</v>
      </c>
      <c r="BW1895" s="1">
        <v>0</v>
      </c>
      <c r="BX1895" s="1">
        <v>0</v>
      </c>
    </row>
    <row r="1896" spans="4:76" hidden="1" x14ac:dyDescent="0.25">
      <c r="D1896" s="4"/>
      <c r="E1896" s="5" t="str">
        <f>BJ1896</f>
        <v>DPP-2020-Cycle</v>
      </c>
      <c r="F1896" s="5" t="str">
        <f>BK1896</f>
        <v>West</v>
      </c>
      <c r="H1896" s="5" t="str">
        <f>BB1896</f>
        <v>Active</v>
      </c>
      <c r="I1896" s="6" t="str">
        <f>BS1896</f>
        <v>Not Started</v>
      </c>
      <c r="J1896" s="1" t="s">
        <v>3810</v>
      </c>
      <c r="P1896" s="1" t="str">
        <f>BM1896</f>
        <v>NRIS</v>
      </c>
      <c r="R1896" s="1">
        <f>BP1896</f>
        <v>200</v>
      </c>
      <c r="T1896" s="1" t="str">
        <f>BQ1896</f>
        <v>Solar</v>
      </c>
      <c r="U1896" s="1" t="str">
        <f>BH1896</f>
        <v>Nobles</v>
      </c>
      <c r="V1896" s="1" t="str">
        <f>BI1896</f>
        <v>MN</v>
      </c>
      <c r="AB1896" s="1"/>
      <c r="AC1896" s="1"/>
      <c r="AJ1896" s="5"/>
      <c r="AK1896" s="5"/>
      <c r="AL1896" s="5"/>
      <c r="AM1896" s="5"/>
      <c r="AN1896" s="5"/>
      <c r="AO1896" s="5"/>
      <c r="AP1896" s="5"/>
      <c r="AQ1896" s="5"/>
      <c r="AR1896" s="32"/>
      <c r="AS1896" s="32"/>
      <c r="AT1896" s="28">
        <f>AR1896/($R1896*1000)</f>
        <v>0</v>
      </c>
      <c r="AU1896" s="28">
        <f>AS1896/($R1896*1000)</f>
        <v>0</v>
      </c>
      <c r="BB1896" s="1" t="s">
        <v>2374</v>
      </c>
      <c r="BC1896" s="2">
        <v>44022</v>
      </c>
      <c r="BF1896" s="2">
        <v>45170</v>
      </c>
      <c r="BG1896" s="1" t="s">
        <v>91</v>
      </c>
      <c r="BH1896" s="1" t="s">
        <v>3811</v>
      </c>
      <c r="BI1896" s="1" t="s">
        <v>93</v>
      </c>
      <c r="BJ1896" s="1" t="s">
        <v>3565</v>
      </c>
      <c r="BK1896" s="1" t="s">
        <v>725</v>
      </c>
      <c r="BL1896" s="1" t="s">
        <v>2857</v>
      </c>
      <c r="BM1896" s="1" t="s">
        <v>126</v>
      </c>
      <c r="BN1896" s="1" t="s">
        <v>3812</v>
      </c>
      <c r="BO1896" s="1">
        <v>200</v>
      </c>
      <c r="BP1896" s="1">
        <v>200</v>
      </c>
      <c r="BQ1896" s="1" t="s">
        <v>1485</v>
      </c>
      <c r="BR1896" s="1" t="s">
        <v>3581</v>
      </c>
      <c r="BS1896" s="1" t="s">
        <v>84</v>
      </c>
      <c r="BU1896" s="1">
        <v>0</v>
      </c>
      <c r="BV1896" s="1">
        <v>0</v>
      </c>
      <c r="BW1896" s="1">
        <v>0</v>
      </c>
      <c r="BX1896" s="1">
        <v>0</v>
      </c>
    </row>
    <row r="1897" spans="4:76" hidden="1" x14ac:dyDescent="0.25">
      <c r="D1897" s="4"/>
      <c r="E1897" s="5" t="str">
        <f>BJ1897</f>
        <v>DPP-2020-Cycle</v>
      </c>
      <c r="F1897" s="5" t="str">
        <f>BK1897</f>
        <v>West</v>
      </c>
      <c r="H1897" s="5" t="str">
        <f>BB1897</f>
        <v>Active</v>
      </c>
      <c r="I1897" s="6" t="str">
        <f>BS1897</f>
        <v>Not Started</v>
      </c>
      <c r="J1897" s="1" t="s">
        <v>3813</v>
      </c>
      <c r="P1897" s="1" t="str">
        <f>BM1897</f>
        <v>NRIS</v>
      </c>
      <c r="R1897" s="1">
        <f>BP1897</f>
        <v>160</v>
      </c>
      <c r="T1897" s="1" t="str">
        <f>BQ1897</f>
        <v>Solar</v>
      </c>
      <c r="U1897" s="1" t="str">
        <f>BH1897</f>
        <v>St. Croix</v>
      </c>
      <c r="V1897" s="1" t="str">
        <f>BI1897</f>
        <v>WI</v>
      </c>
      <c r="AB1897" s="1"/>
      <c r="AC1897" s="1"/>
      <c r="AJ1897" s="5"/>
      <c r="AK1897" s="5"/>
      <c r="AL1897" s="5"/>
      <c r="AM1897" s="5"/>
      <c r="AN1897" s="5"/>
      <c r="AO1897" s="5"/>
      <c r="AP1897" s="5"/>
      <c r="AQ1897" s="5"/>
      <c r="AR1897" s="32"/>
      <c r="AS1897" s="32"/>
      <c r="AT1897" s="28">
        <f>AR1897/($R1897*1000)</f>
        <v>0</v>
      </c>
      <c r="AU1897" s="28">
        <f>AS1897/($R1897*1000)</f>
        <v>0</v>
      </c>
      <c r="BB1897" s="1" t="s">
        <v>2374</v>
      </c>
      <c r="BC1897" s="2">
        <v>44244</v>
      </c>
      <c r="BF1897" s="2">
        <v>45449</v>
      </c>
      <c r="BG1897" s="1" t="s">
        <v>91</v>
      </c>
      <c r="BH1897" s="1" t="s">
        <v>3814</v>
      </c>
      <c r="BI1897" s="1" t="s">
        <v>76</v>
      </c>
      <c r="BJ1897" s="1" t="s">
        <v>3565</v>
      </c>
      <c r="BK1897" s="1" t="s">
        <v>725</v>
      </c>
      <c r="BL1897" s="1" t="s">
        <v>2857</v>
      </c>
      <c r="BM1897" s="1" t="s">
        <v>126</v>
      </c>
      <c r="BN1897" s="1" t="s">
        <v>3815</v>
      </c>
      <c r="BO1897" s="1">
        <v>160</v>
      </c>
      <c r="BP1897" s="1">
        <v>160</v>
      </c>
      <c r="BQ1897" s="1" t="s">
        <v>1485</v>
      </c>
      <c r="BR1897" s="1" t="s">
        <v>3581</v>
      </c>
      <c r="BS1897" s="1" t="s">
        <v>84</v>
      </c>
      <c r="BU1897" s="1">
        <v>0</v>
      </c>
      <c r="BV1897" s="1">
        <v>0</v>
      </c>
      <c r="BW1897" s="1">
        <v>0</v>
      </c>
      <c r="BX1897" s="1">
        <v>0</v>
      </c>
    </row>
    <row r="1898" spans="4:76" hidden="1" x14ac:dyDescent="0.25">
      <c r="D1898" s="4"/>
      <c r="E1898" s="5" t="str">
        <f>BJ1898</f>
        <v>DPP-2020-Cycle</v>
      </c>
      <c r="F1898" s="5" t="str">
        <f>BK1898</f>
        <v>South</v>
      </c>
      <c r="H1898" s="5" t="str">
        <f>BB1898</f>
        <v>Active</v>
      </c>
      <c r="I1898" s="6" t="str">
        <f>BS1898</f>
        <v>Not Started</v>
      </c>
      <c r="J1898" s="3" t="s">
        <v>3816</v>
      </c>
      <c r="K1898" s="1" t="e">
        <f>VLOOKUP(J1898,#REF!,3,FALSE)</f>
        <v>#REF!</v>
      </c>
      <c r="P1898" s="1" t="str">
        <f>BM1898</f>
        <v>NRIS</v>
      </c>
      <c r="R1898" s="1">
        <f>BP1898</f>
        <v>200</v>
      </c>
      <c r="T1898" s="1" t="str">
        <f>BQ1898</f>
        <v>Solar</v>
      </c>
      <c r="U1898" s="1" t="str">
        <f>BH1898</f>
        <v>Iberville</v>
      </c>
      <c r="V1898" s="1" t="str">
        <f>BI1898</f>
        <v>LA</v>
      </c>
      <c r="AB1898" s="1" t="str">
        <f>BN1898</f>
        <v>Donaldsonville - Evergreen 230kV</v>
      </c>
      <c r="AC1898" s="1" t="str">
        <f>BG1898</f>
        <v>Entergy Louisiana LLC</v>
      </c>
      <c r="AH1898" s="17" t="e">
        <f>AJ1898*(1000*BO1898)</f>
        <v>#REF!</v>
      </c>
      <c r="AI1898" s="17" t="e">
        <f>#REF!*(1000*BO1898)</f>
        <v>#REF!</v>
      </c>
      <c r="AJ1898" s="19" t="e">
        <f>VLOOKUP(J1898,#REF!,7,FALSE)</f>
        <v>#REF!</v>
      </c>
      <c r="AK1898" s="19"/>
      <c r="AL1898" s="19"/>
      <c r="AM1898" s="19"/>
      <c r="AN1898" s="19"/>
      <c r="AO1898" s="19"/>
      <c r="AP1898" s="19"/>
      <c r="AQ1898" s="19"/>
      <c r="AR1898" s="32" t="e">
        <f>VLOOKUP(J1898,#REF!,5,FALSE)</f>
        <v>#REF!</v>
      </c>
      <c r="AS1898" s="32" t="e">
        <f>VLOOKUP(J1898,#REF!,6,FALSE)</f>
        <v>#REF!</v>
      </c>
      <c r="AT1898" s="28" t="e">
        <f>AR1898/($R1898*1000)</f>
        <v>#REF!</v>
      </c>
      <c r="AU1898" s="28" t="e">
        <f>AS1898/($R1898*1000)</f>
        <v>#REF!</v>
      </c>
      <c r="BB1898" s="1" t="s">
        <v>2374</v>
      </c>
      <c r="BC1898" s="2">
        <v>44022</v>
      </c>
      <c r="BF1898" s="2">
        <v>45200</v>
      </c>
      <c r="BG1898" s="1" t="s">
        <v>3695</v>
      </c>
      <c r="BH1898" s="1" t="s">
        <v>3817</v>
      </c>
      <c r="BI1898" s="1" t="s">
        <v>61</v>
      </c>
      <c r="BJ1898" s="1" t="s">
        <v>3565</v>
      </c>
      <c r="BK1898" s="1" t="s">
        <v>2395</v>
      </c>
      <c r="BL1898" s="1" t="s">
        <v>2857</v>
      </c>
      <c r="BM1898" s="1" t="s">
        <v>126</v>
      </c>
      <c r="BN1898" s="1" t="s">
        <v>3818</v>
      </c>
      <c r="BO1898" s="1">
        <v>200</v>
      </c>
      <c r="BP1898" s="1">
        <v>200</v>
      </c>
      <c r="BQ1898" s="1" t="s">
        <v>1485</v>
      </c>
      <c r="BR1898" s="1" t="s">
        <v>3581</v>
      </c>
      <c r="BS1898" s="1" t="s">
        <v>84</v>
      </c>
      <c r="BU1898" s="1">
        <v>0</v>
      </c>
      <c r="BV1898" s="1">
        <v>0</v>
      </c>
      <c r="BW1898" s="1">
        <v>0</v>
      </c>
      <c r="BX1898" s="1">
        <v>0</v>
      </c>
    </row>
    <row r="1899" spans="4:76" hidden="1" x14ac:dyDescent="0.25">
      <c r="D1899" s="4"/>
      <c r="E1899" s="5" t="str">
        <f>BJ1899</f>
        <v>DPP-2020-Cycle</v>
      </c>
      <c r="F1899" s="5" t="str">
        <f>BK1899</f>
        <v>South</v>
      </c>
      <c r="H1899" s="5" t="str">
        <f>BB1899</f>
        <v>Withdrawn</v>
      </c>
      <c r="I1899" s="6" t="str">
        <f>BS1899</f>
        <v>Not Started</v>
      </c>
      <c r="J1899" s="1" t="s">
        <v>5489</v>
      </c>
      <c r="P1899" s="1" t="str">
        <f>BM1899</f>
        <v>NRIS</v>
      </c>
      <c r="R1899" s="1">
        <f>BP1899</f>
        <v>150</v>
      </c>
      <c r="T1899" s="1" t="str">
        <f>BQ1899</f>
        <v>Solar</v>
      </c>
      <c r="U1899" s="1" t="str">
        <f>BH1899</f>
        <v>Calcasieu</v>
      </c>
      <c r="V1899" s="1" t="str">
        <f>BI1899</f>
        <v>LA</v>
      </c>
      <c r="AB1899" s="1"/>
      <c r="AC1899" s="1"/>
      <c r="AJ1899" s="5"/>
      <c r="AK1899" s="5"/>
      <c r="AL1899" s="5"/>
      <c r="AM1899" s="5"/>
      <c r="AN1899" s="5"/>
      <c r="AO1899" s="5"/>
      <c r="AP1899" s="5"/>
      <c r="AQ1899" s="5"/>
      <c r="AR1899" s="32"/>
      <c r="AS1899" s="32"/>
      <c r="AT1899" s="28">
        <f>AR1899/($R1899*1000)</f>
        <v>0</v>
      </c>
      <c r="AU1899" s="28">
        <f>AS1899/($R1899*1000)</f>
        <v>0</v>
      </c>
      <c r="BB1899" s="1" t="s">
        <v>73</v>
      </c>
      <c r="BC1899" s="2">
        <v>44022</v>
      </c>
      <c r="BD1899" s="2">
        <v>44092</v>
      </c>
      <c r="BF1899" s="2">
        <v>45200</v>
      </c>
      <c r="BG1899" s="1" t="s">
        <v>3695</v>
      </c>
      <c r="BH1899" s="1" t="s">
        <v>2759</v>
      </c>
      <c r="BI1899" s="1" t="s">
        <v>61</v>
      </c>
      <c r="BJ1899" s="1" t="s">
        <v>3565</v>
      </c>
      <c r="BK1899" s="1" t="s">
        <v>2395</v>
      </c>
      <c r="BL1899" s="1" t="s">
        <v>2857</v>
      </c>
      <c r="BM1899" s="1" t="s">
        <v>126</v>
      </c>
      <c r="BN1899" s="1" t="s">
        <v>5490</v>
      </c>
      <c r="BO1899" s="1">
        <v>150</v>
      </c>
      <c r="BP1899" s="1">
        <v>150</v>
      </c>
      <c r="BQ1899" s="1" t="s">
        <v>1485</v>
      </c>
      <c r="BR1899" s="1" t="s">
        <v>3581</v>
      </c>
      <c r="BS1899" s="1" t="s">
        <v>84</v>
      </c>
      <c r="BU1899" s="1">
        <v>0</v>
      </c>
      <c r="BV1899" s="1">
        <v>0</v>
      </c>
      <c r="BW1899" s="1">
        <v>0</v>
      </c>
      <c r="BX1899" s="1">
        <v>0</v>
      </c>
    </row>
    <row r="1900" spans="4:76" hidden="1" x14ac:dyDescent="0.25">
      <c r="D1900" s="4"/>
      <c r="E1900" s="5" t="str">
        <f>BJ1900</f>
        <v>DPP-2020-Cycle</v>
      </c>
      <c r="F1900" s="5" t="str">
        <f>BK1900</f>
        <v>Central</v>
      </c>
      <c r="H1900" s="5" t="str">
        <f>BB1900</f>
        <v>Active</v>
      </c>
      <c r="I1900" s="6" t="str">
        <f>BS1900</f>
        <v>Not Started</v>
      </c>
      <c r="J1900" s="1" t="s">
        <v>3820</v>
      </c>
      <c r="P1900" s="1" t="str">
        <f>BM1900</f>
        <v>NRIS</v>
      </c>
      <c r="R1900" s="1">
        <f>BP1900</f>
        <v>200</v>
      </c>
      <c r="T1900" s="1" t="str">
        <f>BQ1900</f>
        <v>Solar</v>
      </c>
      <c r="U1900" s="1" t="str">
        <f>BH1900</f>
        <v>Moniteau</v>
      </c>
      <c r="V1900" s="1" t="str">
        <f>BI1900</f>
        <v>MO</v>
      </c>
      <c r="AB1900" s="1"/>
      <c r="AC1900" s="1"/>
      <c r="AJ1900" s="5"/>
      <c r="AK1900" s="5"/>
      <c r="AL1900" s="5"/>
      <c r="AM1900" s="5"/>
      <c r="AN1900" s="5"/>
      <c r="AO1900" s="5"/>
      <c r="AP1900" s="5"/>
      <c r="AQ1900" s="5"/>
      <c r="AR1900" s="32"/>
      <c r="AS1900" s="32"/>
      <c r="AT1900" s="28">
        <f>AR1900/($R1900*1000)</f>
        <v>0</v>
      </c>
      <c r="AU1900" s="28">
        <f>AS1900/($R1900*1000)</f>
        <v>0</v>
      </c>
      <c r="BB1900" s="1" t="s">
        <v>2374</v>
      </c>
      <c r="BC1900" s="2">
        <v>44022</v>
      </c>
      <c r="BF1900" s="2">
        <v>45017</v>
      </c>
      <c r="BG1900" s="1" t="s">
        <v>486</v>
      </c>
      <c r="BH1900" s="1" t="s">
        <v>3821</v>
      </c>
      <c r="BI1900" s="1" t="s">
        <v>488</v>
      </c>
      <c r="BJ1900" s="1" t="s">
        <v>3565</v>
      </c>
      <c r="BK1900" s="1" t="s">
        <v>2435</v>
      </c>
      <c r="BL1900" s="1" t="s">
        <v>2857</v>
      </c>
      <c r="BM1900" s="1" t="s">
        <v>126</v>
      </c>
      <c r="BN1900" s="1" t="s">
        <v>3822</v>
      </c>
      <c r="BO1900" s="1">
        <v>200</v>
      </c>
      <c r="BP1900" s="1">
        <v>200</v>
      </c>
      <c r="BQ1900" s="1" t="s">
        <v>1485</v>
      </c>
      <c r="BR1900" s="1" t="s">
        <v>3581</v>
      </c>
      <c r="BS1900" s="1" t="s">
        <v>84</v>
      </c>
      <c r="BU1900" s="1">
        <v>0</v>
      </c>
      <c r="BV1900" s="1">
        <v>0</v>
      </c>
      <c r="BW1900" s="1">
        <v>0</v>
      </c>
      <c r="BX1900" s="1">
        <v>0</v>
      </c>
    </row>
    <row r="1901" spans="4:76" hidden="1" x14ac:dyDescent="0.25">
      <c r="D1901" s="4"/>
      <c r="E1901" s="5" t="str">
        <f>BJ1901</f>
        <v>DPP-2020-Cycle</v>
      </c>
      <c r="F1901" s="5" t="str">
        <f>BK1901</f>
        <v>East (ITC)</v>
      </c>
      <c r="H1901" s="5" t="str">
        <f>BB1901</f>
        <v>Active</v>
      </c>
      <c r="I1901" s="6" t="str">
        <f>BS1901</f>
        <v>Not Started</v>
      </c>
      <c r="J1901" s="1" t="s">
        <v>3823</v>
      </c>
      <c r="P1901" s="1" t="str">
        <f>BM1901</f>
        <v>NRIS</v>
      </c>
      <c r="R1901" s="1">
        <f>BP1901</f>
        <v>499</v>
      </c>
      <c r="T1901" s="1" t="str">
        <f>BQ1901</f>
        <v>Hybrid</v>
      </c>
      <c r="U1901" s="1" t="str">
        <f>BH1901</f>
        <v>Calhoun</v>
      </c>
      <c r="V1901" s="1" t="str">
        <f>BI1901</f>
        <v>MI</v>
      </c>
      <c r="AB1901" s="1"/>
      <c r="AC1901" s="1"/>
      <c r="AJ1901" s="5"/>
      <c r="AK1901" s="5"/>
      <c r="AL1901" s="5"/>
      <c r="AM1901" s="5"/>
      <c r="AN1901" s="5"/>
      <c r="AO1901" s="5"/>
      <c r="AP1901" s="5"/>
      <c r="AQ1901" s="5"/>
      <c r="AR1901" s="32"/>
      <c r="AS1901" s="32"/>
      <c r="AT1901" s="28">
        <f>AR1901/($R1901*1000)</f>
        <v>0</v>
      </c>
      <c r="AU1901" s="28">
        <f>AS1901/($R1901*1000)</f>
        <v>0</v>
      </c>
      <c r="BB1901" s="1" t="s">
        <v>2374</v>
      </c>
      <c r="BC1901" s="2">
        <v>44022</v>
      </c>
      <c r="BF1901" s="2">
        <v>45199</v>
      </c>
      <c r="BG1901" s="1" t="s">
        <v>3563</v>
      </c>
      <c r="BH1901" s="1" t="s">
        <v>3824</v>
      </c>
      <c r="BI1901" s="1" t="s">
        <v>130</v>
      </c>
      <c r="BJ1901" s="1" t="s">
        <v>3565</v>
      </c>
      <c r="BK1901" s="1" t="s">
        <v>1808</v>
      </c>
      <c r="BL1901" s="1" t="s">
        <v>2857</v>
      </c>
      <c r="BM1901" s="1" t="s">
        <v>126</v>
      </c>
      <c r="BN1901" s="1" t="s">
        <v>3825</v>
      </c>
      <c r="BO1901" s="1">
        <v>499</v>
      </c>
      <c r="BP1901" s="1">
        <v>499</v>
      </c>
      <c r="BQ1901" s="1" t="s">
        <v>2880</v>
      </c>
      <c r="BR1901" s="1" t="s">
        <v>2881</v>
      </c>
      <c r="BS1901" s="1" t="s">
        <v>84</v>
      </c>
      <c r="BU1901" s="1">
        <v>0</v>
      </c>
      <c r="BV1901" s="1">
        <v>0</v>
      </c>
      <c r="BW1901" s="1">
        <v>0</v>
      </c>
      <c r="BX1901" s="1">
        <v>0</v>
      </c>
    </row>
    <row r="1902" spans="4:76" hidden="1" x14ac:dyDescent="0.25">
      <c r="D1902" s="4"/>
      <c r="E1902" s="5" t="str">
        <f>BJ1902</f>
        <v>DPP-2020-Cycle</v>
      </c>
      <c r="F1902" s="5" t="str">
        <f>BK1902</f>
        <v>East (ITC)</v>
      </c>
      <c r="H1902" s="5" t="str">
        <f>BB1902</f>
        <v>Active</v>
      </c>
      <c r="I1902" s="6" t="str">
        <f>BS1902</f>
        <v>Not Started</v>
      </c>
      <c r="J1902" s="1" t="s">
        <v>3826</v>
      </c>
      <c r="P1902" s="1" t="str">
        <f>BM1902</f>
        <v>NRIS</v>
      </c>
      <c r="R1902" s="1">
        <f>BP1902</f>
        <v>100</v>
      </c>
      <c r="T1902" s="1" t="str">
        <f>BQ1902</f>
        <v>Solar</v>
      </c>
      <c r="U1902" s="1" t="str">
        <f>BH1902</f>
        <v>Muskegon</v>
      </c>
      <c r="V1902" s="1" t="str">
        <f>BI1902</f>
        <v>MI</v>
      </c>
      <c r="AB1902" s="1"/>
      <c r="AC1902" s="1"/>
      <c r="AJ1902" s="5"/>
      <c r="AK1902" s="5"/>
      <c r="AL1902" s="5"/>
      <c r="AM1902" s="5"/>
      <c r="AN1902" s="5"/>
      <c r="AO1902" s="5"/>
      <c r="AP1902" s="5"/>
      <c r="AQ1902" s="5"/>
      <c r="AR1902" s="32"/>
      <c r="AS1902" s="32"/>
      <c r="AT1902" s="28">
        <f>AR1902/($R1902*1000)</f>
        <v>0</v>
      </c>
      <c r="AU1902" s="28">
        <f>AS1902/($R1902*1000)</f>
        <v>0</v>
      </c>
      <c r="BB1902" s="1" t="s">
        <v>2374</v>
      </c>
      <c r="BC1902" s="2">
        <v>44246</v>
      </c>
      <c r="BF1902" s="2">
        <v>45170</v>
      </c>
      <c r="BG1902" s="1" t="s">
        <v>128</v>
      </c>
      <c r="BH1902" s="1" t="s">
        <v>3827</v>
      </c>
      <c r="BI1902" s="1" t="s">
        <v>130</v>
      </c>
      <c r="BJ1902" s="1" t="s">
        <v>3565</v>
      </c>
      <c r="BK1902" s="1" t="s">
        <v>1808</v>
      </c>
      <c r="BL1902" s="1" t="s">
        <v>2857</v>
      </c>
      <c r="BM1902" s="1" t="s">
        <v>126</v>
      </c>
      <c r="BN1902" s="1" t="s">
        <v>3828</v>
      </c>
      <c r="BO1902" s="1">
        <v>100</v>
      </c>
      <c r="BP1902" s="1">
        <v>100</v>
      </c>
      <c r="BQ1902" s="1" t="s">
        <v>1485</v>
      </c>
      <c r="BR1902" s="1" t="s">
        <v>3581</v>
      </c>
      <c r="BS1902" s="1" t="s">
        <v>84</v>
      </c>
      <c r="BU1902" s="1">
        <v>0</v>
      </c>
      <c r="BV1902" s="1">
        <v>0</v>
      </c>
      <c r="BW1902" s="1">
        <v>0</v>
      </c>
      <c r="BX1902" s="1">
        <v>0</v>
      </c>
    </row>
    <row r="1903" spans="4:76" hidden="1" x14ac:dyDescent="0.25">
      <c r="D1903" s="4"/>
      <c r="E1903" s="5" t="str">
        <f>BJ1903</f>
        <v>DPP-2020-Cycle</v>
      </c>
      <c r="F1903" s="5" t="str">
        <f>BK1903</f>
        <v>West</v>
      </c>
      <c r="H1903" s="5" t="str">
        <f>BB1903</f>
        <v>Active</v>
      </c>
      <c r="I1903" s="6" t="str">
        <f>BS1903</f>
        <v>Not Started</v>
      </c>
      <c r="J1903" s="1" t="s">
        <v>3829</v>
      </c>
      <c r="P1903" s="1" t="str">
        <f>BM1903</f>
        <v>NRIS</v>
      </c>
      <c r="R1903" s="1">
        <f>BP1903</f>
        <v>200</v>
      </c>
      <c r="T1903" s="1" t="str">
        <f>BQ1903</f>
        <v>Solar</v>
      </c>
      <c r="U1903" s="1" t="str">
        <f>BH1903</f>
        <v>Cass</v>
      </c>
      <c r="V1903" s="1" t="str">
        <f>BI1903</f>
        <v>ND</v>
      </c>
      <c r="AB1903" s="1"/>
      <c r="AC1903" s="1"/>
      <c r="AJ1903" s="5"/>
      <c r="AK1903" s="5"/>
      <c r="AL1903" s="5"/>
      <c r="AM1903" s="5"/>
      <c r="AN1903" s="5"/>
      <c r="AO1903" s="5"/>
      <c r="AP1903" s="5"/>
      <c r="AQ1903" s="5"/>
      <c r="AR1903" s="32"/>
      <c r="AS1903" s="32"/>
      <c r="AT1903" s="28">
        <f>AR1903/($R1903*1000)</f>
        <v>0</v>
      </c>
      <c r="AU1903" s="28">
        <f>AS1903/($R1903*1000)</f>
        <v>0</v>
      </c>
      <c r="BB1903" s="1" t="s">
        <v>2374</v>
      </c>
      <c r="BC1903" s="2">
        <v>44022</v>
      </c>
      <c r="BF1903" s="2">
        <v>45170</v>
      </c>
      <c r="BG1903" s="1" t="s">
        <v>91</v>
      </c>
      <c r="BH1903" s="1" t="s">
        <v>3830</v>
      </c>
      <c r="BI1903" s="1" t="s">
        <v>194</v>
      </c>
      <c r="BJ1903" s="1" t="s">
        <v>3565</v>
      </c>
      <c r="BK1903" s="1" t="s">
        <v>725</v>
      </c>
      <c r="BL1903" s="1" t="s">
        <v>2857</v>
      </c>
      <c r="BM1903" s="1" t="s">
        <v>126</v>
      </c>
      <c r="BN1903" s="1" t="s">
        <v>3831</v>
      </c>
      <c r="BO1903" s="1">
        <v>200</v>
      </c>
      <c r="BP1903" s="1">
        <v>200</v>
      </c>
      <c r="BQ1903" s="1" t="s">
        <v>1485</v>
      </c>
      <c r="BR1903" s="1" t="s">
        <v>3581</v>
      </c>
      <c r="BS1903" s="1" t="s">
        <v>84</v>
      </c>
      <c r="BU1903" s="1">
        <v>0</v>
      </c>
      <c r="BV1903" s="1">
        <v>0</v>
      </c>
      <c r="BW1903" s="1">
        <v>0</v>
      </c>
      <c r="BX1903" s="1">
        <v>0</v>
      </c>
    </row>
    <row r="1904" spans="4:76" hidden="1" x14ac:dyDescent="0.25">
      <c r="D1904" s="4"/>
      <c r="E1904" s="5" t="str">
        <f>BJ1904</f>
        <v>DPP-2020-Cycle</v>
      </c>
      <c r="F1904" s="5" t="str">
        <f>BK1904</f>
        <v>East (ITC)</v>
      </c>
      <c r="H1904" s="5" t="str">
        <f>BB1904</f>
        <v>Active</v>
      </c>
      <c r="I1904" s="6" t="str">
        <f>BS1904</f>
        <v>Not Started</v>
      </c>
      <c r="J1904" s="1" t="s">
        <v>3832</v>
      </c>
      <c r="P1904" s="1" t="str">
        <f>BM1904</f>
        <v>NRIS</v>
      </c>
      <c r="R1904" s="1">
        <f>BP1904</f>
        <v>150</v>
      </c>
      <c r="T1904" s="1" t="str">
        <f>BQ1904</f>
        <v>Solar</v>
      </c>
      <c r="U1904" s="1" t="str">
        <f>BH1904</f>
        <v>Clinton</v>
      </c>
      <c r="V1904" s="1" t="str">
        <f>BI1904</f>
        <v>MI</v>
      </c>
      <c r="AB1904" s="1"/>
      <c r="AC1904" s="1"/>
      <c r="AJ1904" s="5"/>
      <c r="AK1904" s="5"/>
      <c r="AL1904" s="5"/>
      <c r="AM1904" s="5"/>
      <c r="AN1904" s="5"/>
      <c r="AO1904" s="5"/>
      <c r="AP1904" s="5"/>
      <c r="AQ1904" s="5"/>
      <c r="AR1904" s="32"/>
      <c r="AS1904" s="32"/>
      <c r="AT1904" s="28">
        <f>AR1904/($R1904*1000)</f>
        <v>0</v>
      </c>
      <c r="AU1904" s="28">
        <f>AS1904/($R1904*1000)</f>
        <v>0</v>
      </c>
      <c r="BB1904" s="1" t="s">
        <v>2374</v>
      </c>
      <c r="BC1904" s="2">
        <v>44159</v>
      </c>
      <c r="BF1904" s="2">
        <v>44910</v>
      </c>
      <c r="BG1904" s="1" t="s">
        <v>3688</v>
      </c>
      <c r="BH1904" s="1" t="s">
        <v>3735</v>
      </c>
      <c r="BI1904" s="1" t="s">
        <v>130</v>
      </c>
      <c r="BJ1904" s="1" t="s">
        <v>3565</v>
      </c>
      <c r="BK1904" s="1" t="s">
        <v>1808</v>
      </c>
      <c r="BL1904" s="1" t="s">
        <v>2857</v>
      </c>
      <c r="BM1904" s="1" t="s">
        <v>126</v>
      </c>
      <c r="BN1904" s="1" t="s">
        <v>3833</v>
      </c>
      <c r="BO1904" s="1">
        <v>150</v>
      </c>
      <c r="BP1904" s="1">
        <v>150</v>
      </c>
      <c r="BQ1904" s="1" t="s">
        <v>1485</v>
      </c>
      <c r="BR1904" s="1" t="s">
        <v>3581</v>
      </c>
      <c r="BS1904" s="1" t="s">
        <v>84</v>
      </c>
      <c r="BU1904" s="1">
        <v>0</v>
      </c>
      <c r="BV1904" s="1">
        <v>0</v>
      </c>
      <c r="BW1904" s="1">
        <v>0</v>
      </c>
      <c r="BX1904" s="1">
        <v>0</v>
      </c>
    </row>
    <row r="1905" spans="4:76" hidden="1" x14ac:dyDescent="0.25">
      <c r="D1905" s="4"/>
      <c r="E1905" s="5" t="str">
        <f>BJ1905</f>
        <v>DPP-2020-Cycle</v>
      </c>
      <c r="F1905" s="5" t="str">
        <f>BK1905</f>
        <v>West</v>
      </c>
      <c r="H1905" s="5" t="str">
        <f>BB1905</f>
        <v>Active</v>
      </c>
      <c r="I1905" s="6" t="str">
        <f>BS1905</f>
        <v>Not Started</v>
      </c>
      <c r="J1905" s="1" t="s">
        <v>3835</v>
      </c>
      <c r="P1905" s="1" t="str">
        <f>BM1905</f>
        <v>NRIS</v>
      </c>
      <c r="R1905" s="1">
        <f>BP1905</f>
        <v>200</v>
      </c>
      <c r="T1905" s="1" t="str">
        <f>BQ1905</f>
        <v>Wind</v>
      </c>
      <c r="U1905" s="1" t="str">
        <f>BH1905</f>
        <v>Plymouth</v>
      </c>
      <c r="V1905" s="1" t="str">
        <f>BI1905</f>
        <v>IA</v>
      </c>
      <c r="AB1905" s="1"/>
      <c r="AC1905" s="1"/>
      <c r="AJ1905" s="5"/>
      <c r="AK1905" s="5"/>
      <c r="AL1905" s="5"/>
      <c r="AM1905" s="5"/>
      <c r="AN1905" s="5"/>
      <c r="AO1905" s="5"/>
      <c r="AP1905" s="5"/>
      <c r="AQ1905" s="5"/>
      <c r="AR1905" s="32"/>
      <c r="AS1905" s="32"/>
      <c r="AT1905" s="28">
        <f>AR1905/($R1905*1000)</f>
        <v>0</v>
      </c>
      <c r="AU1905" s="28">
        <f>AS1905/($R1905*1000)</f>
        <v>0</v>
      </c>
      <c r="BB1905" s="1" t="s">
        <v>2374</v>
      </c>
      <c r="BC1905" s="2">
        <v>44022</v>
      </c>
      <c r="BF1905" s="2">
        <v>45595</v>
      </c>
      <c r="BG1905" s="1" t="s">
        <v>251</v>
      </c>
      <c r="BH1905" s="1" t="s">
        <v>3836</v>
      </c>
      <c r="BI1905" s="1" t="s">
        <v>89</v>
      </c>
      <c r="BJ1905" s="1" t="s">
        <v>3565</v>
      </c>
      <c r="BK1905" s="1" t="s">
        <v>725</v>
      </c>
      <c r="BL1905" s="1" t="s">
        <v>2857</v>
      </c>
      <c r="BM1905" s="1" t="s">
        <v>126</v>
      </c>
      <c r="BN1905" s="1" t="s">
        <v>3837</v>
      </c>
      <c r="BO1905" s="1">
        <v>200</v>
      </c>
      <c r="BP1905" s="1">
        <v>200</v>
      </c>
      <c r="BQ1905" s="1" t="s">
        <v>97</v>
      </c>
      <c r="BR1905" s="1" t="s">
        <v>3613</v>
      </c>
      <c r="BS1905" s="1" t="s">
        <v>84</v>
      </c>
      <c r="BU1905" s="1">
        <v>0</v>
      </c>
      <c r="BV1905" s="1">
        <v>0</v>
      </c>
      <c r="BW1905" s="1">
        <v>0</v>
      </c>
      <c r="BX1905" s="1">
        <v>0</v>
      </c>
    </row>
    <row r="1906" spans="4:76" hidden="1" x14ac:dyDescent="0.25">
      <c r="D1906" s="4"/>
      <c r="E1906" s="5" t="str">
        <f>BJ1906</f>
        <v>DPP-2020-Cycle</v>
      </c>
      <c r="F1906" s="5" t="str">
        <f>BK1906</f>
        <v>Central</v>
      </c>
      <c r="H1906" s="5" t="str">
        <f>BB1906</f>
        <v>Active</v>
      </c>
      <c r="I1906" s="6" t="str">
        <f>BS1906</f>
        <v>Not Started</v>
      </c>
      <c r="J1906" s="1" t="s">
        <v>3838</v>
      </c>
      <c r="P1906" s="1" t="str">
        <f>BM1906</f>
        <v>NRIS</v>
      </c>
      <c r="R1906" s="1">
        <f>BP1906</f>
        <v>150</v>
      </c>
      <c r="T1906" s="1" t="str">
        <f>BQ1906</f>
        <v>Solar</v>
      </c>
      <c r="U1906" s="1" t="str">
        <f>BH1906</f>
        <v>Clay</v>
      </c>
      <c r="V1906" s="1" t="str">
        <f>BI1906</f>
        <v>IN</v>
      </c>
      <c r="AB1906" s="1"/>
      <c r="AC1906" s="1"/>
      <c r="AJ1906" s="5"/>
      <c r="AK1906" s="5"/>
      <c r="AL1906" s="5"/>
      <c r="AM1906" s="5"/>
      <c r="AN1906" s="5"/>
      <c r="AO1906" s="5"/>
      <c r="AP1906" s="5"/>
      <c r="AQ1906" s="5"/>
      <c r="AR1906" s="32"/>
      <c r="AS1906" s="32"/>
      <c r="AT1906" s="28">
        <f>AR1906/($R1906*1000)</f>
        <v>0</v>
      </c>
      <c r="AU1906" s="28">
        <f>AS1906/($R1906*1000)</f>
        <v>0</v>
      </c>
      <c r="BB1906" s="1" t="s">
        <v>2374</v>
      </c>
      <c r="BC1906" s="2">
        <v>44022</v>
      </c>
      <c r="BF1906" s="2">
        <v>45170</v>
      </c>
      <c r="BG1906" s="1" t="s">
        <v>2850</v>
      </c>
      <c r="BH1906" s="1" t="s">
        <v>3839</v>
      </c>
      <c r="BI1906" s="1" t="s">
        <v>103</v>
      </c>
      <c r="BJ1906" s="1" t="s">
        <v>3565</v>
      </c>
      <c r="BK1906" s="1" t="s">
        <v>2435</v>
      </c>
      <c r="BL1906" s="1" t="s">
        <v>2857</v>
      </c>
      <c r="BM1906" s="1" t="s">
        <v>126</v>
      </c>
      <c r="BN1906" s="1" t="s">
        <v>3840</v>
      </c>
      <c r="BO1906" s="1">
        <v>150</v>
      </c>
      <c r="BP1906" s="1">
        <v>150</v>
      </c>
      <c r="BQ1906" s="1" t="s">
        <v>1485</v>
      </c>
      <c r="BR1906" s="1" t="s">
        <v>3581</v>
      </c>
      <c r="BS1906" s="1" t="s">
        <v>84</v>
      </c>
      <c r="BU1906" s="1">
        <v>0</v>
      </c>
      <c r="BV1906" s="1">
        <v>0</v>
      </c>
      <c r="BW1906" s="1">
        <v>0</v>
      </c>
      <c r="BX1906" s="1">
        <v>0</v>
      </c>
    </row>
    <row r="1907" spans="4:76" hidden="1" x14ac:dyDescent="0.25">
      <c r="D1907" s="4"/>
      <c r="E1907" s="5" t="str">
        <f>BJ1907</f>
        <v>DPP-2020-Cycle</v>
      </c>
      <c r="F1907" s="5" t="str">
        <f>BK1907</f>
        <v>South</v>
      </c>
      <c r="H1907" s="5" t="str">
        <f>BB1907</f>
        <v>Active</v>
      </c>
      <c r="I1907" s="6" t="str">
        <f>BS1907</f>
        <v>Not Started</v>
      </c>
      <c r="J1907" s="1" t="s">
        <v>3841</v>
      </c>
      <c r="K1907" s="1" t="e">
        <f>VLOOKUP(J1907,#REF!,3,FALSE)</f>
        <v>#REF!</v>
      </c>
      <c r="P1907" s="1" t="str">
        <f>BM1907</f>
        <v>NRIS</v>
      </c>
      <c r="R1907" s="1">
        <f>BP1907</f>
        <v>200</v>
      </c>
      <c r="T1907" s="1" t="str">
        <f>BQ1907</f>
        <v>Solar</v>
      </c>
      <c r="U1907" s="1" t="str">
        <f>BH1907</f>
        <v>Pope</v>
      </c>
      <c r="V1907" s="1" t="str">
        <f>BI1907</f>
        <v>AR</v>
      </c>
      <c r="AB1907" s="1" t="str">
        <f>BN1907</f>
        <v>MORRILTON EAST - Atkins 161 kV</v>
      </c>
      <c r="AC1907" s="1" t="str">
        <f>BG1907</f>
        <v>Entergy Arkansas LLC</v>
      </c>
      <c r="AJ1907" s="17" t="e">
        <f>VLOOKUP(J1907,#REF!,7,FALSE)</f>
        <v>#REF!</v>
      </c>
      <c r="AK1907" s="17"/>
      <c r="AL1907" s="17"/>
      <c r="AM1907" s="17"/>
      <c r="AN1907" s="17"/>
      <c r="AO1907" s="17"/>
      <c r="AP1907" s="17"/>
      <c r="AQ1907" s="17"/>
      <c r="AR1907" s="32" t="e">
        <f>VLOOKUP(J1907,#REF!,5,FALSE)</f>
        <v>#REF!</v>
      </c>
      <c r="AS1907" s="32" t="e">
        <f>VLOOKUP(J1907,#REF!,6,FALSE)</f>
        <v>#REF!</v>
      </c>
      <c r="AT1907" s="28" t="e">
        <f>AR1907/($R1907*1000)</f>
        <v>#REF!</v>
      </c>
      <c r="AU1907" s="28" t="e">
        <f>AS1907/($R1907*1000)</f>
        <v>#REF!</v>
      </c>
      <c r="BB1907" s="1" t="s">
        <v>2374</v>
      </c>
      <c r="BC1907" s="2">
        <v>44244</v>
      </c>
      <c r="BF1907" s="2">
        <v>45017</v>
      </c>
      <c r="BG1907" s="1" t="s">
        <v>3586</v>
      </c>
      <c r="BH1907" s="1" t="s">
        <v>3746</v>
      </c>
      <c r="BI1907" s="1" t="s">
        <v>2394</v>
      </c>
      <c r="BJ1907" s="1" t="s">
        <v>3565</v>
      </c>
      <c r="BK1907" s="1" t="s">
        <v>2395</v>
      </c>
      <c r="BL1907" s="1" t="s">
        <v>2857</v>
      </c>
      <c r="BM1907" s="1" t="s">
        <v>126</v>
      </c>
      <c r="BN1907" s="1" t="s">
        <v>3842</v>
      </c>
      <c r="BO1907" s="1">
        <v>200</v>
      </c>
      <c r="BP1907" s="1">
        <v>200</v>
      </c>
      <c r="BQ1907" s="1" t="s">
        <v>1485</v>
      </c>
      <c r="BR1907" s="1" t="s">
        <v>3581</v>
      </c>
      <c r="BS1907" s="1" t="s">
        <v>84</v>
      </c>
      <c r="BU1907" s="1">
        <v>0</v>
      </c>
      <c r="BV1907" s="1">
        <v>0</v>
      </c>
      <c r="BW1907" s="1">
        <v>0</v>
      </c>
      <c r="BX1907" s="1">
        <v>0</v>
      </c>
    </row>
    <row r="1908" spans="4:76" hidden="1" x14ac:dyDescent="0.25">
      <c r="D1908" s="4"/>
      <c r="E1908" s="5" t="str">
        <f>BJ1908</f>
        <v>DPP-2020-Cycle</v>
      </c>
      <c r="F1908" s="5" t="str">
        <f>BK1908</f>
        <v>Central</v>
      </c>
      <c r="H1908" s="5" t="str">
        <f>BB1908</f>
        <v>Active</v>
      </c>
      <c r="I1908" s="6" t="str">
        <f>BS1908</f>
        <v>Not Started</v>
      </c>
      <c r="J1908" s="1" t="s">
        <v>3843</v>
      </c>
      <c r="P1908" s="1" t="str">
        <f>BM1908</f>
        <v>NRIS</v>
      </c>
      <c r="R1908" s="1">
        <f>BP1908</f>
        <v>200</v>
      </c>
      <c r="T1908" s="1" t="str">
        <f>BQ1908</f>
        <v>Solar</v>
      </c>
      <c r="U1908" s="1" t="str">
        <f>BH1908</f>
        <v>Rush</v>
      </c>
      <c r="V1908" s="1" t="str">
        <f>BI1908</f>
        <v>IN</v>
      </c>
      <c r="AB1908" s="1"/>
      <c r="AC1908" s="1"/>
      <c r="AJ1908" s="5"/>
      <c r="AK1908" s="5"/>
      <c r="AL1908" s="5"/>
      <c r="AM1908" s="5"/>
      <c r="AN1908" s="5"/>
      <c r="AO1908" s="5"/>
      <c r="AP1908" s="5"/>
      <c r="AQ1908" s="5"/>
      <c r="AR1908" s="32"/>
      <c r="AS1908" s="32"/>
      <c r="AT1908" s="28">
        <f>AR1908/($R1908*1000)</f>
        <v>0</v>
      </c>
      <c r="AU1908" s="28">
        <f>AS1908/($R1908*1000)</f>
        <v>0</v>
      </c>
      <c r="BB1908" s="1" t="s">
        <v>2374</v>
      </c>
      <c r="BC1908" s="2">
        <v>44022</v>
      </c>
      <c r="BF1908" s="2">
        <v>45595</v>
      </c>
      <c r="BG1908" s="1" t="s">
        <v>2850</v>
      </c>
      <c r="BH1908" s="1" t="s">
        <v>3844</v>
      </c>
      <c r="BI1908" s="1" t="s">
        <v>103</v>
      </c>
      <c r="BJ1908" s="1" t="s">
        <v>3565</v>
      </c>
      <c r="BK1908" s="1" t="s">
        <v>2435</v>
      </c>
      <c r="BL1908" s="1" t="s">
        <v>2857</v>
      </c>
      <c r="BM1908" s="1" t="s">
        <v>126</v>
      </c>
      <c r="BN1908" s="1" t="s">
        <v>3845</v>
      </c>
      <c r="BO1908" s="1">
        <v>200</v>
      </c>
      <c r="BP1908" s="1">
        <v>200</v>
      </c>
      <c r="BQ1908" s="1" t="s">
        <v>1485</v>
      </c>
      <c r="BR1908" s="1" t="s">
        <v>3581</v>
      </c>
      <c r="BS1908" s="1" t="s">
        <v>84</v>
      </c>
      <c r="BU1908" s="1">
        <v>0</v>
      </c>
      <c r="BV1908" s="1">
        <v>0</v>
      </c>
      <c r="BW1908" s="1">
        <v>0</v>
      </c>
      <c r="BX1908" s="1">
        <v>0</v>
      </c>
    </row>
    <row r="1909" spans="4:76" hidden="1" x14ac:dyDescent="0.25">
      <c r="D1909" s="4"/>
      <c r="E1909" s="5" t="str">
        <f>BJ1909</f>
        <v>DPP-2020-Cycle</v>
      </c>
      <c r="F1909" s="5" t="str">
        <f>BK1909</f>
        <v>West</v>
      </c>
      <c r="H1909" s="5" t="str">
        <f>BB1909</f>
        <v>Active</v>
      </c>
      <c r="I1909" s="6" t="str">
        <f>BS1909</f>
        <v>Not Started</v>
      </c>
      <c r="J1909" s="1" t="s">
        <v>3846</v>
      </c>
      <c r="P1909" s="1" t="str">
        <f>BM1909</f>
        <v>NRIS</v>
      </c>
      <c r="R1909" s="1">
        <f>BP1909</f>
        <v>200</v>
      </c>
      <c r="T1909" s="1" t="str">
        <f>BQ1909</f>
        <v>Wind</v>
      </c>
      <c r="U1909" s="1" t="str">
        <f>BH1909</f>
        <v>Clark</v>
      </c>
      <c r="V1909" s="1" t="str">
        <f>BI1909</f>
        <v>SD</v>
      </c>
      <c r="AB1909" s="1"/>
      <c r="AC1909" s="1"/>
      <c r="AJ1909" s="5"/>
      <c r="AK1909" s="5"/>
      <c r="AL1909" s="5"/>
      <c r="AM1909" s="5"/>
      <c r="AN1909" s="5"/>
      <c r="AO1909" s="5"/>
      <c r="AP1909" s="5"/>
      <c r="AQ1909" s="5"/>
      <c r="AR1909" s="32"/>
      <c r="AS1909" s="32"/>
      <c r="AT1909" s="28">
        <f>AR1909/($R1909*1000)</f>
        <v>0</v>
      </c>
      <c r="AU1909" s="28">
        <f>AS1909/($R1909*1000)</f>
        <v>0</v>
      </c>
      <c r="BB1909" s="1" t="s">
        <v>2374</v>
      </c>
      <c r="BC1909" s="2">
        <v>44022</v>
      </c>
      <c r="BF1909" s="2">
        <v>45139</v>
      </c>
      <c r="BG1909" s="1" t="s">
        <v>203</v>
      </c>
      <c r="BH1909" s="1" t="s">
        <v>3847</v>
      </c>
      <c r="BI1909" s="1" t="s">
        <v>205</v>
      </c>
      <c r="BJ1909" s="1" t="s">
        <v>3565</v>
      </c>
      <c r="BK1909" s="1" t="s">
        <v>725</v>
      </c>
      <c r="BL1909" s="1" t="s">
        <v>2857</v>
      </c>
      <c r="BM1909" s="1" t="s">
        <v>126</v>
      </c>
      <c r="BN1909" s="1" t="s">
        <v>3848</v>
      </c>
      <c r="BO1909" s="1">
        <v>200</v>
      </c>
      <c r="BP1909" s="1">
        <v>200</v>
      </c>
      <c r="BQ1909" s="1" t="s">
        <v>97</v>
      </c>
      <c r="BR1909" s="1" t="s">
        <v>3613</v>
      </c>
      <c r="BS1909" s="1" t="s">
        <v>84</v>
      </c>
      <c r="BU1909" s="1">
        <v>0</v>
      </c>
      <c r="BV1909" s="1">
        <v>0</v>
      </c>
      <c r="BW1909" s="1">
        <v>0</v>
      </c>
      <c r="BX1909" s="1">
        <v>0</v>
      </c>
    </row>
    <row r="1910" spans="4:76" hidden="1" x14ac:dyDescent="0.25">
      <c r="D1910" s="4"/>
      <c r="E1910" s="5" t="str">
        <f>BJ1910</f>
        <v>DPP-2020-Cycle</v>
      </c>
      <c r="F1910" s="5" t="str">
        <f>BK1910</f>
        <v>South</v>
      </c>
      <c r="H1910" s="5" t="str">
        <f>BB1910</f>
        <v>Withdrawn</v>
      </c>
      <c r="I1910" s="6" t="str">
        <f>BS1910</f>
        <v>Not Started</v>
      </c>
      <c r="J1910" s="1" t="s">
        <v>5699</v>
      </c>
      <c r="P1910" s="1" t="str">
        <f>BM1910</f>
        <v>NRIS</v>
      </c>
      <c r="R1910" s="1">
        <f>BP1910</f>
        <v>100</v>
      </c>
      <c r="T1910" s="1" t="str">
        <f>BQ1910</f>
        <v>Solar</v>
      </c>
      <c r="U1910" s="1" t="str">
        <f>BH1910</f>
        <v>St. Martin</v>
      </c>
      <c r="V1910" s="1" t="str">
        <f>BI1910</f>
        <v>LA</v>
      </c>
      <c r="AB1910" s="1"/>
      <c r="AC1910" s="1"/>
      <c r="AJ1910" s="5"/>
      <c r="AK1910" s="5"/>
      <c r="AL1910" s="5"/>
      <c r="AM1910" s="5"/>
      <c r="AN1910" s="5"/>
      <c r="AO1910" s="5"/>
      <c r="AP1910" s="5"/>
      <c r="AQ1910" s="5"/>
      <c r="AR1910" s="32"/>
      <c r="AS1910" s="32"/>
      <c r="AT1910" s="28">
        <f>AR1910/($R1910*1000)</f>
        <v>0</v>
      </c>
      <c r="AU1910" s="28">
        <f>AS1910/($R1910*1000)</f>
        <v>0</v>
      </c>
      <c r="BB1910" s="1" t="s">
        <v>73</v>
      </c>
      <c r="BC1910" s="2">
        <v>44173</v>
      </c>
      <c r="BD1910" s="2">
        <v>44201</v>
      </c>
      <c r="BF1910" s="2">
        <v>45169</v>
      </c>
      <c r="BG1910" s="1" t="s">
        <v>3695</v>
      </c>
      <c r="BH1910" s="1" t="s">
        <v>5700</v>
      </c>
      <c r="BI1910" s="1" t="s">
        <v>61</v>
      </c>
      <c r="BJ1910" s="1" t="s">
        <v>3565</v>
      </c>
      <c r="BK1910" s="1" t="s">
        <v>2395</v>
      </c>
      <c r="BL1910" s="1" t="s">
        <v>2857</v>
      </c>
      <c r="BM1910" s="1" t="s">
        <v>126</v>
      </c>
      <c r="BN1910" s="1" t="s">
        <v>5701</v>
      </c>
      <c r="BO1910" s="1">
        <v>100</v>
      </c>
      <c r="BP1910" s="1">
        <v>100</v>
      </c>
      <c r="BQ1910" s="1" t="s">
        <v>1485</v>
      </c>
      <c r="BR1910" s="1" t="s">
        <v>3581</v>
      </c>
      <c r="BS1910" s="1" t="s">
        <v>84</v>
      </c>
      <c r="BU1910" s="1">
        <v>0</v>
      </c>
      <c r="BV1910" s="1">
        <v>0</v>
      </c>
      <c r="BW1910" s="1">
        <v>0</v>
      </c>
      <c r="BX1910" s="1">
        <v>0</v>
      </c>
    </row>
    <row r="1911" spans="4:76" hidden="1" x14ac:dyDescent="0.25">
      <c r="D1911" s="4"/>
      <c r="E1911" s="5" t="str">
        <f>BJ1911</f>
        <v>DPP-2016-FEB</v>
      </c>
      <c r="F1911" s="5" t="str">
        <f>BK1911</f>
        <v>West</v>
      </c>
      <c r="H1911" s="5" t="str">
        <f>BB1911</f>
        <v>Withdrawn</v>
      </c>
      <c r="I1911" s="6" t="str">
        <f>BS1911</f>
        <v>Not Started</v>
      </c>
      <c r="J1911" s="1" t="s">
        <v>4236</v>
      </c>
      <c r="P1911" s="1" t="str">
        <f>BM1911</f>
        <v>NRIS</v>
      </c>
      <c r="R1911" s="1">
        <f>BP1911</f>
        <v>60</v>
      </c>
      <c r="T1911" s="1" t="str">
        <f>BQ1911</f>
        <v>Wind</v>
      </c>
      <c r="U1911" s="1">
        <f>BH1911</f>
        <v>0</v>
      </c>
      <c r="V1911" s="1" t="str">
        <f>BI1911</f>
        <v>SD</v>
      </c>
      <c r="AB1911" s="1"/>
      <c r="AC1911" s="1"/>
      <c r="AJ1911" s="5"/>
      <c r="AK1911" s="5"/>
      <c r="AL1911" s="5"/>
      <c r="AM1911" s="5"/>
      <c r="AN1911" s="5"/>
      <c r="AO1911" s="5"/>
      <c r="AP1911" s="5"/>
      <c r="AQ1911" s="5"/>
      <c r="AR1911" s="5"/>
      <c r="AS1911" s="5"/>
      <c r="AT1911" s="5"/>
      <c r="AU1911" s="5"/>
      <c r="BB1911" s="1" t="s">
        <v>73</v>
      </c>
      <c r="BC1911" s="2">
        <v>42319</v>
      </c>
      <c r="BD1911" s="2">
        <v>42979</v>
      </c>
      <c r="BF1911" s="2">
        <v>43009</v>
      </c>
      <c r="BG1911" s="1" t="s">
        <v>192</v>
      </c>
      <c r="BI1911" s="1" t="s">
        <v>205</v>
      </c>
      <c r="BJ1911" s="1" t="s">
        <v>724</v>
      </c>
      <c r="BK1911" s="1" t="s">
        <v>725</v>
      </c>
      <c r="BL1911" s="1" t="s">
        <v>726</v>
      </c>
      <c r="BM1911" s="1" t="s">
        <v>126</v>
      </c>
      <c r="BN1911" s="1" t="s">
        <v>4237</v>
      </c>
      <c r="BO1911" s="1">
        <v>60</v>
      </c>
      <c r="BP1911" s="1">
        <v>60</v>
      </c>
      <c r="BQ1911" s="1" t="s">
        <v>97</v>
      </c>
      <c r="BR1911" s="1" t="s">
        <v>98</v>
      </c>
      <c r="BS1911" s="1" t="s">
        <v>84</v>
      </c>
      <c r="BU1911" s="1">
        <v>60</v>
      </c>
      <c r="BV1911" s="1">
        <v>60</v>
      </c>
      <c r="BW1911" s="1">
        <v>0</v>
      </c>
      <c r="BX1911" s="1">
        <v>0</v>
      </c>
    </row>
    <row r="1912" spans="4:76" hidden="1" x14ac:dyDescent="0.25">
      <c r="D1912" s="4"/>
      <c r="E1912" s="5" t="str">
        <f>BJ1912</f>
        <v>DPP-2020-Cycle</v>
      </c>
      <c r="F1912" s="5" t="str">
        <f>BK1912</f>
        <v>East (ATC)</v>
      </c>
      <c r="H1912" s="5" t="str">
        <f>BB1912</f>
        <v>Withdrawn</v>
      </c>
      <c r="I1912" s="6" t="str">
        <f>BS1912</f>
        <v>Not Started</v>
      </c>
      <c r="J1912" s="1" t="s">
        <v>5869</v>
      </c>
      <c r="P1912" s="1" t="str">
        <f>BM1912</f>
        <v>NRIS</v>
      </c>
      <c r="R1912" s="1">
        <f>BP1912</f>
        <v>100</v>
      </c>
      <c r="T1912" s="1" t="str">
        <f>BQ1912</f>
        <v>Solar</v>
      </c>
      <c r="U1912" s="1" t="str">
        <f>BH1912</f>
        <v>Waushara</v>
      </c>
      <c r="V1912" s="1" t="str">
        <f>BI1912</f>
        <v>WI</v>
      </c>
      <c r="AB1912" s="1"/>
      <c r="AC1912" s="1"/>
      <c r="AJ1912" s="5"/>
      <c r="AK1912" s="5"/>
      <c r="AL1912" s="5"/>
      <c r="AM1912" s="5"/>
      <c r="AN1912" s="5"/>
      <c r="AO1912" s="5"/>
      <c r="AP1912" s="5"/>
      <c r="AQ1912" s="5"/>
      <c r="AR1912" s="32"/>
      <c r="AS1912" s="32"/>
      <c r="AT1912" s="28">
        <f>AR1912/($R1912*1000)</f>
        <v>0</v>
      </c>
      <c r="AU1912" s="28">
        <f>AS1912/($R1912*1000)</f>
        <v>0</v>
      </c>
      <c r="BB1912" s="1" t="s">
        <v>73</v>
      </c>
      <c r="BC1912" s="2">
        <v>44022</v>
      </c>
      <c r="BD1912" s="2">
        <v>44251</v>
      </c>
      <c r="BF1912" s="2">
        <v>45214</v>
      </c>
      <c r="BG1912" s="1" t="s">
        <v>74</v>
      </c>
      <c r="BH1912" s="1" t="s">
        <v>4147</v>
      </c>
      <c r="BI1912" s="1" t="s">
        <v>76</v>
      </c>
      <c r="BJ1912" s="1" t="s">
        <v>3565</v>
      </c>
      <c r="BK1912" s="1" t="s">
        <v>2196</v>
      </c>
      <c r="BL1912" s="1" t="s">
        <v>2857</v>
      </c>
      <c r="BM1912" s="1" t="s">
        <v>126</v>
      </c>
      <c r="BN1912" s="1" t="s">
        <v>5870</v>
      </c>
      <c r="BO1912" s="1">
        <v>100</v>
      </c>
      <c r="BP1912" s="1">
        <v>100</v>
      </c>
      <c r="BQ1912" s="1" t="s">
        <v>1485</v>
      </c>
      <c r="BR1912" s="1" t="s">
        <v>3581</v>
      </c>
      <c r="BS1912" s="1" t="s">
        <v>84</v>
      </c>
      <c r="BU1912" s="1">
        <v>0</v>
      </c>
      <c r="BV1912" s="1">
        <v>0</v>
      </c>
      <c r="BW1912" s="1">
        <v>0</v>
      </c>
      <c r="BX1912" s="1">
        <v>0</v>
      </c>
    </row>
    <row r="1913" spans="4:76" hidden="1" x14ac:dyDescent="0.25">
      <c r="D1913" s="4"/>
      <c r="E1913" s="5" t="str">
        <f>BJ1913</f>
        <v>DPP-2016-FEB</v>
      </c>
      <c r="F1913" s="5" t="str">
        <f>BK1913</f>
        <v>West</v>
      </c>
      <c r="H1913" s="5" t="str">
        <f>BB1913</f>
        <v>Withdrawn</v>
      </c>
      <c r="I1913" s="6" t="str">
        <f>BS1913</f>
        <v>Withdrawn</v>
      </c>
      <c r="J1913" s="1" t="s">
        <v>4241</v>
      </c>
      <c r="P1913" s="1" t="str">
        <f>BM1913</f>
        <v>NRIS</v>
      </c>
      <c r="R1913" s="1">
        <f>BP1913</f>
        <v>500</v>
      </c>
      <c r="T1913" s="1" t="str">
        <f>BQ1913</f>
        <v>Wind</v>
      </c>
      <c r="U1913" s="1" t="str">
        <f>BH1913</f>
        <v>Hancock County,Kossuth County</v>
      </c>
      <c r="V1913" s="1" t="str">
        <f>BI1913</f>
        <v>IA</v>
      </c>
      <c r="AB1913" s="1"/>
      <c r="AC1913" s="1"/>
      <c r="AJ1913" s="5"/>
      <c r="AK1913" s="5"/>
      <c r="AL1913" s="5"/>
      <c r="AM1913" s="5"/>
      <c r="AN1913" s="5"/>
      <c r="AO1913" s="5"/>
      <c r="AP1913" s="5"/>
      <c r="AQ1913" s="5"/>
      <c r="AR1913" s="5"/>
      <c r="AS1913" s="5"/>
      <c r="AT1913" s="5"/>
      <c r="AU1913" s="5"/>
      <c r="BB1913" s="1" t="s">
        <v>73</v>
      </c>
      <c r="BC1913" s="2">
        <v>42321</v>
      </c>
      <c r="BD1913" s="2">
        <v>42979</v>
      </c>
      <c r="BF1913" s="2">
        <v>42917</v>
      </c>
      <c r="BG1913" s="1" t="s">
        <v>251</v>
      </c>
      <c r="BH1913" s="1" t="s">
        <v>4242</v>
      </c>
      <c r="BI1913" s="1" t="s">
        <v>89</v>
      </c>
      <c r="BJ1913" s="1" t="s">
        <v>724</v>
      </c>
      <c r="BK1913" s="1" t="s">
        <v>725</v>
      </c>
      <c r="BL1913" s="1" t="s">
        <v>726</v>
      </c>
      <c r="BM1913" s="1" t="s">
        <v>126</v>
      </c>
      <c r="BN1913" s="1" t="s">
        <v>4243</v>
      </c>
      <c r="BO1913" s="1">
        <v>500</v>
      </c>
      <c r="BP1913" s="1">
        <v>500</v>
      </c>
      <c r="BQ1913" s="1" t="s">
        <v>97</v>
      </c>
      <c r="BR1913" s="1" t="s">
        <v>98</v>
      </c>
      <c r="BS1913" s="1" t="s">
        <v>73</v>
      </c>
      <c r="BT1913" s="2">
        <v>43008</v>
      </c>
      <c r="BU1913" s="1">
        <v>0</v>
      </c>
      <c r="BV1913" s="1">
        <v>0</v>
      </c>
      <c r="BW1913" s="1">
        <v>0</v>
      </c>
      <c r="BX1913" s="1">
        <v>0</v>
      </c>
    </row>
    <row r="1914" spans="4:76" hidden="1" x14ac:dyDescent="0.25">
      <c r="D1914" s="4"/>
      <c r="E1914" s="5" t="str">
        <f>BJ1914</f>
        <v>DPP-2016-FEB</v>
      </c>
      <c r="F1914" s="5" t="str">
        <f>BK1914</f>
        <v>West</v>
      </c>
      <c r="H1914" s="5" t="str">
        <f>BB1914</f>
        <v>Withdrawn</v>
      </c>
      <c r="I1914" s="6" t="str">
        <f>BS1914</f>
        <v>Not Started</v>
      </c>
      <c r="J1914" s="1" t="s">
        <v>4244</v>
      </c>
      <c r="P1914" s="1" t="str">
        <f>BM1914</f>
        <v>NRIS</v>
      </c>
      <c r="R1914" s="1">
        <f>BP1914</f>
        <v>200</v>
      </c>
      <c r="T1914" s="1" t="str">
        <f>BQ1914</f>
        <v>Wind</v>
      </c>
      <c r="U1914" s="1" t="str">
        <f>BH1914</f>
        <v>Chickasaw County</v>
      </c>
      <c r="V1914" s="1" t="str">
        <f>BI1914</f>
        <v>IA</v>
      </c>
      <c r="AB1914" s="1"/>
      <c r="AC1914" s="1"/>
      <c r="AJ1914" s="5"/>
      <c r="AK1914" s="5"/>
      <c r="AL1914" s="5"/>
      <c r="AM1914" s="5"/>
      <c r="AN1914" s="5"/>
      <c r="AO1914" s="5"/>
      <c r="AP1914" s="5"/>
      <c r="AQ1914" s="5"/>
      <c r="AR1914" s="5"/>
      <c r="AS1914" s="5"/>
      <c r="AT1914" s="5"/>
      <c r="AU1914" s="5"/>
      <c r="BB1914" s="1" t="s">
        <v>73</v>
      </c>
      <c r="BC1914" s="2">
        <v>42324</v>
      </c>
      <c r="BD1914" s="2">
        <v>42979</v>
      </c>
      <c r="BF1914" s="2">
        <v>43009</v>
      </c>
      <c r="BG1914" s="1" t="s">
        <v>87</v>
      </c>
      <c r="BH1914" s="1" t="s">
        <v>2832</v>
      </c>
      <c r="BI1914" s="1" t="s">
        <v>89</v>
      </c>
      <c r="BJ1914" s="1" t="s">
        <v>724</v>
      </c>
      <c r="BK1914" s="1" t="s">
        <v>725</v>
      </c>
      <c r="BL1914" s="1" t="s">
        <v>726</v>
      </c>
      <c r="BM1914" s="1" t="s">
        <v>126</v>
      </c>
      <c r="BN1914" s="1" t="s">
        <v>4245</v>
      </c>
      <c r="BO1914" s="1">
        <v>200</v>
      </c>
      <c r="BP1914" s="1">
        <v>200</v>
      </c>
      <c r="BQ1914" s="1" t="s">
        <v>97</v>
      </c>
      <c r="BR1914" s="1" t="s">
        <v>98</v>
      </c>
      <c r="BS1914" s="1" t="s">
        <v>84</v>
      </c>
      <c r="BU1914" s="1">
        <v>0</v>
      </c>
      <c r="BV1914" s="1">
        <v>0</v>
      </c>
      <c r="BW1914" s="1">
        <v>0</v>
      </c>
      <c r="BX1914" s="1">
        <v>0</v>
      </c>
    </row>
    <row r="1915" spans="4:76" hidden="1" x14ac:dyDescent="0.25">
      <c r="D1915" s="4"/>
      <c r="E1915" s="5" t="str">
        <f>BJ1915</f>
        <v>DPP-2020-Cycle</v>
      </c>
      <c r="F1915" s="5" t="str">
        <f>BK1915</f>
        <v>West</v>
      </c>
      <c r="H1915" s="5" t="str">
        <f>BB1915</f>
        <v>Active</v>
      </c>
      <c r="I1915" s="6" t="str">
        <f>BS1915</f>
        <v>Not Started</v>
      </c>
      <c r="J1915" s="1" t="s">
        <v>3852</v>
      </c>
      <c r="P1915" s="1" t="str">
        <f>BM1915</f>
        <v>NRIS</v>
      </c>
      <c r="R1915" s="1">
        <f>BP1915</f>
        <v>75</v>
      </c>
      <c r="T1915" s="1" t="str">
        <f>BQ1915</f>
        <v>Solar</v>
      </c>
      <c r="U1915" s="1" t="str">
        <f>BH1915</f>
        <v>Wadena</v>
      </c>
      <c r="V1915" s="1" t="str">
        <f>BI1915</f>
        <v>MN</v>
      </c>
      <c r="AB1915" s="1"/>
      <c r="AC1915" s="1"/>
      <c r="AJ1915" s="5"/>
      <c r="AK1915" s="5"/>
      <c r="AL1915" s="5"/>
      <c r="AM1915" s="5"/>
      <c r="AN1915" s="5"/>
      <c r="AO1915" s="5"/>
      <c r="AP1915" s="5"/>
      <c r="AQ1915" s="5"/>
      <c r="AR1915" s="32"/>
      <c r="AS1915" s="32"/>
      <c r="AT1915" s="28">
        <f>AR1915/($R1915*1000)</f>
        <v>0</v>
      </c>
      <c r="AU1915" s="28">
        <f>AS1915/($R1915*1000)</f>
        <v>0</v>
      </c>
      <c r="BB1915" s="1" t="s">
        <v>2374</v>
      </c>
      <c r="BC1915" s="2">
        <v>44183</v>
      </c>
      <c r="BF1915" s="2">
        <v>45170</v>
      </c>
      <c r="BG1915" s="1" t="s">
        <v>153</v>
      </c>
      <c r="BH1915" s="1" t="s">
        <v>3853</v>
      </c>
      <c r="BI1915" s="1" t="s">
        <v>93</v>
      </c>
      <c r="BJ1915" s="1" t="s">
        <v>3565</v>
      </c>
      <c r="BK1915" s="1" t="s">
        <v>725</v>
      </c>
      <c r="BL1915" s="1" t="s">
        <v>2857</v>
      </c>
      <c r="BM1915" s="1" t="s">
        <v>126</v>
      </c>
      <c r="BN1915" s="1" t="s">
        <v>3854</v>
      </c>
      <c r="BO1915" s="1">
        <v>75</v>
      </c>
      <c r="BP1915" s="1">
        <v>75</v>
      </c>
      <c r="BQ1915" s="1" t="s">
        <v>1485</v>
      </c>
      <c r="BR1915" s="1" t="s">
        <v>3581</v>
      </c>
      <c r="BS1915" s="1" t="s">
        <v>84</v>
      </c>
      <c r="BU1915" s="1">
        <v>0</v>
      </c>
      <c r="BV1915" s="1">
        <v>0</v>
      </c>
      <c r="BW1915" s="1">
        <v>0</v>
      </c>
      <c r="BX1915" s="1">
        <v>0</v>
      </c>
    </row>
    <row r="1916" spans="4:76" hidden="1" x14ac:dyDescent="0.25">
      <c r="D1916" s="4"/>
      <c r="E1916" s="5" t="str">
        <f>BJ1916</f>
        <v>DPP-2020-Cycle</v>
      </c>
      <c r="F1916" s="5" t="str">
        <f>BK1916</f>
        <v>South</v>
      </c>
      <c r="H1916" s="5" t="str">
        <f>BB1916</f>
        <v>Active</v>
      </c>
      <c r="I1916" s="6" t="str">
        <f>BS1916</f>
        <v>Not Started</v>
      </c>
      <c r="J1916" s="1" t="s">
        <v>3856</v>
      </c>
      <c r="K1916" s="1" t="e">
        <f>VLOOKUP(J1916,#REF!,3,FALSE)</f>
        <v>#REF!</v>
      </c>
      <c r="P1916" s="1" t="str">
        <f>BM1916</f>
        <v>NRIS</v>
      </c>
      <c r="R1916" s="1">
        <f>BP1916</f>
        <v>325</v>
      </c>
      <c r="T1916" s="1" t="str">
        <f>BQ1916</f>
        <v>Solar</v>
      </c>
      <c r="U1916" s="1" t="str">
        <f>BH1916</f>
        <v>Calcasieu</v>
      </c>
      <c r="V1916" s="1" t="str">
        <f>BI1916</f>
        <v>LA</v>
      </c>
      <c r="AB1916" s="1" t="str">
        <f>BN1916</f>
        <v>Solac - Chalkley 230kV</v>
      </c>
      <c r="AC1916" s="1" t="str">
        <f>BG1916</f>
        <v>Entergy Louisiana LLC</v>
      </c>
      <c r="AH1916" s="17" t="e">
        <f>AJ1916*(1000*BO1916)</f>
        <v>#REF!</v>
      </c>
      <c r="AI1916" s="17" t="e">
        <f>#REF!*(1000*BO1916)</f>
        <v>#REF!</v>
      </c>
      <c r="AJ1916" s="19" t="e">
        <f>VLOOKUP(J1916,#REF!,7,FALSE)</f>
        <v>#REF!</v>
      </c>
      <c r="AK1916" s="19"/>
      <c r="AL1916" s="19"/>
      <c r="AM1916" s="19"/>
      <c r="AN1916" s="19"/>
      <c r="AO1916" s="19"/>
      <c r="AP1916" s="19"/>
      <c r="AQ1916" s="19"/>
      <c r="AR1916" s="32" t="e">
        <f>VLOOKUP(J1916,#REF!,5,FALSE)</f>
        <v>#REF!</v>
      </c>
      <c r="AS1916" s="32" t="e">
        <f>VLOOKUP(J1916,#REF!,6,FALSE)</f>
        <v>#REF!</v>
      </c>
      <c r="AT1916" s="28" t="e">
        <f>AR1916/($R1916*1000)</f>
        <v>#REF!</v>
      </c>
      <c r="AU1916" s="28" t="e">
        <f>AS1916/($R1916*1000)</f>
        <v>#REF!</v>
      </c>
      <c r="BB1916" s="1" t="s">
        <v>2374</v>
      </c>
      <c r="BC1916" s="2">
        <v>44022</v>
      </c>
      <c r="BF1916" s="2">
        <v>45184</v>
      </c>
      <c r="BG1916" s="1" t="s">
        <v>3695</v>
      </c>
      <c r="BH1916" s="1" t="s">
        <v>2759</v>
      </c>
      <c r="BI1916" s="1" t="s">
        <v>61</v>
      </c>
      <c r="BJ1916" s="1" t="s">
        <v>3565</v>
      </c>
      <c r="BK1916" s="1" t="s">
        <v>2395</v>
      </c>
      <c r="BL1916" s="1" t="s">
        <v>2857</v>
      </c>
      <c r="BM1916" s="1" t="s">
        <v>126</v>
      </c>
      <c r="BN1916" s="1" t="s">
        <v>3857</v>
      </c>
      <c r="BO1916" s="1">
        <v>325</v>
      </c>
      <c r="BP1916" s="1">
        <v>325</v>
      </c>
      <c r="BQ1916" s="1" t="s">
        <v>1485</v>
      </c>
      <c r="BR1916" s="1" t="s">
        <v>3581</v>
      </c>
      <c r="BS1916" s="1" t="s">
        <v>84</v>
      </c>
      <c r="BU1916" s="1">
        <v>0</v>
      </c>
      <c r="BV1916" s="1">
        <v>0</v>
      </c>
      <c r="BW1916" s="1">
        <v>0</v>
      </c>
      <c r="BX1916" s="1">
        <v>0</v>
      </c>
    </row>
    <row r="1917" spans="4:76" hidden="1" x14ac:dyDescent="0.25">
      <c r="D1917" s="4"/>
      <c r="E1917" s="5" t="str">
        <f>BJ1917</f>
        <v>DPP-2020-Cycle</v>
      </c>
      <c r="F1917" s="5" t="str">
        <f>BK1917</f>
        <v>South</v>
      </c>
      <c r="H1917" s="5" t="str">
        <f>BB1917</f>
        <v>Active</v>
      </c>
      <c r="I1917" s="6" t="str">
        <f>BS1917</f>
        <v>Not Started</v>
      </c>
      <c r="J1917" s="1" t="s">
        <v>3858</v>
      </c>
      <c r="P1917" s="1" t="str">
        <f>BM1917</f>
        <v>NRIS</v>
      </c>
      <c r="R1917" s="1">
        <f>BP1917</f>
        <v>100</v>
      </c>
      <c r="T1917" s="1" t="str">
        <f>BQ1917</f>
        <v>Hybrid</v>
      </c>
      <c r="U1917" s="1" t="str">
        <f>BH1917</f>
        <v>Iberia</v>
      </c>
      <c r="V1917" s="1" t="str">
        <f>BI1917</f>
        <v>LA</v>
      </c>
      <c r="AB1917" s="1"/>
      <c r="AC1917" s="1"/>
      <c r="AJ1917" s="5"/>
      <c r="AK1917" s="5"/>
      <c r="AL1917" s="5"/>
      <c r="AM1917" s="5"/>
      <c r="AN1917" s="5"/>
      <c r="AO1917" s="5"/>
      <c r="AP1917" s="5"/>
      <c r="AQ1917" s="5"/>
      <c r="AR1917" s="32"/>
      <c r="AS1917" s="32"/>
      <c r="AT1917" s="28">
        <f>AR1917/($R1917*1000)</f>
        <v>0</v>
      </c>
      <c r="AU1917" s="28">
        <f>AS1917/($R1917*1000)</f>
        <v>0</v>
      </c>
      <c r="BB1917" s="1" t="s">
        <v>2374</v>
      </c>
      <c r="BC1917" s="2">
        <v>44022</v>
      </c>
      <c r="BF1917" s="2">
        <v>45170</v>
      </c>
      <c r="BG1917" s="1" t="s">
        <v>2711</v>
      </c>
      <c r="BH1917" s="1" t="s">
        <v>3754</v>
      </c>
      <c r="BI1917" s="1" t="s">
        <v>61</v>
      </c>
      <c r="BJ1917" s="1" t="s">
        <v>3565</v>
      </c>
      <c r="BK1917" s="1" t="s">
        <v>2395</v>
      </c>
      <c r="BL1917" s="1" t="s">
        <v>2857</v>
      </c>
      <c r="BM1917" s="1" t="s">
        <v>126</v>
      </c>
      <c r="BN1917" s="1" t="s">
        <v>3859</v>
      </c>
      <c r="BO1917" s="1">
        <v>100</v>
      </c>
      <c r="BP1917" s="1">
        <v>100</v>
      </c>
      <c r="BQ1917" s="1" t="s">
        <v>2880</v>
      </c>
      <c r="BR1917" s="1" t="s">
        <v>3581</v>
      </c>
      <c r="BS1917" s="1" t="s">
        <v>84</v>
      </c>
      <c r="BU1917" s="1">
        <v>0</v>
      </c>
      <c r="BV1917" s="1">
        <v>0</v>
      </c>
      <c r="BW1917" s="1">
        <v>0</v>
      </c>
      <c r="BX1917" s="1">
        <v>0</v>
      </c>
    </row>
    <row r="1918" spans="4:76" hidden="1" x14ac:dyDescent="0.25">
      <c r="D1918" s="4"/>
      <c r="E1918" s="5" t="str">
        <f>BJ1918</f>
        <v>SPA-2014-MAY</v>
      </c>
      <c r="F1918" s="5">
        <f>BK1918</f>
        <v>0</v>
      </c>
      <c r="H1918" s="5" t="str">
        <f>BB1918</f>
        <v>Withdrawn</v>
      </c>
      <c r="I1918" s="6" t="str">
        <f>BS1918</f>
        <v>Not Started</v>
      </c>
      <c r="J1918" s="1" t="s">
        <v>4252</v>
      </c>
      <c r="P1918" s="1">
        <f>BM1918</f>
        <v>0</v>
      </c>
      <c r="R1918" s="1">
        <f>BP1918</f>
        <v>0</v>
      </c>
      <c r="T1918" s="1" t="str">
        <f>BQ1918</f>
        <v>High Voltage DC</v>
      </c>
      <c r="U1918" s="1" t="str">
        <f>BH1918</f>
        <v>Ralls County</v>
      </c>
      <c r="V1918" s="1" t="str">
        <f>BI1918</f>
        <v>MO</v>
      </c>
      <c r="AB1918" s="1"/>
      <c r="AC1918" s="1"/>
      <c r="AJ1918" s="5"/>
      <c r="AK1918" s="5"/>
      <c r="AL1918" s="5"/>
      <c r="AM1918" s="5"/>
      <c r="AN1918" s="5"/>
      <c r="AO1918" s="5"/>
      <c r="AP1918" s="5"/>
      <c r="AQ1918" s="5"/>
      <c r="AR1918" s="5"/>
      <c r="AS1918" s="5"/>
      <c r="AT1918" s="5"/>
      <c r="AU1918" s="5"/>
      <c r="BB1918" s="1" t="s">
        <v>73</v>
      </c>
      <c r="BC1918" s="2">
        <v>41162</v>
      </c>
      <c r="BD1918" s="2">
        <v>42985</v>
      </c>
      <c r="BF1918" s="2">
        <v>43404</v>
      </c>
      <c r="BG1918" s="1" t="s">
        <v>486</v>
      </c>
      <c r="BH1918" s="1" t="s">
        <v>2946</v>
      </c>
      <c r="BI1918" s="1" t="s">
        <v>488</v>
      </c>
      <c r="BJ1918" s="1" t="s">
        <v>4253</v>
      </c>
      <c r="BL1918" s="1" t="s">
        <v>143</v>
      </c>
      <c r="BN1918" s="1" t="s">
        <v>4254</v>
      </c>
      <c r="BO1918" s="1">
        <v>0</v>
      </c>
      <c r="BP1918" s="1">
        <v>0</v>
      </c>
      <c r="BQ1918" s="1" t="s">
        <v>2911</v>
      </c>
      <c r="BS1918" s="1" t="s">
        <v>84</v>
      </c>
      <c r="BU1918" s="1">
        <v>0</v>
      </c>
      <c r="BV1918" s="1">
        <v>0</v>
      </c>
      <c r="BW1918" s="1">
        <v>0</v>
      </c>
      <c r="BX1918" s="1">
        <v>0</v>
      </c>
    </row>
    <row r="1919" spans="4:76" hidden="1" x14ac:dyDescent="0.25">
      <c r="D1919" s="4"/>
      <c r="E1919" s="5" t="str">
        <f>BJ1919</f>
        <v>DPP-2015-AUG</v>
      </c>
      <c r="F1919" s="5" t="str">
        <f>BK1919</f>
        <v>East (ITC)</v>
      </c>
      <c r="H1919" s="5" t="str">
        <f>BB1919</f>
        <v>Withdrawn</v>
      </c>
      <c r="I1919" s="6" t="str">
        <f>BS1919</f>
        <v>Not Started</v>
      </c>
      <c r="J1919" s="1" t="s">
        <v>4255</v>
      </c>
      <c r="P1919" s="1" t="str">
        <f>BM1919</f>
        <v>NRIS</v>
      </c>
      <c r="R1919" s="1">
        <f>BP1919</f>
        <v>120.75</v>
      </c>
      <c r="T1919" s="1" t="str">
        <f>BQ1919</f>
        <v>Wind</v>
      </c>
      <c r="U1919" s="1" t="str">
        <f>BH1919</f>
        <v>Shiawassee County</v>
      </c>
      <c r="V1919" s="1" t="str">
        <f>BI1919</f>
        <v>MI</v>
      </c>
      <c r="AB1919" s="1"/>
      <c r="AC1919" s="1"/>
      <c r="AJ1919" s="5"/>
      <c r="AK1919" s="5"/>
      <c r="AL1919" s="5"/>
      <c r="AM1919" s="5"/>
      <c r="AN1919" s="5"/>
      <c r="AO1919" s="5"/>
      <c r="AP1919" s="5"/>
      <c r="AQ1919" s="5"/>
      <c r="AR1919" s="5"/>
      <c r="AS1919" s="5"/>
      <c r="AT1919" s="5"/>
      <c r="AU1919" s="5"/>
      <c r="BB1919" s="1" t="s">
        <v>73</v>
      </c>
      <c r="BC1919" s="2">
        <v>41229</v>
      </c>
      <c r="BD1919" s="2">
        <v>43010</v>
      </c>
      <c r="BF1919" s="2">
        <v>41927</v>
      </c>
      <c r="BG1919" s="1" t="s">
        <v>139</v>
      </c>
      <c r="BH1919" s="1" t="s">
        <v>368</v>
      </c>
      <c r="BI1919" s="1" t="s">
        <v>130</v>
      </c>
      <c r="BJ1919" s="1" t="s">
        <v>1807</v>
      </c>
      <c r="BK1919" s="1" t="s">
        <v>1808</v>
      </c>
      <c r="BL1919" s="1" t="s">
        <v>134</v>
      </c>
      <c r="BM1919" s="1" t="s">
        <v>126</v>
      </c>
      <c r="BN1919" s="1" t="s">
        <v>4256</v>
      </c>
      <c r="BO1919" s="1">
        <v>120.75</v>
      </c>
      <c r="BP1919" s="1">
        <v>120.75</v>
      </c>
      <c r="BQ1919" s="1" t="s">
        <v>97</v>
      </c>
      <c r="BR1919" s="1" t="s">
        <v>98</v>
      </c>
      <c r="BS1919" s="1" t="s">
        <v>84</v>
      </c>
      <c r="BT1919" s="2">
        <v>44317</v>
      </c>
      <c r="BU1919" s="1">
        <v>0</v>
      </c>
      <c r="BV1919" s="1">
        <v>0</v>
      </c>
      <c r="BW1919" s="1">
        <v>0</v>
      </c>
      <c r="BX1919" s="1">
        <v>0</v>
      </c>
    </row>
    <row r="1920" spans="4:76" hidden="1" x14ac:dyDescent="0.25">
      <c r="D1920" s="4"/>
      <c r="E1920" s="5" t="str">
        <f>BJ1920</f>
        <v>DPP-2020-Cycle</v>
      </c>
      <c r="F1920" s="5" t="str">
        <f>BK1920</f>
        <v>Central</v>
      </c>
      <c r="H1920" s="5" t="str">
        <f>BB1920</f>
        <v>Active</v>
      </c>
      <c r="I1920" s="6" t="str">
        <f>BS1920</f>
        <v>Not Started</v>
      </c>
      <c r="J1920" s="1" t="s">
        <v>3861</v>
      </c>
      <c r="P1920" s="1" t="str">
        <f>BM1920</f>
        <v>NRIS</v>
      </c>
      <c r="R1920" s="1">
        <f>BP1920</f>
        <v>40</v>
      </c>
      <c r="T1920" s="1" t="str">
        <f>BQ1920</f>
        <v>Solar</v>
      </c>
      <c r="U1920" s="1" t="str">
        <f>BH1920</f>
        <v>Meade</v>
      </c>
      <c r="V1920" s="1" t="str">
        <f>BI1920</f>
        <v>KY</v>
      </c>
      <c r="AB1920" s="1"/>
      <c r="AC1920" s="1"/>
      <c r="AJ1920" s="5"/>
      <c r="AK1920" s="5"/>
      <c r="AL1920" s="5"/>
      <c r="AM1920" s="5"/>
      <c r="AN1920" s="5"/>
      <c r="AO1920" s="5"/>
      <c r="AP1920" s="5"/>
      <c r="AQ1920" s="5"/>
      <c r="AR1920" s="32"/>
      <c r="AS1920" s="32"/>
      <c r="AT1920" s="28">
        <f>AR1920/($R1920*1000)</f>
        <v>0</v>
      </c>
      <c r="AU1920" s="28">
        <f>AS1920/($R1920*1000)</f>
        <v>0</v>
      </c>
      <c r="BB1920" s="1" t="s">
        <v>2374</v>
      </c>
      <c r="BC1920" s="2">
        <v>44267</v>
      </c>
      <c r="BF1920" s="2">
        <v>44865</v>
      </c>
      <c r="BG1920" s="1" t="s">
        <v>1657</v>
      </c>
      <c r="BH1920" s="1" t="s">
        <v>3862</v>
      </c>
      <c r="BI1920" s="1" t="s">
        <v>82</v>
      </c>
      <c r="BJ1920" s="1" t="s">
        <v>3565</v>
      </c>
      <c r="BK1920" s="1" t="s">
        <v>2435</v>
      </c>
      <c r="BL1920" s="1" t="s">
        <v>2857</v>
      </c>
      <c r="BM1920" s="1" t="s">
        <v>126</v>
      </c>
      <c r="BN1920" s="1" t="s">
        <v>3863</v>
      </c>
      <c r="BO1920" s="1">
        <v>40</v>
      </c>
      <c r="BP1920" s="1">
        <v>40</v>
      </c>
      <c r="BQ1920" s="1" t="s">
        <v>1485</v>
      </c>
      <c r="BR1920" s="1" t="s">
        <v>3581</v>
      </c>
      <c r="BS1920" s="1" t="s">
        <v>84</v>
      </c>
      <c r="BU1920" s="1">
        <v>0</v>
      </c>
      <c r="BV1920" s="1">
        <v>0</v>
      </c>
      <c r="BW1920" s="1">
        <v>0</v>
      </c>
      <c r="BX1920" s="1">
        <v>0</v>
      </c>
    </row>
    <row r="1921" spans="4:76" hidden="1" x14ac:dyDescent="0.25">
      <c r="D1921" s="4"/>
      <c r="E1921" s="5" t="str">
        <f>BJ1921</f>
        <v>DPP-2015-AUG</v>
      </c>
      <c r="F1921" s="5" t="str">
        <f>BK1921</f>
        <v>West</v>
      </c>
      <c r="H1921" s="5" t="str">
        <f>BB1921</f>
        <v>Withdrawn</v>
      </c>
      <c r="I1921" s="6" t="str">
        <f>BS1921</f>
        <v>Withdrawn</v>
      </c>
      <c r="J1921" s="1" t="s">
        <v>4259</v>
      </c>
      <c r="P1921" s="1" t="str">
        <f>BM1921</f>
        <v>NRIS</v>
      </c>
      <c r="R1921" s="1">
        <f>BP1921</f>
        <v>300</v>
      </c>
      <c r="T1921" s="1" t="str">
        <f>BQ1921</f>
        <v>Wind</v>
      </c>
      <c r="U1921" s="1" t="str">
        <f>BH1921</f>
        <v>Tama County</v>
      </c>
      <c r="V1921" s="1" t="str">
        <f>BI1921</f>
        <v>IA</v>
      </c>
      <c r="AB1921" s="1"/>
      <c r="AC1921" s="1"/>
      <c r="AJ1921" s="5"/>
      <c r="AK1921" s="5"/>
      <c r="AL1921" s="5"/>
      <c r="AM1921" s="5"/>
      <c r="AN1921" s="5"/>
      <c r="AO1921" s="5"/>
      <c r="AP1921" s="5"/>
      <c r="AQ1921" s="5"/>
      <c r="AR1921" s="5"/>
      <c r="AS1921" s="5"/>
      <c r="AT1921" s="5"/>
      <c r="AU1921" s="5"/>
      <c r="BB1921" s="1" t="s">
        <v>73</v>
      </c>
      <c r="BC1921" s="2">
        <v>41591</v>
      </c>
      <c r="BD1921" s="2">
        <v>43020</v>
      </c>
      <c r="BF1921" s="2">
        <v>42248</v>
      </c>
      <c r="BG1921" s="1" t="s">
        <v>87</v>
      </c>
      <c r="BH1921" s="1" t="s">
        <v>578</v>
      </c>
      <c r="BI1921" s="1" t="s">
        <v>89</v>
      </c>
      <c r="BJ1921" s="1" t="s">
        <v>1807</v>
      </c>
      <c r="BK1921" s="1" t="s">
        <v>725</v>
      </c>
      <c r="BL1921" s="1" t="s">
        <v>134</v>
      </c>
      <c r="BM1921" s="1" t="s">
        <v>126</v>
      </c>
      <c r="BN1921" s="1" t="s">
        <v>4260</v>
      </c>
      <c r="BO1921" s="1">
        <v>300</v>
      </c>
      <c r="BP1921" s="1">
        <v>300</v>
      </c>
      <c r="BQ1921" s="1" t="s">
        <v>97</v>
      </c>
      <c r="BS1921" s="1" t="s">
        <v>73</v>
      </c>
      <c r="BT1921" s="2">
        <v>42614</v>
      </c>
      <c r="BU1921" s="1">
        <v>0</v>
      </c>
      <c r="BV1921" s="1">
        <v>0</v>
      </c>
      <c r="BW1921" s="1">
        <v>0</v>
      </c>
      <c r="BX1921" s="1">
        <v>0</v>
      </c>
    </row>
    <row r="1922" spans="4:76" hidden="1" x14ac:dyDescent="0.25">
      <c r="D1922" s="4"/>
      <c r="E1922" s="5" t="str">
        <f>BJ1922</f>
        <v>DPP-2020-Cycle</v>
      </c>
      <c r="F1922" s="5" t="str">
        <f>BK1922</f>
        <v>Central</v>
      </c>
      <c r="H1922" s="5" t="str">
        <f>BB1922</f>
        <v>Withdrawn</v>
      </c>
      <c r="I1922" s="6" t="str">
        <f>BS1922</f>
        <v>Not Started</v>
      </c>
      <c r="J1922" s="1" t="s">
        <v>5939</v>
      </c>
      <c r="P1922" s="1" t="str">
        <f>BM1922</f>
        <v>NRIS</v>
      </c>
      <c r="R1922" s="1">
        <f>BP1922</f>
        <v>50</v>
      </c>
      <c r="T1922" s="1" t="str">
        <f>BQ1922</f>
        <v>Battery Storage</v>
      </c>
      <c r="U1922" s="1" t="str">
        <f>BH1922</f>
        <v>Marion</v>
      </c>
      <c r="V1922" s="1" t="str">
        <f>BI1922</f>
        <v>IN</v>
      </c>
      <c r="AB1922" s="1"/>
      <c r="AC1922" s="1"/>
      <c r="AJ1922" s="5"/>
      <c r="AK1922" s="5"/>
      <c r="AL1922" s="5"/>
      <c r="AM1922" s="5"/>
      <c r="AN1922" s="5"/>
      <c r="AO1922" s="5"/>
      <c r="AP1922" s="5"/>
      <c r="AQ1922" s="5"/>
      <c r="AR1922" s="32"/>
      <c r="AS1922" s="32"/>
      <c r="AT1922" s="28">
        <f>AR1922/($R1922*1000)</f>
        <v>0</v>
      </c>
      <c r="AU1922" s="28">
        <f>AS1922/($R1922*1000)</f>
        <v>0</v>
      </c>
      <c r="BB1922" s="1" t="s">
        <v>73</v>
      </c>
      <c r="BC1922" s="2">
        <v>44259</v>
      </c>
      <c r="BD1922" s="2">
        <v>44270</v>
      </c>
      <c r="BF1922" s="2">
        <v>45170</v>
      </c>
      <c r="BG1922" s="1" t="s">
        <v>2850</v>
      </c>
      <c r="BH1922" s="1" t="s">
        <v>5811</v>
      </c>
      <c r="BI1922" s="1" t="s">
        <v>103</v>
      </c>
      <c r="BJ1922" s="1" t="s">
        <v>3565</v>
      </c>
      <c r="BK1922" s="1" t="s">
        <v>2435</v>
      </c>
      <c r="BL1922" s="1" t="s">
        <v>2857</v>
      </c>
      <c r="BM1922" s="1" t="s">
        <v>126</v>
      </c>
      <c r="BN1922" s="1" t="s">
        <v>5940</v>
      </c>
      <c r="BO1922" s="1">
        <v>50</v>
      </c>
      <c r="BP1922" s="1">
        <v>50</v>
      </c>
      <c r="BQ1922" s="1" t="s">
        <v>2498</v>
      </c>
      <c r="BR1922" s="1" t="s">
        <v>2498</v>
      </c>
      <c r="BS1922" s="1" t="s">
        <v>84</v>
      </c>
      <c r="BU1922" s="1">
        <v>0</v>
      </c>
      <c r="BV1922" s="1">
        <v>0</v>
      </c>
      <c r="BW1922" s="1">
        <v>0</v>
      </c>
      <c r="BX1922" s="1">
        <v>0</v>
      </c>
    </row>
    <row r="1923" spans="4:76" hidden="1" x14ac:dyDescent="0.25">
      <c r="D1923" s="4"/>
      <c r="E1923" s="5" t="str">
        <f>BJ1923</f>
        <v>DPP-2020-Cycle</v>
      </c>
      <c r="F1923" s="5" t="str">
        <f>BK1923</f>
        <v>South</v>
      </c>
      <c r="H1923" s="5" t="str">
        <f>BB1923</f>
        <v>Active</v>
      </c>
      <c r="I1923" s="6" t="str">
        <f>BS1923</f>
        <v>Not Started</v>
      </c>
      <c r="J1923" s="1" t="s">
        <v>3865</v>
      </c>
      <c r="P1923" s="1" t="str">
        <f>BM1923</f>
        <v>NRIS</v>
      </c>
      <c r="R1923" s="1">
        <f>BP1923</f>
        <v>25</v>
      </c>
      <c r="T1923" s="1" t="str">
        <f>BQ1923</f>
        <v>Battery Storage</v>
      </c>
      <c r="U1923" s="1" t="str">
        <f>BH1923</f>
        <v>Ouachita</v>
      </c>
      <c r="V1923" s="1" t="str">
        <f>BI1923</f>
        <v>LA</v>
      </c>
      <c r="AB1923" s="1"/>
      <c r="AC1923" s="1"/>
      <c r="AJ1923" s="5"/>
      <c r="AK1923" s="5"/>
      <c r="AL1923" s="5"/>
      <c r="AM1923" s="5"/>
      <c r="AN1923" s="5"/>
      <c r="AO1923" s="5"/>
      <c r="AP1923" s="5"/>
      <c r="AQ1923" s="5"/>
      <c r="AR1923" s="32"/>
      <c r="AS1923" s="32"/>
      <c r="AT1923" s="28">
        <f>AR1923/($R1923*1000)</f>
        <v>0</v>
      </c>
      <c r="AU1923" s="28">
        <f>AS1923/($R1923*1000)</f>
        <v>0</v>
      </c>
      <c r="BB1923" s="1" t="s">
        <v>2374</v>
      </c>
      <c r="BC1923" s="2">
        <v>44022</v>
      </c>
      <c r="BF1923" s="2">
        <v>45017</v>
      </c>
      <c r="BG1923" s="1" t="s">
        <v>3695</v>
      </c>
      <c r="BH1923" s="1" t="s">
        <v>3866</v>
      </c>
      <c r="BI1923" s="1" t="s">
        <v>61</v>
      </c>
      <c r="BJ1923" s="1" t="s">
        <v>3565</v>
      </c>
      <c r="BK1923" s="1" t="s">
        <v>2395</v>
      </c>
      <c r="BL1923" s="1" t="s">
        <v>2857</v>
      </c>
      <c r="BM1923" s="1" t="s">
        <v>126</v>
      </c>
      <c r="BN1923" s="1" t="s">
        <v>3867</v>
      </c>
      <c r="BO1923" s="1">
        <v>25</v>
      </c>
      <c r="BP1923" s="1">
        <v>25</v>
      </c>
      <c r="BQ1923" s="1" t="s">
        <v>2498</v>
      </c>
      <c r="BR1923" s="1" t="s">
        <v>2498</v>
      </c>
      <c r="BS1923" s="1" t="s">
        <v>84</v>
      </c>
      <c r="BU1923" s="1">
        <v>0</v>
      </c>
      <c r="BV1923" s="1">
        <v>0</v>
      </c>
      <c r="BW1923" s="1">
        <v>0</v>
      </c>
      <c r="BX1923" s="1">
        <v>0</v>
      </c>
    </row>
    <row r="1924" spans="4:76" hidden="1" x14ac:dyDescent="0.25">
      <c r="D1924" s="4"/>
      <c r="E1924" s="5" t="str">
        <f>BJ1924</f>
        <v>DPP-2020-Cycle</v>
      </c>
      <c r="F1924" s="5" t="str">
        <f>BK1924</f>
        <v>East (ITC)</v>
      </c>
      <c r="H1924" s="5" t="str">
        <f>BB1924</f>
        <v>Active</v>
      </c>
      <c r="I1924" s="6" t="str">
        <f>BS1924</f>
        <v>Not Started</v>
      </c>
      <c r="J1924" s="1" t="s">
        <v>3868</v>
      </c>
      <c r="P1924" s="1" t="str">
        <f>BM1924</f>
        <v>NRIS</v>
      </c>
      <c r="R1924" s="1">
        <f>BP1924</f>
        <v>200</v>
      </c>
      <c r="T1924" s="1" t="str">
        <f>BQ1924</f>
        <v>Solar</v>
      </c>
      <c r="U1924" s="1" t="str">
        <f>BH1924</f>
        <v>Otsego</v>
      </c>
      <c r="V1924" s="1" t="str">
        <f>BI1924</f>
        <v>MI</v>
      </c>
      <c r="AB1924" s="1"/>
      <c r="AC1924" s="1"/>
      <c r="AJ1924" s="5"/>
      <c r="AK1924" s="5"/>
      <c r="AL1924" s="5"/>
      <c r="AM1924" s="5"/>
      <c r="AN1924" s="5"/>
      <c r="AO1924" s="5"/>
      <c r="AP1924" s="5"/>
      <c r="AQ1924" s="5"/>
      <c r="AR1924" s="32"/>
      <c r="AS1924" s="32"/>
      <c r="AT1924" s="28">
        <f>AR1924/($R1924*1000)</f>
        <v>0</v>
      </c>
      <c r="AU1924" s="28">
        <f>AS1924/($R1924*1000)</f>
        <v>0</v>
      </c>
      <c r="BB1924" s="1" t="s">
        <v>2374</v>
      </c>
      <c r="BC1924" s="2">
        <v>44022</v>
      </c>
      <c r="BF1924" s="2">
        <v>45184</v>
      </c>
      <c r="BG1924" s="1" t="s">
        <v>3563</v>
      </c>
      <c r="BH1924" s="1" t="s">
        <v>3869</v>
      </c>
      <c r="BI1924" s="1" t="s">
        <v>130</v>
      </c>
      <c r="BJ1924" s="1" t="s">
        <v>3565</v>
      </c>
      <c r="BK1924" s="1" t="s">
        <v>1808</v>
      </c>
      <c r="BL1924" s="1" t="s">
        <v>2857</v>
      </c>
      <c r="BM1924" s="1" t="s">
        <v>126</v>
      </c>
      <c r="BN1924" s="1" t="s">
        <v>3870</v>
      </c>
      <c r="BO1924" s="1">
        <v>200</v>
      </c>
      <c r="BP1924" s="1">
        <v>200</v>
      </c>
      <c r="BQ1924" s="1" t="s">
        <v>1485</v>
      </c>
      <c r="BR1924" s="1" t="s">
        <v>3581</v>
      </c>
      <c r="BS1924" s="1" t="s">
        <v>84</v>
      </c>
      <c r="BU1924" s="1">
        <v>0</v>
      </c>
      <c r="BV1924" s="1">
        <v>0</v>
      </c>
      <c r="BW1924" s="1">
        <v>0</v>
      </c>
      <c r="BX1924" s="1">
        <v>0</v>
      </c>
    </row>
    <row r="1925" spans="4:76" hidden="1" x14ac:dyDescent="0.25">
      <c r="D1925" s="4"/>
      <c r="E1925" s="5" t="str">
        <f>BJ1925</f>
        <v>DPP-2020-Cycle</v>
      </c>
      <c r="F1925" s="5" t="str">
        <f>BK1925</f>
        <v>Central</v>
      </c>
      <c r="H1925" s="5" t="str">
        <f>BB1925</f>
        <v>Active</v>
      </c>
      <c r="I1925" s="6" t="str">
        <f>BS1925</f>
        <v>Not Started</v>
      </c>
      <c r="J1925" s="1" t="s">
        <v>3871</v>
      </c>
      <c r="P1925" s="1" t="str">
        <f>BM1925</f>
        <v>NRIS</v>
      </c>
      <c r="R1925" s="1">
        <f>BP1925</f>
        <v>50</v>
      </c>
      <c r="T1925" s="1" t="str">
        <f>BQ1925</f>
        <v>Solar</v>
      </c>
      <c r="U1925" s="1" t="str">
        <f>BH1925</f>
        <v>Henderson</v>
      </c>
      <c r="V1925" s="1" t="str">
        <f>BI1925</f>
        <v>KY</v>
      </c>
      <c r="AB1925" s="1"/>
      <c r="AC1925" s="1"/>
      <c r="AJ1925" s="5"/>
      <c r="AK1925" s="5"/>
      <c r="AL1925" s="5"/>
      <c r="AM1925" s="5"/>
      <c r="AN1925" s="5"/>
      <c r="AO1925" s="5"/>
      <c r="AP1925" s="5"/>
      <c r="AQ1925" s="5"/>
      <c r="AR1925" s="32"/>
      <c r="AS1925" s="32"/>
      <c r="AT1925" s="28">
        <f>AR1925/($R1925*1000)</f>
        <v>0</v>
      </c>
      <c r="AU1925" s="28">
        <f>AS1925/($R1925*1000)</f>
        <v>0</v>
      </c>
      <c r="BB1925" s="1" t="s">
        <v>2374</v>
      </c>
      <c r="BC1925" s="2">
        <v>44022</v>
      </c>
      <c r="BF1925" s="2">
        <v>45169</v>
      </c>
      <c r="BG1925" s="1" t="s">
        <v>3872</v>
      </c>
      <c r="BH1925" s="1" t="s">
        <v>3873</v>
      </c>
      <c r="BI1925" s="1" t="s">
        <v>82</v>
      </c>
      <c r="BJ1925" s="1" t="s">
        <v>3565</v>
      </c>
      <c r="BK1925" s="1" t="s">
        <v>2435</v>
      </c>
      <c r="BL1925" s="1" t="s">
        <v>2857</v>
      </c>
      <c r="BM1925" s="1" t="s">
        <v>126</v>
      </c>
      <c r="BN1925" s="1" t="s">
        <v>3874</v>
      </c>
      <c r="BO1925" s="1">
        <v>50</v>
      </c>
      <c r="BP1925" s="1">
        <v>50</v>
      </c>
      <c r="BQ1925" s="1" t="s">
        <v>1485</v>
      </c>
      <c r="BR1925" s="1" t="s">
        <v>3581</v>
      </c>
      <c r="BS1925" s="1" t="s">
        <v>84</v>
      </c>
      <c r="BU1925" s="1">
        <v>0</v>
      </c>
      <c r="BV1925" s="1">
        <v>0</v>
      </c>
      <c r="BW1925" s="1">
        <v>0</v>
      </c>
      <c r="BX1925" s="1">
        <v>0</v>
      </c>
    </row>
    <row r="1926" spans="4:76" hidden="1" x14ac:dyDescent="0.25">
      <c r="D1926" s="4"/>
      <c r="E1926" s="5" t="str">
        <f>BJ1926</f>
        <v>DPP-2020-Cycle</v>
      </c>
      <c r="F1926" s="5" t="str">
        <f>BK1926</f>
        <v>West</v>
      </c>
      <c r="H1926" s="5" t="str">
        <f>BB1926</f>
        <v>Active</v>
      </c>
      <c r="I1926" s="6" t="str">
        <f>BS1926</f>
        <v>Not Started</v>
      </c>
      <c r="J1926" s="1" t="s">
        <v>3875</v>
      </c>
      <c r="P1926" s="1" t="str">
        <f>BM1926</f>
        <v>NRIS</v>
      </c>
      <c r="R1926" s="1">
        <f>BP1926</f>
        <v>200</v>
      </c>
      <c r="T1926" s="1" t="str">
        <f>BQ1926</f>
        <v>Solar</v>
      </c>
      <c r="U1926" s="1" t="str">
        <f>BH1926</f>
        <v>Sherburne</v>
      </c>
      <c r="V1926" s="1" t="str">
        <f>BI1926</f>
        <v>MN</v>
      </c>
      <c r="AB1926" s="1"/>
      <c r="AC1926" s="1"/>
      <c r="AJ1926" s="5"/>
      <c r="AK1926" s="5"/>
      <c r="AL1926" s="5"/>
      <c r="AM1926" s="5"/>
      <c r="AN1926" s="5"/>
      <c r="AO1926" s="5"/>
      <c r="AP1926" s="5"/>
      <c r="AQ1926" s="5"/>
      <c r="AR1926" s="32"/>
      <c r="AS1926" s="32"/>
      <c r="AT1926" s="28">
        <f>AR1926/($R1926*1000)</f>
        <v>0</v>
      </c>
      <c r="AU1926" s="28">
        <f>AS1926/($R1926*1000)</f>
        <v>0</v>
      </c>
      <c r="BB1926" s="1" t="s">
        <v>2374</v>
      </c>
      <c r="BC1926" s="2">
        <v>44022</v>
      </c>
      <c r="BF1926" s="2">
        <v>45170</v>
      </c>
      <c r="BG1926" s="1" t="s">
        <v>91</v>
      </c>
      <c r="BH1926" s="1" t="s">
        <v>3876</v>
      </c>
      <c r="BI1926" s="1" t="s">
        <v>93</v>
      </c>
      <c r="BJ1926" s="1" t="s">
        <v>3565</v>
      </c>
      <c r="BK1926" s="1" t="s">
        <v>725</v>
      </c>
      <c r="BL1926" s="1" t="s">
        <v>2857</v>
      </c>
      <c r="BM1926" s="1" t="s">
        <v>126</v>
      </c>
      <c r="BN1926" s="1" t="s">
        <v>3877</v>
      </c>
      <c r="BO1926" s="1">
        <v>200</v>
      </c>
      <c r="BP1926" s="1">
        <v>200</v>
      </c>
      <c r="BQ1926" s="1" t="s">
        <v>1485</v>
      </c>
      <c r="BR1926" s="1" t="s">
        <v>3581</v>
      </c>
      <c r="BS1926" s="1" t="s">
        <v>84</v>
      </c>
      <c r="BU1926" s="1">
        <v>0</v>
      </c>
      <c r="BV1926" s="1">
        <v>0</v>
      </c>
      <c r="BW1926" s="1">
        <v>0</v>
      </c>
      <c r="BX1926" s="1">
        <v>0</v>
      </c>
    </row>
    <row r="1927" spans="4:76" hidden="1" x14ac:dyDescent="0.25">
      <c r="D1927" s="4"/>
      <c r="E1927" s="5" t="str">
        <f>BJ1927</f>
        <v>DPP-2015-FEB</v>
      </c>
      <c r="F1927" s="5" t="str">
        <f>BK1927</f>
        <v>South</v>
      </c>
      <c r="H1927" s="5" t="str">
        <f>BB1927</f>
        <v>Withdrawn</v>
      </c>
      <c r="I1927" s="6" t="str">
        <f>BS1927</f>
        <v>Not Started</v>
      </c>
      <c r="J1927" s="1" t="s">
        <v>4273</v>
      </c>
      <c r="P1927" s="1" t="str">
        <f>BM1927</f>
        <v>NRIS</v>
      </c>
      <c r="R1927" s="1">
        <f>BP1927</f>
        <v>500</v>
      </c>
      <c r="T1927" s="1" t="str">
        <f>BQ1927</f>
        <v>High Voltage DC</v>
      </c>
      <c r="U1927" s="1" t="str">
        <f>BH1927</f>
        <v>Pope County</v>
      </c>
      <c r="V1927" s="1" t="str">
        <f>BI1927</f>
        <v>AR</v>
      </c>
      <c r="AB1927" s="1"/>
      <c r="AC1927" s="1"/>
      <c r="AJ1927" s="5"/>
      <c r="AK1927" s="5"/>
      <c r="AL1927" s="5"/>
      <c r="AM1927" s="5"/>
      <c r="AN1927" s="5"/>
      <c r="AO1927" s="5"/>
      <c r="AP1927" s="5"/>
      <c r="AQ1927" s="5"/>
      <c r="AR1927" s="5"/>
      <c r="AS1927" s="5"/>
      <c r="AT1927" s="5"/>
      <c r="AU1927" s="5"/>
      <c r="BB1927" s="1" t="s">
        <v>73</v>
      </c>
      <c r="BC1927" s="2">
        <v>41627</v>
      </c>
      <c r="BD1927" s="2">
        <v>43108</v>
      </c>
      <c r="BF1927" s="2">
        <v>43405</v>
      </c>
      <c r="BG1927" s="1" t="s">
        <v>59</v>
      </c>
      <c r="BH1927" s="1" t="s">
        <v>435</v>
      </c>
      <c r="BI1927" s="1" t="s">
        <v>2394</v>
      </c>
      <c r="BJ1927" s="1" t="s">
        <v>1438</v>
      </c>
      <c r="BK1927" s="1" t="s">
        <v>2395</v>
      </c>
      <c r="BL1927" s="1" t="s">
        <v>134</v>
      </c>
      <c r="BM1927" s="1" t="s">
        <v>126</v>
      </c>
      <c r="BN1927" s="1" t="s">
        <v>4274</v>
      </c>
      <c r="BO1927" s="1">
        <v>500</v>
      </c>
      <c r="BP1927" s="1">
        <v>500</v>
      </c>
      <c r="BQ1927" s="1" t="s">
        <v>2911</v>
      </c>
      <c r="BS1927" s="1" t="s">
        <v>84</v>
      </c>
      <c r="BU1927" s="1">
        <v>0</v>
      </c>
      <c r="BV1927" s="1">
        <v>0</v>
      </c>
      <c r="BW1927" s="1">
        <v>0</v>
      </c>
      <c r="BX1927" s="1">
        <v>0</v>
      </c>
    </row>
    <row r="1928" spans="4:76" hidden="1" x14ac:dyDescent="0.25">
      <c r="D1928" s="4"/>
      <c r="E1928" s="5" t="str">
        <f>BJ1928</f>
        <v>DPP-2020-Cycle</v>
      </c>
      <c r="F1928" s="5" t="str">
        <f>BK1928</f>
        <v>Central</v>
      </c>
      <c r="H1928" s="5" t="str">
        <f>BB1928</f>
        <v>Withdrawn</v>
      </c>
      <c r="I1928" s="6" t="str">
        <f>BS1928</f>
        <v>Not Started</v>
      </c>
      <c r="J1928" s="1" t="s">
        <v>5618</v>
      </c>
      <c r="P1928" s="1" t="str">
        <f>BM1928</f>
        <v>NRIS</v>
      </c>
      <c r="R1928" s="1">
        <f>BP1928</f>
        <v>200</v>
      </c>
      <c r="T1928" s="1" t="str">
        <f>BQ1928</f>
        <v>Solar</v>
      </c>
      <c r="U1928" s="1" t="str">
        <f>BH1928</f>
        <v>Fountain</v>
      </c>
      <c r="V1928" s="1" t="str">
        <f>BI1928</f>
        <v>IN</v>
      </c>
      <c r="AB1928" s="1"/>
      <c r="AC1928" s="1"/>
      <c r="AJ1928" s="5"/>
      <c r="AK1928" s="5"/>
      <c r="AL1928" s="5"/>
      <c r="AM1928" s="5"/>
      <c r="AN1928" s="5"/>
      <c r="AO1928" s="5"/>
      <c r="AP1928" s="5"/>
      <c r="AQ1928" s="5"/>
      <c r="AR1928" s="32"/>
      <c r="AS1928" s="32"/>
      <c r="AT1928" s="28">
        <f>AR1928/($R1928*1000)</f>
        <v>0</v>
      </c>
      <c r="AU1928" s="28">
        <f>AS1928/($R1928*1000)</f>
        <v>0</v>
      </c>
      <c r="BB1928" s="1" t="s">
        <v>73</v>
      </c>
      <c r="BC1928" s="2">
        <v>44022</v>
      </c>
      <c r="BD1928" s="2">
        <v>44180</v>
      </c>
      <c r="BF1928" s="2">
        <v>45078</v>
      </c>
      <c r="BG1928" s="1" t="s">
        <v>2850</v>
      </c>
      <c r="BH1928" s="1" t="s">
        <v>5619</v>
      </c>
      <c r="BI1928" s="1" t="s">
        <v>103</v>
      </c>
      <c r="BJ1928" s="1" t="s">
        <v>3565</v>
      </c>
      <c r="BK1928" s="1" t="s">
        <v>2435</v>
      </c>
      <c r="BL1928" s="1" t="s">
        <v>2857</v>
      </c>
      <c r="BM1928" s="1" t="s">
        <v>126</v>
      </c>
      <c r="BN1928" s="1" t="s">
        <v>5620</v>
      </c>
      <c r="BO1928" s="1">
        <v>200</v>
      </c>
      <c r="BP1928" s="1">
        <v>200</v>
      </c>
      <c r="BQ1928" s="1" t="s">
        <v>1485</v>
      </c>
      <c r="BR1928" s="1" t="s">
        <v>3581</v>
      </c>
      <c r="BS1928" s="1" t="s">
        <v>84</v>
      </c>
      <c r="BU1928" s="1">
        <v>0</v>
      </c>
      <c r="BV1928" s="1">
        <v>0</v>
      </c>
      <c r="BW1928" s="1">
        <v>0</v>
      </c>
      <c r="BX1928" s="1">
        <v>0</v>
      </c>
    </row>
    <row r="1929" spans="4:76" hidden="1" x14ac:dyDescent="0.25">
      <c r="D1929" s="4"/>
      <c r="E1929" s="5" t="str">
        <f>BJ1929</f>
        <v>DPP-2020-Cycle</v>
      </c>
      <c r="F1929" s="5" t="str">
        <f>BK1929</f>
        <v>South</v>
      </c>
      <c r="H1929" s="5" t="str">
        <f>BB1929</f>
        <v>Active</v>
      </c>
      <c r="I1929" s="6" t="str">
        <f>BS1929</f>
        <v>Not Started</v>
      </c>
      <c r="J1929" s="1" t="s">
        <v>3879</v>
      </c>
      <c r="P1929" s="1" t="str">
        <f>BM1929</f>
        <v>NRIS</v>
      </c>
      <c r="R1929" s="1">
        <f>BP1929</f>
        <v>0</v>
      </c>
      <c r="T1929" s="1" t="str">
        <f>BQ1929</f>
        <v>Battery Storage</v>
      </c>
      <c r="U1929" s="1" t="str">
        <f>BH1929</f>
        <v>Grant</v>
      </c>
      <c r="V1929" s="1" t="str">
        <f>BI1929</f>
        <v>AR</v>
      </c>
      <c r="AB1929" s="1"/>
      <c r="AC1929" s="1"/>
      <c r="AJ1929" s="5"/>
      <c r="AK1929" s="5"/>
      <c r="AL1929" s="5"/>
      <c r="AM1929" s="5"/>
      <c r="AN1929" s="5"/>
      <c r="AO1929" s="5"/>
      <c r="AP1929" s="5"/>
      <c r="AQ1929" s="5"/>
      <c r="AR1929" s="32"/>
      <c r="AS1929" s="32"/>
      <c r="AT1929" s="28" t="e">
        <f>AR1929/($R1929*1000)</f>
        <v>#DIV/0!</v>
      </c>
      <c r="AU1929" s="28" t="e">
        <f>AS1929/($R1929*1000)</f>
        <v>#DIV/0!</v>
      </c>
      <c r="BB1929" s="1" t="s">
        <v>2374</v>
      </c>
      <c r="BC1929" s="2">
        <v>44186</v>
      </c>
      <c r="BF1929" s="2">
        <v>45306</v>
      </c>
      <c r="BG1929" s="1" t="s">
        <v>3586</v>
      </c>
      <c r="BH1929" s="1" t="s">
        <v>3799</v>
      </c>
      <c r="BI1929" s="1" t="s">
        <v>2394</v>
      </c>
      <c r="BJ1929" s="1" t="s">
        <v>3565</v>
      </c>
      <c r="BK1929" s="1" t="s">
        <v>2395</v>
      </c>
      <c r="BL1929" s="1" t="s">
        <v>2857</v>
      </c>
      <c r="BM1929" s="1" t="s">
        <v>126</v>
      </c>
      <c r="BN1929" s="1" t="s">
        <v>3880</v>
      </c>
      <c r="BO1929" s="1">
        <v>0</v>
      </c>
      <c r="BP1929" s="1">
        <v>0</v>
      </c>
      <c r="BQ1929" s="1" t="s">
        <v>2498</v>
      </c>
      <c r="BR1929" s="1" t="s">
        <v>2498</v>
      </c>
      <c r="BS1929" s="1" t="s">
        <v>84</v>
      </c>
      <c r="BU1929" s="1">
        <v>0</v>
      </c>
      <c r="BV1929" s="1">
        <v>0</v>
      </c>
      <c r="BW1929" s="1">
        <v>0</v>
      </c>
      <c r="BX1929" s="1">
        <v>0</v>
      </c>
    </row>
    <row r="1930" spans="4:76" hidden="1" x14ac:dyDescent="0.25">
      <c r="D1930" s="4"/>
      <c r="E1930" s="5" t="str">
        <f>BJ1930</f>
        <v>DPP-2020-Cycle</v>
      </c>
      <c r="F1930" s="5" t="str">
        <f>BK1930</f>
        <v>East (ITC)</v>
      </c>
      <c r="H1930" s="5" t="str">
        <f>BB1930</f>
        <v>Withdrawn</v>
      </c>
      <c r="I1930" s="6" t="str">
        <f>BS1930</f>
        <v>Not Started</v>
      </c>
      <c r="J1930" s="1" t="s">
        <v>5577</v>
      </c>
      <c r="P1930" s="1" t="str">
        <f>BM1930</f>
        <v>NRIS</v>
      </c>
      <c r="R1930" s="1">
        <f>BP1930</f>
        <v>100</v>
      </c>
      <c r="T1930" s="1" t="str">
        <f>BQ1930</f>
        <v>Solar</v>
      </c>
      <c r="U1930" s="1" t="str">
        <f>BH1930</f>
        <v>Ingham</v>
      </c>
      <c r="V1930" s="1" t="str">
        <f>BI1930</f>
        <v>MI</v>
      </c>
      <c r="AB1930" s="1"/>
      <c r="AC1930" s="1"/>
      <c r="AJ1930" s="5"/>
      <c r="AK1930" s="5"/>
      <c r="AL1930" s="5"/>
      <c r="AM1930" s="5"/>
      <c r="AN1930" s="5"/>
      <c r="AO1930" s="5"/>
      <c r="AP1930" s="5"/>
      <c r="AQ1930" s="5"/>
      <c r="AR1930" s="32"/>
      <c r="AS1930" s="32"/>
      <c r="AT1930" s="28">
        <f>AR1930/($R1930*1000)</f>
        <v>0</v>
      </c>
      <c r="AU1930" s="28">
        <f>AS1930/($R1930*1000)</f>
        <v>0</v>
      </c>
      <c r="BB1930" s="1" t="s">
        <v>73</v>
      </c>
      <c r="BC1930" s="2">
        <v>44022</v>
      </c>
      <c r="BD1930" s="2">
        <v>44159</v>
      </c>
      <c r="BF1930" s="2">
        <v>45184</v>
      </c>
      <c r="BG1930" s="1" t="s">
        <v>3563</v>
      </c>
      <c r="BH1930" s="1" t="s">
        <v>4025</v>
      </c>
      <c r="BI1930" s="1" t="s">
        <v>130</v>
      </c>
      <c r="BJ1930" s="1" t="s">
        <v>3565</v>
      </c>
      <c r="BK1930" s="1" t="s">
        <v>1808</v>
      </c>
      <c r="BL1930" s="1" t="s">
        <v>2857</v>
      </c>
      <c r="BM1930" s="1" t="s">
        <v>126</v>
      </c>
      <c r="BN1930" s="1" t="s">
        <v>5578</v>
      </c>
      <c r="BO1930" s="1">
        <v>100</v>
      </c>
      <c r="BP1930" s="1">
        <v>100</v>
      </c>
      <c r="BQ1930" s="1" t="s">
        <v>1485</v>
      </c>
      <c r="BR1930" s="1" t="s">
        <v>3581</v>
      </c>
      <c r="BS1930" s="1" t="s">
        <v>84</v>
      </c>
      <c r="BU1930" s="1">
        <v>0</v>
      </c>
      <c r="BV1930" s="1">
        <v>0</v>
      </c>
      <c r="BW1930" s="1">
        <v>0</v>
      </c>
      <c r="BX1930" s="1">
        <v>0</v>
      </c>
    </row>
    <row r="1931" spans="4:76" hidden="1" x14ac:dyDescent="0.25">
      <c r="D1931" s="4"/>
      <c r="E1931" s="5" t="str">
        <f>BJ1931</f>
        <v>DPP-2020-Cycle</v>
      </c>
      <c r="F1931" s="5" t="str">
        <f>BK1931</f>
        <v>East (ITC)</v>
      </c>
      <c r="H1931" s="5" t="str">
        <f>BB1931</f>
        <v>Active</v>
      </c>
      <c r="I1931" s="6" t="str">
        <f>BS1931</f>
        <v>Not Started</v>
      </c>
      <c r="J1931" s="1" t="s">
        <v>3882</v>
      </c>
      <c r="P1931" s="1" t="str">
        <f>BM1931</f>
        <v>NRIS</v>
      </c>
      <c r="R1931" s="1">
        <f>BP1931</f>
        <v>125</v>
      </c>
      <c r="T1931" s="1" t="str">
        <f>BQ1931</f>
        <v>Solar</v>
      </c>
      <c r="U1931" s="1" t="str">
        <f>BH1931</f>
        <v>St. Joseph</v>
      </c>
      <c r="V1931" s="1" t="str">
        <f>BI1931</f>
        <v>MI</v>
      </c>
      <c r="AB1931" s="1"/>
      <c r="AC1931" s="1"/>
      <c r="AJ1931" s="5"/>
      <c r="AK1931" s="5"/>
      <c r="AL1931" s="5"/>
      <c r="AM1931" s="5"/>
      <c r="AN1931" s="5"/>
      <c r="AO1931" s="5"/>
      <c r="AP1931" s="5"/>
      <c r="AQ1931" s="5"/>
      <c r="AR1931" s="32"/>
      <c r="AS1931" s="32"/>
      <c r="AT1931" s="28">
        <f>AR1931/($R1931*1000)</f>
        <v>0</v>
      </c>
      <c r="AU1931" s="28">
        <f>AS1931/($R1931*1000)</f>
        <v>0</v>
      </c>
      <c r="BB1931" s="1" t="s">
        <v>2374</v>
      </c>
      <c r="BC1931" s="2">
        <v>44022</v>
      </c>
      <c r="BF1931" s="2">
        <v>45170</v>
      </c>
      <c r="BG1931" s="1" t="s">
        <v>3883</v>
      </c>
      <c r="BH1931" s="1" t="s">
        <v>3884</v>
      </c>
      <c r="BI1931" s="1" t="s">
        <v>130</v>
      </c>
      <c r="BJ1931" s="1" t="s">
        <v>3565</v>
      </c>
      <c r="BK1931" s="1" t="s">
        <v>1808</v>
      </c>
      <c r="BL1931" s="1" t="s">
        <v>2857</v>
      </c>
      <c r="BM1931" s="1" t="s">
        <v>126</v>
      </c>
      <c r="BN1931" s="1" t="s">
        <v>3885</v>
      </c>
      <c r="BO1931" s="1">
        <v>125</v>
      </c>
      <c r="BP1931" s="1">
        <v>125</v>
      </c>
      <c r="BQ1931" s="1" t="s">
        <v>1485</v>
      </c>
      <c r="BR1931" s="1" t="s">
        <v>3581</v>
      </c>
      <c r="BS1931" s="1" t="s">
        <v>84</v>
      </c>
      <c r="BU1931" s="1">
        <v>0</v>
      </c>
      <c r="BV1931" s="1">
        <v>0</v>
      </c>
      <c r="BW1931" s="1">
        <v>0</v>
      </c>
      <c r="BX1931" s="1">
        <v>0</v>
      </c>
    </row>
    <row r="1932" spans="4:76" hidden="1" x14ac:dyDescent="0.25">
      <c r="D1932" s="4"/>
      <c r="E1932" s="5" t="str">
        <f>BJ1932</f>
        <v>DPP-2020-Cycle</v>
      </c>
      <c r="F1932" s="5" t="str">
        <f>BK1932</f>
        <v>Central</v>
      </c>
      <c r="H1932" s="5" t="str">
        <f>BB1932</f>
        <v>Active</v>
      </c>
      <c r="I1932" s="6" t="str">
        <f>BS1932</f>
        <v>Not Started</v>
      </c>
      <c r="J1932" s="1" t="s">
        <v>3887</v>
      </c>
      <c r="P1932" s="1" t="str">
        <f>BM1932</f>
        <v>NRIS</v>
      </c>
      <c r="R1932" s="1">
        <f>BP1932</f>
        <v>100</v>
      </c>
      <c r="T1932" s="1" t="str">
        <f>BQ1932</f>
        <v>Solar</v>
      </c>
      <c r="U1932" s="1" t="str">
        <f>BH1932</f>
        <v>Sangamon</v>
      </c>
      <c r="V1932" s="1" t="str">
        <f>BI1932</f>
        <v>IL</v>
      </c>
      <c r="AB1932" s="1"/>
      <c r="AC1932" s="1"/>
      <c r="AJ1932" s="5"/>
      <c r="AK1932" s="5"/>
      <c r="AL1932" s="5"/>
      <c r="AM1932" s="5"/>
      <c r="AN1932" s="5"/>
      <c r="AO1932" s="5"/>
      <c r="AP1932" s="5"/>
      <c r="AQ1932" s="5"/>
      <c r="AR1932" s="32"/>
      <c r="AS1932" s="32"/>
      <c r="AT1932" s="28">
        <f>AR1932/($R1932*1000)</f>
        <v>0</v>
      </c>
      <c r="AU1932" s="28">
        <f>AS1932/($R1932*1000)</f>
        <v>0</v>
      </c>
      <c r="BB1932" s="1" t="s">
        <v>2374</v>
      </c>
      <c r="BC1932" s="2">
        <v>44267</v>
      </c>
      <c r="BF1932" s="2">
        <v>45169</v>
      </c>
      <c r="BG1932" s="1" t="s">
        <v>122</v>
      </c>
      <c r="BH1932" s="1" t="s">
        <v>3888</v>
      </c>
      <c r="BI1932" s="1" t="s">
        <v>124</v>
      </c>
      <c r="BJ1932" s="1" t="s">
        <v>3565</v>
      </c>
      <c r="BK1932" s="1" t="s">
        <v>2435</v>
      </c>
      <c r="BL1932" s="1" t="s">
        <v>2857</v>
      </c>
      <c r="BM1932" s="1" t="s">
        <v>126</v>
      </c>
      <c r="BN1932" s="1" t="s">
        <v>3889</v>
      </c>
      <c r="BO1932" s="1">
        <v>100</v>
      </c>
      <c r="BP1932" s="1">
        <v>100</v>
      </c>
      <c r="BQ1932" s="1" t="s">
        <v>1485</v>
      </c>
      <c r="BR1932" s="1" t="s">
        <v>3581</v>
      </c>
      <c r="BS1932" s="1" t="s">
        <v>84</v>
      </c>
      <c r="BU1932" s="1">
        <v>0</v>
      </c>
      <c r="BV1932" s="1">
        <v>0</v>
      </c>
      <c r="BW1932" s="1">
        <v>0</v>
      </c>
      <c r="BX1932" s="1">
        <v>0</v>
      </c>
    </row>
    <row r="1933" spans="4:76" hidden="1" x14ac:dyDescent="0.25">
      <c r="D1933" s="4"/>
      <c r="E1933" s="5" t="str">
        <f>BJ1933</f>
        <v>DPP-2020-Cycle</v>
      </c>
      <c r="F1933" s="5" t="str">
        <f>BK1933</f>
        <v>West</v>
      </c>
      <c r="H1933" s="5" t="str">
        <f>BB1933</f>
        <v>Active</v>
      </c>
      <c r="I1933" s="6" t="str">
        <f>BS1933</f>
        <v>Not Started</v>
      </c>
      <c r="J1933" s="1" t="s">
        <v>3890</v>
      </c>
      <c r="P1933" s="1" t="str">
        <f>BM1933</f>
        <v>NRIS</v>
      </c>
      <c r="R1933" s="1">
        <f>BP1933</f>
        <v>174</v>
      </c>
      <c r="T1933" s="1" t="str">
        <f>BQ1933</f>
        <v>Solar</v>
      </c>
      <c r="U1933" s="1" t="str">
        <f>BH1933</f>
        <v>Morrison</v>
      </c>
      <c r="V1933" s="1" t="str">
        <f>BI1933</f>
        <v>MN</v>
      </c>
      <c r="AB1933" s="1"/>
      <c r="AC1933" s="1"/>
      <c r="AJ1933" s="5"/>
      <c r="AK1933" s="5"/>
      <c r="AL1933" s="5"/>
      <c r="AM1933" s="5"/>
      <c r="AN1933" s="5"/>
      <c r="AO1933" s="5"/>
      <c r="AP1933" s="5"/>
      <c r="AQ1933" s="5"/>
      <c r="AR1933" s="32"/>
      <c r="AS1933" s="32"/>
      <c r="AT1933" s="28">
        <f>AR1933/($R1933*1000)</f>
        <v>0</v>
      </c>
      <c r="AU1933" s="28">
        <f>AS1933/($R1933*1000)</f>
        <v>0</v>
      </c>
      <c r="BB1933" s="1" t="s">
        <v>2374</v>
      </c>
      <c r="BC1933" s="2">
        <v>44025</v>
      </c>
      <c r="BF1933" s="2">
        <v>45170</v>
      </c>
      <c r="BG1933" s="1" t="s">
        <v>3891</v>
      </c>
      <c r="BH1933" s="1" t="s">
        <v>3892</v>
      </c>
      <c r="BI1933" s="1" t="s">
        <v>93</v>
      </c>
      <c r="BJ1933" s="1" t="s">
        <v>3565</v>
      </c>
      <c r="BK1933" s="1" t="s">
        <v>725</v>
      </c>
      <c r="BL1933" s="1" t="s">
        <v>2857</v>
      </c>
      <c r="BM1933" s="1" t="s">
        <v>126</v>
      </c>
      <c r="BN1933" s="1" t="s">
        <v>3893</v>
      </c>
      <c r="BO1933" s="1">
        <v>174</v>
      </c>
      <c r="BP1933" s="1">
        <v>174</v>
      </c>
      <c r="BQ1933" s="1" t="s">
        <v>1485</v>
      </c>
      <c r="BR1933" s="1" t="s">
        <v>3581</v>
      </c>
      <c r="BS1933" s="1" t="s">
        <v>84</v>
      </c>
      <c r="BU1933" s="1">
        <v>0</v>
      </c>
      <c r="BV1933" s="1">
        <v>0</v>
      </c>
      <c r="BW1933" s="1">
        <v>0</v>
      </c>
      <c r="BX1933" s="1">
        <v>0</v>
      </c>
    </row>
    <row r="1934" spans="4:76" hidden="1" x14ac:dyDescent="0.25">
      <c r="D1934" s="4"/>
      <c r="E1934" s="5" t="str">
        <f>BJ1934</f>
        <v>DPP-2020-Cycle</v>
      </c>
      <c r="F1934" s="5" t="str">
        <f>BK1934</f>
        <v>South</v>
      </c>
      <c r="H1934" s="5" t="str">
        <f>BB1934</f>
        <v>Active</v>
      </c>
      <c r="I1934" s="6" t="str">
        <f>BS1934</f>
        <v>Not Started</v>
      </c>
      <c r="J1934" s="1" t="s">
        <v>3894</v>
      </c>
      <c r="K1934" s="1" t="e">
        <f>VLOOKUP(J1934,#REF!,3,FALSE)</f>
        <v>#REF!</v>
      </c>
      <c r="P1934" s="1" t="str">
        <f>BM1934</f>
        <v>NRIS</v>
      </c>
      <c r="R1934" s="1">
        <f>BP1934</f>
        <v>100</v>
      </c>
      <c r="T1934" s="1" t="str">
        <f>BQ1934</f>
        <v>Solar</v>
      </c>
      <c r="U1934" s="1" t="str">
        <f>BH1934</f>
        <v>Union</v>
      </c>
      <c r="V1934" s="1" t="str">
        <f>BI1934</f>
        <v>AR</v>
      </c>
      <c r="AB1934" s="1" t="str">
        <f>BN1934</f>
        <v>El Dorado East - Sterlington 115 kV</v>
      </c>
      <c r="AC1934" s="1" t="str">
        <f>BG1934</f>
        <v>Entergy Mississippi LLC</v>
      </c>
      <c r="AJ1934" s="17" t="e">
        <f>VLOOKUP(J1934,#REF!,7,FALSE)</f>
        <v>#REF!</v>
      </c>
      <c r="AK1934" s="17"/>
      <c r="AL1934" s="17"/>
      <c r="AM1934" s="17"/>
      <c r="AN1934" s="17"/>
      <c r="AO1934" s="17"/>
      <c r="AP1934" s="17"/>
      <c r="AQ1934" s="17"/>
      <c r="AR1934" s="32" t="e">
        <f>VLOOKUP(J1934,#REF!,5,FALSE)</f>
        <v>#REF!</v>
      </c>
      <c r="AS1934" s="32" t="e">
        <f>VLOOKUP(J1934,#REF!,6,FALSE)</f>
        <v>#REF!</v>
      </c>
      <c r="AT1934" s="28" t="e">
        <f>AR1934/($R1934*1000)</f>
        <v>#REF!</v>
      </c>
      <c r="AU1934" s="28" t="e">
        <f>AS1934/($R1934*1000)</f>
        <v>#REF!</v>
      </c>
      <c r="BB1934" s="1" t="s">
        <v>2374</v>
      </c>
      <c r="BC1934" s="2">
        <v>44187</v>
      </c>
      <c r="BF1934" s="2">
        <v>45170</v>
      </c>
      <c r="BG1934" s="1" t="s">
        <v>3615</v>
      </c>
      <c r="BH1934" s="1" t="s">
        <v>3587</v>
      </c>
      <c r="BI1934" s="1" t="s">
        <v>2394</v>
      </c>
      <c r="BJ1934" s="1" t="s">
        <v>3565</v>
      </c>
      <c r="BK1934" s="1" t="s">
        <v>2395</v>
      </c>
      <c r="BL1934" s="1" t="s">
        <v>2857</v>
      </c>
      <c r="BM1934" s="1" t="s">
        <v>126</v>
      </c>
      <c r="BN1934" s="1" t="s">
        <v>3588</v>
      </c>
      <c r="BO1934" s="1">
        <v>100</v>
      </c>
      <c r="BP1934" s="1">
        <v>100</v>
      </c>
      <c r="BQ1934" s="1" t="s">
        <v>1485</v>
      </c>
      <c r="BR1934" s="1" t="s">
        <v>3581</v>
      </c>
      <c r="BS1934" s="1" t="s">
        <v>84</v>
      </c>
      <c r="BU1934" s="1">
        <v>0</v>
      </c>
      <c r="BV1934" s="1">
        <v>0</v>
      </c>
      <c r="BW1934" s="1">
        <v>0</v>
      </c>
      <c r="BX1934" s="1">
        <v>0</v>
      </c>
    </row>
    <row r="1935" spans="4:76" hidden="1" x14ac:dyDescent="0.25">
      <c r="D1935" s="4"/>
      <c r="E1935" s="5" t="str">
        <f>BJ1935</f>
        <v>DPP-2020-Cycle</v>
      </c>
      <c r="F1935" s="5" t="str">
        <f>BK1935</f>
        <v>West</v>
      </c>
      <c r="H1935" s="5" t="str">
        <f>BB1935</f>
        <v>Active</v>
      </c>
      <c r="I1935" s="6" t="str">
        <f>BS1935</f>
        <v>Not Started</v>
      </c>
      <c r="J1935" s="1" t="s">
        <v>3895</v>
      </c>
      <c r="P1935" s="1" t="str">
        <f>BM1935</f>
        <v>NRIS</v>
      </c>
      <c r="R1935" s="1">
        <f>BP1935</f>
        <v>400</v>
      </c>
      <c r="T1935" s="1" t="str">
        <f>BQ1935</f>
        <v>Wind</v>
      </c>
      <c r="U1935" s="1" t="str">
        <f>BH1935</f>
        <v>Cass</v>
      </c>
      <c r="V1935" s="1" t="str">
        <f>BI1935</f>
        <v>ND</v>
      </c>
      <c r="AB1935" s="1"/>
      <c r="AC1935" s="1"/>
      <c r="AJ1935" s="5"/>
      <c r="AK1935" s="5"/>
      <c r="AL1935" s="5"/>
      <c r="AM1935" s="5"/>
      <c r="AN1935" s="5"/>
      <c r="AO1935" s="5"/>
      <c r="AP1935" s="5"/>
      <c r="AQ1935" s="5"/>
      <c r="AR1935" s="32"/>
      <c r="AS1935" s="32"/>
      <c r="AT1935" s="28">
        <f>AR1935/($R1935*1000)</f>
        <v>0</v>
      </c>
      <c r="AU1935" s="28">
        <f>AS1935/($R1935*1000)</f>
        <v>0</v>
      </c>
      <c r="BB1935" s="1" t="s">
        <v>2374</v>
      </c>
      <c r="BC1935" s="2">
        <v>44025</v>
      </c>
      <c r="BF1935" s="2">
        <v>45139</v>
      </c>
      <c r="BG1935" s="1" t="s">
        <v>91</v>
      </c>
      <c r="BH1935" s="1" t="s">
        <v>3830</v>
      </c>
      <c r="BI1935" s="1" t="s">
        <v>194</v>
      </c>
      <c r="BJ1935" s="1" t="s">
        <v>3565</v>
      </c>
      <c r="BK1935" s="1" t="s">
        <v>725</v>
      </c>
      <c r="BL1935" s="1" t="s">
        <v>2857</v>
      </c>
      <c r="BM1935" s="1" t="s">
        <v>126</v>
      </c>
      <c r="BN1935" s="1" t="s">
        <v>3896</v>
      </c>
      <c r="BO1935" s="1">
        <v>400</v>
      </c>
      <c r="BP1935" s="1">
        <v>400</v>
      </c>
      <c r="BQ1935" s="1" t="s">
        <v>97</v>
      </c>
      <c r="BR1935" s="1" t="s">
        <v>3613</v>
      </c>
      <c r="BS1935" s="1" t="s">
        <v>84</v>
      </c>
      <c r="BU1935" s="1">
        <v>0</v>
      </c>
      <c r="BV1935" s="1">
        <v>0</v>
      </c>
      <c r="BW1935" s="1">
        <v>0</v>
      </c>
      <c r="BX1935" s="1">
        <v>0</v>
      </c>
    </row>
    <row r="1936" spans="4:76" hidden="1" x14ac:dyDescent="0.25">
      <c r="D1936" s="4"/>
      <c r="E1936" s="5" t="str">
        <f>BJ1936</f>
        <v>DPP-2020-Cycle</v>
      </c>
      <c r="F1936" s="5" t="str">
        <f>BK1936</f>
        <v>East (ITC)</v>
      </c>
      <c r="H1936" s="5" t="str">
        <f>BB1936</f>
        <v>Active</v>
      </c>
      <c r="I1936" s="6" t="str">
        <f>BS1936</f>
        <v>Not Started</v>
      </c>
      <c r="J1936" s="1" t="s">
        <v>3897</v>
      </c>
      <c r="P1936" s="1" t="str">
        <f>BM1936</f>
        <v>NRIS</v>
      </c>
      <c r="R1936" s="1">
        <f>BP1936</f>
        <v>250</v>
      </c>
      <c r="T1936" s="1" t="str">
        <f>BQ1936</f>
        <v>Solar</v>
      </c>
      <c r="U1936" s="1" t="str">
        <f>BH1936</f>
        <v>Muskegon</v>
      </c>
      <c r="V1936" s="1" t="str">
        <f>BI1936</f>
        <v>MI</v>
      </c>
      <c r="AB1936" s="1"/>
      <c r="AC1936" s="1"/>
      <c r="AJ1936" s="5"/>
      <c r="AK1936" s="5"/>
      <c r="AL1936" s="5"/>
      <c r="AM1936" s="5"/>
      <c r="AN1936" s="5"/>
      <c r="AO1936" s="5"/>
      <c r="AP1936" s="5"/>
      <c r="AQ1936" s="5"/>
      <c r="AR1936" s="32"/>
      <c r="AS1936" s="32"/>
      <c r="AT1936" s="28">
        <f>AR1936/($R1936*1000)</f>
        <v>0</v>
      </c>
      <c r="AU1936" s="28">
        <f>AS1936/($R1936*1000)</f>
        <v>0</v>
      </c>
      <c r="BB1936" s="1" t="s">
        <v>2374</v>
      </c>
      <c r="BC1936" s="2">
        <v>44025</v>
      </c>
      <c r="BF1936" s="2">
        <v>45337</v>
      </c>
      <c r="BG1936" s="1" t="s">
        <v>3563</v>
      </c>
      <c r="BH1936" s="1" t="s">
        <v>3827</v>
      </c>
      <c r="BI1936" s="1" t="s">
        <v>130</v>
      </c>
      <c r="BJ1936" s="1" t="s">
        <v>3565</v>
      </c>
      <c r="BK1936" s="1" t="s">
        <v>1808</v>
      </c>
      <c r="BL1936" s="1" t="s">
        <v>2857</v>
      </c>
      <c r="BM1936" s="1" t="s">
        <v>126</v>
      </c>
      <c r="BN1936" s="1" t="s">
        <v>3898</v>
      </c>
      <c r="BO1936" s="1">
        <v>250</v>
      </c>
      <c r="BP1936" s="1">
        <v>250</v>
      </c>
      <c r="BQ1936" s="1" t="s">
        <v>1485</v>
      </c>
      <c r="BR1936" s="1" t="s">
        <v>3581</v>
      </c>
      <c r="BS1936" s="1" t="s">
        <v>84</v>
      </c>
      <c r="BU1936" s="1">
        <v>0</v>
      </c>
      <c r="BV1936" s="1">
        <v>0</v>
      </c>
      <c r="BW1936" s="1">
        <v>0</v>
      </c>
      <c r="BX1936" s="1">
        <v>0</v>
      </c>
    </row>
    <row r="1937" spans="4:76" hidden="1" x14ac:dyDescent="0.25">
      <c r="D1937" s="4"/>
      <c r="E1937" s="5" t="str">
        <f>BJ1937</f>
        <v>DPP-2020-Cycle</v>
      </c>
      <c r="F1937" s="5" t="str">
        <f>BK1937</f>
        <v>East (ATC)</v>
      </c>
      <c r="H1937" s="5" t="str">
        <f>BB1937</f>
        <v>Active</v>
      </c>
      <c r="I1937" s="6" t="str">
        <f>BS1937</f>
        <v>Not Started</v>
      </c>
      <c r="J1937" s="1" t="s">
        <v>3899</v>
      </c>
      <c r="P1937" s="1" t="str">
        <f>BM1937</f>
        <v>NRIS</v>
      </c>
      <c r="R1937" s="1">
        <f>BP1937</f>
        <v>150</v>
      </c>
      <c r="T1937" s="1" t="str">
        <f>BQ1937</f>
        <v>Solar</v>
      </c>
      <c r="U1937" s="1" t="str">
        <f>BH1937</f>
        <v>Oconto</v>
      </c>
      <c r="V1937" s="1" t="str">
        <f>BI1937</f>
        <v>WI</v>
      </c>
      <c r="AB1937" s="1"/>
      <c r="AC1937" s="1"/>
      <c r="AJ1937" s="5"/>
      <c r="AK1937" s="5"/>
      <c r="AL1937" s="5"/>
      <c r="AM1937" s="5"/>
      <c r="AN1937" s="5"/>
      <c r="AO1937" s="5"/>
      <c r="AP1937" s="5"/>
      <c r="AQ1937" s="5"/>
      <c r="AR1937" s="32"/>
      <c r="AS1937" s="32"/>
      <c r="AT1937" s="28">
        <f>AR1937/($R1937*1000)</f>
        <v>0</v>
      </c>
      <c r="AU1937" s="28">
        <f>AS1937/($R1937*1000)</f>
        <v>0</v>
      </c>
      <c r="BB1937" s="1" t="s">
        <v>2374</v>
      </c>
      <c r="BC1937" s="2">
        <v>44025</v>
      </c>
      <c r="BF1937" s="2">
        <v>45200</v>
      </c>
      <c r="BG1937" s="1" t="s">
        <v>74</v>
      </c>
      <c r="BH1937" s="1" t="s">
        <v>3900</v>
      </c>
      <c r="BI1937" s="1" t="s">
        <v>76</v>
      </c>
      <c r="BJ1937" s="1" t="s">
        <v>3565</v>
      </c>
      <c r="BK1937" s="1" t="s">
        <v>2196</v>
      </c>
      <c r="BL1937" s="1" t="s">
        <v>2857</v>
      </c>
      <c r="BM1937" s="1" t="s">
        <v>126</v>
      </c>
      <c r="BN1937" s="1" t="s">
        <v>3901</v>
      </c>
      <c r="BO1937" s="1">
        <v>150</v>
      </c>
      <c r="BP1937" s="1">
        <v>150</v>
      </c>
      <c r="BQ1937" s="1" t="s">
        <v>1485</v>
      </c>
      <c r="BR1937" s="1" t="s">
        <v>3581</v>
      </c>
      <c r="BS1937" s="1" t="s">
        <v>84</v>
      </c>
      <c r="BU1937" s="1">
        <v>0</v>
      </c>
      <c r="BV1937" s="1">
        <v>0</v>
      </c>
      <c r="BW1937" s="1">
        <v>0</v>
      </c>
      <c r="BX1937" s="1">
        <v>0</v>
      </c>
    </row>
    <row r="1938" spans="4:76" hidden="1" x14ac:dyDescent="0.25">
      <c r="D1938" s="4"/>
      <c r="E1938" s="5" t="str">
        <f>BJ1938</f>
        <v>DPP-2020-Cycle</v>
      </c>
      <c r="F1938" s="5" t="str">
        <f>BK1938</f>
        <v>Central</v>
      </c>
      <c r="H1938" s="5" t="str">
        <f>BB1938</f>
        <v>Active</v>
      </c>
      <c r="I1938" s="6" t="str">
        <f>BS1938</f>
        <v>Not Started</v>
      </c>
      <c r="J1938" s="1" t="s">
        <v>3902</v>
      </c>
      <c r="P1938" s="1" t="str">
        <f>BM1938</f>
        <v>NRIS</v>
      </c>
      <c r="R1938" s="1">
        <f>BP1938</f>
        <v>200</v>
      </c>
      <c r="T1938" s="1" t="str">
        <f>BQ1938</f>
        <v>Solar</v>
      </c>
      <c r="U1938" s="1" t="str">
        <f>BH1938</f>
        <v>Knox</v>
      </c>
      <c r="V1938" s="1" t="str">
        <f>BI1938</f>
        <v>IN</v>
      </c>
      <c r="AB1938" s="1"/>
      <c r="AC1938" s="1"/>
      <c r="AJ1938" s="5"/>
      <c r="AK1938" s="5"/>
      <c r="AL1938" s="5"/>
      <c r="AM1938" s="5"/>
      <c r="AN1938" s="5"/>
      <c r="AO1938" s="5"/>
      <c r="AP1938" s="5"/>
      <c r="AQ1938" s="5"/>
      <c r="AR1938" s="32"/>
      <c r="AS1938" s="32"/>
      <c r="AT1938" s="28">
        <f>AR1938/($R1938*1000)</f>
        <v>0</v>
      </c>
      <c r="AU1938" s="28">
        <f>AS1938/($R1938*1000)</f>
        <v>0</v>
      </c>
      <c r="BB1938" s="1" t="s">
        <v>2374</v>
      </c>
      <c r="BC1938" s="2">
        <v>44025</v>
      </c>
      <c r="BF1938" s="2">
        <v>45169</v>
      </c>
      <c r="BG1938" s="1" t="s">
        <v>2850</v>
      </c>
      <c r="BH1938" s="1" t="s">
        <v>3903</v>
      </c>
      <c r="BI1938" s="1" t="s">
        <v>103</v>
      </c>
      <c r="BJ1938" s="1" t="s">
        <v>3565</v>
      </c>
      <c r="BK1938" s="1" t="s">
        <v>2435</v>
      </c>
      <c r="BL1938" s="1" t="s">
        <v>2857</v>
      </c>
      <c r="BM1938" s="1" t="s">
        <v>126</v>
      </c>
      <c r="BN1938" s="1" t="s">
        <v>3904</v>
      </c>
      <c r="BO1938" s="1">
        <v>200</v>
      </c>
      <c r="BP1938" s="1">
        <v>200</v>
      </c>
      <c r="BQ1938" s="1" t="s">
        <v>1485</v>
      </c>
      <c r="BR1938" s="1" t="s">
        <v>3581</v>
      </c>
      <c r="BS1938" s="1" t="s">
        <v>84</v>
      </c>
      <c r="BU1938" s="1">
        <v>0</v>
      </c>
      <c r="BV1938" s="1">
        <v>0</v>
      </c>
      <c r="BW1938" s="1">
        <v>0</v>
      </c>
      <c r="BX1938" s="1">
        <v>0</v>
      </c>
    </row>
    <row r="1939" spans="4:76" hidden="1" x14ac:dyDescent="0.25">
      <c r="D1939" s="4"/>
      <c r="E1939" s="5" t="str">
        <f>BJ1939</f>
        <v>DPP-2020-Cycle</v>
      </c>
      <c r="F1939" s="5" t="str">
        <f>BK1939</f>
        <v>Central</v>
      </c>
      <c r="H1939" s="5" t="str">
        <f>BB1939</f>
        <v>Withdrawn</v>
      </c>
      <c r="I1939" s="6" t="str">
        <f>BS1939</f>
        <v>Not Started</v>
      </c>
      <c r="J1939" s="1" t="s">
        <v>5624</v>
      </c>
      <c r="P1939" s="1" t="str">
        <f>BM1939</f>
        <v>NRIS</v>
      </c>
      <c r="R1939" s="1">
        <f>BP1939</f>
        <v>200</v>
      </c>
      <c r="T1939" s="1" t="str">
        <f>BQ1939</f>
        <v>Solar</v>
      </c>
      <c r="U1939" s="1" t="str">
        <f>BH1939</f>
        <v>Vermilion</v>
      </c>
      <c r="V1939" s="1" t="str">
        <f>BI1939</f>
        <v>IL</v>
      </c>
      <c r="AB1939" s="1"/>
      <c r="AC1939" s="1"/>
      <c r="AJ1939" s="5"/>
      <c r="AK1939" s="5"/>
      <c r="AL1939" s="5"/>
      <c r="AM1939" s="5"/>
      <c r="AN1939" s="5"/>
      <c r="AO1939" s="5"/>
      <c r="AP1939" s="5"/>
      <c r="AQ1939" s="5"/>
      <c r="AR1939" s="32"/>
      <c r="AS1939" s="32"/>
      <c r="AT1939" s="28">
        <f>AR1939/($R1939*1000)</f>
        <v>0</v>
      </c>
      <c r="AU1939" s="28">
        <f>AS1939/($R1939*1000)</f>
        <v>0</v>
      </c>
      <c r="BB1939" s="1" t="s">
        <v>73</v>
      </c>
      <c r="BC1939" s="2">
        <v>44025</v>
      </c>
      <c r="BD1939" s="2">
        <v>44183</v>
      </c>
      <c r="BF1939" s="2">
        <v>45184</v>
      </c>
      <c r="BG1939" s="1" t="s">
        <v>122</v>
      </c>
      <c r="BH1939" s="1" t="s">
        <v>4005</v>
      </c>
      <c r="BI1939" s="1" t="s">
        <v>124</v>
      </c>
      <c r="BJ1939" s="1" t="s">
        <v>3565</v>
      </c>
      <c r="BK1939" s="1" t="s">
        <v>2435</v>
      </c>
      <c r="BL1939" s="1" t="s">
        <v>2857</v>
      </c>
      <c r="BM1939" s="1" t="s">
        <v>126</v>
      </c>
      <c r="BN1939" s="1" t="s">
        <v>5625</v>
      </c>
      <c r="BO1939" s="1">
        <v>200</v>
      </c>
      <c r="BP1939" s="1">
        <v>200</v>
      </c>
      <c r="BQ1939" s="1" t="s">
        <v>1485</v>
      </c>
      <c r="BR1939" s="1" t="s">
        <v>3581</v>
      </c>
      <c r="BS1939" s="1" t="s">
        <v>84</v>
      </c>
      <c r="BU1939" s="1">
        <v>0</v>
      </c>
      <c r="BV1939" s="1">
        <v>0</v>
      </c>
      <c r="BW1939" s="1">
        <v>0</v>
      </c>
      <c r="BX1939" s="1">
        <v>0</v>
      </c>
    </row>
    <row r="1940" spans="4:76" hidden="1" x14ac:dyDescent="0.25">
      <c r="D1940" s="4"/>
      <c r="E1940" s="5" t="str">
        <f>BJ1940</f>
        <v>DPP-2020-Cycle</v>
      </c>
      <c r="F1940" s="5" t="str">
        <f>BK1940</f>
        <v>South</v>
      </c>
      <c r="H1940" s="5" t="str">
        <f>BB1940</f>
        <v>Active</v>
      </c>
      <c r="I1940" s="6" t="str">
        <f>BS1940</f>
        <v>Not Started</v>
      </c>
      <c r="J1940" s="1" t="s">
        <v>3906</v>
      </c>
      <c r="K1940" s="1" t="e">
        <f>VLOOKUP(J1940,#REF!,3,FALSE)</f>
        <v>#REF!</v>
      </c>
      <c r="P1940" s="1" t="str">
        <f>BM1940</f>
        <v>NRIS</v>
      </c>
      <c r="R1940" s="1">
        <f>BP1940</f>
        <v>200</v>
      </c>
      <c r="T1940" s="1" t="str">
        <f>BQ1940</f>
        <v>Solar</v>
      </c>
      <c r="U1940" s="1" t="str">
        <f>BH1940</f>
        <v>Ascension</v>
      </c>
      <c r="V1940" s="1" t="str">
        <f>BI1940</f>
        <v>LA</v>
      </c>
      <c r="AB1940" s="1" t="str">
        <f>BN1940</f>
        <v>ST. JAMES - WELCOME 230KV</v>
      </c>
      <c r="AC1940" s="1" t="str">
        <f>BG1940</f>
        <v>Entergy Louisiana LLC</v>
      </c>
      <c r="AH1940" s="17" t="e">
        <f>AJ1940*(1000*BO1940)</f>
        <v>#REF!</v>
      </c>
      <c r="AI1940" s="17" t="e">
        <f>#REF!*(1000*BO1940)</f>
        <v>#REF!</v>
      </c>
      <c r="AJ1940" s="19" t="e">
        <f>VLOOKUP(J1940,#REF!,7,FALSE)</f>
        <v>#REF!</v>
      </c>
      <c r="AK1940" s="19"/>
      <c r="AL1940" s="19"/>
      <c r="AM1940" s="19"/>
      <c r="AN1940" s="19"/>
      <c r="AO1940" s="19"/>
      <c r="AP1940" s="19"/>
      <c r="AQ1940" s="19"/>
      <c r="AR1940" s="32" t="e">
        <f>VLOOKUP(J1940,#REF!,5,FALSE)</f>
        <v>#REF!</v>
      </c>
      <c r="AS1940" s="32" t="e">
        <f>VLOOKUP(J1940,#REF!,6,FALSE)</f>
        <v>#REF!</v>
      </c>
      <c r="AT1940" s="28" t="e">
        <f>AR1940/($R1940*1000)</f>
        <v>#REF!</v>
      </c>
      <c r="AU1940" s="28" t="e">
        <f>AS1940/($R1940*1000)</f>
        <v>#REF!</v>
      </c>
      <c r="BB1940" s="1" t="s">
        <v>2374</v>
      </c>
      <c r="BC1940" s="2">
        <v>44244</v>
      </c>
      <c r="BF1940" s="2">
        <v>45017</v>
      </c>
      <c r="BG1940" s="1" t="s">
        <v>3695</v>
      </c>
      <c r="BH1940" s="1" t="s">
        <v>3907</v>
      </c>
      <c r="BI1940" s="1" t="s">
        <v>61</v>
      </c>
      <c r="BJ1940" s="1" t="s">
        <v>3565</v>
      </c>
      <c r="BK1940" s="1" t="s">
        <v>2395</v>
      </c>
      <c r="BL1940" s="1" t="s">
        <v>2857</v>
      </c>
      <c r="BM1940" s="1" t="s">
        <v>126</v>
      </c>
      <c r="BN1940" s="1" t="s">
        <v>3908</v>
      </c>
      <c r="BO1940" s="1">
        <v>200</v>
      </c>
      <c r="BP1940" s="1">
        <v>200</v>
      </c>
      <c r="BQ1940" s="1" t="s">
        <v>1485</v>
      </c>
      <c r="BR1940" s="1" t="s">
        <v>3581</v>
      </c>
      <c r="BS1940" s="1" t="s">
        <v>84</v>
      </c>
      <c r="BU1940" s="1">
        <v>0</v>
      </c>
      <c r="BV1940" s="1">
        <v>0</v>
      </c>
      <c r="BW1940" s="1">
        <v>0</v>
      </c>
      <c r="BX1940" s="1">
        <v>0</v>
      </c>
    </row>
    <row r="1941" spans="4:76" hidden="1" x14ac:dyDescent="0.25">
      <c r="D1941" s="4"/>
      <c r="E1941" s="5" t="str">
        <f>BJ1941</f>
        <v>DPP-2020-Cycle</v>
      </c>
      <c r="F1941" s="5" t="str">
        <f>BK1941</f>
        <v>Central</v>
      </c>
      <c r="H1941" s="5" t="str">
        <f>BB1941</f>
        <v>Active</v>
      </c>
      <c r="I1941" s="6" t="str">
        <f>BS1941</f>
        <v>Not Started</v>
      </c>
      <c r="J1941" s="1" t="s">
        <v>3909</v>
      </c>
      <c r="P1941" s="1" t="str">
        <f>BM1941</f>
        <v>NRIS</v>
      </c>
      <c r="R1941" s="1">
        <f>BP1941</f>
        <v>160</v>
      </c>
      <c r="T1941" s="1" t="str">
        <f>BQ1941</f>
        <v>Solar</v>
      </c>
      <c r="U1941" s="1" t="str">
        <f>BH1941</f>
        <v>Henderson,Webster</v>
      </c>
      <c r="V1941" s="1" t="str">
        <f>BI1941</f>
        <v>KY</v>
      </c>
      <c r="AB1941" s="1"/>
      <c r="AC1941" s="1"/>
      <c r="AJ1941" s="5"/>
      <c r="AK1941" s="5"/>
      <c r="AL1941" s="5"/>
      <c r="AM1941" s="5"/>
      <c r="AN1941" s="5"/>
      <c r="AO1941" s="5"/>
      <c r="AP1941" s="5"/>
      <c r="AQ1941" s="5"/>
      <c r="AR1941" s="32"/>
      <c r="AS1941" s="32"/>
      <c r="AT1941" s="28">
        <f>AR1941/($R1941*1000)</f>
        <v>0</v>
      </c>
      <c r="AU1941" s="28">
        <f>AS1941/($R1941*1000)</f>
        <v>0</v>
      </c>
      <c r="BB1941" s="1" t="s">
        <v>2374</v>
      </c>
      <c r="BC1941" s="2">
        <v>44025</v>
      </c>
      <c r="BF1941" s="2">
        <v>45170</v>
      </c>
      <c r="BG1941" s="1" t="s">
        <v>1657</v>
      </c>
      <c r="BH1941" s="1" t="s">
        <v>3910</v>
      </c>
      <c r="BI1941" s="1" t="s">
        <v>82</v>
      </c>
      <c r="BJ1941" s="1" t="s">
        <v>3565</v>
      </c>
      <c r="BK1941" s="1" t="s">
        <v>2435</v>
      </c>
      <c r="BL1941" s="1" t="s">
        <v>2857</v>
      </c>
      <c r="BM1941" s="1" t="s">
        <v>126</v>
      </c>
      <c r="BN1941" s="1" t="s">
        <v>3911</v>
      </c>
      <c r="BO1941" s="1">
        <v>160</v>
      </c>
      <c r="BP1941" s="1">
        <v>160</v>
      </c>
      <c r="BQ1941" s="1" t="s">
        <v>1485</v>
      </c>
      <c r="BR1941" s="1" t="s">
        <v>3581</v>
      </c>
      <c r="BS1941" s="1" t="s">
        <v>84</v>
      </c>
      <c r="BU1941" s="1">
        <v>0</v>
      </c>
      <c r="BV1941" s="1">
        <v>0</v>
      </c>
      <c r="BW1941" s="1">
        <v>0</v>
      </c>
      <c r="BX1941" s="1">
        <v>0</v>
      </c>
    </row>
    <row r="1942" spans="4:76" hidden="1" x14ac:dyDescent="0.25">
      <c r="D1942" s="4"/>
      <c r="E1942" s="5" t="str">
        <f>BJ1942</f>
        <v>DPP-2020-Cycle</v>
      </c>
      <c r="F1942" s="5" t="str">
        <f>BK1942</f>
        <v>West</v>
      </c>
      <c r="H1942" s="5" t="str">
        <f>BB1942</f>
        <v>Active</v>
      </c>
      <c r="I1942" s="6" t="str">
        <f>BS1942</f>
        <v>Not Started</v>
      </c>
      <c r="J1942" s="1" t="s">
        <v>3914</v>
      </c>
      <c r="P1942" s="1" t="str">
        <f>BM1942</f>
        <v>NRIS</v>
      </c>
      <c r="R1942" s="1">
        <f>BP1942</f>
        <v>125</v>
      </c>
      <c r="T1942" s="1" t="str">
        <f>BQ1942</f>
        <v>Solar</v>
      </c>
      <c r="U1942" s="1" t="str">
        <f>BH1942</f>
        <v>Pipestone</v>
      </c>
      <c r="V1942" s="1" t="str">
        <f>BI1942</f>
        <v>MN</v>
      </c>
      <c r="AB1942" s="1"/>
      <c r="AC1942" s="1"/>
      <c r="AJ1942" s="5"/>
      <c r="AK1942" s="5"/>
      <c r="AL1942" s="5"/>
      <c r="AM1942" s="5"/>
      <c r="AN1942" s="5"/>
      <c r="AO1942" s="5"/>
      <c r="AP1942" s="5"/>
      <c r="AQ1942" s="5"/>
      <c r="AR1942" s="32"/>
      <c r="AS1942" s="32"/>
      <c r="AT1942" s="28">
        <f>AR1942/($R1942*1000)</f>
        <v>0</v>
      </c>
      <c r="AU1942" s="28">
        <f>AS1942/($R1942*1000)</f>
        <v>0</v>
      </c>
      <c r="BB1942" s="1" t="s">
        <v>2374</v>
      </c>
      <c r="BC1942" s="2">
        <v>44025</v>
      </c>
      <c r="BF1942" s="2">
        <v>45170</v>
      </c>
      <c r="BG1942" s="1" t="s">
        <v>91</v>
      </c>
      <c r="BH1942" s="1" t="s">
        <v>3915</v>
      </c>
      <c r="BI1942" s="1" t="s">
        <v>93</v>
      </c>
      <c r="BJ1942" s="1" t="s">
        <v>3565</v>
      </c>
      <c r="BK1942" s="1" t="s">
        <v>725</v>
      </c>
      <c r="BL1942" s="1" t="s">
        <v>2857</v>
      </c>
      <c r="BM1942" s="1" t="s">
        <v>126</v>
      </c>
      <c r="BN1942" s="1" t="s">
        <v>3916</v>
      </c>
      <c r="BO1942" s="1">
        <v>125</v>
      </c>
      <c r="BP1942" s="1">
        <v>125</v>
      </c>
      <c r="BQ1942" s="1" t="s">
        <v>1485</v>
      </c>
      <c r="BR1942" s="1" t="s">
        <v>3581</v>
      </c>
      <c r="BS1942" s="1" t="s">
        <v>84</v>
      </c>
      <c r="BU1942" s="1">
        <v>0</v>
      </c>
      <c r="BV1942" s="1">
        <v>0</v>
      </c>
      <c r="BW1942" s="1">
        <v>0</v>
      </c>
      <c r="BX1942" s="1">
        <v>0</v>
      </c>
    </row>
    <row r="1943" spans="4:76" hidden="1" x14ac:dyDescent="0.25">
      <c r="D1943" s="4"/>
      <c r="E1943" s="5" t="str">
        <f>BJ1943</f>
        <v>DPP-2020-Cycle</v>
      </c>
      <c r="F1943" s="5" t="str">
        <f>BK1943</f>
        <v>West</v>
      </c>
      <c r="H1943" s="5" t="str">
        <f>BB1943</f>
        <v>Active</v>
      </c>
      <c r="I1943" s="6" t="str">
        <f>BS1943</f>
        <v>Not Started</v>
      </c>
      <c r="J1943" s="1" t="s">
        <v>3917</v>
      </c>
      <c r="P1943" s="1" t="str">
        <f>BM1943</f>
        <v>NRIS</v>
      </c>
      <c r="R1943" s="1">
        <f>BP1943</f>
        <v>400</v>
      </c>
      <c r="T1943" s="1" t="str">
        <f>BQ1943</f>
        <v>Wind</v>
      </c>
      <c r="U1943" s="1" t="str">
        <f>BH1943</f>
        <v>McPherson</v>
      </c>
      <c r="V1943" s="1" t="str">
        <f>BI1943</f>
        <v>SD</v>
      </c>
      <c r="AB1943" s="1"/>
      <c r="AC1943" s="1"/>
      <c r="AJ1943" s="5"/>
      <c r="AK1943" s="5"/>
      <c r="AL1943" s="5"/>
      <c r="AM1943" s="5"/>
      <c r="AN1943" s="5"/>
      <c r="AO1943" s="5"/>
      <c r="AP1943" s="5"/>
      <c r="AQ1943" s="5"/>
      <c r="AR1943" s="32"/>
      <c r="AS1943" s="32"/>
      <c r="AT1943" s="28">
        <f>AR1943/($R1943*1000)</f>
        <v>0</v>
      </c>
      <c r="AU1943" s="28">
        <f>AS1943/($R1943*1000)</f>
        <v>0</v>
      </c>
      <c r="BB1943" s="1" t="s">
        <v>2374</v>
      </c>
      <c r="BC1943" s="2">
        <v>44025</v>
      </c>
      <c r="BF1943" s="2">
        <v>45170</v>
      </c>
      <c r="BG1943" s="1" t="s">
        <v>203</v>
      </c>
      <c r="BH1943" s="1" t="s">
        <v>3918</v>
      </c>
      <c r="BI1943" s="1" t="s">
        <v>205</v>
      </c>
      <c r="BJ1943" s="1" t="s">
        <v>3565</v>
      </c>
      <c r="BK1943" s="1" t="s">
        <v>725</v>
      </c>
      <c r="BL1943" s="1" t="s">
        <v>2857</v>
      </c>
      <c r="BM1943" s="1" t="s">
        <v>126</v>
      </c>
      <c r="BN1943" s="1" t="s">
        <v>3919</v>
      </c>
      <c r="BO1943" s="1">
        <v>400</v>
      </c>
      <c r="BP1943" s="1">
        <v>400</v>
      </c>
      <c r="BQ1943" s="1" t="s">
        <v>97</v>
      </c>
      <c r="BR1943" s="1" t="s">
        <v>3613</v>
      </c>
      <c r="BS1943" s="1" t="s">
        <v>84</v>
      </c>
      <c r="BU1943" s="1">
        <v>0</v>
      </c>
      <c r="BV1943" s="1">
        <v>0</v>
      </c>
      <c r="BW1943" s="1">
        <v>0</v>
      </c>
      <c r="BX1943" s="1">
        <v>0</v>
      </c>
    </row>
    <row r="1944" spans="4:76" hidden="1" x14ac:dyDescent="0.25">
      <c r="D1944" s="4"/>
      <c r="E1944" s="5" t="str">
        <f>BJ1944</f>
        <v>DPP-2020-Cycle</v>
      </c>
      <c r="F1944" s="5" t="str">
        <f>BK1944</f>
        <v>West</v>
      </c>
      <c r="H1944" s="5" t="str">
        <f>BB1944</f>
        <v>Active</v>
      </c>
      <c r="I1944" s="6" t="str">
        <f>BS1944</f>
        <v>Not Started</v>
      </c>
      <c r="J1944" s="1" t="s">
        <v>3920</v>
      </c>
      <c r="P1944" s="1" t="str">
        <f>BM1944</f>
        <v>NRIS</v>
      </c>
      <c r="R1944" s="1">
        <f>BP1944</f>
        <v>100</v>
      </c>
      <c r="T1944" s="1" t="str">
        <f>BQ1944</f>
        <v>Solar</v>
      </c>
      <c r="U1944" s="1" t="str">
        <f>BH1944</f>
        <v>Sheridan</v>
      </c>
      <c r="V1944" s="1" t="str">
        <f>BI1944</f>
        <v>ND</v>
      </c>
      <c r="AB1944" s="1"/>
      <c r="AC1944" s="1"/>
      <c r="AJ1944" s="5"/>
      <c r="AK1944" s="5"/>
      <c r="AL1944" s="5"/>
      <c r="AM1944" s="5"/>
      <c r="AN1944" s="5"/>
      <c r="AO1944" s="5"/>
      <c r="AP1944" s="5"/>
      <c r="AQ1944" s="5"/>
      <c r="AR1944" s="32"/>
      <c r="AS1944" s="32"/>
      <c r="AT1944" s="28">
        <f>AR1944/($R1944*1000)</f>
        <v>0</v>
      </c>
      <c r="AU1944" s="28">
        <f>AS1944/($R1944*1000)</f>
        <v>0</v>
      </c>
      <c r="BB1944" s="1" t="s">
        <v>2374</v>
      </c>
      <c r="BC1944" s="2">
        <v>44025</v>
      </c>
      <c r="BF1944" s="2">
        <v>45444</v>
      </c>
      <c r="BG1944" s="1" t="s">
        <v>203</v>
      </c>
      <c r="BH1944" s="1" t="s">
        <v>3921</v>
      </c>
      <c r="BI1944" s="1" t="s">
        <v>194</v>
      </c>
      <c r="BJ1944" s="1" t="s">
        <v>3565</v>
      </c>
      <c r="BK1944" s="1" t="s">
        <v>725</v>
      </c>
      <c r="BL1944" s="1" t="s">
        <v>2857</v>
      </c>
      <c r="BM1944" s="1" t="s">
        <v>126</v>
      </c>
      <c r="BN1944" s="1" t="s">
        <v>3922</v>
      </c>
      <c r="BO1944" s="1">
        <v>100</v>
      </c>
      <c r="BP1944" s="1">
        <v>100</v>
      </c>
      <c r="BQ1944" s="1" t="s">
        <v>1485</v>
      </c>
      <c r="BR1944" s="1" t="s">
        <v>3581</v>
      </c>
      <c r="BS1944" s="1" t="s">
        <v>84</v>
      </c>
      <c r="BU1944" s="1">
        <v>0</v>
      </c>
      <c r="BV1944" s="1">
        <v>0</v>
      </c>
      <c r="BW1944" s="1">
        <v>0</v>
      </c>
      <c r="BX1944" s="1">
        <v>0</v>
      </c>
    </row>
    <row r="1945" spans="4:76" hidden="1" x14ac:dyDescent="0.25">
      <c r="D1945" s="4"/>
      <c r="E1945" s="5" t="str">
        <f>BJ1945</f>
        <v>DPP-2020-Cycle</v>
      </c>
      <c r="F1945" s="5" t="str">
        <f>BK1945</f>
        <v>Central</v>
      </c>
      <c r="H1945" s="5" t="str">
        <f>BB1945</f>
        <v>Withdrawn</v>
      </c>
      <c r="I1945" s="6" t="str">
        <f>BS1945</f>
        <v>Not Started</v>
      </c>
      <c r="J1945" s="1" t="s">
        <v>5626</v>
      </c>
      <c r="P1945" s="1" t="str">
        <f>BM1945</f>
        <v>NRIS</v>
      </c>
      <c r="R1945" s="1">
        <f>BP1945</f>
        <v>200</v>
      </c>
      <c r="T1945" s="1" t="str">
        <f>BQ1945</f>
        <v>Solar</v>
      </c>
      <c r="U1945" s="1" t="str">
        <f>BH1945</f>
        <v>Orange</v>
      </c>
      <c r="V1945" s="1" t="str">
        <f>BI1945</f>
        <v>IN</v>
      </c>
      <c r="AB1945" s="1"/>
      <c r="AC1945" s="1"/>
      <c r="AJ1945" s="5"/>
      <c r="AK1945" s="5"/>
      <c r="AL1945" s="5"/>
      <c r="AM1945" s="5"/>
      <c r="AN1945" s="5"/>
      <c r="AO1945" s="5"/>
      <c r="AP1945" s="5"/>
      <c r="AQ1945" s="5"/>
      <c r="AR1945" s="32"/>
      <c r="AS1945" s="32"/>
      <c r="AT1945" s="28">
        <f>AR1945/($R1945*1000)</f>
        <v>0</v>
      </c>
      <c r="AU1945" s="28">
        <f>AS1945/($R1945*1000)</f>
        <v>0</v>
      </c>
      <c r="BB1945" s="1" t="s">
        <v>73</v>
      </c>
      <c r="BC1945" s="2">
        <v>44025</v>
      </c>
      <c r="BD1945" s="2">
        <v>44183</v>
      </c>
      <c r="BF1945" s="2">
        <v>45444</v>
      </c>
      <c r="BG1945" s="1" t="s">
        <v>2850</v>
      </c>
      <c r="BH1945" s="1" t="s">
        <v>4439</v>
      </c>
      <c r="BI1945" s="1" t="s">
        <v>103</v>
      </c>
      <c r="BJ1945" s="1" t="s">
        <v>3565</v>
      </c>
      <c r="BK1945" s="1" t="s">
        <v>2435</v>
      </c>
      <c r="BL1945" s="1" t="s">
        <v>2857</v>
      </c>
      <c r="BM1945" s="1" t="s">
        <v>126</v>
      </c>
      <c r="BN1945" s="1" t="s">
        <v>5627</v>
      </c>
      <c r="BO1945" s="1">
        <v>200</v>
      </c>
      <c r="BP1945" s="1">
        <v>200</v>
      </c>
      <c r="BQ1945" s="1" t="s">
        <v>1485</v>
      </c>
      <c r="BR1945" s="1" t="s">
        <v>3581</v>
      </c>
      <c r="BS1945" s="1" t="s">
        <v>84</v>
      </c>
      <c r="BU1945" s="1">
        <v>0</v>
      </c>
      <c r="BV1945" s="1">
        <v>0</v>
      </c>
      <c r="BW1945" s="1">
        <v>0</v>
      </c>
      <c r="BX1945" s="1">
        <v>0</v>
      </c>
    </row>
    <row r="1946" spans="4:76" hidden="1" x14ac:dyDescent="0.25">
      <c r="D1946" s="4"/>
      <c r="E1946" s="5" t="str">
        <f>BJ1946</f>
        <v>DPP-2020-Cycle</v>
      </c>
      <c r="F1946" s="5" t="str">
        <f>BK1946</f>
        <v>Central</v>
      </c>
      <c r="H1946" s="5" t="str">
        <f>BB1946</f>
        <v>Active</v>
      </c>
      <c r="I1946" s="6" t="str">
        <f>BS1946</f>
        <v>Not Started</v>
      </c>
      <c r="J1946" s="1" t="s">
        <v>3924</v>
      </c>
      <c r="P1946" s="1" t="str">
        <f>BM1946</f>
        <v>NRIS</v>
      </c>
      <c r="R1946" s="1">
        <f>BP1946</f>
        <v>100</v>
      </c>
      <c r="T1946" s="1" t="str">
        <f>BQ1946</f>
        <v>Solar</v>
      </c>
      <c r="U1946" s="1" t="str">
        <f>BH1946</f>
        <v>Bartholomew</v>
      </c>
      <c r="V1946" s="1" t="str">
        <f>BI1946</f>
        <v>IN</v>
      </c>
      <c r="AB1946" s="1"/>
      <c r="AC1946" s="1"/>
      <c r="AJ1946" s="5"/>
      <c r="AK1946" s="5"/>
      <c r="AL1946" s="5"/>
      <c r="AM1946" s="5"/>
      <c r="AN1946" s="5"/>
      <c r="AO1946" s="5"/>
      <c r="AP1946" s="5"/>
      <c r="AQ1946" s="5"/>
      <c r="AR1946" s="32"/>
      <c r="AS1946" s="32"/>
      <c r="AT1946" s="28">
        <f>AR1946/($R1946*1000)</f>
        <v>0</v>
      </c>
      <c r="AU1946" s="28">
        <f>AS1946/($R1946*1000)</f>
        <v>0</v>
      </c>
      <c r="BB1946" s="1" t="s">
        <v>2374</v>
      </c>
      <c r="BC1946" s="2">
        <v>44194</v>
      </c>
      <c r="BF1946" s="2">
        <v>45508</v>
      </c>
      <c r="BG1946" s="1" t="s">
        <v>2850</v>
      </c>
      <c r="BH1946" s="1" t="s">
        <v>3925</v>
      </c>
      <c r="BI1946" s="1" t="s">
        <v>103</v>
      </c>
      <c r="BJ1946" s="1" t="s">
        <v>3565</v>
      </c>
      <c r="BK1946" s="1" t="s">
        <v>2435</v>
      </c>
      <c r="BL1946" s="1" t="s">
        <v>2857</v>
      </c>
      <c r="BM1946" s="1" t="s">
        <v>126</v>
      </c>
      <c r="BN1946" s="1" t="s">
        <v>3926</v>
      </c>
      <c r="BO1946" s="1">
        <v>100</v>
      </c>
      <c r="BP1946" s="1">
        <v>100</v>
      </c>
      <c r="BQ1946" s="1" t="s">
        <v>1485</v>
      </c>
      <c r="BR1946" s="1" t="s">
        <v>3581</v>
      </c>
      <c r="BS1946" s="1" t="s">
        <v>84</v>
      </c>
      <c r="BU1946" s="1">
        <v>0</v>
      </c>
      <c r="BV1946" s="1">
        <v>0</v>
      </c>
      <c r="BW1946" s="1">
        <v>0</v>
      </c>
      <c r="BX1946" s="1">
        <v>0</v>
      </c>
    </row>
    <row r="1947" spans="4:76" hidden="1" x14ac:dyDescent="0.25">
      <c r="D1947" s="4"/>
      <c r="E1947" s="5" t="str">
        <f>BJ1947</f>
        <v>DPP-2016-FEB</v>
      </c>
      <c r="F1947" s="5" t="str">
        <f>BK1947</f>
        <v>West</v>
      </c>
      <c r="H1947" s="5" t="str">
        <f>BB1947</f>
        <v>Withdrawn</v>
      </c>
      <c r="I1947" s="6" t="str">
        <f>BS1947</f>
        <v>Not Started</v>
      </c>
      <c r="J1947" s="1" t="s">
        <v>4319</v>
      </c>
      <c r="P1947" s="1" t="str">
        <f>BM1947</f>
        <v>ERIS</v>
      </c>
      <c r="R1947" s="1">
        <f>BP1947</f>
        <v>151.80000000000001</v>
      </c>
      <c r="T1947" s="1" t="str">
        <f>BQ1947</f>
        <v>Wind</v>
      </c>
      <c r="U1947" s="1" t="str">
        <f>BH1947</f>
        <v>Grant County,Roberts County</v>
      </c>
      <c r="V1947" s="1" t="str">
        <f>BI1947</f>
        <v>SD</v>
      </c>
      <c r="AB1947" s="1"/>
      <c r="AC1947" s="1"/>
      <c r="AJ1947" s="5"/>
      <c r="AK1947" s="5"/>
      <c r="AL1947" s="5"/>
      <c r="AM1947" s="5"/>
      <c r="AN1947" s="5"/>
      <c r="AO1947" s="5"/>
      <c r="AP1947" s="5"/>
      <c r="AQ1947" s="5"/>
      <c r="AR1947" s="5"/>
      <c r="AS1947" s="5"/>
      <c r="AT1947" s="5"/>
      <c r="AU1947" s="5"/>
      <c r="BB1947" s="1" t="s">
        <v>73</v>
      </c>
      <c r="BC1947" s="2">
        <v>42319</v>
      </c>
      <c r="BD1947" s="2">
        <v>43185</v>
      </c>
      <c r="BF1947" s="2">
        <v>43346</v>
      </c>
      <c r="BG1947" s="1" t="s">
        <v>203</v>
      </c>
      <c r="BH1947" s="1" t="s">
        <v>3178</v>
      </c>
      <c r="BI1947" s="1" t="s">
        <v>205</v>
      </c>
      <c r="BJ1947" s="1" t="s">
        <v>724</v>
      </c>
      <c r="BK1947" s="1" t="s">
        <v>725</v>
      </c>
      <c r="BL1947" s="1" t="s">
        <v>726</v>
      </c>
      <c r="BM1947" s="1" t="s">
        <v>62</v>
      </c>
      <c r="BN1947" s="1" t="s">
        <v>4320</v>
      </c>
      <c r="BO1947" s="1">
        <v>151.80000000000001</v>
      </c>
      <c r="BP1947" s="1">
        <v>151.80000000000001</v>
      </c>
      <c r="BQ1947" s="1" t="s">
        <v>97</v>
      </c>
      <c r="BR1947" s="1" t="s">
        <v>98</v>
      </c>
      <c r="BS1947" s="1" t="s">
        <v>84</v>
      </c>
      <c r="BU1947" s="1">
        <v>151.80000000000001</v>
      </c>
      <c r="BV1947" s="1">
        <v>0</v>
      </c>
      <c r="BW1947" s="1">
        <v>0</v>
      </c>
      <c r="BX1947" s="1">
        <v>0</v>
      </c>
    </row>
    <row r="1948" spans="4:76" hidden="1" x14ac:dyDescent="0.25">
      <c r="D1948" s="4"/>
      <c r="E1948" s="5" t="str">
        <f>BJ1948</f>
        <v>DPP-2020-Cycle</v>
      </c>
      <c r="F1948" s="5" t="str">
        <f>BK1948</f>
        <v>Central</v>
      </c>
      <c r="H1948" s="5" t="str">
        <f>BB1948</f>
        <v>Active</v>
      </c>
      <c r="I1948" s="6" t="str">
        <f>BS1948</f>
        <v>Not Started</v>
      </c>
      <c r="J1948" s="1" t="s">
        <v>3927</v>
      </c>
      <c r="P1948" s="1" t="str">
        <f>BM1948</f>
        <v>NRIS</v>
      </c>
      <c r="R1948" s="1">
        <f>BP1948</f>
        <v>150</v>
      </c>
      <c r="T1948" s="1" t="str">
        <f>BQ1948</f>
        <v>Solar</v>
      </c>
      <c r="U1948" s="1" t="str">
        <f>BH1948</f>
        <v>Tipton</v>
      </c>
      <c r="V1948" s="1" t="str">
        <f>BI1948</f>
        <v>IN</v>
      </c>
      <c r="AB1948" s="1"/>
      <c r="AC1948" s="1"/>
      <c r="AJ1948" s="5"/>
      <c r="AK1948" s="5"/>
      <c r="AL1948" s="5"/>
      <c r="AM1948" s="5"/>
      <c r="AN1948" s="5"/>
      <c r="AO1948" s="5"/>
      <c r="AP1948" s="5"/>
      <c r="AQ1948" s="5"/>
      <c r="AR1948" s="32"/>
      <c r="AS1948" s="32"/>
      <c r="AT1948" s="28">
        <f>AR1948/($R1948*1000)</f>
        <v>0</v>
      </c>
      <c r="AU1948" s="28">
        <f>AS1948/($R1948*1000)</f>
        <v>0</v>
      </c>
      <c r="BB1948" s="1" t="s">
        <v>2374</v>
      </c>
      <c r="BC1948" s="2">
        <v>44194</v>
      </c>
      <c r="BF1948" s="2">
        <v>45509</v>
      </c>
      <c r="BG1948" s="1" t="s">
        <v>2850</v>
      </c>
      <c r="BH1948" s="1" t="s">
        <v>3928</v>
      </c>
      <c r="BI1948" s="1" t="s">
        <v>103</v>
      </c>
      <c r="BJ1948" s="1" t="s">
        <v>3565</v>
      </c>
      <c r="BK1948" s="1" t="s">
        <v>2435</v>
      </c>
      <c r="BL1948" s="1" t="s">
        <v>2857</v>
      </c>
      <c r="BM1948" s="1" t="s">
        <v>126</v>
      </c>
      <c r="BN1948" s="1" t="s">
        <v>3929</v>
      </c>
      <c r="BO1948" s="1">
        <v>150</v>
      </c>
      <c r="BP1948" s="1">
        <v>150</v>
      </c>
      <c r="BQ1948" s="1" t="s">
        <v>1485</v>
      </c>
      <c r="BR1948" s="1" t="s">
        <v>3581</v>
      </c>
      <c r="BS1948" s="1" t="s">
        <v>84</v>
      </c>
      <c r="BU1948" s="1">
        <v>0</v>
      </c>
      <c r="BV1948" s="1">
        <v>0</v>
      </c>
      <c r="BW1948" s="1">
        <v>0</v>
      </c>
      <c r="BX1948" s="1">
        <v>0</v>
      </c>
    </row>
    <row r="1949" spans="4:76" hidden="1" x14ac:dyDescent="0.25">
      <c r="D1949" s="4"/>
      <c r="E1949" s="5" t="str">
        <f>BJ1949</f>
        <v>DPP-2016-FEB</v>
      </c>
      <c r="F1949" s="5" t="str">
        <f>BK1949</f>
        <v>West</v>
      </c>
      <c r="H1949" s="5" t="str">
        <f>BB1949</f>
        <v>Withdrawn</v>
      </c>
      <c r="I1949" s="6" t="str">
        <f>BS1949</f>
        <v>Not Started</v>
      </c>
      <c r="J1949" s="1" t="s">
        <v>4324</v>
      </c>
      <c r="P1949" s="1" t="str">
        <f>BM1949</f>
        <v>NRIS</v>
      </c>
      <c r="R1949" s="1">
        <f>BP1949</f>
        <v>50</v>
      </c>
      <c r="T1949" s="1" t="str">
        <f>BQ1949</f>
        <v>Solar</v>
      </c>
      <c r="U1949" s="1" t="str">
        <f>BH1949</f>
        <v>Murray County</v>
      </c>
      <c r="V1949" s="1" t="str">
        <f>BI1949</f>
        <v>MN</v>
      </c>
      <c r="AB1949" s="1"/>
      <c r="AC1949" s="1"/>
      <c r="AJ1949" s="5"/>
      <c r="AK1949" s="5"/>
      <c r="AL1949" s="5"/>
      <c r="AM1949" s="5"/>
      <c r="AN1949" s="5"/>
      <c r="AO1949" s="5"/>
      <c r="AP1949" s="5"/>
      <c r="AQ1949" s="5"/>
      <c r="AR1949" s="5"/>
      <c r="AS1949" s="5"/>
      <c r="AT1949" s="5"/>
      <c r="AU1949" s="5"/>
      <c r="BB1949" s="1" t="s">
        <v>73</v>
      </c>
      <c r="BC1949" s="2">
        <v>42324</v>
      </c>
      <c r="BD1949" s="2">
        <v>43185</v>
      </c>
      <c r="BF1949" s="2">
        <v>43008</v>
      </c>
      <c r="BG1949" s="1" t="s">
        <v>153</v>
      </c>
      <c r="BH1949" s="1" t="s">
        <v>162</v>
      </c>
      <c r="BI1949" s="1" t="s">
        <v>93</v>
      </c>
      <c r="BJ1949" s="1" t="s">
        <v>724</v>
      </c>
      <c r="BK1949" s="1" t="s">
        <v>725</v>
      </c>
      <c r="BL1949" s="1" t="s">
        <v>726</v>
      </c>
      <c r="BM1949" s="1" t="s">
        <v>126</v>
      </c>
      <c r="BN1949" s="1" t="s">
        <v>4325</v>
      </c>
      <c r="BO1949" s="1">
        <v>50</v>
      </c>
      <c r="BP1949" s="1">
        <v>50</v>
      </c>
      <c r="BQ1949" s="1" t="s">
        <v>1485</v>
      </c>
      <c r="BR1949" s="1" t="s">
        <v>1486</v>
      </c>
      <c r="BS1949" s="1" t="s">
        <v>84</v>
      </c>
      <c r="BU1949" s="1">
        <v>33</v>
      </c>
      <c r="BV1949" s="1">
        <v>33</v>
      </c>
      <c r="BW1949" s="1">
        <v>0</v>
      </c>
      <c r="BX1949" s="1">
        <v>0</v>
      </c>
    </row>
    <row r="1950" spans="4:76" hidden="1" x14ac:dyDescent="0.25">
      <c r="D1950" s="4"/>
      <c r="E1950" s="5" t="str">
        <f>BJ1950</f>
        <v>DPP-2018-APR</v>
      </c>
      <c r="F1950" s="5" t="str">
        <f>BK1950</f>
        <v>West</v>
      </c>
      <c r="H1950" s="5" t="str">
        <f>BB1950</f>
        <v>Active</v>
      </c>
      <c r="I1950" s="6" t="str">
        <f>BS1950</f>
        <v>Not Started</v>
      </c>
      <c r="J1950" s="1" t="s">
        <v>6028</v>
      </c>
      <c r="P1950" s="1" t="str">
        <f>BM1950</f>
        <v>NRIS</v>
      </c>
      <c r="R1950" s="1">
        <f>BP1950</f>
        <v>9</v>
      </c>
      <c r="T1950" s="1" t="str">
        <f>BQ1950</f>
        <v>Diesel</v>
      </c>
      <c r="U1950" s="1" t="str">
        <f>BH1950</f>
        <v>Cedar County</v>
      </c>
      <c r="V1950" s="1" t="str">
        <f>BI1950</f>
        <v>IA</v>
      </c>
      <c r="AB1950" s="1"/>
      <c r="AC1950" s="1"/>
      <c r="AJ1950" s="5"/>
      <c r="AK1950" s="5"/>
      <c r="AL1950" s="5"/>
      <c r="AM1950" s="5"/>
      <c r="AN1950" s="5"/>
      <c r="AO1950" s="5"/>
      <c r="AP1950" s="5"/>
      <c r="AQ1950" s="5"/>
      <c r="AR1950" s="5"/>
      <c r="AS1950" s="5"/>
      <c r="AT1950" s="5"/>
      <c r="AU1950" s="5"/>
      <c r="BB1950" s="1" t="s">
        <v>2374</v>
      </c>
      <c r="BC1950" s="2">
        <v>43171</v>
      </c>
      <c r="BF1950" s="2">
        <v>42736</v>
      </c>
      <c r="BG1950" s="1" t="s">
        <v>87</v>
      </c>
      <c r="BH1950" s="1" t="s">
        <v>6029</v>
      </c>
      <c r="BI1950" s="1" t="s">
        <v>89</v>
      </c>
      <c r="BJ1950" s="1" t="s">
        <v>2375</v>
      </c>
      <c r="BK1950" s="1" t="s">
        <v>725</v>
      </c>
      <c r="BL1950" s="1" t="s">
        <v>2376</v>
      </c>
      <c r="BM1950" s="1" t="s">
        <v>126</v>
      </c>
      <c r="BN1950" s="1" t="s">
        <v>6030</v>
      </c>
      <c r="BO1950" s="1">
        <v>9</v>
      </c>
      <c r="BP1950" s="1">
        <v>9</v>
      </c>
      <c r="BQ1950" s="1" t="s">
        <v>207</v>
      </c>
      <c r="BR1950" s="1" t="s">
        <v>208</v>
      </c>
      <c r="BS1950" s="1" t="s">
        <v>84</v>
      </c>
      <c r="BU1950" s="1">
        <v>9</v>
      </c>
      <c r="BV1950" s="1">
        <v>9</v>
      </c>
      <c r="BW1950" s="1">
        <v>9</v>
      </c>
      <c r="BX1950" s="1">
        <v>9</v>
      </c>
    </row>
    <row r="1951" spans="4:76" hidden="1" x14ac:dyDescent="0.25">
      <c r="D1951" s="4"/>
      <c r="E1951" s="5" t="str">
        <f>BJ1951</f>
        <v>DPP-2020-Cycle</v>
      </c>
      <c r="F1951" s="5" t="str">
        <f>BK1951</f>
        <v>Central</v>
      </c>
      <c r="H1951" s="5" t="str">
        <f>BB1951</f>
        <v>Active</v>
      </c>
      <c r="I1951" s="6" t="str">
        <f>BS1951</f>
        <v>Not Started</v>
      </c>
      <c r="J1951" s="1" t="s">
        <v>3930</v>
      </c>
      <c r="P1951" s="1" t="str">
        <f>BM1951</f>
        <v>NRIS</v>
      </c>
      <c r="R1951" s="1">
        <f>BP1951</f>
        <v>150</v>
      </c>
      <c r="T1951" s="1" t="str">
        <f>BQ1951</f>
        <v>Solar</v>
      </c>
      <c r="U1951" s="1" t="str">
        <f>BH1951</f>
        <v>Fayette</v>
      </c>
      <c r="V1951" s="1" t="str">
        <f>BI1951</f>
        <v>IL</v>
      </c>
      <c r="AB1951" s="1"/>
      <c r="AC1951" s="1"/>
      <c r="AJ1951" s="5"/>
      <c r="AK1951" s="5"/>
      <c r="AL1951" s="5"/>
      <c r="AM1951" s="5"/>
      <c r="AN1951" s="5"/>
      <c r="AO1951" s="5"/>
      <c r="AP1951" s="5"/>
      <c r="AQ1951" s="5"/>
      <c r="AR1951" s="32"/>
      <c r="AS1951" s="32"/>
      <c r="AT1951" s="28">
        <f>AR1951/($R1951*1000)</f>
        <v>0</v>
      </c>
      <c r="AU1951" s="28">
        <f>AS1951/($R1951*1000)</f>
        <v>0</v>
      </c>
      <c r="BB1951" s="1" t="s">
        <v>2374</v>
      </c>
      <c r="BC1951" s="2">
        <v>44194</v>
      </c>
      <c r="BF1951" s="2">
        <v>45509</v>
      </c>
      <c r="BG1951" s="1" t="s">
        <v>122</v>
      </c>
      <c r="BH1951" s="1" t="s">
        <v>3931</v>
      </c>
      <c r="BI1951" s="1" t="s">
        <v>124</v>
      </c>
      <c r="BJ1951" s="1" t="s">
        <v>3565</v>
      </c>
      <c r="BK1951" s="1" t="s">
        <v>2435</v>
      </c>
      <c r="BL1951" s="1" t="s">
        <v>2857</v>
      </c>
      <c r="BM1951" s="1" t="s">
        <v>126</v>
      </c>
      <c r="BN1951" s="1" t="s">
        <v>3932</v>
      </c>
      <c r="BO1951" s="1">
        <v>150</v>
      </c>
      <c r="BP1951" s="1">
        <v>150</v>
      </c>
      <c r="BQ1951" s="1" t="s">
        <v>1485</v>
      </c>
      <c r="BR1951" s="1" t="s">
        <v>3581</v>
      </c>
      <c r="BS1951" s="1" t="s">
        <v>84</v>
      </c>
      <c r="BU1951" s="1">
        <v>0</v>
      </c>
      <c r="BV1951" s="1">
        <v>0</v>
      </c>
      <c r="BW1951" s="1">
        <v>0</v>
      </c>
      <c r="BX1951" s="1">
        <v>0</v>
      </c>
    </row>
    <row r="1952" spans="4:76" hidden="1" x14ac:dyDescent="0.25">
      <c r="D1952" s="4"/>
      <c r="E1952" s="5" t="str">
        <f>BJ1952</f>
        <v>DPP-2020-Cycle</v>
      </c>
      <c r="F1952" s="5" t="str">
        <f>BK1952</f>
        <v>Central</v>
      </c>
      <c r="H1952" s="5" t="str">
        <f>BB1952</f>
        <v>Withdrawn</v>
      </c>
      <c r="I1952" s="6" t="str">
        <f>BS1952</f>
        <v>Not Started</v>
      </c>
      <c r="J1952" s="1" t="s">
        <v>5628</v>
      </c>
      <c r="P1952" s="1" t="str">
        <f>BM1952</f>
        <v>NRIS</v>
      </c>
      <c r="R1952" s="1">
        <f>BP1952</f>
        <v>200</v>
      </c>
      <c r="T1952" s="1" t="str">
        <f>BQ1952</f>
        <v>Wind</v>
      </c>
      <c r="U1952" s="1" t="str">
        <f>BH1952</f>
        <v>White</v>
      </c>
      <c r="V1952" s="1" t="str">
        <f>BI1952</f>
        <v>IN</v>
      </c>
      <c r="AB1952" s="1"/>
      <c r="AC1952" s="1"/>
      <c r="AJ1952" s="5"/>
      <c r="AK1952" s="5"/>
      <c r="AL1952" s="5"/>
      <c r="AM1952" s="5"/>
      <c r="AN1952" s="5"/>
      <c r="AO1952" s="5"/>
      <c r="AP1952" s="5"/>
      <c r="AQ1952" s="5"/>
      <c r="AR1952" s="32"/>
      <c r="AS1952" s="32"/>
      <c r="AT1952" s="28">
        <f>AR1952/($R1952*1000)</f>
        <v>0</v>
      </c>
      <c r="AU1952" s="28">
        <f>AS1952/($R1952*1000)</f>
        <v>0</v>
      </c>
      <c r="BB1952" s="1" t="s">
        <v>73</v>
      </c>
      <c r="BC1952" s="2">
        <v>44026</v>
      </c>
      <c r="BD1952" s="2">
        <v>44183</v>
      </c>
      <c r="BF1952" s="2">
        <v>44804</v>
      </c>
      <c r="BG1952" s="1" t="s">
        <v>804</v>
      </c>
      <c r="BH1952" s="1" t="s">
        <v>4281</v>
      </c>
      <c r="BI1952" s="1" t="s">
        <v>103</v>
      </c>
      <c r="BJ1952" s="1" t="s">
        <v>3565</v>
      </c>
      <c r="BK1952" s="1" t="s">
        <v>2435</v>
      </c>
      <c r="BL1952" s="1" t="s">
        <v>2857</v>
      </c>
      <c r="BM1952" s="1" t="s">
        <v>126</v>
      </c>
      <c r="BN1952" s="1" t="s">
        <v>4282</v>
      </c>
      <c r="BO1952" s="1">
        <v>200</v>
      </c>
      <c r="BP1952" s="1">
        <v>200</v>
      </c>
      <c r="BQ1952" s="1" t="s">
        <v>97</v>
      </c>
      <c r="BR1952" s="1" t="s">
        <v>3613</v>
      </c>
      <c r="BS1952" s="1" t="s">
        <v>84</v>
      </c>
      <c r="BU1952" s="1">
        <v>0</v>
      </c>
      <c r="BV1952" s="1">
        <v>0</v>
      </c>
      <c r="BW1952" s="1">
        <v>0</v>
      </c>
      <c r="BX1952" s="1">
        <v>0</v>
      </c>
    </row>
    <row r="1953" spans="1:76" hidden="1" x14ac:dyDescent="0.25">
      <c r="D1953" s="4"/>
      <c r="E1953" s="5" t="str">
        <f>BJ1953</f>
        <v>DPP-2020-Cycle</v>
      </c>
      <c r="F1953" s="5" t="str">
        <f>BK1953</f>
        <v>Central</v>
      </c>
      <c r="H1953" s="5" t="str">
        <f>BB1953</f>
        <v>Withdrawn</v>
      </c>
      <c r="I1953" s="6" t="str">
        <f>BS1953</f>
        <v>Not Started</v>
      </c>
      <c r="J1953" s="1" t="s">
        <v>5631</v>
      </c>
      <c r="P1953" s="1" t="str">
        <f>BM1953</f>
        <v>NRIS</v>
      </c>
      <c r="R1953" s="1">
        <f>BP1953</f>
        <v>200</v>
      </c>
      <c r="T1953" s="1" t="str">
        <f>BQ1953</f>
        <v>Wind</v>
      </c>
      <c r="U1953" s="1" t="str">
        <f>BH1953</f>
        <v>White</v>
      </c>
      <c r="V1953" s="1" t="str">
        <f>BI1953</f>
        <v>IN</v>
      </c>
      <c r="AB1953" s="1"/>
      <c r="AC1953" s="1"/>
      <c r="AJ1953" s="5"/>
      <c r="AK1953" s="5"/>
      <c r="AL1953" s="5"/>
      <c r="AM1953" s="5"/>
      <c r="AN1953" s="5"/>
      <c r="AO1953" s="5"/>
      <c r="AP1953" s="5"/>
      <c r="AQ1953" s="5"/>
      <c r="AR1953" s="32"/>
      <c r="AS1953" s="32"/>
      <c r="AT1953" s="28">
        <f>AR1953/($R1953*1000)</f>
        <v>0</v>
      </c>
      <c r="AU1953" s="28">
        <f>AS1953/($R1953*1000)</f>
        <v>0</v>
      </c>
      <c r="BB1953" s="1" t="s">
        <v>73</v>
      </c>
      <c r="BC1953" s="2">
        <v>44026</v>
      </c>
      <c r="BD1953" s="2">
        <v>44183</v>
      </c>
      <c r="BF1953" s="2">
        <v>44804</v>
      </c>
      <c r="BG1953" s="1" t="s">
        <v>804</v>
      </c>
      <c r="BH1953" s="1" t="s">
        <v>4281</v>
      </c>
      <c r="BI1953" s="1" t="s">
        <v>103</v>
      </c>
      <c r="BJ1953" s="1" t="s">
        <v>3565</v>
      </c>
      <c r="BK1953" s="1" t="s">
        <v>2435</v>
      </c>
      <c r="BL1953" s="1" t="s">
        <v>2857</v>
      </c>
      <c r="BM1953" s="1" t="s">
        <v>126</v>
      </c>
      <c r="BN1953" s="1" t="s">
        <v>5632</v>
      </c>
      <c r="BO1953" s="1">
        <v>200</v>
      </c>
      <c r="BP1953" s="1">
        <v>200</v>
      </c>
      <c r="BQ1953" s="1" t="s">
        <v>97</v>
      </c>
      <c r="BR1953" s="1" t="s">
        <v>3613</v>
      </c>
      <c r="BS1953" s="1" t="s">
        <v>84</v>
      </c>
      <c r="BU1953" s="1">
        <v>0</v>
      </c>
      <c r="BV1953" s="1">
        <v>0</v>
      </c>
      <c r="BW1953" s="1">
        <v>0</v>
      </c>
      <c r="BX1953" s="1">
        <v>0</v>
      </c>
    </row>
    <row r="1954" spans="1:76" hidden="1" x14ac:dyDescent="0.25">
      <c r="E1954" s="5" t="str">
        <f>BJ1954</f>
        <v>DPP-2020-Cycle</v>
      </c>
      <c r="F1954" s="5" t="str">
        <f>BK1954</f>
        <v>East (ATC)</v>
      </c>
      <c r="H1954" s="5" t="str">
        <f>BB1954</f>
        <v>Active</v>
      </c>
      <c r="I1954" s="6" t="str">
        <f>BS1954</f>
        <v>Not Started</v>
      </c>
      <c r="J1954" s="1" t="s">
        <v>3935</v>
      </c>
      <c r="P1954" s="1" t="str">
        <f>BM1954</f>
        <v>NRIS</v>
      </c>
      <c r="R1954" s="1">
        <f>BP1954</f>
        <v>200</v>
      </c>
      <c r="T1954" s="1" t="str">
        <f>BQ1954</f>
        <v>Solar</v>
      </c>
      <c r="U1954" s="1" t="str">
        <f>BH1954</f>
        <v>Columbia</v>
      </c>
      <c r="V1954" s="1" t="str">
        <f>BI1954</f>
        <v>WI</v>
      </c>
      <c r="AB1954" s="1"/>
      <c r="AC1954" s="1"/>
      <c r="AJ1954" s="5"/>
      <c r="AK1954" s="5"/>
      <c r="AL1954" s="5"/>
      <c r="AM1954" s="5"/>
      <c r="AN1954" s="5"/>
      <c r="AO1954" s="5"/>
      <c r="AP1954" s="5"/>
      <c r="AQ1954" s="5"/>
      <c r="AR1954" s="32"/>
      <c r="AS1954" s="32"/>
      <c r="AT1954" s="28">
        <f>AR1954/($R1954*1000)</f>
        <v>0</v>
      </c>
      <c r="AU1954" s="28">
        <f>AS1954/($R1954*1000)</f>
        <v>0</v>
      </c>
      <c r="BB1954" s="1" t="s">
        <v>2374</v>
      </c>
      <c r="BC1954" s="2">
        <v>44194</v>
      </c>
      <c r="BF1954" s="2">
        <v>45491</v>
      </c>
      <c r="BG1954" s="1" t="s">
        <v>74</v>
      </c>
      <c r="BH1954" s="1" t="s">
        <v>3936</v>
      </c>
      <c r="BI1954" s="1" t="s">
        <v>76</v>
      </c>
      <c r="BJ1954" s="1" t="s">
        <v>3565</v>
      </c>
      <c r="BK1954" s="1" t="s">
        <v>2196</v>
      </c>
      <c r="BL1954" s="1" t="s">
        <v>2857</v>
      </c>
      <c r="BM1954" s="1" t="s">
        <v>126</v>
      </c>
      <c r="BN1954" s="1" t="s">
        <v>3937</v>
      </c>
      <c r="BO1954" s="1">
        <v>200</v>
      </c>
      <c r="BP1954" s="1">
        <v>200</v>
      </c>
      <c r="BQ1954" s="1" t="s">
        <v>1485</v>
      </c>
      <c r="BR1954" s="1" t="s">
        <v>3581</v>
      </c>
      <c r="BS1954" s="1" t="s">
        <v>84</v>
      </c>
      <c r="BU1954" s="1">
        <v>0</v>
      </c>
      <c r="BV1954" s="1">
        <v>0</v>
      </c>
      <c r="BW1954" s="1">
        <v>0</v>
      </c>
      <c r="BX1954" s="1">
        <v>0</v>
      </c>
    </row>
    <row r="1955" spans="1:76" hidden="1" x14ac:dyDescent="0.25">
      <c r="E1955" s="5" t="str">
        <f>BJ1955</f>
        <v>DPP-2020-Cycle</v>
      </c>
      <c r="F1955" s="5" t="str">
        <f>BK1955</f>
        <v>South</v>
      </c>
      <c r="H1955" s="5" t="str">
        <f>BB1955</f>
        <v>Active</v>
      </c>
      <c r="I1955" s="6" t="str">
        <f>BS1955</f>
        <v>Not Started</v>
      </c>
      <c r="J1955" s="1" t="s">
        <v>3939</v>
      </c>
      <c r="K1955" s="1" t="e">
        <f>VLOOKUP(J1955,#REF!,3,FALSE)</f>
        <v>#REF!</v>
      </c>
      <c r="P1955" s="1" t="str">
        <f>BM1955</f>
        <v>NRIS</v>
      </c>
      <c r="R1955" s="1">
        <f>BP1955</f>
        <v>150</v>
      </c>
      <c r="T1955" s="1" t="str">
        <f>BQ1955</f>
        <v>Solar</v>
      </c>
      <c r="U1955" s="1" t="str">
        <f>BH1955</f>
        <v>Madison</v>
      </c>
      <c r="V1955" s="1" t="str">
        <f>BI1955</f>
        <v>MS</v>
      </c>
      <c r="AB1955" s="1" t="str">
        <f>BN1955</f>
        <v>Gerald Andrus-Tinnin Road 230 kV</v>
      </c>
      <c r="AC1955" s="1" t="str">
        <f>BG1955</f>
        <v>Entergy Mississippi LLC</v>
      </c>
      <c r="AJ1955" s="17" t="e">
        <f>VLOOKUP(J1955,#REF!,7,FALSE)</f>
        <v>#REF!</v>
      </c>
      <c r="AK1955" s="17"/>
      <c r="AL1955" s="17"/>
      <c r="AM1955" s="17"/>
      <c r="AN1955" s="17"/>
      <c r="AO1955" s="17"/>
      <c r="AP1955" s="17"/>
      <c r="AQ1955" s="17"/>
      <c r="AR1955" s="32" t="e">
        <f>VLOOKUP(J1955,#REF!,5,FALSE)</f>
        <v>#REF!</v>
      </c>
      <c r="AS1955" s="32" t="e">
        <f>VLOOKUP(J1955,#REF!,6,FALSE)</f>
        <v>#REF!</v>
      </c>
      <c r="AT1955" s="28" t="e">
        <f>AR1955/($R1955*1000)</f>
        <v>#REF!</v>
      </c>
      <c r="AU1955" s="28" t="e">
        <f>AS1955/($R1955*1000)</f>
        <v>#REF!</v>
      </c>
      <c r="BB1955" s="1" t="s">
        <v>2374</v>
      </c>
      <c r="BC1955" s="2">
        <v>44026</v>
      </c>
      <c r="BF1955" s="2">
        <v>45230</v>
      </c>
      <c r="BG1955" s="1" t="s">
        <v>3615</v>
      </c>
      <c r="BH1955" s="1" t="s">
        <v>3940</v>
      </c>
      <c r="BI1955" s="1" t="s">
        <v>2526</v>
      </c>
      <c r="BJ1955" s="1" t="s">
        <v>3565</v>
      </c>
      <c r="BK1955" s="1" t="s">
        <v>2395</v>
      </c>
      <c r="BL1955" s="1" t="s">
        <v>2857</v>
      </c>
      <c r="BM1955" s="1" t="s">
        <v>126</v>
      </c>
      <c r="BN1955" s="1" t="s">
        <v>3941</v>
      </c>
      <c r="BO1955" s="1">
        <v>150</v>
      </c>
      <c r="BP1955" s="1">
        <v>150</v>
      </c>
      <c r="BQ1955" s="1" t="s">
        <v>1485</v>
      </c>
      <c r="BR1955" s="1" t="s">
        <v>3581</v>
      </c>
      <c r="BS1955" s="1" t="s">
        <v>84</v>
      </c>
      <c r="BU1955" s="1">
        <v>0</v>
      </c>
      <c r="BV1955" s="1">
        <v>0</v>
      </c>
      <c r="BW1955" s="1">
        <v>0</v>
      </c>
      <c r="BX1955" s="1">
        <v>0</v>
      </c>
    </row>
    <row r="1956" spans="1:76" hidden="1" x14ac:dyDescent="0.25">
      <c r="A1956" s="15" t="s">
        <v>6154</v>
      </c>
      <c r="E1956" s="5" t="str">
        <f>BJ1956</f>
        <v>DPP-2020-Cycle</v>
      </c>
      <c r="F1956" s="5" t="str">
        <f>BK1956</f>
        <v>East (ATC)</v>
      </c>
      <c r="H1956" s="5" t="str">
        <f>BB1956</f>
        <v>Withdrawn</v>
      </c>
      <c r="I1956" s="6" t="str">
        <f>BS1956</f>
        <v>Not Started</v>
      </c>
      <c r="J1956" s="1" t="s">
        <v>5579</v>
      </c>
      <c r="P1956" s="1" t="str">
        <f>BM1956</f>
        <v>NRIS</v>
      </c>
      <c r="R1956" s="1">
        <f>BP1956</f>
        <v>200</v>
      </c>
      <c r="T1956" s="1" t="str">
        <f>BQ1956</f>
        <v>Wind</v>
      </c>
      <c r="U1956" s="1" t="str">
        <f>BH1956</f>
        <v>Clark</v>
      </c>
      <c r="V1956" s="1" t="str">
        <f>BI1956</f>
        <v>WI</v>
      </c>
      <c r="AB1956" s="1"/>
      <c r="AC1956" s="1"/>
      <c r="AJ1956" s="5"/>
      <c r="AK1956" s="5"/>
      <c r="AL1956" s="5"/>
      <c r="AM1956" s="5"/>
      <c r="AN1956" s="5"/>
      <c r="AO1956" s="5"/>
      <c r="AP1956" s="5"/>
      <c r="AQ1956" s="5"/>
      <c r="AR1956" s="32"/>
      <c r="AS1956" s="32"/>
      <c r="AT1956" s="28">
        <f>AR1956/($R1956*1000)</f>
        <v>0</v>
      </c>
      <c r="AU1956" s="28">
        <f>AS1956/($R1956*1000)</f>
        <v>0</v>
      </c>
      <c r="BB1956" s="1" t="s">
        <v>73</v>
      </c>
      <c r="BC1956" s="2">
        <v>44026</v>
      </c>
      <c r="BD1956" s="2">
        <v>44159</v>
      </c>
      <c r="BF1956" s="2">
        <v>45184</v>
      </c>
      <c r="BG1956" s="1" t="s">
        <v>74</v>
      </c>
      <c r="BH1956" s="1" t="s">
        <v>3847</v>
      </c>
      <c r="BI1956" s="1" t="s">
        <v>76</v>
      </c>
      <c r="BJ1956" s="1" t="s">
        <v>3565</v>
      </c>
      <c r="BK1956" s="1" t="s">
        <v>2196</v>
      </c>
      <c r="BL1956" s="1" t="s">
        <v>2857</v>
      </c>
      <c r="BM1956" s="1" t="s">
        <v>126</v>
      </c>
      <c r="BN1956" s="1" t="s">
        <v>5580</v>
      </c>
      <c r="BO1956" s="1">
        <v>200</v>
      </c>
      <c r="BP1956" s="1">
        <v>200</v>
      </c>
      <c r="BQ1956" s="1" t="s">
        <v>97</v>
      </c>
      <c r="BR1956" s="1" t="s">
        <v>3613</v>
      </c>
      <c r="BS1956" s="1" t="s">
        <v>84</v>
      </c>
      <c r="BU1956" s="1">
        <v>0</v>
      </c>
      <c r="BV1956" s="1">
        <v>0</v>
      </c>
      <c r="BW1956" s="1">
        <v>0</v>
      </c>
      <c r="BX1956" s="1">
        <v>0</v>
      </c>
    </row>
    <row r="1957" spans="1:76" hidden="1" x14ac:dyDescent="0.25">
      <c r="E1957" s="5" t="str">
        <f>BJ1957</f>
        <v>DPP-2020-Cycle</v>
      </c>
      <c r="F1957" s="5" t="str">
        <f>BK1957</f>
        <v>Central</v>
      </c>
      <c r="H1957" s="5" t="str">
        <f>BB1957</f>
        <v>Active</v>
      </c>
      <c r="I1957" s="6" t="str">
        <f>BS1957</f>
        <v>Not Started</v>
      </c>
      <c r="J1957" s="1" t="s">
        <v>3943</v>
      </c>
      <c r="P1957" s="1" t="str">
        <f>BM1957</f>
        <v>NRIS</v>
      </c>
      <c r="R1957" s="1">
        <f>BP1957</f>
        <v>200</v>
      </c>
      <c r="T1957" s="1" t="str">
        <f>BQ1957</f>
        <v>Solar</v>
      </c>
      <c r="U1957" s="1" t="str">
        <f>BH1957</f>
        <v>Caldwell</v>
      </c>
      <c r="V1957" s="1" t="str">
        <f>BI1957</f>
        <v>KY</v>
      </c>
      <c r="AB1957" s="1"/>
      <c r="AC1957" s="1"/>
      <c r="AJ1957" s="5"/>
      <c r="AK1957" s="5"/>
      <c r="AL1957" s="5"/>
      <c r="AM1957" s="5"/>
      <c r="AN1957" s="5"/>
      <c r="AO1957" s="5"/>
      <c r="AP1957" s="5"/>
      <c r="AQ1957" s="5"/>
      <c r="AR1957" s="32"/>
      <c r="AS1957" s="32"/>
      <c r="AT1957" s="28">
        <f>AR1957/($R1957*1000)</f>
        <v>0</v>
      </c>
      <c r="AU1957" s="28">
        <f>AS1957/($R1957*1000)</f>
        <v>0</v>
      </c>
      <c r="BB1957" s="1" t="s">
        <v>2374</v>
      </c>
      <c r="BC1957" s="2">
        <v>44026</v>
      </c>
      <c r="BF1957" s="2">
        <v>45170</v>
      </c>
      <c r="BG1957" s="1" t="s">
        <v>1657</v>
      </c>
      <c r="BH1957" s="1" t="s">
        <v>3944</v>
      </c>
      <c r="BI1957" s="1" t="s">
        <v>82</v>
      </c>
      <c r="BJ1957" s="1" t="s">
        <v>3565</v>
      </c>
      <c r="BK1957" s="1" t="s">
        <v>2435</v>
      </c>
      <c r="BL1957" s="1" t="s">
        <v>2857</v>
      </c>
      <c r="BM1957" s="1" t="s">
        <v>126</v>
      </c>
      <c r="BN1957" s="1" t="s">
        <v>3945</v>
      </c>
      <c r="BO1957" s="1">
        <v>200</v>
      </c>
      <c r="BP1957" s="1">
        <v>200</v>
      </c>
      <c r="BQ1957" s="1" t="s">
        <v>1485</v>
      </c>
      <c r="BR1957" s="1" t="s">
        <v>3581</v>
      </c>
      <c r="BS1957" s="1" t="s">
        <v>84</v>
      </c>
      <c r="BU1957" s="1">
        <v>0</v>
      </c>
      <c r="BV1957" s="1">
        <v>0</v>
      </c>
      <c r="BW1957" s="1">
        <v>0</v>
      </c>
      <c r="BX1957" s="1">
        <v>0</v>
      </c>
    </row>
    <row r="1958" spans="1:76" hidden="1" x14ac:dyDescent="0.25">
      <c r="D1958" s="4"/>
      <c r="E1958" s="5" t="str">
        <f>BJ1958</f>
        <v>DPP-2020-Cycle</v>
      </c>
      <c r="F1958" s="5" t="str">
        <f>BK1958</f>
        <v>South</v>
      </c>
      <c r="H1958" s="5" t="str">
        <f>BB1958</f>
        <v>Active</v>
      </c>
      <c r="I1958" s="6" t="str">
        <f>BS1958</f>
        <v>Not Started</v>
      </c>
      <c r="J1958" s="1" t="s">
        <v>3946</v>
      </c>
      <c r="P1958" s="1" t="str">
        <f>BM1958</f>
        <v>NRIS</v>
      </c>
      <c r="R1958" s="1">
        <f>BP1958</f>
        <v>0</v>
      </c>
      <c r="T1958" s="1" t="str">
        <f>BQ1958</f>
        <v>Battery Storage</v>
      </c>
      <c r="U1958" s="1" t="str">
        <f>BH1958</f>
        <v>Beauregard</v>
      </c>
      <c r="V1958" s="1" t="str">
        <f>BI1958</f>
        <v>LA</v>
      </c>
      <c r="AB1958" s="1"/>
      <c r="AC1958" s="1"/>
      <c r="AJ1958" s="5"/>
      <c r="AK1958" s="5"/>
      <c r="AL1958" s="5"/>
      <c r="AM1958" s="5"/>
      <c r="AN1958" s="5"/>
      <c r="AO1958" s="5"/>
      <c r="AP1958" s="5"/>
      <c r="AQ1958" s="5"/>
      <c r="AR1958" s="32"/>
      <c r="AS1958" s="32"/>
      <c r="AT1958" s="28" t="e">
        <f>AR1958/($R1958*1000)</f>
        <v>#DIV/0!</v>
      </c>
      <c r="AU1958" s="28" t="e">
        <f>AS1958/($R1958*1000)</f>
        <v>#DIV/0!</v>
      </c>
      <c r="BB1958" s="1" t="s">
        <v>2374</v>
      </c>
      <c r="BC1958" s="2">
        <v>44132</v>
      </c>
      <c r="BF1958" s="2">
        <v>44621</v>
      </c>
      <c r="BG1958" s="1" t="s">
        <v>2711</v>
      </c>
      <c r="BH1958" s="1" t="s">
        <v>3947</v>
      </c>
      <c r="BI1958" s="1" t="s">
        <v>61</v>
      </c>
      <c r="BJ1958" s="1" t="s">
        <v>3565</v>
      </c>
      <c r="BK1958" s="1" t="s">
        <v>2395</v>
      </c>
      <c r="BL1958" s="1" t="s">
        <v>2857</v>
      </c>
      <c r="BM1958" s="1" t="s">
        <v>126</v>
      </c>
      <c r="BN1958" s="1" t="s">
        <v>3948</v>
      </c>
      <c r="BO1958" s="1">
        <v>0</v>
      </c>
      <c r="BP1958" s="1">
        <v>0</v>
      </c>
      <c r="BQ1958" s="1" t="s">
        <v>2498</v>
      </c>
      <c r="BR1958" s="1" t="s">
        <v>2498</v>
      </c>
      <c r="BS1958" s="1" t="s">
        <v>84</v>
      </c>
      <c r="BU1958" s="1">
        <v>0</v>
      </c>
      <c r="BV1958" s="1">
        <v>0</v>
      </c>
      <c r="BW1958" s="1">
        <v>0</v>
      </c>
      <c r="BX1958" s="1">
        <v>0</v>
      </c>
    </row>
    <row r="1959" spans="1:76" hidden="1" x14ac:dyDescent="0.25">
      <c r="D1959" s="4"/>
      <c r="E1959" s="5" t="str">
        <f>BJ1959</f>
        <v>DPP-2020-Cycle</v>
      </c>
      <c r="F1959" s="5" t="str">
        <f>BK1959</f>
        <v>South</v>
      </c>
      <c r="H1959" s="5" t="str">
        <f>BB1959</f>
        <v>Active</v>
      </c>
      <c r="I1959" s="6" t="str">
        <f>BS1959</f>
        <v>Not Started</v>
      </c>
      <c r="J1959" s="25" t="s">
        <v>3949</v>
      </c>
      <c r="K1959" s="1" t="e">
        <f>VLOOKUP(J1959,#REF!,3,FALSE)</f>
        <v>#REF!</v>
      </c>
      <c r="P1959" s="1" t="str">
        <f>BM1959</f>
        <v>NRIS</v>
      </c>
      <c r="R1959" s="1">
        <f>BP1959</f>
        <v>100</v>
      </c>
      <c r="T1959" s="1" t="str">
        <f>BQ1959</f>
        <v>Solar</v>
      </c>
      <c r="U1959" s="1" t="str">
        <f>BH1959</f>
        <v>Beauregard</v>
      </c>
      <c r="V1959" s="1" t="str">
        <f>BI1959</f>
        <v>LA</v>
      </c>
      <c r="AB1959" s="1" t="str">
        <f>BN1959</f>
        <v>Cooper - Penton Road 230kV (J1282)</v>
      </c>
      <c r="AC1959" s="1" t="str">
        <f>BG1959</f>
        <v>CLECO Corporation</v>
      </c>
      <c r="AH1959" s="17" t="e">
        <f>AJ1959*(1000*BO1959)</f>
        <v>#REF!</v>
      </c>
      <c r="AI1959" s="17" t="e">
        <f>#REF!*(1000*BO1959)</f>
        <v>#REF!</v>
      </c>
      <c r="AJ1959" s="19" t="e">
        <f>VLOOKUP(J1959,#REF!,7,FALSE)</f>
        <v>#REF!</v>
      </c>
      <c r="AK1959" s="19"/>
      <c r="AL1959" s="19"/>
      <c r="AM1959" s="19"/>
      <c r="AN1959" s="19"/>
      <c r="AO1959" s="19"/>
      <c r="AP1959" s="19"/>
      <c r="AQ1959" s="19"/>
      <c r="AR1959" s="32" t="e">
        <f>VLOOKUP(J1959,#REF!,5,FALSE)</f>
        <v>#REF!</v>
      </c>
      <c r="AS1959" s="32" t="e">
        <f>VLOOKUP(J1959,#REF!,6,FALSE)</f>
        <v>#REF!</v>
      </c>
      <c r="AT1959" s="28" t="e">
        <f>AR1959/($R1959*1000)</f>
        <v>#REF!</v>
      </c>
      <c r="AU1959" s="28" t="e">
        <f>AS1959/($R1959*1000)</f>
        <v>#REF!</v>
      </c>
      <c r="BB1959" s="1" t="s">
        <v>2374</v>
      </c>
      <c r="BC1959" s="2">
        <v>44026</v>
      </c>
      <c r="BF1959" s="2">
        <v>44621</v>
      </c>
      <c r="BG1959" s="1" t="s">
        <v>2711</v>
      </c>
      <c r="BH1959" s="1" t="s">
        <v>3947</v>
      </c>
      <c r="BI1959" s="1" t="s">
        <v>61</v>
      </c>
      <c r="BJ1959" s="1" t="s">
        <v>3565</v>
      </c>
      <c r="BK1959" s="1" t="s">
        <v>2395</v>
      </c>
      <c r="BL1959" s="1" t="s">
        <v>2857</v>
      </c>
      <c r="BM1959" s="1" t="s">
        <v>126</v>
      </c>
      <c r="BN1959" s="1" t="s">
        <v>3950</v>
      </c>
      <c r="BO1959" s="1">
        <v>100</v>
      </c>
      <c r="BP1959" s="1">
        <v>100</v>
      </c>
      <c r="BQ1959" s="1" t="s">
        <v>1485</v>
      </c>
      <c r="BR1959" s="1" t="s">
        <v>3581</v>
      </c>
      <c r="BS1959" s="1" t="s">
        <v>84</v>
      </c>
      <c r="BU1959" s="1">
        <v>0</v>
      </c>
      <c r="BV1959" s="1">
        <v>0</v>
      </c>
      <c r="BW1959" s="1">
        <v>0</v>
      </c>
      <c r="BX1959" s="1">
        <v>0</v>
      </c>
    </row>
    <row r="1960" spans="1:76" hidden="1" x14ac:dyDescent="0.25">
      <c r="D1960" s="4"/>
      <c r="E1960" s="5" t="str">
        <f>BJ1960</f>
        <v>DPP-2017-FEB</v>
      </c>
      <c r="F1960" s="5" t="str">
        <f>BK1960</f>
        <v>East (ITC)</v>
      </c>
      <c r="H1960" s="5" t="str">
        <f>BB1960</f>
        <v>Withdrawn</v>
      </c>
      <c r="I1960" s="6" t="str">
        <f>BS1960</f>
        <v>Not Started</v>
      </c>
      <c r="J1960" s="1" t="s">
        <v>4349</v>
      </c>
      <c r="P1960" s="1" t="str">
        <f>BM1960</f>
        <v>NRIS</v>
      </c>
      <c r="R1960" s="1">
        <f>BP1960</f>
        <v>235</v>
      </c>
      <c r="T1960" s="1" t="str">
        <f>BQ1960</f>
        <v>Gas</v>
      </c>
      <c r="U1960" s="1" t="str">
        <f>BH1960</f>
        <v>Wayne County</v>
      </c>
      <c r="V1960" s="1" t="str">
        <f>BI1960</f>
        <v>MI</v>
      </c>
      <c r="AB1960" s="1"/>
      <c r="AC1960" s="1"/>
      <c r="AJ1960" s="5"/>
      <c r="AK1960" s="5"/>
      <c r="AL1960" s="5"/>
      <c r="AM1960" s="5"/>
      <c r="AN1960" s="5"/>
      <c r="AO1960" s="5"/>
      <c r="AP1960" s="5"/>
      <c r="AQ1960" s="5"/>
      <c r="AR1960" s="5"/>
      <c r="AS1960" s="5"/>
      <c r="AT1960" s="5"/>
      <c r="AU1960" s="5"/>
      <c r="BB1960" s="1" t="s">
        <v>73</v>
      </c>
      <c r="BC1960" s="2">
        <v>42131</v>
      </c>
      <c r="BD1960" s="2">
        <v>43202</v>
      </c>
      <c r="BF1960" s="2">
        <v>42766</v>
      </c>
      <c r="BG1960" s="1" t="s">
        <v>128</v>
      </c>
      <c r="BH1960" s="1" t="s">
        <v>129</v>
      </c>
      <c r="BI1960" s="1" t="s">
        <v>130</v>
      </c>
      <c r="BJ1960" s="1" t="s">
        <v>3220</v>
      </c>
      <c r="BK1960" s="1" t="s">
        <v>1808</v>
      </c>
      <c r="BL1960" s="1" t="s">
        <v>726</v>
      </c>
      <c r="BM1960" s="1" t="s">
        <v>126</v>
      </c>
      <c r="BN1960" s="1" t="s">
        <v>4350</v>
      </c>
      <c r="BO1960" s="1">
        <v>235</v>
      </c>
      <c r="BP1960" s="1">
        <v>235</v>
      </c>
      <c r="BQ1960" s="1" t="s">
        <v>64</v>
      </c>
      <c r="BR1960" s="1" t="s">
        <v>94</v>
      </c>
      <c r="BS1960" s="1" t="s">
        <v>84</v>
      </c>
      <c r="BU1960" s="1">
        <v>0</v>
      </c>
      <c r="BV1960" s="1">
        <v>0</v>
      </c>
      <c r="BW1960" s="1">
        <v>0</v>
      </c>
      <c r="BX1960" s="1">
        <v>0</v>
      </c>
    </row>
    <row r="1961" spans="1:76" hidden="1" x14ac:dyDescent="0.25">
      <c r="D1961" s="4"/>
      <c r="E1961" s="5" t="str">
        <f>BJ1961</f>
        <v>DPP-2020-Cycle</v>
      </c>
      <c r="F1961" s="5" t="str">
        <f>BK1961</f>
        <v>East (ITC)</v>
      </c>
      <c r="H1961" s="5" t="str">
        <f>BB1961</f>
        <v>Active</v>
      </c>
      <c r="I1961" s="6" t="str">
        <f>BS1961</f>
        <v>Not Started</v>
      </c>
      <c r="J1961" s="1" t="s">
        <v>3951</v>
      </c>
      <c r="P1961" s="1" t="str">
        <f>BM1961</f>
        <v>NRIS</v>
      </c>
      <c r="R1961" s="1">
        <f>BP1961</f>
        <v>100</v>
      </c>
      <c r="T1961" s="1" t="str">
        <f>BQ1961</f>
        <v>Battery Storage</v>
      </c>
      <c r="U1961" s="1" t="str">
        <f>BH1961</f>
        <v>Branch</v>
      </c>
      <c r="V1961" s="1" t="str">
        <f>BI1961</f>
        <v>MI</v>
      </c>
      <c r="AB1961" s="1"/>
      <c r="AC1961" s="1"/>
      <c r="AJ1961" s="5"/>
      <c r="AK1961" s="5"/>
      <c r="AL1961" s="5"/>
      <c r="AM1961" s="5"/>
      <c r="AN1961" s="5"/>
      <c r="AO1961" s="5"/>
      <c r="AP1961" s="5"/>
      <c r="AQ1961" s="5"/>
      <c r="AR1961" s="32"/>
      <c r="AS1961" s="32"/>
      <c r="AT1961" s="28">
        <f>AR1961/($R1961*1000)</f>
        <v>0</v>
      </c>
      <c r="AU1961" s="28">
        <f>AS1961/($R1961*1000)</f>
        <v>0</v>
      </c>
      <c r="BB1961" s="1" t="s">
        <v>2374</v>
      </c>
      <c r="BC1961" s="2">
        <v>44148</v>
      </c>
      <c r="BF1961" s="2">
        <v>44593</v>
      </c>
      <c r="BG1961" s="1" t="s">
        <v>3688</v>
      </c>
      <c r="BH1961" s="1" t="s">
        <v>3727</v>
      </c>
      <c r="BI1961" s="1" t="s">
        <v>130</v>
      </c>
      <c r="BJ1961" s="1" t="s">
        <v>3565</v>
      </c>
      <c r="BK1961" s="1" t="s">
        <v>1808</v>
      </c>
      <c r="BL1961" s="1" t="s">
        <v>2857</v>
      </c>
      <c r="BM1961" s="1" t="s">
        <v>126</v>
      </c>
      <c r="BN1961" s="1" t="s">
        <v>3952</v>
      </c>
      <c r="BO1961" s="1">
        <v>100</v>
      </c>
      <c r="BP1961" s="1">
        <v>100</v>
      </c>
      <c r="BQ1961" s="1" t="s">
        <v>2498</v>
      </c>
      <c r="BR1961" s="1" t="s">
        <v>2498</v>
      </c>
      <c r="BS1961" s="1" t="s">
        <v>84</v>
      </c>
      <c r="BU1961" s="1">
        <v>0</v>
      </c>
      <c r="BV1961" s="1">
        <v>0</v>
      </c>
      <c r="BW1961" s="1">
        <v>0</v>
      </c>
      <c r="BX1961" s="1">
        <v>0</v>
      </c>
    </row>
    <row r="1962" spans="1:76" hidden="1" x14ac:dyDescent="0.25">
      <c r="D1962" s="4"/>
      <c r="E1962" s="5" t="str">
        <f>BJ1962</f>
        <v>DPP-2020-Cycle</v>
      </c>
      <c r="F1962" s="5" t="str">
        <f>BK1962</f>
        <v>Central</v>
      </c>
      <c r="H1962" s="5" t="str">
        <f>BB1962</f>
        <v>Active</v>
      </c>
      <c r="I1962" s="6" t="str">
        <f>BS1962</f>
        <v>Not Started</v>
      </c>
      <c r="J1962" s="1" t="s">
        <v>3953</v>
      </c>
      <c r="P1962" s="1" t="str">
        <f>BM1962</f>
        <v>NRIS</v>
      </c>
      <c r="R1962" s="1">
        <f>BP1962</f>
        <v>44</v>
      </c>
      <c r="T1962" s="1" t="str">
        <f>BQ1962</f>
        <v>Solar</v>
      </c>
      <c r="U1962" s="1" t="str">
        <f>BH1962</f>
        <v>Pike</v>
      </c>
      <c r="V1962" s="1" t="str">
        <f>BI1962</f>
        <v>MO</v>
      </c>
      <c r="AB1962" s="1"/>
      <c r="AC1962" s="1"/>
      <c r="AJ1962" s="5"/>
      <c r="AK1962" s="5"/>
      <c r="AL1962" s="5"/>
      <c r="AM1962" s="5"/>
      <c r="AN1962" s="5"/>
      <c r="AO1962" s="5"/>
      <c r="AP1962" s="5"/>
      <c r="AQ1962" s="5"/>
      <c r="AR1962" s="32"/>
      <c r="AS1962" s="32"/>
      <c r="AT1962" s="28">
        <f>AR1962/($R1962*1000)</f>
        <v>0</v>
      </c>
      <c r="AU1962" s="28">
        <f>AS1962/($R1962*1000)</f>
        <v>0</v>
      </c>
      <c r="BB1962" s="1" t="s">
        <v>2374</v>
      </c>
      <c r="BC1962" s="2">
        <v>44026</v>
      </c>
      <c r="BF1962" s="2">
        <v>45170</v>
      </c>
      <c r="BG1962" s="1" t="s">
        <v>486</v>
      </c>
      <c r="BH1962" s="1" t="s">
        <v>3954</v>
      </c>
      <c r="BI1962" s="1" t="s">
        <v>488</v>
      </c>
      <c r="BJ1962" s="1" t="s">
        <v>3565</v>
      </c>
      <c r="BK1962" s="1" t="s">
        <v>2435</v>
      </c>
      <c r="BL1962" s="1" t="s">
        <v>2857</v>
      </c>
      <c r="BM1962" s="1" t="s">
        <v>126</v>
      </c>
      <c r="BN1962" s="1" t="s">
        <v>3955</v>
      </c>
      <c r="BO1962" s="1">
        <v>44</v>
      </c>
      <c r="BP1962" s="1">
        <v>44</v>
      </c>
      <c r="BQ1962" s="1" t="s">
        <v>1485</v>
      </c>
      <c r="BR1962" s="1" t="s">
        <v>3581</v>
      </c>
      <c r="BS1962" s="1" t="s">
        <v>84</v>
      </c>
      <c r="BU1962" s="1">
        <v>0</v>
      </c>
      <c r="BV1962" s="1">
        <v>0</v>
      </c>
      <c r="BW1962" s="1">
        <v>0</v>
      </c>
      <c r="BX1962" s="1">
        <v>0</v>
      </c>
    </row>
    <row r="1963" spans="1:76" hidden="1" x14ac:dyDescent="0.25">
      <c r="D1963" s="4"/>
      <c r="E1963" s="5" t="str">
        <f>BJ1963</f>
        <v>DPP-2020-Cycle</v>
      </c>
      <c r="F1963" s="5" t="str">
        <f>BK1963</f>
        <v>Central</v>
      </c>
      <c r="H1963" s="5" t="str">
        <f>BB1963</f>
        <v>Active</v>
      </c>
      <c r="I1963" s="6" t="str">
        <f>BS1963</f>
        <v>Not Started</v>
      </c>
      <c r="J1963" s="1" t="s">
        <v>3956</v>
      </c>
      <c r="P1963" s="1" t="str">
        <f>BM1963</f>
        <v>NRIS</v>
      </c>
      <c r="R1963" s="1">
        <f>BP1963</f>
        <v>150</v>
      </c>
      <c r="T1963" s="1" t="str">
        <f>BQ1963</f>
        <v>Solar</v>
      </c>
      <c r="U1963" s="1" t="str">
        <f>BH1963</f>
        <v>Knox</v>
      </c>
      <c r="V1963" s="1" t="str">
        <f>BI1963</f>
        <v>IN</v>
      </c>
      <c r="AB1963" s="1"/>
      <c r="AC1963" s="1"/>
      <c r="AJ1963" s="5"/>
      <c r="AK1963" s="5"/>
      <c r="AL1963" s="5"/>
      <c r="AM1963" s="5"/>
      <c r="AN1963" s="5"/>
      <c r="AO1963" s="5"/>
      <c r="AP1963" s="5"/>
      <c r="AQ1963" s="5"/>
      <c r="AR1963" s="32"/>
      <c r="AS1963" s="32"/>
      <c r="AT1963" s="28">
        <f>AR1963/($R1963*1000)</f>
        <v>0</v>
      </c>
      <c r="AU1963" s="28">
        <f>AS1963/($R1963*1000)</f>
        <v>0</v>
      </c>
      <c r="BB1963" s="1" t="s">
        <v>2374</v>
      </c>
      <c r="BC1963" s="2">
        <v>44026</v>
      </c>
      <c r="BF1963" s="2">
        <v>45170</v>
      </c>
      <c r="BG1963" s="1" t="s">
        <v>2850</v>
      </c>
      <c r="BH1963" s="1" t="s">
        <v>3903</v>
      </c>
      <c r="BI1963" s="1" t="s">
        <v>103</v>
      </c>
      <c r="BJ1963" s="1" t="s">
        <v>3565</v>
      </c>
      <c r="BK1963" s="1" t="s">
        <v>2435</v>
      </c>
      <c r="BL1963" s="1" t="s">
        <v>2857</v>
      </c>
      <c r="BM1963" s="1" t="s">
        <v>126</v>
      </c>
      <c r="BN1963" s="1" t="s">
        <v>3957</v>
      </c>
      <c r="BO1963" s="1">
        <v>150</v>
      </c>
      <c r="BP1963" s="1">
        <v>150</v>
      </c>
      <c r="BQ1963" s="1" t="s">
        <v>1485</v>
      </c>
      <c r="BR1963" s="1" t="s">
        <v>3581</v>
      </c>
      <c r="BS1963" s="1" t="s">
        <v>84</v>
      </c>
      <c r="BU1963" s="1">
        <v>0</v>
      </c>
      <c r="BV1963" s="1">
        <v>0</v>
      </c>
      <c r="BW1963" s="1">
        <v>0</v>
      </c>
      <c r="BX1963" s="1">
        <v>0</v>
      </c>
    </row>
    <row r="1964" spans="1:76" hidden="1" x14ac:dyDescent="0.25">
      <c r="D1964" s="4"/>
      <c r="E1964" s="5" t="str">
        <f>BJ1964</f>
        <v>DPP-2020-Cycle</v>
      </c>
      <c r="F1964" s="5" t="str">
        <f>BK1964</f>
        <v>Central</v>
      </c>
      <c r="H1964" s="5" t="str">
        <f>BB1964</f>
        <v>Active</v>
      </c>
      <c r="I1964" s="6" t="str">
        <f>BS1964</f>
        <v>Not Started</v>
      </c>
      <c r="J1964" s="1" t="s">
        <v>3958</v>
      </c>
      <c r="P1964" s="1" t="str">
        <f>BM1964</f>
        <v>NRIS</v>
      </c>
      <c r="R1964" s="1">
        <f>BP1964</f>
        <v>150</v>
      </c>
      <c r="T1964" s="1" t="str">
        <f>BQ1964</f>
        <v>Solar</v>
      </c>
      <c r="U1964" s="1" t="str">
        <f>BH1964</f>
        <v>Hancock</v>
      </c>
      <c r="V1964" s="1" t="str">
        <f>BI1964</f>
        <v>KY</v>
      </c>
      <c r="AB1964" s="1"/>
      <c r="AC1964" s="1"/>
      <c r="AJ1964" s="5"/>
      <c r="AK1964" s="5"/>
      <c r="AL1964" s="5"/>
      <c r="AM1964" s="5"/>
      <c r="AN1964" s="5"/>
      <c r="AO1964" s="5"/>
      <c r="AP1964" s="5"/>
      <c r="AQ1964" s="5"/>
      <c r="AR1964" s="32"/>
      <c r="AS1964" s="32"/>
      <c r="AT1964" s="28">
        <f>AR1964/($R1964*1000)</f>
        <v>0</v>
      </c>
      <c r="AU1964" s="28">
        <f>AS1964/($R1964*1000)</f>
        <v>0</v>
      </c>
      <c r="BB1964" s="1" t="s">
        <v>2374</v>
      </c>
      <c r="BC1964" s="2">
        <v>44026</v>
      </c>
      <c r="BF1964" s="2">
        <v>45170</v>
      </c>
      <c r="BG1964" s="1" t="s">
        <v>1657</v>
      </c>
      <c r="BH1964" s="1" t="s">
        <v>3959</v>
      </c>
      <c r="BI1964" s="1" t="s">
        <v>82</v>
      </c>
      <c r="BJ1964" s="1" t="s">
        <v>3565</v>
      </c>
      <c r="BK1964" s="1" t="s">
        <v>2435</v>
      </c>
      <c r="BL1964" s="1" t="s">
        <v>2857</v>
      </c>
      <c r="BM1964" s="1" t="s">
        <v>126</v>
      </c>
      <c r="BN1964" s="1" t="s">
        <v>3960</v>
      </c>
      <c r="BO1964" s="1">
        <v>150</v>
      </c>
      <c r="BP1964" s="1">
        <v>150</v>
      </c>
      <c r="BQ1964" s="1" t="s">
        <v>1485</v>
      </c>
      <c r="BR1964" s="1" t="s">
        <v>3581</v>
      </c>
      <c r="BS1964" s="1" t="s">
        <v>84</v>
      </c>
      <c r="BU1964" s="1">
        <v>0</v>
      </c>
      <c r="BV1964" s="1">
        <v>0</v>
      </c>
      <c r="BW1964" s="1">
        <v>0</v>
      </c>
      <c r="BX1964" s="1">
        <v>0</v>
      </c>
    </row>
    <row r="1965" spans="1:76" hidden="1" x14ac:dyDescent="0.25">
      <c r="D1965" s="4"/>
      <c r="E1965" s="5" t="str">
        <f>BJ1965</f>
        <v>DPP-2020-Cycle</v>
      </c>
      <c r="F1965" s="5" t="str">
        <f>BK1965</f>
        <v>East (ITC)</v>
      </c>
      <c r="H1965" s="5" t="str">
        <f>BB1965</f>
        <v>Active</v>
      </c>
      <c r="I1965" s="6" t="str">
        <f>BS1965</f>
        <v>Not Started</v>
      </c>
      <c r="J1965" s="1" t="s">
        <v>3961</v>
      </c>
      <c r="P1965" s="1" t="str">
        <f>BM1965</f>
        <v>NRIS</v>
      </c>
      <c r="R1965" s="1">
        <f>BP1965</f>
        <v>100</v>
      </c>
      <c r="T1965" s="1" t="str">
        <f>BQ1965</f>
        <v>Battery Storage</v>
      </c>
      <c r="U1965" s="1" t="str">
        <f>BH1965</f>
        <v>Lenawee</v>
      </c>
      <c r="V1965" s="1" t="str">
        <f>BI1965</f>
        <v>MI</v>
      </c>
      <c r="AB1965" s="1"/>
      <c r="AC1965" s="1"/>
      <c r="AJ1965" s="5"/>
      <c r="AK1965" s="5"/>
      <c r="AL1965" s="5"/>
      <c r="AM1965" s="5"/>
      <c r="AN1965" s="5"/>
      <c r="AO1965" s="5"/>
      <c r="AP1965" s="5"/>
      <c r="AQ1965" s="5"/>
      <c r="AR1965" s="32"/>
      <c r="AS1965" s="32"/>
      <c r="AT1965" s="28">
        <f>AR1965/($R1965*1000)</f>
        <v>0</v>
      </c>
      <c r="AU1965" s="28">
        <f>AS1965/($R1965*1000)</f>
        <v>0</v>
      </c>
      <c r="BB1965" s="1" t="s">
        <v>2374</v>
      </c>
      <c r="BC1965" s="2">
        <v>44148</v>
      </c>
      <c r="BF1965" s="2">
        <v>44593</v>
      </c>
      <c r="BG1965" s="1" t="s">
        <v>3688</v>
      </c>
      <c r="BH1965" s="1" t="s">
        <v>3783</v>
      </c>
      <c r="BI1965" s="1" t="s">
        <v>130</v>
      </c>
      <c r="BJ1965" s="1" t="s">
        <v>3565</v>
      </c>
      <c r="BK1965" s="1" t="s">
        <v>1808</v>
      </c>
      <c r="BL1965" s="1" t="s">
        <v>2857</v>
      </c>
      <c r="BM1965" s="1" t="s">
        <v>126</v>
      </c>
      <c r="BN1965" s="1" t="s">
        <v>3962</v>
      </c>
      <c r="BO1965" s="1">
        <v>100</v>
      </c>
      <c r="BP1965" s="1">
        <v>100</v>
      </c>
      <c r="BQ1965" s="1" t="s">
        <v>2498</v>
      </c>
      <c r="BR1965" s="1" t="s">
        <v>2498</v>
      </c>
      <c r="BS1965" s="1" t="s">
        <v>84</v>
      </c>
      <c r="BU1965" s="1">
        <v>0</v>
      </c>
      <c r="BV1965" s="1">
        <v>0</v>
      </c>
      <c r="BW1965" s="1">
        <v>0</v>
      </c>
      <c r="BX1965" s="1">
        <v>0</v>
      </c>
    </row>
    <row r="1966" spans="1:76" hidden="1" x14ac:dyDescent="0.25">
      <c r="D1966" s="4"/>
      <c r="E1966" s="5" t="str">
        <f>BJ1966</f>
        <v>DPP-2020-Cycle</v>
      </c>
      <c r="F1966" s="5" t="str">
        <f>BK1966</f>
        <v>South</v>
      </c>
      <c r="H1966" s="5" t="str">
        <f>BB1966</f>
        <v>Withdrawn</v>
      </c>
      <c r="I1966" s="6" t="str">
        <f>BS1966</f>
        <v>Not Started</v>
      </c>
      <c r="J1966" s="1" t="s">
        <v>5495</v>
      </c>
      <c r="P1966" s="1" t="str">
        <f>BM1966</f>
        <v>NRIS</v>
      </c>
      <c r="R1966" s="1">
        <f>BP1966</f>
        <v>200</v>
      </c>
      <c r="T1966" s="1" t="str">
        <f>BQ1966</f>
        <v>Solar</v>
      </c>
      <c r="U1966" s="1" t="str">
        <f>BH1966</f>
        <v>Hinds</v>
      </c>
      <c r="V1966" s="1" t="str">
        <f>BI1966</f>
        <v>MS</v>
      </c>
      <c r="AB1966" s="1"/>
      <c r="AC1966" s="1"/>
      <c r="AJ1966" s="5"/>
      <c r="AK1966" s="5"/>
      <c r="AL1966" s="5"/>
      <c r="AM1966" s="5"/>
      <c r="AN1966" s="5"/>
      <c r="AO1966" s="5"/>
      <c r="AP1966" s="5"/>
      <c r="AQ1966" s="5"/>
      <c r="AR1966" s="32"/>
      <c r="AS1966" s="32"/>
      <c r="AT1966" s="28">
        <f>AR1966/($R1966*1000)</f>
        <v>0</v>
      </c>
      <c r="AU1966" s="28">
        <f>AS1966/($R1966*1000)</f>
        <v>0</v>
      </c>
      <c r="BB1966" s="1" t="s">
        <v>73</v>
      </c>
      <c r="BC1966" s="2">
        <v>44026</v>
      </c>
      <c r="BD1966" s="2">
        <v>44096</v>
      </c>
      <c r="BF1966" s="2">
        <v>45230</v>
      </c>
      <c r="BG1966" s="1" t="s">
        <v>3615</v>
      </c>
      <c r="BH1966" s="1" t="s">
        <v>4044</v>
      </c>
      <c r="BI1966" s="1" t="s">
        <v>2526</v>
      </c>
      <c r="BJ1966" s="1" t="s">
        <v>3565</v>
      </c>
      <c r="BK1966" s="1" t="s">
        <v>2395</v>
      </c>
      <c r="BL1966" s="1" t="s">
        <v>2857</v>
      </c>
      <c r="BM1966" s="1" t="s">
        <v>126</v>
      </c>
      <c r="BN1966" s="1" t="s">
        <v>5496</v>
      </c>
      <c r="BO1966" s="1">
        <v>200</v>
      </c>
      <c r="BP1966" s="1">
        <v>200</v>
      </c>
      <c r="BQ1966" s="1" t="s">
        <v>1485</v>
      </c>
      <c r="BR1966" s="1" t="s">
        <v>3581</v>
      </c>
      <c r="BS1966" s="1" t="s">
        <v>84</v>
      </c>
      <c r="BU1966" s="1">
        <v>0</v>
      </c>
      <c r="BV1966" s="1">
        <v>0</v>
      </c>
      <c r="BW1966" s="1">
        <v>0</v>
      </c>
      <c r="BX1966" s="1">
        <v>0</v>
      </c>
    </row>
    <row r="1967" spans="1:76" hidden="1" x14ac:dyDescent="0.25">
      <c r="D1967" s="4"/>
      <c r="E1967" s="5" t="str">
        <f>BJ1967</f>
        <v>DPP-2020-Cycle</v>
      </c>
      <c r="F1967" s="5" t="str">
        <f>BK1967</f>
        <v>Central</v>
      </c>
      <c r="H1967" s="5" t="str">
        <f>BB1967</f>
        <v>Active</v>
      </c>
      <c r="I1967" s="6" t="str">
        <f>BS1967</f>
        <v>Not Started</v>
      </c>
      <c r="J1967" s="1" t="s">
        <v>3966</v>
      </c>
      <c r="P1967" s="1" t="str">
        <f>BM1967</f>
        <v>NRIS</v>
      </c>
      <c r="R1967" s="1">
        <f>BP1967</f>
        <v>150</v>
      </c>
      <c r="T1967" s="1" t="str">
        <f>BQ1967</f>
        <v>Solar</v>
      </c>
      <c r="U1967" s="1" t="str">
        <f>BH1967</f>
        <v>Greene</v>
      </c>
      <c r="V1967" s="1" t="str">
        <f>BI1967</f>
        <v>IN</v>
      </c>
      <c r="AB1967" s="1"/>
      <c r="AC1967" s="1"/>
      <c r="AJ1967" s="5"/>
      <c r="AK1967" s="5"/>
      <c r="AL1967" s="5"/>
      <c r="AM1967" s="5"/>
      <c r="AN1967" s="5"/>
      <c r="AO1967" s="5"/>
      <c r="AP1967" s="5"/>
      <c r="AQ1967" s="5"/>
      <c r="AR1967" s="32"/>
      <c r="AS1967" s="32"/>
      <c r="AT1967" s="28">
        <f>AR1967/($R1967*1000)</f>
        <v>0</v>
      </c>
      <c r="AU1967" s="28">
        <f>AS1967/($R1967*1000)</f>
        <v>0</v>
      </c>
      <c r="BB1967" s="1" t="s">
        <v>2374</v>
      </c>
      <c r="BC1967" s="2">
        <v>44027</v>
      </c>
      <c r="BF1967" s="2">
        <v>45170</v>
      </c>
      <c r="BG1967" s="1" t="s">
        <v>3967</v>
      </c>
      <c r="BH1967" s="1" t="s">
        <v>3968</v>
      </c>
      <c r="BI1967" s="1" t="s">
        <v>103</v>
      </c>
      <c r="BJ1967" s="1" t="s">
        <v>3565</v>
      </c>
      <c r="BK1967" s="1" t="s">
        <v>2435</v>
      </c>
      <c r="BL1967" s="1" t="s">
        <v>2857</v>
      </c>
      <c r="BM1967" s="1" t="s">
        <v>126</v>
      </c>
      <c r="BN1967" s="1" t="s">
        <v>3969</v>
      </c>
      <c r="BO1967" s="1">
        <v>150</v>
      </c>
      <c r="BP1967" s="1">
        <v>150</v>
      </c>
      <c r="BQ1967" s="1" t="s">
        <v>1485</v>
      </c>
      <c r="BR1967" s="1" t="s">
        <v>3581</v>
      </c>
      <c r="BS1967" s="1" t="s">
        <v>84</v>
      </c>
      <c r="BU1967" s="1">
        <v>0</v>
      </c>
      <c r="BV1967" s="1">
        <v>0</v>
      </c>
      <c r="BW1967" s="1">
        <v>0</v>
      </c>
      <c r="BX1967" s="1">
        <v>0</v>
      </c>
    </row>
    <row r="1968" spans="1:76" hidden="1" x14ac:dyDescent="0.25">
      <c r="D1968" s="4"/>
      <c r="E1968" s="5">
        <f>BJ1968</f>
        <v>0</v>
      </c>
      <c r="F1968" s="5" t="str">
        <f>BK1968</f>
        <v>CS5</v>
      </c>
      <c r="H1968" s="5" t="str">
        <f>BB1968</f>
        <v>Withdrawn</v>
      </c>
      <c r="I1968" s="6" t="str">
        <f>BS1968</f>
        <v>Withdrawn</v>
      </c>
      <c r="J1968" s="1" t="s">
        <v>4367</v>
      </c>
      <c r="P1968" s="1" t="str">
        <f>BM1968</f>
        <v>ERIS</v>
      </c>
      <c r="R1968" s="1">
        <f>BP1968</f>
        <v>19</v>
      </c>
      <c r="T1968" s="1" t="str">
        <f>BQ1968</f>
        <v>Wind</v>
      </c>
      <c r="U1968" s="1" t="str">
        <f>BH1968</f>
        <v>Goodhue County</v>
      </c>
      <c r="V1968" s="1" t="str">
        <f>BI1968</f>
        <v>MN</v>
      </c>
      <c r="AB1968" s="1"/>
      <c r="AC1968" s="1"/>
      <c r="AJ1968" s="5"/>
      <c r="AK1968" s="5"/>
      <c r="AL1968" s="5"/>
      <c r="AM1968" s="5"/>
      <c r="AN1968" s="5"/>
      <c r="AO1968" s="5"/>
      <c r="AP1968" s="5"/>
      <c r="AQ1968" s="5"/>
      <c r="AR1968" s="5"/>
      <c r="AS1968" s="5"/>
      <c r="AT1968" s="5"/>
      <c r="AU1968" s="5"/>
      <c r="BB1968" s="1" t="s">
        <v>73</v>
      </c>
      <c r="BC1968" s="2">
        <v>38824</v>
      </c>
      <c r="BD1968" s="2">
        <v>43210</v>
      </c>
      <c r="BE1968" s="2">
        <v>39563</v>
      </c>
      <c r="BF1968" s="2">
        <v>43465</v>
      </c>
      <c r="BG1968" s="1" t="s">
        <v>91</v>
      </c>
      <c r="BH1968" s="1" t="s">
        <v>222</v>
      </c>
      <c r="BI1968" s="1" t="s">
        <v>93</v>
      </c>
      <c r="BK1968" s="1" t="s">
        <v>888</v>
      </c>
      <c r="BL1968" s="1" t="s">
        <v>134</v>
      </c>
      <c r="BM1968" s="1" t="s">
        <v>62</v>
      </c>
      <c r="BN1968" s="1" t="s">
        <v>4368</v>
      </c>
      <c r="BO1968" s="1">
        <v>19</v>
      </c>
      <c r="BP1968" s="1">
        <v>19</v>
      </c>
      <c r="BQ1968" s="1" t="s">
        <v>97</v>
      </c>
      <c r="BR1968" s="1" t="s">
        <v>98</v>
      </c>
      <c r="BS1968" s="1" t="s">
        <v>73</v>
      </c>
      <c r="BT1968" s="2">
        <v>40148</v>
      </c>
      <c r="BU1968" s="1">
        <v>0</v>
      </c>
      <c r="BV1968" s="1">
        <v>0</v>
      </c>
      <c r="BW1968" s="1">
        <v>0</v>
      </c>
      <c r="BX1968" s="1">
        <v>0</v>
      </c>
    </row>
    <row r="1969" spans="2:76" hidden="1" x14ac:dyDescent="0.25">
      <c r="D1969" s="4"/>
      <c r="E1969" s="5" t="str">
        <f>BJ1969</f>
        <v>DPP-2020-Cycle</v>
      </c>
      <c r="F1969" s="5" t="str">
        <f>BK1969</f>
        <v>Central</v>
      </c>
      <c r="H1969" s="5" t="str">
        <f>BB1969</f>
        <v>Active</v>
      </c>
      <c r="I1969" s="6" t="str">
        <f>BS1969</f>
        <v>Not Started</v>
      </c>
      <c r="J1969" s="1" t="s">
        <v>3970</v>
      </c>
      <c r="P1969" s="1" t="str">
        <f>BM1969</f>
        <v>NRIS</v>
      </c>
      <c r="R1969" s="1">
        <f>BP1969</f>
        <v>200</v>
      </c>
      <c r="T1969" s="1" t="str">
        <f>BQ1969</f>
        <v>Hybrid</v>
      </c>
      <c r="U1969" s="1" t="str">
        <f>BH1969</f>
        <v>Spencer</v>
      </c>
      <c r="V1969" s="1" t="str">
        <f>BI1969</f>
        <v>IN</v>
      </c>
      <c r="AB1969" s="1"/>
      <c r="AC1969" s="1"/>
      <c r="AJ1969" s="5"/>
      <c r="AK1969" s="5"/>
      <c r="AL1969" s="5"/>
      <c r="AM1969" s="5"/>
      <c r="AN1969" s="5"/>
      <c r="AO1969" s="5"/>
      <c r="AP1969" s="5"/>
      <c r="AQ1969" s="5"/>
      <c r="AR1969" s="32"/>
      <c r="AS1969" s="32"/>
      <c r="AT1969" s="28">
        <f>AR1969/($R1969*1000)</f>
        <v>0</v>
      </c>
      <c r="AU1969" s="28">
        <f>AS1969/($R1969*1000)</f>
        <v>0</v>
      </c>
      <c r="BB1969" s="1" t="s">
        <v>2374</v>
      </c>
      <c r="BC1969" s="2">
        <v>44027</v>
      </c>
      <c r="BF1969" s="2">
        <v>45214</v>
      </c>
      <c r="BG1969" s="1" t="s">
        <v>3971</v>
      </c>
      <c r="BH1969" s="1" t="s">
        <v>3972</v>
      </c>
      <c r="BI1969" s="1" t="s">
        <v>103</v>
      </c>
      <c r="BJ1969" s="1" t="s">
        <v>3565</v>
      </c>
      <c r="BK1969" s="1" t="s">
        <v>2435</v>
      </c>
      <c r="BL1969" s="1" t="s">
        <v>2857</v>
      </c>
      <c r="BM1969" s="1" t="s">
        <v>126</v>
      </c>
      <c r="BN1969" s="1" t="s">
        <v>3973</v>
      </c>
      <c r="BO1969" s="1">
        <v>200</v>
      </c>
      <c r="BP1969" s="1">
        <v>200</v>
      </c>
      <c r="BQ1969" s="1" t="s">
        <v>2880</v>
      </c>
      <c r="BR1969" s="1" t="s">
        <v>2881</v>
      </c>
      <c r="BS1969" s="1" t="s">
        <v>84</v>
      </c>
      <c r="BU1969" s="1">
        <v>0</v>
      </c>
      <c r="BV1969" s="1">
        <v>0</v>
      </c>
      <c r="BW1969" s="1">
        <v>0</v>
      </c>
      <c r="BX1969" s="1">
        <v>0</v>
      </c>
    </row>
    <row r="1970" spans="2:76" hidden="1" x14ac:dyDescent="0.25">
      <c r="D1970" s="4"/>
      <c r="E1970" s="5" t="str">
        <f>BJ1970</f>
        <v>DPP-2020-Cycle</v>
      </c>
      <c r="F1970" s="5" t="str">
        <f>BK1970</f>
        <v>East (ITC)</v>
      </c>
      <c r="H1970" s="5" t="str">
        <f>BB1970</f>
        <v>Withdrawn</v>
      </c>
      <c r="I1970" s="6" t="str">
        <f>BS1970</f>
        <v>Not Started</v>
      </c>
      <c r="J1970" s="1" t="s">
        <v>5588</v>
      </c>
      <c r="P1970" s="1" t="str">
        <f>BM1970</f>
        <v>NRIS</v>
      </c>
      <c r="R1970" s="1">
        <f>BP1970</f>
        <v>50</v>
      </c>
      <c r="T1970" s="1" t="str">
        <f>BQ1970</f>
        <v>Solar</v>
      </c>
      <c r="U1970" s="1" t="str">
        <f>BH1970</f>
        <v>Genesee</v>
      </c>
      <c r="V1970" s="1" t="str">
        <f>BI1970</f>
        <v>MI</v>
      </c>
      <c r="AB1970" s="1"/>
      <c r="AC1970" s="1"/>
      <c r="AJ1970" s="5"/>
      <c r="AK1970" s="5"/>
      <c r="AL1970" s="5"/>
      <c r="AM1970" s="5"/>
      <c r="AN1970" s="5"/>
      <c r="AO1970" s="5"/>
      <c r="AP1970" s="5"/>
      <c r="AQ1970" s="5"/>
      <c r="AR1970" s="32"/>
      <c r="AS1970" s="32"/>
      <c r="AT1970" s="28">
        <f>AR1970/($R1970*1000)</f>
        <v>0</v>
      </c>
      <c r="AU1970" s="28">
        <f>AS1970/($R1970*1000)</f>
        <v>0</v>
      </c>
      <c r="BB1970" s="1" t="s">
        <v>73</v>
      </c>
      <c r="BC1970" s="2">
        <v>44027</v>
      </c>
      <c r="BD1970" s="2">
        <v>44165</v>
      </c>
      <c r="BF1970" s="2">
        <v>45200</v>
      </c>
      <c r="BG1970" s="1" t="s">
        <v>3563</v>
      </c>
      <c r="BH1970" s="1" t="s">
        <v>3689</v>
      </c>
      <c r="BI1970" s="1" t="s">
        <v>130</v>
      </c>
      <c r="BJ1970" s="1" t="s">
        <v>3565</v>
      </c>
      <c r="BK1970" s="1" t="s">
        <v>1808</v>
      </c>
      <c r="BL1970" s="1" t="s">
        <v>2857</v>
      </c>
      <c r="BM1970" s="1" t="s">
        <v>126</v>
      </c>
      <c r="BN1970" s="1" t="s">
        <v>5589</v>
      </c>
      <c r="BO1970" s="1">
        <v>50</v>
      </c>
      <c r="BP1970" s="1">
        <v>50</v>
      </c>
      <c r="BQ1970" s="1" t="s">
        <v>1485</v>
      </c>
      <c r="BR1970" s="1" t="s">
        <v>3581</v>
      </c>
      <c r="BS1970" s="1" t="s">
        <v>84</v>
      </c>
      <c r="BU1970" s="1">
        <v>0</v>
      </c>
      <c r="BV1970" s="1">
        <v>0</v>
      </c>
      <c r="BW1970" s="1">
        <v>0</v>
      </c>
      <c r="BX1970" s="1">
        <v>0</v>
      </c>
    </row>
    <row r="1971" spans="2:76" hidden="1" x14ac:dyDescent="0.25">
      <c r="D1971" s="4"/>
      <c r="E1971" s="5" t="str">
        <f>BJ1971</f>
        <v>DPP-2019-Cycle</v>
      </c>
      <c r="F1971" s="5" t="str">
        <f>BK1971</f>
        <v>West</v>
      </c>
      <c r="H1971" s="5" t="str">
        <f>BB1971</f>
        <v>Withdrawn</v>
      </c>
      <c r="I1971" s="6" t="str">
        <f>BS1971</f>
        <v>Not Started</v>
      </c>
      <c r="J1971" s="1" t="s">
        <v>5359</v>
      </c>
      <c r="P1971" s="1" t="str">
        <f>BM1971</f>
        <v>NRIS</v>
      </c>
      <c r="R1971" s="1">
        <f>BP1971</f>
        <v>103.1</v>
      </c>
      <c r="T1971" s="1" t="str">
        <f>BQ1971</f>
        <v>Gas</v>
      </c>
      <c r="U1971" s="1" t="str">
        <f>BH1971</f>
        <v>Morton County</v>
      </c>
      <c r="V1971" s="1" t="str">
        <f>BI1971</f>
        <v>ND</v>
      </c>
      <c r="AB1971" s="1"/>
      <c r="AC1971" s="1"/>
      <c r="AJ1971" s="5"/>
      <c r="AK1971" s="5"/>
      <c r="AL1971" s="5"/>
      <c r="AM1971" s="5"/>
      <c r="AN1971" s="5"/>
      <c r="AO1971" s="5"/>
      <c r="AP1971" s="5"/>
      <c r="AQ1971" s="5"/>
      <c r="AR1971" s="5"/>
      <c r="AS1971" s="5"/>
      <c r="AT1971" s="5"/>
      <c r="AU1971" s="5"/>
      <c r="BB1971" s="1" t="s">
        <v>73</v>
      </c>
      <c r="BC1971" s="2">
        <v>43577</v>
      </c>
      <c r="BD1971" s="2">
        <v>43949</v>
      </c>
      <c r="BF1971" s="2">
        <v>45200</v>
      </c>
      <c r="BG1971" s="1" t="s">
        <v>2485</v>
      </c>
      <c r="BH1971" s="1" t="s">
        <v>1409</v>
      </c>
      <c r="BI1971" s="1" t="s">
        <v>194</v>
      </c>
      <c r="BJ1971" s="1" t="s">
        <v>2856</v>
      </c>
      <c r="BK1971" s="1" t="s">
        <v>725</v>
      </c>
      <c r="BL1971" s="1" t="s">
        <v>2857</v>
      </c>
      <c r="BM1971" s="1" t="s">
        <v>126</v>
      </c>
      <c r="BN1971" s="1" t="s">
        <v>5360</v>
      </c>
      <c r="BO1971" s="1">
        <v>103.1</v>
      </c>
      <c r="BP1971" s="1">
        <v>103.1</v>
      </c>
      <c r="BQ1971" s="1" t="s">
        <v>64</v>
      </c>
      <c r="BR1971" s="1" t="s">
        <v>172</v>
      </c>
      <c r="BS1971" s="1" t="s">
        <v>84</v>
      </c>
      <c r="BU1971" s="1">
        <v>0</v>
      </c>
      <c r="BV1971" s="1">
        <v>0</v>
      </c>
      <c r="BW1971" s="1">
        <v>0</v>
      </c>
      <c r="BX1971" s="1">
        <v>0</v>
      </c>
    </row>
    <row r="1972" spans="2:76" hidden="1" x14ac:dyDescent="0.25">
      <c r="D1972" s="4"/>
      <c r="E1972" s="5" t="str">
        <f>BJ1972</f>
        <v>DPP-2020-Cycle</v>
      </c>
      <c r="F1972" s="5" t="str">
        <f>BK1972</f>
        <v>South</v>
      </c>
      <c r="H1972" s="5" t="str">
        <f>BB1972</f>
        <v>Active</v>
      </c>
      <c r="I1972" s="6" t="str">
        <f>BS1972</f>
        <v>Not Started</v>
      </c>
      <c r="J1972" s="3" t="s">
        <v>3976</v>
      </c>
      <c r="K1972" s="1" t="e">
        <f>VLOOKUP(J1972,#REF!,3,FALSE)</f>
        <v>#REF!</v>
      </c>
      <c r="P1972" s="1" t="str">
        <f>BM1972</f>
        <v>NRIS</v>
      </c>
      <c r="R1972" s="1">
        <f>BP1972</f>
        <v>150</v>
      </c>
      <c r="T1972" s="1" t="str">
        <f>BQ1972</f>
        <v>Solar</v>
      </c>
      <c r="U1972" s="1" t="str">
        <f>BH1972</f>
        <v>St. Landry</v>
      </c>
      <c r="V1972" s="1" t="str">
        <f>BI1972</f>
        <v>LA</v>
      </c>
      <c r="AB1972" s="1" t="str">
        <f>BN1972</f>
        <v>Champagne 138kV</v>
      </c>
      <c r="AC1972" s="1" t="str">
        <f>BG1972</f>
        <v>Entergy Louisiana LLC</v>
      </c>
      <c r="AH1972" s="17" t="e">
        <f>AJ1972*(1000*BO1972)</f>
        <v>#REF!</v>
      </c>
      <c r="AI1972" s="17" t="e">
        <f>#REF!*(1000*BO1972)</f>
        <v>#REF!</v>
      </c>
      <c r="AJ1972" s="19" t="e">
        <f>VLOOKUP(J1972,#REF!,7,FALSE)</f>
        <v>#REF!</v>
      </c>
      <c r="AK1972" s="19"/>
      <c r="AL1972" s="19"/>
      <c r="AM1972" s="19"/>
      <c r="AN1972" s="19"/>
      <c r="AO1972" s="19"/>
      <c r="AP1972" s="19"/>
      <c r="AQ1972" s="19"/>
      <c r="AR1972" s="32" t="e">
        <f>VLOOKUP(J1972,#REF!,5,FALSE)</f>
        <v>#REF!</v>
      </c>
      <c r="AS1972" s="32" t="e">
        <f>VLOOKUP(J1972,#REF!,6,FALSE)</f>
        <v>#REF!</v>
      </c>
      <c r="AT1972" s="28" t="e">
        <f>AR1972/($R1972*1000)</f>
        <v>#REF!</v>
      </c>
      <c r="AU1972" s="28" t="e">
        <f>AS1972/($R1972*1000)</f>
        <v>#REF!</v>
      </c>
      <c r="BB1972" s="1" t="s">
        <v>2374</v>
      </c>
      <c r="BC1972" s="2">
        <v>44027</v>
      </c>
      <c r="BF1972" s="2">
        <v>45200</v>
      </c>
      <c r="BG1972" s="1" t="s">
        <v>3695</v>
      </c>
      <c r="BH1972" s="1" t="s">
        <v>3977</v>
      </c>
      <c r="BI1972" s="1" t="s">
        <v>61</v>
      </c>
      <c r="BJ1972" s="1" t="s">
        <v>3565</v>
      </c>
      <c r="BK1972" s="1" t="s">
        <v>2395</v>
      </c>
      <c r="BL1972" s="1" t="s">
        <v>2857</v>
      </c>
      <c r="BM1972" s="1" t="s">
        <v>126</v>
      </c>
      <c r="BN1972" s="1" t="s">
        <v>3978</v>
      </c>
      <c r="BO1972" s="1">
        <v>150</v>
      </c>
      <c r="BP1972" s="1">
        <v>150</v>
      </c>
      <c r="BQ1972" s="1" t="s">
        <v>1485</v>
      </c>
      <c r="BR1972" s="1" t="s">
        <v>3581</v>
      </c>
      <c r="BS1972" s="1" t="s">
        <v>84</v>
      </c>
      <c r="BU1972" s="1">
        <v>0</v>
      </c>
      <c r="BV1972" s="1">
        <v>0</v>
      </c>
      <c r="BW1972" s="1">
        <v>0</v>
      </c>
      <c r="BX1972" s="1">
        <v>0</v>
      </c>
    </row>
    <row r="1973" spans="2:76" hidden="1" x14ac:dyDescent="0.25">
      <c r="D1973" s="4"/>
      <c r="E1973" s="5" t="str">
        <f>BJ1973</f>
        <v>DPP-2020-Cycle</v>
      </c>
      <c r="F1973" s="5" t="str">
        <f>BK1973</f>
        <v>West</v>
      </c>
      <c r="H1973" s="5" t="str">
        <f>BB1973</f>
        <v>Withdrawn</v>
      </c>
      <c r="I1973" s="6" t="str">
        <f>BS1973</f>
        <v>Not Started</v>
      </c>
      <c r="J1973" s="1" t="s">
        <v>5553</v>
      </c>
      <c r="P1973" s="1" t="str">
        <f>BM1973</f>
        <v>NRIS</v>
      </c>
      <c r="R1973" s="1">
        <f>BP1973</f>
        <v>80</v>
      </c>
      <c r="T1973" s="1" t="str">
        <f>BQ1973</f>
        <v>Solar</v>
      </c>
      <c r="U1973" s="1" t="str">
        <f>BH1973</f>
        <v>Renville</v>
      </c>
      <c r="V1973" s="1" t="str">
        <f>BI1973</f>
        <v>MN</v>
      </c>
      <c r="AB1973" s="1"/>
      <c r="AC1973" s="1"/>
      <c r="AJ1973" s="5"/>
      <c r="AK1973" s="5"/>
      <c r="AL1973" s="5"/>
      <c r="AM1973" s="5"/>
      <c r="AN1973" s="5"/>
      <c r="AO1973" s="5"/>
      <c r="AP1973" s="5"/>
      <c r="AQ1973" s="5"/>
      <c r="AR1973" s="32"/>
      <c r="AS1973" s="32"/>
      <c r="AT1973" s="28">
        <f>AR1973/($R1973*1000)</f>
        <v>0</v>
      </c>
      <c r="AU1973" s="28">
        <f>AS1973/($R1973*1000)</f>
        <v>0</v>
      </c>
      <c r="BB1973" s="1" t="s">
        <v>73</v>
      </c>
      <c r="BC1973" s="2">
        <v>44188</v>
      </c>
      <c r="BD1973" s="2">
        <v>44154</v>
      </c>
      <c r="BF1973" s="2">
        <v>45170</v>
      </c>
      <c r="BG1973" s="1" t="s">
        <v>153</v>
      </c>
      <c r="BH1973" s="1" t="s">
        <v>5554</v>
      </c>
      <c r="BI1973" s="1" t="s">
        <v>93</v>
      </c>
      <c r="BJ1973" s="1" t="s">
        <v>3565</v>
      </c>
      <c r="BK1973" s="1" t="s">
        <v>725</v>
      </c>
      <c r="BL1973" s="1" t="s">
        <v>2857</v>
      </c>
      <c r="BM1973" s="1" t="s">
        <v>126</v>
      </c>
      <c r="BN1973" s="1" t="s">
        <v>4837</v>
      </c>
      <c r="BO1973" s="1">
        <v>80</v>
      </c>
      <c r="BP1973" s="1">
        <v>80</v>
      </c>
      <c r="BQ1973" s="1" t="s">
        <v>1485</v>
      </c>
      <c r="BR1973" s="1" t="s">
        <v>3581</v>
      </c>
      <c r="BS1973" s="1" t="s">
        <v>84</v>
      </c>
      <c r="BU1973" s="1">
        <v>0</v>
      </c>
      <c r="BV1973" s="1">
        <v>0</v>
      </c>
      <c r="BW1973" s="1">
        <v>0</v>
      </c>
      <c r="BX1973" s="1">
        <v>0</v>
      </c>
    </row>
    <row r="1974" spans="2:76" hidden="1" x14ac:dyDescent="0.25">
      <c r="D1974" s="4"/>
      <c r="E1974" s="5" t="str">
        <f>BJ1974</f>
        <v>DPP-2020-Cycle</v>
      </c>
      <c r="F1974" s="5" t="str">
        <f>BK1974</f>
        <v>Central</v>
      </c>
      <c r="H1974" s="5" t="str">
        <f>BB1974</f>
        <v>Active</v>
      </c>
      <c r="I1974" s="6" t="str">
        <f>BS1974</f>
        <v>Not Started</v>
      </c>
      <c r="J1974" s="1" t="s">
        <v>3980</v>
      </c>
      <c r="P1974" s="1" t="str">
        <f>BM1974</f>
        <v>NRIS</v>
      </c>
      <c r="R1974" s="1">
        <f>BP1974</f>
        <v>150</v>
      </c>
      <c r="T1974" s="1" t="str">
        <f>BQ1974</f>
        <v>Solar</v>
      </c>
      <c r="U1974" s="1" t="str">
        <f>BH1974</f>
        <v>Newton</v>
      </c>
      <c r="V1974" s="1" t="str">
        <f>BI1974</f>
        <v>IN</v>
      </c>
      <c r="AB1974" s="1"/>
      <c r="AC1974" s="1"/>
      <c r="AJ1974" s="5"/>
      <c r="AK1974" s="5"/>
      <c r="AL1974" s="5"/>
      <c r="AM1974" s="5"/>
      <c r="AN1974" s="5"/>
      <c r="AO1974" s="5"/>
      <c r="AP1974" s="5"/>
      <c r="AQ1974" s="5"/>
      <c r="AR1974" s="32"/>
      <c r="AS1974" s="32"/>
      <c r="AT1974" s="28">
        <f>AR1974/($R1974*1000)</f>
        <v>0</v>
      </c>
      <c r="AU1974" s="28">
        <f>AS1974/($R1974*1000)</f>
        <v>0</v>
      </c>
      <c r="BB1974" s="1" t="s">
        <v>2374</v>
      </c>
      <c r="BC1974" s="2">
        <v>44027</v>
      </c>
      <c r="BF1974" s="2">
        <v>45200</v>
      </c>
      <c r="BG1974" s="1" t="s">
        <v>804</v>
      </c>
      <c r="BH1974" s="1" t="s">
        <v>3981</v>
      </c>
      <c r="BI1974" s="1" t="s">
        <v>103</v>
      </c>
      <c r="BJ1974" s="1" t="s">
        <v>3565</v>
      </c>
      <c r="BK1974" s="1" t="s">
        <v>2435</v>
      </c>
      <c r="BL1974" s="1" t="s">
        <v>2857</v>
      </c>
      <c r="BM1974" s="1" t="s">
        <v>126</v>
      </c>
      <c r="BN1974" s="1" t="s">
        <v>3982</v>
      </c>
      <c r="BO1974" s="1">
        <v>150</v>
      </c>
      <c r="BP1974" s="1">
        <v>150</v>
      </c>
      <c r="BQ1974" s="1" t="s">
        <v>1485</v>
      </c>
      <c r="BR1974" s="1" t="s">
        <v>3581</v>
      </c>
      <c r="BS1974" s="1" t="s">
        <v>84</v>
      </c>
      <c r="BU1974" s="1">
        <v>0</v>
      </c>
      <c r="BV1974" s="1">
        <v>0</v>
      </c>
      <c r="BW1974" s="1">
        <v>0</v>
      </c>
      <c r="BX1974" s="1">
        <v>0</v>
      </c>
    </row>
    <row r="1975" spans="2:76" hidden="1" x14ac:dyDescent="0.25">
      <c r="D1975" s="4"/>
      <c r="E1975" s="5" t="str">
        <f>BJ1975</f>
        <v>DPP-2020-Cycle</v>
      </c>
      <c r="F1975" s="5" t="str">
        <f>BK1975</f>
        <v>West</v>
      </c>
      <c r="H1975" s="5" t="str">
        <f>BB1975</f>
        <v>Withdrawn</v>
      </c>
      <c r="I1975" s="6" t="str">
        <f>BS1975</f>
        <v>Not Started</v>
      </c>
      <c r="J1975" s="1" t="s">
        <v>5555</v>
      </c>
      <c r="P1975" s="1" t="str">
        <f>BM1975</f>
        <v>NRIS</v>
      </c>
      <c r="R1975" s="1">
        <f>BP1975</f>
        <v>150</v>
      </c>
      <c r="T1975" s="1" t="str">
        <f>BQ1975</f>
        <v>Solar</v>
      </c>
      <c r="U1975" s="1" t="str">
        <f>BH1975</f>
        <v>Chippewa</v>
      </c>
      <c r="V1975" s="1" t="str">
        <f>BI1975</f>
        <v>MN</v>
      </c>
      <c r="AB1975" s="1"/>
      <c r="AC1975" s="1"/>
      <c r="AJ1975" s="5"/>
      <c r="AK1975" s="5"/>
      <c r="AL1975" s="5"/>
      <c r="AM1975" s="5"/>
      <c r="AN1975" s="5"/>
      <c r="AO1975" s="5"/>
      <c r="AP1975" s="5"/>
      <c r="AQ1975" s="5"/>
      <c r="AR1975" s="32"/>
      <c r="AS1975" s="32"/>
      <c r="AT1975" s="28">
        <f>AR1975/($R1975*1000)</f>
        <v>0</v>
      </c>
      <c r="AU1975" s="28">
        <f>AS1975/($R1975*1000)</f>
        <v>0</v>
      </c>
      <c r="BB1975" s="1" t="s">
        <v>73</v>
      </c>
      <c r="BC1975" s="2">
        <v>44027</v>
      </c>
      <c r="BD1975" s="2">
        <v>44154</v>
      </c>
      <c r="BF1975" s="2">
        <v>45170</v>
      </c>
      <c r="BG1975" s="1" t="s">
        <v>91</v>
      </c>
      <c r="BH1975" s="1" t="s">
        <v>5556</v>
      </c>
      <c r="BI1975" s="1" t="s">
        <v>93</v>
      </c>
      <c r="BJ1975" s="1" t="s">
        <v>3565</v>
      </c>
      <c r="BK1975" s="1" t="s">
        <v>725</v>
      </c>
      <c r="BL1975" s="1" t="s">
        <v>2857</v>
      </c>
      <c r="BM1975" s="1" t="s">
        <v>126</v>
      </c>
      <c r="BN1975" s="1" t="s">
        <v>5557</v>
      </c>
      <c r="BO1975" s="1">
        <v>150</v>
      </c>
      <c r="BP1975" s="1">
        <v>150</v>
      </c>
      <c r="BQ1975" s="1" t="s">
        <v>1485</v>
      </c>
      <c r="BR1975" s="1" t="s">
        <v>3581</v>
      </c>
      <c r="BS1975" s="1" t="s">
        <v>84</v>
      </c>
      <c r="BU1975" s="1">
        <v>0</v>
      </c>
      <c r="BV1975" s="1">
        <v>0</v>
      </c>
      <c r="BW1975" s="1">
        <v>0</v>
      </c>
      <c r="BX1975" s="1">
        <v>0</v>
      </c>
    </row>
    <row r="1976" spans="2:76" hidden="1" x14ac:dyDescent="0.25">
      <c r="D1976" s="4"/>
      <c r="E1976" s="5" t="str">
        <f>BJ1976</f>
        <v>DPP-2020-Cycle</v>
      </c>
      <c r="F1976" s="5" t="str">
        <f>BK1976</f>
        <v>South</v>
      </c>
      <c r="H1976" s="5" t="str">
        <f>BB1976</f>
        <v>Withdrawn</v>
      </c>
      <c r="I1976" s="6" t="str">
        <f>BS1976</f>
        <v>Not Started</v>
      </c>
      <c r="J1976" s="1" t="s">
        <v>5581</v>
      </c>
      <c r="P1976" s="1" t="str">
        <f>BM1976</f>
        <v>NRIS</v>
      </c>
      <c r="R1976" s="1">
        <f>BP1976</f>
        <v>10</v>
      </c>
      <c r="T1976" s="1" t="str">
        <f>BQ1976</f>
        <v>Hybrid</v>
      </c>
      <c r="U1976" s="1" t="str">
        <f>BH1976</f>
        <v>Searcy</v>
      </c>
      <c r="V1976" s="1" t="str">
        <f>BI1976</f>
        <v>AR</v>
      </c>
      <c r="AB1976" s="1"/>
      <c r="AC1976" s="1"/>
      <c r="AJ1976" s="5"/>
      <c r="AK1976" s="5"/>
      <c r="AL1976" s="5"/>
      <c r="AM1976" s="5"/>
      <c r="AN1976" s="5"/>
      <c r="AO1976" s="5"/>
      <c r="AP1976" s="5"/>
      <c r="AQ1976" s="5"/>
      <c r="AR1976" s="32"/>
      <c r="AS1976" s="32"/>
      <c r="AT1976" s="28">
        <f>AR1976/($R1976*1000)</f>
        <v>0</v>
      </c>
      <c r="AU1976" s="28">
        <f>AS1976/($R1976*1000)</f>
        <v>0</v>
      </c>
      <c r="BB1976" s="1" t="s">
        <v>73</v>
      </c>
      <c r="BC1976" s="2">
        <v>44027</v>
      </c>
      <c r="BD1976" s="2">
        <v>44159</v>
      </c>
      <c r="BF1976" s="2">
        <v>44423</v>
      </c>
      <c r="BG1976" s="1" t="s">
        <v>3586</v>
      </c>
      <c r="BH1976" s="1" t="s">
        <v>5582</v>
      </c>
      <c r="BI1976" s="1" t="s">
        <v>2394</v>
      </c>
      <c r="BJ1976" s="1" t="s">
        <v>3565</v>
      </c>
      <c r="BK1976" s="1" t="s">
        <v>2395</v>
      </c>
      <c r="BL1976" s="1" t="s">
        <v>2857</v>
      </c>
      <c r="BM1976" s="1" t="s">
        <v>126</v>
      </c>
      <c r="BN1976" s="1" t="s">
        <v>5583</v>
      </c>
      <c r="BO1976" s="1">
        <v>10</v>
      </c>
      <c r="BP1976" s="1">
        <v>10</v>
      </c>
      <c r="BQ1976" s="1" t="s">
        <v>2880</v>
      </c>
      <c r="BR1976" s="1" t="s">
        <v>2881</v>
      </c>
      <c r="BS1976" s="1" t="s">
        <v>84</v>
      </c>
      <c r="BU1976" s="1">
        <v>0</v>
      </c>
      <c r="BV1976" s="1">
        <v>0</v>
      </c>
      <c r="BW1976" s="1">
        <v>0</v>
      </c>
      <c r="BX1976" s="1">
        <v>0</v>
      </c>
    </row>
    <row r="1977" spans="2:76" hidden="1" x14ac:dyDescent="0.25">
      <c r="D1977" s="4"/>
      <c r="E1977" s="5" t="str">
        <f>BJ1977</f>
        <v>DPP-2020-Cycle</v>
      </c>
      <c r="F1977" s="5" t="str">
        <f>BK1977</f>
        <v>Central</v>
      </c>
      <c r="H1977" s="5" t="str">
        <f>BB1977</f>
        <v>Active</v>
      </c>
      <c r="I1977" s="6" t="str">
        <f>BS1977</f>
        <v>Not Started</v>
      </c>
      <c r="J1977" s="1" t="s">
        <v>3985</v>
      </c>
      <c r="P1977" s="1" t="str">
        <f>BM1977</f>
        <v>NRIS</v>
      </c>
      <c r="R1977" s="1">
        <f>BP1977</f>
        <v>60</v>
      </c>
      <c r="T1977" s="1" t="str">
        <f>BQ1977</f>
        <v>Solar</v>
      </c>
      <c r="U1977" s="1" t="str">
        <f>BH1977</f>
        <v>McCracken</v>
      </c>
      <c r="V1977" s="1" t="str">
        <f>BI1977</f>
        <v>KY</v>
      </c>
      <c r="AB1977" s="1"/>
      <c r="AC1977" s="1"/>
      <c r="AJ1977" s="5"/>
      <c r="AK1977" s="5"/>
      <c r="AL1977" s="5"/>
      <c r="AM1977" s="5"/>
      <c r="AN1977" s="5"/>
      <c r="AO1977" s="5"/>
      <c r="AP1977" s="5"/>
      <c r="AQ1977" s="5"/>
      <c r="AR1977" s="32"/>
      <c r="AS1977" s="32"/>
      <c r="AT1977" s="28">
        <f>AR1977/($R1977*1000)</f>
        <v>0</v>
      </c>
      <c r="AU1977" s="28">
        <f>AS1977/($R1977*1000)</f>
        <v>0</v>
      </c>
      <c r="BB1977" s="1" t="s">
        <v>2374</v>
      </c>
      <c r="BC1977" s="2">
        <v>44267</v>
      </c>
      <c r="BF1977" s="2">
        <v>44865</v>
      </c>
      <c r="BG1977" s="1" t="s">
        <v>1657</v>
      </c>
      <c r="BH1977" s="1" t="s">
        <v>3986</v>
      </c>
      <c r="BI1977" s="1" t="s">
        <v>82</v>
      </c>
      <c r="BJ1977" s="1" t="s">
        <v>3565</v>
      </c>
      <c r="BK1977" s="1" t="s">
        <v>2435</v>
      </c>
      <c r="BL1977" s="1" t="s">
        <v>2857</v>
      </c>
      <c r="BM1977" s="1" t="s">
        <v>126</v>
      </c>
      <c r="BN1977" s="1" t="s">
        <v>3987</v>
      </c>
      <c r="BO1977" s="1">
        <v>60</v>
      </c>
      <c r="BP1977" s="1">
        <v>60</v>
      </c>
      <c r="BQ1977" s="1" t="s">
        <v>1485</v>
      </c>
      <c r="BR1977" s="1" t="s">
        <v>3581</v>
      </c>
      <c r="BS1977" s="1" t="s">
        <v>84</v>
      </c>
      <c r="BU1977" s="1">
        <v>0</v>
      </c>
      <c r="BV1977" s="1">
        <v>0</v>
      </c>
      <c r="BW1977" s="1">
        <v>0</v>
      </c>
      <c r="BX1977" s="1">
        <v>0</v>
      </c>
    </row>
    <row r="1978" spans="2:76" hidden="1" x14ac:dyDescent="0.25">
      <c r="D1978" s="4"/>
      <c r="E1978" s="5" t="str">
        <f>BJ1978</f>
        <v>DPP-2020-Cycle</v>
      </c>
      <c r="F1978" s="5" t="str">
        <f>BK1978</f>
        <v>Central</v>
      </c>
      <c r="H1978" s="5" t="str">
        <f>BB1978</f>
        <v>Withdrawn</v>
      </c>
      <c r="I1978" s="6" t="str">
        <f>BS1978</f>
        <v>Not Started</v>
      </c>
      <c r="J1978" s="1" t="s">
        <v>5635</v>
      </c>
      <c r="P1978" s="1" t="str">
        <f>BM1978</f>
        <v>NRIS</v>
      </c>
      <c r="R1978" s="1">
        <f>BP1978</f>
        <v>200</v>
      </c>
      <c r="T1978" s="1" t="str">
        <f>BQ1978</f>
        <v>Solar</v>
      </c>
      <c r="U1978" s="1" t="str">
        <f>BH1978</f>
        <v>Logan</v>
      </c>
      <c r="V1978" s="1" t="str">
        <f>BI1978</f>
        <v>IL</v>
      </c>
      <c r="AB1978" s="1"/>
      <c r="AC1978" s="1"/>
      <c r="AJ1978" s="5"/>
      <c r="AK1978" s="5"/>
      <c r="AL1978" s="5"/>
      <c r="AM1978" s="5"/>
      <c r="AN1978" s="5"/>
      <c r="AO1978" s="5"/>
      <c r="AP1978" s="5"/>
      <c r="AQ1978" s="5"/>
      <c r="AR1978" s="32"/>
      <c r="AS1978" s="32"/>
      <c r="AT1978" s="28">
        <f>AR1978/($R1978*1000)</f>
        <v>0</v>
      </c>
      <c r="AU1978" s="28">
        <f>AS1978/($R1978*1000)</f>
        <v>0</v>
      </c>
      <c r="BB1978" s="1" t="s">
        <v>73</v>
      </c>
      <c r="BC1978" s="2">
        <v>44028</v>
      </c>
      <c r="BD1978" s="2">
        <v>44183</v>
      </c>
      <c r="BF1978" s="2">
        <v>45184</v>
      </c>
      <c r="BG1978" s="1" t="s">
        <v>122</v>
      </c>
      <c r="BH1978" s="1" t="s">
        <v>3992</v>
      </c>
      <c r="BI1978" s="1" t="s">
        <v>124</v>
      </c>
      <c r="BJ1978" s="1" t="s">
        <v>3565</v>
      </c>
      <c r="BK1978" s="1" t="s">
        <v>2435</v>
      </c>
      <c r="BL1978" s="1" t="s">
        <v>2857</v>
      </c>
      <c r="BM1978" s="1" t="s">
        <v>126</v>
      </c>
      <c r="BN1978" s="1" t="s">
        <v>5636</v>
      </c>
      <c r="BO1978" s="1">
        <v>200</v>
      </c>
      <c r="BP1978" s="1">
        <v>200</v>
      </c>
      <c r="BQ1978" s="1" t="s">
        <v>1485</v>
      </c>
      <c r="BR1978" s="1" t="s">
        <v>3581</v>
      </c>
      <c r="BS1978" s="1" t="s">
        <v>84</v>
      </c>
      <c r="BU1978" s="1">
        <v>0</v>
      </c>
      <c r="BV1978" s="1">
        <v>0</v>
      </c>
      <c r="BW1978" s="1">
        <v>0</v>
      </c>
      <c r="BX1978" s="1">
        <v>0</v>
      </c>
    </row>
    <row r="1979" spans="2:76" hidden="1" x14ac:dyDescent="0.25">
      <c r="D1979" s="4"/>
      <c r="E1979" s="5" t="str">
        <f>BJ1979</f>
        <v>DPP-2020-Cycle</v>
      </c>
      <c r="F1979" s="5" t="str">
        <f>BK1979</f>
        <v>Central</v>
      </c>
      <c r="H1979" s="5" t="str">
        <f>BB1979</f>
        <v>Active</v>
      </c>
      <c r="I1979" s="6" t="str">
        <f>BS1979</f>
        <v>Not Started</v>
      </c>
      <c r="J1979" s="1" t="s">
        <v>3991</v>
      </c>
      <c r="P1979" s="1" t="str">
        <f>BM1979</f>
        <v>NRIS</v>
      </c>
      <c r="R1979" s="1">
        <f>BP1979</f>
        <v>149.5</v>
      </c>
      <c r="T1979" s="1" t="str">
        <f>BQ1979</f>
        <v>Solar</v>
      </c>
      <c r="U1979" s="1" t="str">
        <f>BH1979</f>
        <v>Logan</v>
      </c>
      <c r="V1979" s="1" t="str">
        <f>BI1979</f>
        <v>IL</v>
      </c>
      <c r="AB1979" s="1"/>
      <c r="AC1979" s="1"/>
      <c r="AJ1979" s="5"/>
      <c r="AK1979" s="5"/>
      <c r="AL1979" s="5"/>
      <c r="AM1979" s="5"/>
      <c r="AN1979" s="5"/>
      <c r="AO1979" s="5"/>
      <c r="AP1979" s="5"/>
      <c r="AQ1979" s="5"/>
      <c r="AR1979" s="32"/>
      <c r="AS1979" s="32"/>
      <c r="AT1979" s="28">
        <f>AR1979/($R1979*1000)</f>
        <v>0</v>
      </c>
      <c r="AU1979" s="28">
        <f>AS1979/($R1979*1000)</f>
        <v>0</v>
      </c>
      <c r="BB1979" s="1" t="s">
        <v>2374</v>
      </c>
      <c r="BC1979" s="2">
        <v>44181</v>
      </c>
      <c r="BF1979" s="2">
        <v>45169</v>
      </c>
      <c r="BG1979" s="1" t="s">
        <v>122</v>
      </c>
      <c r="BH1979" s="1" t="s">
        <v>3992</v>
      </c>
      <c r="BI1979" s="1" t="s">
        <v>124</v>
      </c>
      <c r="BJ1979" s="1" t="s">
        <v>3565</v>
      </c>
      <c r="BK1979" s="1" t="s">
        <v>2435</v>
      </c>
      <c r="BL1979" s="1" t="s">
        <v>2857</v>
      </c>
      <c r="BM1979" s="1" t="s">
        <v>126</v>
      </c>
      <c r="BN1979" s="1" t="s">
        <v>3993</v>
      </c>
      <c r="BO1979" s="1">
        <v>149.5</v>
      </c>
      <c r="BP1979" s="1">
        <v>149.5</v>
      </c>
      <c r="BQ1979" s="1" t="s">
        <v>1485</v>
      </c>
      <c r="BR1979" s="1" t="s">
        <v>3581</v>
      </c>
      <c r="BS1979" s="1" t="s">
        <v>84</v>
      </c>
      <c r="BU1979" s="1">
        <v>0</v>
      </c>
      <c r="BV1979" s="1">
        <v>0</v>
      </c>
      <c r="BW1979" s="1">
        <v>0</v>
      </c>
      <c r="BX1979" s="1">
        <v>0</v>
      </c>
    </row>
    <row r="1980" spans="2:76" hidden="1" x14ac:dyDescent="0.25">
      <c r="B1980" s="1" t="s">
        <v>3703</v>
      </c>
      <c r="D1980" s="23" t="s">
        <v>3704</v>
      </c>
      <c r="E1980" s="5" t="str">
        <f>BJ1980</f>
        <v>DPP-2020-Cycle</v>
      </c>
      <c r="F1980" s="5" t="str">
        <f>BK1980</f>
        <v>Central</v>
      </c>
      <c r="H1980" s="5" t="str">
        <f>BB1980</f>
        <v>Active</v>
      </c>
      <c r="I1980" s="6" t="str">
        <f>BS1980</f>
        <v>Not Started</v>
      </c>
      <c r="J1980" s="1" t="s">
        <v>3994</v>
      </c>
      <c r="P1980" s="1" t="str">
        <f>BM1980</f>
        <v>NRIS</v>
      </c>
      <c r="R1980" s="1">
        <f>BP1980</f>
        <v>116</v>
      </c>
      <c r="T1980" s="1" t="str">
        <f>BQ1980</f>
        <v>Solar</v>
      </c>
      <c r="U1980" s="1" t="str">
        <f>BH1980</f>
        <v>Champaign</v>
      </c>
      <c r="V1980" s="1" t="str">
        <f>BI1980</f>
        <v>IL</v>
      </c>
      <c r="AB1980" s="1"/>
      <c r="AC1980" s="1"/>
      <c r="AJ1980" s="5"/>
      <c r="AK1980" s="5"/>
      <c r="AL1980" s="5"/>
      <c r="AM1980" s="5"/>
      <c r="AN1980" s="5"/>
      <c r="AO1980" s="5"/>
      <c r="AP1980" s="5"/>
      <c r="AQ1980" s="5"/>
      <c r="AR1980" s="32"/>
      <c r="AS1980" s="32"/>
      <c r="AT1980" s="28">
        <f>AR1980/($R1980*1000)</f>
        <v>0</v>
      </c>
      <c r="AU1980" s="28">
        <f>AS1980/($R1980*1000)</f>
        <v>0</v>
      </c>
      <c r="BB1980" s="1" t="s">
        <v>2374</v>
      </c>
      <c r="BC1980" s="2">
        <v>44264</v>
      </c>
      <c r="BF1980" s="2">
        <v>45184</v>
      </c>
      <c r="BG1980" s="1" t="s">
        <v>122</v>
      </c>
      <c r="BH1980" s="1" t="s">
        <v>3995</v>
      </c>
      <c r="BI1980" s="1" t="s">
        <v>124</v>
      </c>
      <c r="BJ1980" s="1" t="s">
        <v>3565</v>
      </c>
      <c r="BK1980" s="1" t="s">
        <v>2435</v>
      </c>
      <c r="BL1980" s="1" t="s">
        <v>2857</v>
      </c>
      <c r="BM1980" s="1" t="s">
        <v>126</v>
      </c>
      <c r="BN1980" s="1" t="s">
        <v>3996</v>
      </c>
      <c r="BO1980" s="1">
        <v>116</v>
      </c>
      <c r="BP1980" s="1">
        <v>116</v>
      </c>
      <c r="BQ1980" s="1" t="s">
        <v>1485</v>
      </c>
      <c r="BR1980" s="1" t="s">
        <v>3581</v>
      </c>
      <c r="BS1980" s="1" t="s">
        <v>84</v>
      </c>
      <c r="BU1980" s="1">
        <v>0</v>
      </c>
      <c r="BV1980" s="1">
        <v>0</v>
      </c>
      <c r="BW1980" s="1">
        <v>0</v>
      </c>
      <c r="BX1980" s="1">
        <v>0</v>
      </c>
    </row>
    <row r="1981" spans="2:76" hidden="1" x14ac:dyDescent="0.25">
      <c r="D1981" s="4"/>
      <c r="E1981" s="5" t="str">
        <f>BJ1981</f>
        <v>DPP-2020-Cycle</v>
      </c>
      <c r="F1981" s="5" t="str">
        <f>BK1981</f>
        <v>Central</v>
      </c>
      <c r="H1981" s="5" t="str">
        <f>BB1981</f>
        <v>Active</v>
      </c>
      <c r="I1981" s="6" t="str">
        <f>BS1981</f>
        <v>Not Started</v>
      </c>
      <c r="J1981" s="1" t="s">
        <v>3997</v>
      </c>
      <c r="P1981" s="1" t="str">
        <f>BM1981</f>
        <v>NRIS</v>
      </c>
      <c r="R1981" s="1">
        <f>BP1981</f>
        <v>150</v>
      </c>
      <c r="T1981" s="1" t="str">
        <f>BQ1981</f>
        <v>Solar</v>
      </c>
      <c r="U1981" s="1" t="str">
        <f>BH1981</f>
        <v>Tazewell</v>
      </c>
      <c r="V1981" s="1" t="str">
        <f>BI1981</f>
        <v>IL</v>
      </c>
      <c r="AB1981" s="1"/>
      <c r="AC1981" s="1"/>
      <c r="AJ1981" s="5"/>
      <c r="AK1981" s="5"/>
      <c r="AL1981" s="5"/>
      <c r="AM1981" s="5"/>
      <c r="AN1981" s="5"/>
      <c r="AO1981" s="5"/>
      <c r="AP1981" s="5"/>
      <c r="AQ1981" s="5"/>
      <c r="AR1981" s="32"/>
      <c r="AS1981" s="32"/>
      <c r="AT1981" s="28">
        <f>AR1981/($R1981*1000)</f>
        <v>0</v>
      </c>
      <c r="AU1981" s="28">
        <f>AS1981/($R1981*1000)</f>
        <v>0</v>
      </c>
      <c r="BB1981" s="1" t="s">
        <v>2374</v>
      </c>
      <c r="BC1981" s="2">
        <v>44028</v>
      </c>
      <c r="BF1981" s="2">
        <v>45184</v>
      </c>
      <c r="BG1981" s="1" t="s">
        <v>122</v>
      </c>
      <c r="BH1981" s="1" t="s">
        <v>3998</v>
      </c>
      <c r="BI1981" s="1" t="s">
        <v>124</v>
      </c>
      <c r="BJ1981" s="1" t="s">
        <v>3565</v>
      </c>
      <c r="BK1981" s="1" t="s">
        <v>2435</v>
      </c>
      <c r="BL1981" s="1" t="s">
        <v>2857</v>
      </c>
      <c r="BM1981" s="1" t="s">
        <v>126</v>
      </c>
      <c r="BN1981" s="1" t="s">
        <v>3999</v>
      </c>
      <c r="BO1981" s="1">
        <v>150</v>
      </c>
      <c r="BP1981" s="1">
        <v>150</v>
      </c>
      <c r="BQ1981" s="1" t="s">
        <v>1485</v>
      </c>
      <c r="BR1981" s="1" t="s">
        <v>3581</v>
      </c>
      <c r="BS1981" s="1" t="s">
        <v>84</v>
      </c>
      <c r="BU1981" s="1">
        <v>0</v>
      </c>
      <c r="BV1981" s="1">
        <v>0</v>
      </c>
      <c r="BW1981" s="1">
        <v>0</v>
      </c>
      <c r="BX1981" s="1">
        <v>0</v>
      </c>
    </row>
    <row r="1982" spans="2:76" hidden="1" x14ac:dyDescent="0.25">
      <c r="D1982" s="4"/>
      <c r="E1982" s="5" t="str">
        <f>BJ1982</f>
        <v>DPP-2020-Cycle</v>
      </c>
      <c r="F1982" s="5" t="str">
        <f>BK1982</f>
        <v>East (ITC)</v>
      </c>
      <c r="H1982" s="5" t="str">
        <f>BB1982</f>
        <v>Active</v>
      </c>
      <c r="I1982" s="6" t="str">
        <f>BS1982</f>
        <v>Not Started</v>
      </c>
      <c r="J1982" s="1" t="s">
        <v>4000</v>
      </c>
      <c r="P1982" s="1" t="str">
        <f>BM1982</f>
        <v>NRIS</v>
      </c>
      <c r="R1982" s="1">
        <f>BP1982</f>
        <v>200</v>
      </c>
      <c r="T1982" s="1" t="str">
        <f>BQ1982</f>
        <v>Solar</v>
      </c>
      <c r="U1982" s="1" t="str">
        <f>BH1982</f>
        <v>Genesee</v>
      </c>
      <c r="V1982" s="1" t="str">
        <f>BI1982</f>
        <v>MI</v>
      </c>
      <c r="AB1982" s="1"/>
      <c r="AC1982" s="1"/>
      <c r="AJ1982" s="5"/>
      <c r="AK1982" s="5"/>
      <c r="AL1982" s="5"/>
      <c r="AM1982" s="5"/>
      <c r="AN1982" s="5"/>
      <c r="AO1982" s="5"/>
      <c r="AP1982" s="5"/>
      <c r="AQ1982" s="5"/>
      <c r="AR1982" s="32"/>
      <c r="AS1982" s="32"/>
      <c r="AT1982" s="28">
        <f>AR1982/($R1982*1000)</f>
        <v>0</v>
      </c>
      <c r="AU1982" s="28">
        <f>AS1982/($R1982*1000)</f>
        <v>0</v>
      </c>
      <c r="BB1982" s="1" t="s">
        <v>2374</v>
      </c>
      <c r="BC1982" s="2">
        <v>44244</v>
      </c>
      <c r="BF1982" s="2">
        <v>45170</v>
      </c>
      <c r="BG1982" s="1" t="s">
        <v>3688</v>
      </c>
      <c r="BH1982" s="1" t="s">
        <v>3689</v>
      </c>
      <c r="BI1982" s="1" t="s">
        <v>130</v>
      </c>
      <c r="BJ1982" s="1" t="s">
        <v>3565</v>
      </c>
      <c r="BK1982" s="1" t="s">
        <v>1808</v>
      </c>
      <c r="BL1982" s="1" t="s">
        <v>2857</v>
      </c>
      <c r="BM1982" s="1" t="s">
        <v>126</v>
      </c>
      <c r="BN1982" s="1" t="s">
        <v>4001</v>
      </c>
      <c r="BO1982" s="1">
        <v>200</v>
      </c>
      <c r="BP1982" s="1">
        <v>200</v>
      </c>
      <c r="BQ1982" s="1" t="s">
        <v>1485</v>
      </c>
      <c r="BR1982" s="1" t="s">
        <v>3581</v>
      </c>
      <c r="BS1982" s="1" t="s">
        <v>84</v>
      </c>
      <c r="BU1982" s="1">
        <v>0</v>
      </c>
      <c r="BV1982" s="1">
        <v>0</v>
      </c>
      <c r="BW1982" s="1">
        <v>0</v>
      </c>
      <c r="BX1982" s="1">
        <v>0</v>
      </c>
    </row>
    <row r="1983" spans="2:76" hidden="1" x14ac:dyDescent="0.25">
      <c r="D1983" s="4"/>
      <c r="E1983" s="5" t="str">
        <f>BJ1983</f>
        <v>DPP-2020-Cycle</v>
      </c>
      <c r="F1983" s="5" t="str">
        <f>BK1983</f>
        <v>Central</v>
      </c>
      <c r="H1983" s="5" t="str">
        <f>BB1983</f>
        <v>Active</v>
      </c>
      <c r="I1983" s="6" t="str">
        <f>BS1983</f>
        <v>Not Started</v>
      </c>
      <c r="J1983" s="1" t="s">
        <v>4002</v>
      </c>
      <c r="P1983" s="1" t="str">
        <f>BM1983</f>
        <v>NRIS</v>
      </c>
      <c r="R1983" s="1">
        <f>BP1983</f>
        <v>50</v>
      </c>
      <c r="T1983" s="1" t="str">
        <f>BQ1983</f>
        <v>Battery Storage</v>
      </c>
      <c r="U1983" s="1" t="str">
        <f>BH1983</f>
        <v>Jefferson</v>
      </c>
      <c r="V1983" s="1" t="str">
        <f>BI1983</f>
        <v>IL</v>
      </c>
      <c r="AB1983" s="1"/>
      <c r="AC1983" s="1"/>
      <c r="AJ1983" s="5"/>
      <c r="AK1983" s="5"/>
      <c r="AL1983" s="5"/>
      <c r="AM1983" s="5"/>
      <c r="AN1983" s="5"/>
      <c r="AO1983" s="5"/>
      <c r="AP1983" s="5"/>
      <c r="AQ1983" s="5"/>
      <c r="AR1983" s="32"/>
      <c r="AS1983" s="32"/>
      <c r="AT1983" s="28">
        <f>AR1983/($R1983*1000)</f>
        <v>0</v>
      </c>
      <c r="AU1983" s="28">
        <f>AS1983/($R1983*1000)</f>
        <v>0</v>
      </c>
      <c r="BB1983" s="1" t="s">
        <v>2374</v>
      </c>
      <c r="BC1983" s="2">
        <v>44028</v>
      </c>
      <c r="BF1983" s="2">
        <v>44819</v>
      </c>
      <c r="BG1983" s="1" t="s">
        <v>122</v>
      </c>
      <c r="BH1983" s="1" t="s">
        <v>3579</v>
      </c>
      <c r="BI1983" s="1" t="s">
        <v>124</v>
      </c>
      <c r="BJ1983" s="1" t="s">
        <v>3565</v>
      </c>
      <c r="BK1983" s="1" t="s">
        <v>2435</v>
      </c>
      <c r="BL1983" s="1" t="s">
        <v>2857</v>
      </c>
      <c r="BM1983" s="1" t="s">
        <v>126</v>
      </c>
      <c r="BN1983" s="1" t="s">
        <v>4003</v>
      </c>
      <c r="BO1983" s="1">
        <v>50</v>
      </c>
      <c r="BP1983" s="1">
        <v>50</v>
      </c>
      <c r="BQ1983" s="1" t="s">
        <v>2498</v>
      </c>
      <c r="BR1983" s="1" t="s">
        <v>2498</v>
      </c>
      <c r="BS1983" s="1" t="s">
        <v>84</v>
      </c>
      <c r="BU1983" s="1">
        <v>0</v>
      </c>
      <c r="BV1983" s="1">
        <v>0</v>
      </c>
      <c r="BW1983" s="1">
        <v>0</v>
      </c>
      <c r="BX1983" s="1">
        <v>0</v>
      </c>
    </row>
    <row r="1984" spans="2:76" hidden="1" x14ac:dyDescent="0.25">
      <c r="D1984" s="4"/>
      <c r="E1984" s="5" t="str">
        <f>BJ1984</f>
        <v>DPP-2019-Cycle</v>
      </c>
      <c r="F1984" s="5" t="str">
        <f>BK1984</f>
        <v>East (ITC)</v>
      </c>
      <c r="H1984" s="5" t="str">
        <f>BB1984</f>
        <v>Active</v>
      </c>
      <c r="I1984" s="6" t="str">
        <f>BS1984</f>
        <v>Not Started</v>
      </c>
      <c r="J1984" s="1" t="s">
        <v>2902</v>
      </c>
      <c r="P1984" s="1" t="str">
        <f>BM1984</f>
        <v>NRIS</v>
      </c>
      <c r="R1984" s="1">
        <f>BP1984</f>
        <v>50</v>
      </c>
      <c r="T1984" s="1" t="str">
        <f>BQ1984</f>
        <v>Gas</v>
      </c>
      <c r="U1984" s="1" t="str">
        <f>BH1984</f>
        <v>Branch County</v>
      </c>
      <c r="V1984" s="1" t="str">
        <f>BI1984</f>
        <v>MI</v>
      </c>
      <c r="AB1984" s="1"/>
      <c r="AC1984" s="1"/>
      <c r="AJ1984" s="5"/>
      <c r="AK1984" s="5"/>
      <c r="AL1984" s="5"/>
      <c r="AM1984" s="5"/>
      <c r="AN1984" s="5"/>
      <c r="AO1984" s="5"/>
      <c r="AP1984" s="5"/>
      <c r="AQ1984" s="5"/>
      <c r="AR1984" s="5"/>
      <c r="AS1984" s="5"/>
      <c r="AT1984" s="5"/>
      <c r="AU1984" s="5"/>
      <c r="BB1984" s="1" t="s">
        <v>2374</v>
      </c>
      <c r="BC1984" s="2">
        <v>43581</v>
      </c>
      <c r="BF1984" s="2">
        <v>44287</v>
      </c>
      <c r="BG1984" s="1" t="s">
        <v>139</v>
      </c>
      <c r="BH1984" s="1" t="s">
        <v>2903</v>
      </c>
      <c r="BI1984" s="1" t="s">
        <v>130</v>
      </c>
      <c r="BJ1984" s="1" t="s">
        <v>2856</v>
      </c>
      <c r="BK1984" s="1" t="s">
        <v>1808</v>
      </c>
      <c r="BL1984" s="1" t="s">
        <v>2863</v>
      </c>
      <c r="BM1984" s="1" t="s">
        <v>126</v>
      </c>
      <c r="BN1984" s="1" t="s">
        <v>2904</v>
      </c>
      <c r="BO1984" s="1">
        <v>50</v>
      </c>
      <c r="BP1984" s="1">
        <v>50</v>
      </c>
      <c r="BQ1984" s="1" t="s">
        <v>64</v>
      </c>
      <c r="BR1984" s="1" t="s">
        <v>172</v>
      </c>
      <c r="BS1984" s="1" t="s">
        <v>84</v>
      </c>
      <c r="BU1984" s="1">
        <v>50</v>
      </c>
      <c r="BV1984" s="1">
        <v>49.5</v>
      </c>
      <c r="BW1984" s="1">
        <v>0</v>
      </c>
      <c r="BX1984" s="1">
        <v>0</v>
      </c>
    </row>
    <row r="1985" spans="4:76" hidden="1" x14ac:dyDescent="0.25">
      <c r="D1985" s="4"/>
      <c r="E1985" s="5" t="str">
        <f>BJ1985</f>
        <v>DPP-2020-Cycle</v>
      </c>
      <c r="F1985" s="5" t="str">
        <f>BK1985</f>
        <v>Central</v>
      </c>
      <c r="H1985" s="5" t="str">
        <f>BB1985</f>
        <v>Active</v>
      </c>
      <c r="I1985" s="6" t="str">
        <f>BS1985</f>
        <v>Not Started</v>
      </c>
      <c r="J1985" s="1" t="s">
        <v>4004</v>
      </c>
      <c r="P1985" s="1" t="str">
        <f>BM1985</f>
        <v>NRIS</v>
      </c>
      <c r="R1985" s="1">
        <f>BP1985</f>
        <v>412</v>
      </c>
      <c r="T1985" s="1" t="str">
        <f>BQ1985</f>
        <v>Hybrid</v>
      </c>
      <c r="U1985" s="1" t="str">
        <f>BH1985</f>
        <v>Vermilion</v>
      </c>
      <c r="V1985" s="1" t="str">
        <f>BI1985</f>
        <v>IL</v>
      </c>
      <c r="AB1985" s="1"/>
      <c r="AC1985" s="1"/>
      <c r="AJ1985" s="5"/>
      <c r="AK1985" s="5"/>
      <c r="AL1985" s="5"/>
      <c r="AM1985" s="5"/>
      <c r="AN1985" s="5"/>
      <c r="AO1985" s="5"/>
      <c r="AP1985" s="5"/>
      <c r="AQ1985" s="5"/>
      <c r="AR1985" s="32"/>
      <c r="AS1985" s="32"/>
      <c r="AT1985" s="28">
        <f>AR1985/($R1985*1000)</f>
        <v>0</v>
      </c>
      <c r="AU1985" s="28">
        <f>AS1985/($R1985*1000)</f>
        <v>0</v>
      </c>
      <c r="BB1985" s="1" t="s">
        <v>2374</v>
      </c>
      <c r="BC1985" s="2">
        <v>44267</v>
      </c>
      <c r="BF1985" s="2">
        <v>45169</v>
      </c>
      <c r="BG1985" s="1" t="s">
        <v>122</v>
      </c>
      <c r="BH1985" s="1" t="s">
        <v>4005</v>
      </c>
      <c r="BI1985" s="1" t="s">
        <v>124</v>
      </c>
      <c r="BJ1985" s="1" t="s">
        <v>3565</v>
      </c>
      <c r="BK1985" s="1" t="s">
        <v>2435</v>
      </c>
      <c r="BL1985" s="1" t="s">
        <v>2857</v>
      </c>
      <c r="BM1985" s="1" t="s">
        <v>126</v>
      </c>
      <c r="BN1985" s="1" t="s">
        <v>4006</v>
      </c>
      <c r="BO1985" s="1">
        <v>412</v>
      </c>
      <c r="BP1985" s="1">
        <v>412</v>
      </c>
      <c r="BQ1985" s="1" t="s">
        <v>2880</v>
      </c>
      <c r="BR1985" s="1" t="s">
        <v>3231</v>
      </c>
      <c r="BS1985" s="1" t="s">
        <v>84</v>
      </c>
      <c r="BU1985" s="1">
        <v>0</v>
      </c>
      <c r="BV1985" s="1">
        <v>0</v>
      </c>
      <c r="BW1985" s="1">
        <v>0</v>
      </c>
      <c r="BX1985" s="1">
        <v>0</v>
      </c>
    </row>
    <row r="1986" spans="4:76" hidden="1" x14ac:dyDescent="0.25">
      <c r="D1986" s="4"/>
      <c r="E1986" s="5" t="str">
        <f>BJ1986</f>
        <v>DPP-2020-Cycle</v>
      </c>
      <c r="F1986" s="5" t="str">
        <f>BK1986</f>
        <v>West</v>
      </c>
      <c r="H1986" s="5" t="str">
        <f>BB1986</f>
        <v>Active</v>
      </c>
      <c r="I1986" s="6" t="str">
        <f>BS1986</f>
        <v>Not Started</v>
      </c>
      <c r="J1986" s="1" t="s">
        <v>4007</v>
      </c>
      <c r="P1986" s="1" t="str">
        <f>BM1986</f>
        <v>NRIS</v>
      </c>
      <c r="R1986" s="1">
        <f>BP1986</f>
        <v>100</v>
      </c>
      <c r="T1986" s="1" t="str">
        <f>BQ1986</f>
        <v>Solar</v>
      </c>
      <c r="U1986" s="1" t="str">
        <f>BH1986</f>
        <v>St. Croix</v>
      </c>
      <c r="V1986" s="1" t="str">
        <f>BI1986</f>
        <v>WI</v>
      </c>
      <c r="AB1986" s="1"/>
      <c r="AC1986" s="1"/>
      <c r="AJ1986" s="5"/>
      <c r="AK1986" s="5"/>
      <c r="AL1986" s="5"/>
      <c r="AM1986" s="5"/>
      <c r="AN1986" s="5"/>
      <c r="AO1986" s="5"/>
      <c r="AP1986" s="5"/>
      <c r="AQ1986" s="5"/>
      <c r="AR1986" s="32"/>
      <c r="AS1986" s="32"/>
      <c r="AT1986" s="28">
        <f>AR1986/($R1986*1000)</f>
        <v>0</v>
      </c>
      <c r="AU1986" s="28">
        <f>AS1986/($R1986*1000)</f>
        <v>0</v>
      </c>
      <c r="BB1986" s="1" t="s">
        <v>2374</v>
      </c>
      <c r="BC1986" s="2">
        <v>44028</v>
      </c>
      <c r="BF1986" s="2">
        <v>44774</v>
      </c>
      <c r="BG1986" s="1" t="s">
        <v>91</v>
      </c>
      <c r="BH1986" s="1" t="s">
        <v>3814</v>
      </c>
      <c r="BI1986" s="1" t="s">
        <v>76</v>
      </c>
      <c r="BJ1986" s="1" t="s">
        <v>3565</v>
      </c>
      <c r="BK1986" s="1" t="s">
        <v>725</v>
      </c>
      <c r="BL1986" s="1" t="s">
        <v>2857</v>
      </c>
      <c r="BM1986" s="1" t="s">
        <v>126</v>
      </c>
      <c r="BN1986" s="1" t="s">
        <v>4008</v>
      </c>
      <c r="BO1986" s="1">
        <v>100</v>
      </c>
      <c r="BP1986" s="1">
        <v>100</v>
      </c>
      <c r="BQ1986" s="1" t="s">
        <v>1485</v>
      </c>
      <c r="BR1986" s="1" t="s">
        <v>3581</v>
      </c>
      <c r="BS1986" s="1" t="s">
        <v>84</v>
      </c>
      <c r="BU1986" s="1">
        <v>0</v>
      </c>
      <c r="BV1986" s="1">
        <v>0</v>
      </c>
      <c r="BW1986" s="1">
        <v>0</v>
      </c>
      <c r="BX1986" s="1">
        <v>0</v>
      </c>
    </row>
    <row r="1987" spans="4:76" hidden="1" x14ac:dyDescent="0.25">
      <c r="D1987" s="4"/>
      <c r="E1987" s="5" t="str">
        <f>BJ1987</f>
        <v>DPP-2020-Cycle</v>
      </c>
      <c r="F1987" s="5" t="str">
        <f>BK1987</f>
        <v>East (ITC)</v>
      </c>
      <c r="H1987" s="5" t="str">
        <f>BB1987</f>
        <v>Active</v>
      </c>
      <c r="I1987" s="6" t="str">
        <f>BS1987</f>
        <v>Not Started</v>
      </c>
      <c r="J1987" s="1" t="s">
        <v>4009</v>
      </c>
      <c r="P1987" s="1" t="str">
        <f>BM1987</f>
        <v>NRIS</v>
      </c>
      <c r="R1987" s="1">
        <f>BP1987</f>
        <v>180</v>
      </c>
      <c r="T1987" s="1" t="str">
        <f>BQ1987</f>
        <v>Solar</v>
      </c>
      <c r="U1987" s="1" t="str">
        <f>BH1987</f>
        <v>Hillsdale</v>
      </c>
      <c r="V1987" s="1" t="str">
        <f>BI1987</f>
        <v>MI</v>
      </c>
      <c r="AB1987" s="1"/>
      <c r="AC1987" s="1"/>
      <c r="AJ1987" s="5"/>
      <c r="AK1987" s="5"/>
      <c r="AL1987" s="5"/>
      <c r="AM1987" s="5"/>
      <c r="AN1987" s="5"/>
      <c r="AO1987" s="5"/>
      <c r="AP1987" s="5"/>
      <c r="AQ1987" s="5"/>
      <c r="AR1987" s="32"/>
      <c r="AS1987" s="32"/>
      <c r="AT1987" s="28">
        <f>AR1987/($R1987*1000)</f>
        <v>0</v>
      </c>
      <c r="AU1987" s="28">
        <f>AS1987/($R1987*1000)</f>
        <v>0</v>
      </c>
      <c r="BB1987" s="1" t="s">
        <v>2374</v>
      </c>
      <c r="BC1987" s="2">
        <v>44250</v>
      </c>
      <c r="BF1987" s="2">
        <v>45170</v>
      </c>
      <c r="BG1987" s="1" t="s">
        <v>3688</v>
      </c>
      <c r="BH1987" s="1" t="s">
        <v>4010</v>
      </c>
      <c r="BI1987" s="1" t="s">
        <v>130</v>
      </c>
      <c r="BJ1987" s="1" t="s">
        <v>3565</v>
      </c>
      <c r="BK1987" s="1" t="s">
        <v>1808</v>
      </c>
      <c r="BL1987" s="1" t="s">
        <v>2857</v>
      </c>
      <c r="BM1987" s="1" t="s">
        <v>126</v>
      </c>
      <c r="BN1987" s="1" t="s">
        <v>4011</v>
      </c>
      <c r="BO1987" s="1">
        <v>180</v>
      </c>
      <c r="BP1987" s="1">
        <v>180</v>
      </c>
      <c r="BQ1987" s="1" t="s">
        <v>1485</v>
      </c>
      <c r="BR1987" s="1" t="s">
        <v>3581</v>
      </c>
      <c r="BS1987" s="1" t="s">
        <v>84</v>
      </c>
      <c r="BU1987" s="1">
        <v>0</v>
      </c>
      <c r="BV1987" s="1">
        <v>0</v>
      </c>
      <c r="BW1987" s="1">
        <v>0</v>
      </c>
      <c r="BX1987" s="1">
        <v>0</v>
      </c>
    </row>
    <row r="1988" spans="4:76" hidden="1" x14ac:dyDescent="0.25">
      <c r="D1988" s="4"/>
      <c r="E1988" s="5" t="str">
        <f>BJ1988</f>
        <v>DPP-2019-Cycle</v>
      </c>
      <c r="F1988" s="5" t="str">
        <f>BK1988</f>
        <v>East (ITC)</v>
      </c>
      <c r="H1988" s="5" t="str">
        <f>BB1988</f>
        <v>Withdrawn</v>
      </c>
      <c r="I1988" s="6" t="str">
        <f>BS1988</f>
        <v>Not Started</v>
      </c>
      <c r="J1988" s="1" t="s">
        <v>5789</v>
      </c>
      <c r="P1988" s="1" t="str">
        <f>BM1988</f>
        <v>NRIS</v>
      </c>
      <c r="R1988" s="1">
        <f>BP1988</f>
        <v>50</v>
      </c>
      <c r="T1988" s="1" t="str">
        <f>BQ1988</f>
        <v>Gas</v>
      </c>
      <c r="U1988" s="1" t="str">
        <f>BH1988</f>
        <v>Branch County</v>
      </c>
      <c r="V1988" s="1" t="str">
        <f>BI1988</f>
        <v>MI</v>
      </c>
      <c r="AB1988" s="1"/>
      <c r="AC1988" s="1"/>
      <c r="AJ1988" s="5"/>
      <c r="AK1988" s="5"/>
      <c r="AL1988" s="5"/>
      <c r="AM1988" s="5"/>
      <c r="AN1988" s="5"/>
      <c r="AO1988" s="5"/>
      <c r="AP1988" s="5"/>
      <c r="AQ1988" s="5"/>
      <c r="AR1988" s="5"/>
      <c r="AS1988" s="5"/>
      <c r="AT1988" s="5"/>
      <c r="AU1988" s="5"/>
      <c r="BB1988" s="1" t="s">
        <v>73</v>
      </c>
      <c r="BC1988" s="2">
        <v>43581</v>
      </c>
      <c r="BD1988" s="2">
        <v>44237</v>
      </c>
      <c r="BF1988" s="2">
        <v>44287</v>
      </c>
      <c r="BG1988" s="1" t="s">
        <v>139</v>
      </c>
      <c r="BH1988" s="1" t="s">
        <v>2903</v>
      </c>
      <c r="BI1988" s="1" t="s">
        <v>130</v>
      </c>
      <c r="BJ1988" s="1" t="s">
        <v>2856</v>
      </c>
      <c r="BK1988" s="1" t="s">
        <v>1808</v>
      </c>
      <c r="BL1988" s="1" t="s">
        <v>2863</v>
      </c>
      <c r="BM1988" s="1" t="s">
        <v>126</v>
      </c>
      <c r="BN1988" s="1" t="s">
        <v>2904</v>
      </c>
      <c r="BO1988" s="1">
        <v>50</v>
      </c>
      <c r="BP1988" s="1">
        <v>50</v>
      </c>
      <c r="BQ1988" s="1" t="s">
        <v>64</v>
      </c>
      <c r="BR1988" s="1" t="s">
        <v>172</v>
      </c>
      <c r="BS1988" s="1" t="s">
        <v>84</v>
      </c>
      <c r="BU1988" s="1">
        <v>0</v>
      </c>
      <c r="BV1988" s="1">
        <v>0</v>
      </c>
      <c r="BW1988" s="1">
        <v>0</v>
      </c>
      <c r="BX1988" s="1">
        <v>0</v>
      </c>
    </row>
    <row r="1989" spans="4:76" hidden="1" x14ac:dyDescent="0.25">
      <c r="D1989" s="4"/>
      <c r="E1989" s="5" t="str">
        <f>BJ1989</f>
        <v>DPP-2020-Cycle</v>
      </c>
      <c r="F1989" s="5" t="str">
        <f>BK1989</f>
        <v>East (ITC)</v>
      </c>
      <c r="H1989" s="5" t="str">
        <f>BB1989</f>
        <v>Active</v>
      </c>
      <c r="I1989" s="6" t="str">
        <f>BS1989</f>
        <v>Not Started</v>
      </c>
      <c r="J1989" s="1" t="s">
        <v>4012</v>
      </c>
      <c r="P1989" s="1" t="str">
        <f>BM1989</f>
        <v>NRIS</v>
      </c>
      <c r="R1989" s="1">
        <f>BP1989</f>
        <v>100</v>
      </c>
      <c r="T1989" s="1" t="str">
        <f>BQ1989</f>
        <v>Battery Storage</v>
      </c>
      <c r="U1989" s="1" t="str">
        <f>BH1989</f>
        <v>Washtenaw</v>
      </c>
      <c r="V1989" s="1" t="str">
        <f>BI1989</f>
        <v>MI</v>
      </c>
      <c r="AB1989" s="1"/>
      <c r="AC1989" s="1"/>
      <c r="AJ1989" s="5"/>
      <c r="AK1989" s="5"/>
      <c r="AL1989" s="5"/>
      <c r="AM1989" s="5"/>
      <c r="AN1989" s="5"/>
      <c r="AO1989" s="5"/>
      <c r="AP1989" s="5"/>
      <c r="AQ1989" s="5"/>
      <c r="AR1989" s="32"/>
      <c r="AS1989" s="32"/>
      <c r="AT1989" s="28">
        <f>AR1989/($R1989*1000)</f>
        <v>0</v>
      </c>
      <c r="AU1989" s="28">
        <f>AS1989/($R1989*1000)</f>
        <v>0</v>
      </c>
      <c r="BB1989" s="1" t="s">
        <v>2374</v>
      </c>
      <c r="BC1989" s="2">
        <v>44148</v>
      </c>
      <c r="BF1989" s="2">
        <v>44593</v>
      </c>
      <c r="BG1989" s="1" t="s">
        <v>128</v>
      </c>
      <c r="BH1989" s="1" t="s">
        <v>4013</v>
      </c>
      <c r="BI1989" s="1" t="s">
        <v>130</v>
      </c>
      <c r="BJ1989" s="1" t="s">
        <v>3565</v>
      </c>
      <c r="BK1989" s="1" t="s">
        <v>1808</v>
      </c>
      <c r="BL1989" s="1" t="s">
        <v>2857</v>
      </c>
      <c r="BM1989" s="1" t="s">
        <v>126</v>
      </c>
      <c r="BN1989" s="1" t="s">
        <v>4014</v>
      </c>
      <c r="BO1989" s="1">
        <v>100</v>
      </c>
      <c r="BP1989" s="1">
        <v>100</v>
      </c>
      <c r="BQ1989" s="1" t="s">
        <v>2498</v>
      </c>
      <c r="BR1989" s="1" t="s">
        <v>2498</v>
      </c>
      <c r="BS1989" s="1" t="s">
        <v>84</v>
      </c>
      <c r="BU1989" s="1">
        <v>0</v>
      </c>
      <c r="BV1989" s="1">
        <v>0</v>
      </c>
      <c r="BW1989" s="1">
        <v>0</v>
      </c>
      <c r="BX1989" s="1">
        <v>0</v>
      </c>
    </row>
    <row r="1990" spans="4:76" hidden="1" x14ac:dyDescent="0.25">
      <c r="D1990" s="24" t="s">
        <v>4417</v>
      </c>
      <c r="E1990" s="5" t="str">
        <f>BJ1990</f>
        <v>DPP-2020-Cycle</v>
      </c>
      <c r="F1990" s="5" t="str">
        <f>BK1990</f>
        <v>East (ITC)</v>
      </c>
      <c r="H1990" s="5" t="str">
        <f>BB1990</f>
        <v>Active</v>
      </c>
      <c r="I1990" s="6" t="str">
        <f>BS1990</f>
        <v>Not Started</v>
      </c>
      <c r="J1990" s="1" t="s">
        <v>4016</v>
      </c>
      <c r="P1990" s="1" t="str">
        <f>BM1990</f>
        <v>NRIS</v>
      </c>
      <c r="R1990" s="1">
        <f>BP1990</f>
        <v>50</v>
      </c>
      <c r="T1990" s="1" t="str">
        <f>BQ1990</f>
        <v>Battery Storage</v>
      </c>
      <c r="U1990" s="1" t="str">
        <f>BH1990</f>
        <v>Genesee</v>
      </c>
      <c r="V1990" s="1" t="str">
        <f>BI1990</f>
        <v>MI</v>
      </c>
      <c r="AB1990" s="1"/>
      <c r="AC1990" s="1"/>
      <c r="AJ1990" s="5"/>
      <c r="AK1990" s="5"/>
      <c r="AL1990" s="5"/>
      <c r="AM1990" s="5"/>
      <c r="AN1990" s="5"/>
      <c r="AO1990" s="5"/>
      <c r="AP1990" s="5"/>
      <c r="AQ1990" s="5"/>
      <c r="AR1990" s="32"/>
      <c r="AS1990" s="32"/>
      <c r="AT1990" s="28">
        <f>AR1990/($R1990*1000)</f>
        <v>0</v>
      </c>
      <c r="AU1990" s="28">
        <f>AS1990/($R1990*1000)</f>
        <v>0</v>
      </c>
      <c r="BB1990" s="1" t="s">
        <v>2374</v>
      </c>
      <c r="BC1990" s="2">
        <v>44246</v>
      </c>
      <c r="BF1990" s="2">
        <v>45170</v>
      </c>
      <c r="BG1990" s="1" t="s">
        <v>3688</v>
      </c>
      <c r="BH1990" s="1" t="s">
        <v>3689</v>
      </c>
      <c r="BI1990" s="1" t="s">
        <v>130</v>
      </c>
      <c r="BJ1990" s="1" t="s">
        <v>3565</v>
      </c>
      <c r="BK1990" s="1" t="s">
        <v>1808</v>
      </c>
      <c r="BL1990" s="1" t="s">
        <v>2857</v>
      </c>
      <c r="BM1990" s="1" t="s">
        <v>126</v>
      </c>
      <c r="BN1990" s="1" t="s">
        <v>4001</v>
      </c>
      <c r="BO1990" s="1">
        <v>50</v>
      </c>
      <c r="BP1990" s="1">
        <v>50</v>
      </c>
      <c r="BQ1990" s="1" t="s">
        <v>2498</v>
      </c>
      <c r="BR1990" s="1" t="s">
        <v>2498</v>
      </c>
      <c r="BS1990" s="1" t="s">
        <v>84</v>
      </c>
      <c r="BU1990" s="1">
        <v>0</v>
      </c>
      <c r="BV1990" s="1">
        <v>0</v>
      </c>
      <c r="BW1990" s="1">
        <v>0</v>
      </c>
      <c r="BX1990" s="1">
        <v>0</v>
      </c>
    </row>
    <row r="1991" spans="4:76" hidden="1" x14ac:dyDescent="0.25">
      <c r="D1991" s="4"/>
      <c r="E1991" s="5" t="str">
        <f>BJ1991</f>
        <v>DPP-2020-Cycle</v>
      </c>
      <c r="F1991" s="5" t="str">
        <f>BK1991</f>
        <v>East (ITC)</v>
      </c>
      <c r="H1991" s="5" t="str">
        <f>BB1991</f>
        <v>Withdrawn</v>
      </c>
      <c r="I1991" s="6" t="str">
        <f>BS1991</f>
        <v>Not Started</v>
      </c>
      <c r="J1991" s="1" t="s">
        <v>5857</v>
      </c>
      <c r="P1991" s="1" t="str">
        <f>BM1991</f>
        <v>NRIS</v>
      </c>
      <c r="R1991" s="1">
        <f>BP1991</f>
        <v>200</v>
      </c>
      <c r="T1991" s="1" t="str">
        <f>BQ1991</f>
        <v>Solar</v>
      </c>
      <c r="U1991" s="1" t="str">
        <f>BH1991</f>
        <v>Lapeer</v>
      </c>
      <c r="V1991" s="1" t="str">
        <f>BI1991</f>
        <v>MI</v>
      </c>
      <c r="AB1991" s="1"/>
      <c r="AC1991" s="1"/>
      <c r="AJ1991" s="5"/>
      <c r="AK1991" s="5"/>
      <c r="AL1991" s="5"/>
      <c r="AM1991" s="5"/>
      <c r="AN1991" s="5"/>
      <c r="AO1991" s="5"/>
      <c r="AP1991" s="5"/>
      <c r="AQ1991" s="5"/>
      <c r="AR1991" s="32"/>
      <c r="AS1991" s="32"/>
      <c r="AT1991" s="28">
        <f>AR1991/($R1991*1000)</f>
        <v>0</v>
      </c>
      <c r="AU1991" s="28">
        <f>AS1991/($R1991*1000)</f>
        <v>0</v>
      </c>
      <c r="BB1991" s="1" t="s">
        <v>73</v>
      </c>
      <c r="BC1991" s="2">
        <v>44028</v>
      </c>
      <c r="BD1991" s="2">
        <v>44250</v>
      </c>
      <c r="BF1991" s="2">
        <v>45170</v>
      </c>
      <c r="BG1991" s="1" t="s">
        <v>128</v>
      </c>
      <c r="BH1991" s="1" t="s">
        <v>5858</v>
      </c>
      <c r="BI1991" s="1" t="s">
        <v>130</v>
      </c>
      <c r="BJ1991" s="1" t="s">
        <v>3565</v>
      </c>
      <c r="BK1991" s="1" t="s">
        <v>1808</v>
      </c>
      <c r="BL1991" s="1" t="s">
        <v>2857</v>
      </c>
      <c r="BM1991" s="1" t="s">
        <v>126</v>
      </c>
      <c r="BN1991" s="1" t="s">
        <v>5859</v>
      </c>
      <c r="BO1991" s="1">
        <v>200</v>
      </c>
      <c r="BP1991" s="1">
        <v>200</v>
      </c>
      <c r="BQ1991" s="1" t="s">
        <v>1485</v>
      </c>
      <c r="BR1991" s="1" t="s">
        <v>3581</v>
      </c>
      <c r="BS1991" s="1" t="s">
        <v>84</v>
      </c>
      <c r="BU1991" s="1">
        <v>0</v>
      </c>
      <c r="BV1991" s="1">
        <v>0</v>
      </c>
      <c r="BW1991" s="1">
        <v>0</v>
      </c>
      <c r="BX1991" s="1">
        <v>0</v>
      </c>
    </row>
    <row r="1992" spans="4:76" hidden="1" x14ac:dyDescent="0.25">
      <c r="D1992" s="4"/>
      <c r="E1992" s="5" t="str">
        <f>BJ1992</f>
        <v>DPP-2020-Cycle</v>
      </c>
      <c r="F1992" s="5" t="str">
        <f>BK1992</f>
        <v>Central</v>
      </c>
      <c r="H1992" s="5" t="str">
        <f>BB1992</f>
        <v>Withdrawn</v>
      </c>
      <c r="I1992" s="6" t="str">
        <f>BS1992</f>
        <v>Not Started</v>
      </c>
      <c r="J1992" s="1" t="s">
        <v>5642</v>
      </c>
      <c r="P1992" s="1" t="str">
        <f>BM1992</f>
        <v>NRIS</v>
      </c>
      <c r="R1992" s="1">
        <f>BP1992</f>
        <v>200</v>
      </c>
      <c r="T1992" s="1" t="str">
        <f>BQ1992</f>
        <v>Solar</v>
      </c>
      <c r="U1992" s="1" t="str">
        <f>BH1992</f>
        <v>Newton</v>
      </c>
      <c r="V1992" s="1" t="str">
        <f>BI1992</f>
        <v>IN</v>
      </c>
      <c r="AB1992" s="1"/>
      <c r="AC1992" s="1"/>
      <c r="AJ1992" s="5"/>
      <c r="AK1992" s="5"/>
      <c r="AL1992" s="5"/>
      <c r="AM1992" s="5"/>
      <c r="AN1992" s="5"/>
      <c r="AO1992" s="5"/>
      <c r="AP1992" s="5"/>
      <c r="AQ1992" s="5"/>
      <c r="AR1992" s="32"/>
      <c r="AS1992" s="32"/>
      <c r="AT1992" s="28">
        <f>AR1992/($R1992*1000)</f>
        <v>0</v>
      </c>
      <c r="AU1992" s="28">
        <f>AS1992/($R1992*1000)</f>
        <v>0</v>
      </c>
      <c r="BB1992" s="1" t="s">
        <v>73</v>
      </c>
      <c r="BC1992" s="2">
        <v>44028</v>
      </c>
      <c r="BD1992" s="2">
        <v>44183</v>
      </c>
      <c r="BF1992" s="2">
        <v>45169</v>
      </c>
      <c r="BG1992" s="1" t="s">
        <v>804</v>
      </c>
      <c r="BH1992" s="1" t="s">
        <v>3981</v>
      </c>
      <c r="BI1992" s="1" t="s">
        <v>103</v>
      </c>
      <c r="BJ1992" s="1" t="s">
        <v>3565</v>
      </c>
      <c r="BK1992" s="1" t="s">
        <v>2435</v>
      </c>
      <c r="BL1992" s="1" t="s">
        <v>2857</v>
      </c>
      <c r="BM1992" s="1" t="s">
        <v>126</v>
      </c>
      <c r="BN1992" s="1" t="s">
        <v>5643</v>
      </c>
      <c r="BO1992" s="1">
        <v>200</v>
      </c>
      <c r="BP1992" s="1">
        <v>200</v>
      </c>
      <c r="BQ1992" s="1" t="s">
        <v>1485</v>
      </c>
      <c r="BR1992" s="1" t="s">
        <v>3581</v>
      </c>
      <c r="BS1992" s="1" t="s">
        <v>84</v>
      </c>
      <c r="BU1992" s="1">
        <v>0</v>
      </c>
      <c r="BV1992" s="1">
        <v>0</v>
      </c>
      <c r="BW1992" s="1">
        <v>0</v>
      </c>
      <c r="BX1992" s="1">
        <v>0</v>
      </c>
    </row>
    <row r="1993" spans="4:76" hidden="1" x14ac:dyDescent="0.25">
      <c r="D1993" s="4"/>
      <c r="E1993" s="5" t="str">
        <f>BJ1993</f>
        <v>DPP-2012-AUG</v>
      </c>
      <c r="F1993" s="5" t="str">
        <f>BK1993</f>
        <v>West</v>
      </c>
      <c r="H1993" s="5" t="str">
        <f>BB1993</f>
        <v>Done</v>
      </c>
      <c r="I1993" s="6" t="str">
        <f>BS1993</f>
        <v>In Service</v>
      </c>
      <c r="J1993" s="1" t="s">
        <v>4424</v>
      </c>
      <c r="P1993" s="1" t="str">
        <f>BM1993</f>
        <v>NZIS</v>
      </c>
      <c r="R1993" s="1">
        <f>BP1993</f>
        <v>200</v>
      </c>
      <c r="T1993" s="1" t="str">
        <f>BQ1993</f>
        <v>Wind</v>
      </c>
      <c r="U1993" s="1" t="str">
        <f>BH1993</f>
        <v>Rock County</v>
      </c>
      <c r="V1993" s="1" t="str">
        <f>BI1993</f>
        <v>MN</v>
      </c>
      <c r="AB1993" s="1"/>
      <c r="AC1993" s="1"/>
      <c r="AJ1993" s="5"/>
      <c r="AK1993" s="5"/>
      <c r="AL1993" s="5"/>
      <c r="AM1993" s="5"/>
      <c r="AN1993" s="5"/>
      <c r="AO1993" s="5"/>
      <c r="AP1993" s="5"/>
      <c r="AQ1993" s="5"/>
      <c r="AR1993" s="5"/>
      <c r="AS1993" s="5"/>
      <c r="AT1993" s="5"/>
      <c r="AU1993" s="5"/>
      <c r="BB1993" s="1" t="s">
        <v>58</v>
      </c>
      <c r="BC1993" s="2">
        <v>40497</v>
      </c>
      <c r="BE1993" s="2">
        <v>42452</v>
      </c>
      <c r="BF1993" s="2">
        <v>41274</v>
      </c>
      <c r="BG1993" s="1" t="s">
        <v>91</v>
      </c>
      <c r="BH1993" s="1" t="s">
        <v>158</v>
      </c>
      <c r="BI1993" s="1" t="s">
        <v>93</v>
      </c>
      <c r="BJ1993" s="1" t="s">
        <v>1435</v>
      </c>
      <c r="BK1993" s="1" t="s">
        <v>725</v>
      </c>
      <c r="BL1993" s="1" t="s">
        <v>134</v>
      </c>
      <c r="BM1993" s="1" t="s">
        <v>4425</v>
      </c>
      <c r="BN1993" s="1" t="s">
        <v>1450</v>
      </c>
      <c r="BO1993" s="1">
        <v>200</v>
      </c>
      <c r="BP1993" s="1">
        <v>200</v>
      </c>
      <c r="BQ1993" s="1" t="s">
        <v>97</v>
      </c>
      <c r="BR1993" s="1" t="s">
        <v>98</v>
      </c>
      <c r="BS1993" s="1" t="s">
        <v>65</v>
      </c>
      <c r="BU1993" s="1">
        <v>0</v>
      </c>
      <c r="BV1993" s="1">
        <v>0</v>
      </c>
      <c r="BW1993" s="1">
        <v>0</v>
      </c>
      <c r="BX1993" s="1">
        <v>0</v>
      </c>
    </row>
    <row r="1994" spans="4:76" hidden="1" x14ac:dyDescent="0.25">
      <c r="D1994" s="4"/>
      <c r="E1994" s="5" t="str">
        <f>BJ1994</f>
        <v>DPP-2019-Cycle</v>
      </c>
      <c r="F1994" s="5" t="str">
        <f>BK1994</f>
        <v>Central</v>
      </c>
      <c r="H1994" s="5" t="str">
        <f>BB1994</f>
        <v>Active</v>
      </c>
      <c r="I1994" s="6" t="str">
        <f>BS1994</f>
        <v>Not Started</v>
      </c>
      <c r="J1994" s="1" t="s">
        <v>2919</v>
      </c>
      <c r="P1994" s="1" t="str">
        <f>BM1994</f>
        <v>NRIS</v>
      </c>
      <c r="R1994" s="1">
        <f>BP1994</f>
        <v>60</v>
      </c>
      <c r="T1994" s="1" t="str">
        <f>BQ1994</f>
        <v>Hydro</v>
      </c>
      <c r="U1994" s="1" t="str">
        <f>BH1994</f>
        <v>Iron County</v>
      </c>
      <c r="V1994" s="1" t="str">
        <f>BI1994</f>
        <v>MO</v>
      </c>
      <c r="AB1994" s="1"/>
      <c r="AC1994" s="1"/>
      <c r="AJ1994" s="5"/>
      <c r="AK1994" s="5"/>
      <c r="AL1994" s="5"/>
      <c r="AM1994" s="5"/>
      <c r="AN1994" s="5"/>
      <c r="AO1994" s="5"/>
      <c r="AP1994" s="5"/>
      <c r="AQ1994" s="5"/>
      <c r="AR1994" s="5"/>
      <c r="AS1994" s="5"/>
      <c r="AT1994" s="5"/>
      <c r="AU1994" s="5"/>
      <c r="BB1994" s="1" t="s">
        <v>2374</v>
      </c>
      <c r="BC1994" s="2">
        <v>43582</v>
      </c>
      <c r="BF1994" s="2">
        <v>44926</v>
      </c>
      <c r="BG1994" s="1" t="s">
        <v>486</v>
      </c>
      <c r="BH1994" s="1" t="s">
        <v>2920</v>
      </c>
      <c r="BI1994" s="1" t="s">
        <v>488</v>
      </c>
      <c r="BJ1994" s="1" t="s">
        <v>2856</v>
      </c>
      <c r="BK1994" s="1" t="s">
        <v>2435</v>
      </c>
      <c r="BL1994" s="1" t="s">
        <v>2857</v>
      </c>
      <c r="BM1994" s="1" t="s">
        <v>126</v>
      </c>
      <c r="BN1994" s="1" t="s">
        <v>2921</v>
      </c>
      <c r="BO1994" s="1">
        <v>60</v>
      </c>
      <c r="BP1994" s="1">
        <v>60</v>
      </c>
      <c r="BQ1994" s="1" t="s">
        <v>69</v>
      </c>
      <c r="BR1994" s="1" t="s">
        <v>2922</v>
      </c>
      <c r="BS1994" s="1" t="s">
        <v>84</v>
      </c>
      <c r="BU1994" s="1">
        <v>0</v>
      </c>
      <c r="BV1994" s="1">
        <v>0</v>
      </c>
      <c r="BW1994" s="1">
        <v>0</v>
      </c>
      <c r="BX1994" s="1">
        <v>0</v>
      </c>
    </row>
    <row r="1995" spans="4:76" hidden="1" x14ac:dyDescent="0.25">
      <c r="D1995" s="4"/>
      <c r="E1995" s="5" t="str">
        <f>BJ1995</f>
        <v>DPP-2020-Cycle</v>
      </c>
      <c r="F1995" s="5" t="str">
        <f>BK1995</f>
        <v>East (ITC)</v>
      </c>
      <c r="H1995" s="5" t="str">
        <f>BB1995</f>
        <v>Active</v>
      </c>
      <c r="I1995" s="6" t="str">
        <f>BS1995</f>
        <v>Not Started</v>
      </c>
      <c r="J1995" s="1" t="s">
        <v>4019</v>
      </c>
      <c r="P1995" s="1" t="str">
        <f>BM1995</f>
        <v>NRIS</v>
      </c>
      <c r="R1995" s="1">
        <f>BP1995</f>
        <v>200</v>
      </c>
      <c r="T1995" s="1" t="str">
        <f>BQ1995</f>
        <v>Solar</v>
      </c>
      <c r="U1995" s="1" t="str">
        <f>BH1995</f>
        <v>Ottawa</v>
      </c>
      <c r="V1995" s="1" t="str">
        <f>BI1995</f>
        <v>MI</v>
      </c>
      <c r="AB1995" s="1"/>
      <c r="AC1995" s="1"/>
      <c r="AJ1995" s="5"/>
      <c r="AK1995" s="5"/>
      <c r="AL1995" s="5"/>
      <c r="AM1995" s="5"/>
      <c r="AN1995" s="5"/>
      <c r="AO1995" s="5"/>
      <c r="AP1995" s="5"/>
      <c r="AQ1995" s="5"/>
      <c r="AR1995" s="32"/>
      <c r="AS1995" s="32"/>
      <c r="AT1995" s="28">
        <f>AR1995/($R1995*1000)</f>
        <v>0</v>
      </c>
      <c r="AU1995" s="28">
        <f>AS1995/($R1995*1000)</f>
        <v>0</v>
      </c>
      <c r="BB1995" s="1" t="s">
        <v>2374</v>
      </c>
      <c r="BC1995" s="2">
        <v>44028</v>
      </c>
      <c r="BF1995" s="2">
        <v>45184</v>
      </c>
      <c r="BG1995" s="1" t="s">
        <v>3563</v>
      </c>
      <c r="BH1995" s="1" t="s">
        <v>3660</v>
      </c>
      <c r="BI1995" s="1" t="s">
        <v>130</v>
      </c>
      <c r="BJ1995" s="1" t="s">
        <v>3565</v>
      </c>
      <c r="BK1995" s="1" t="s">
        <v>1808</v>
      </c>
      <c r="BL1995" s="1" t="s">
        <v>2857</v>
      </c>
      <c r="BM1995" s="1" t="s">
        <v>126</v>
      </c>
      <c r="BN1995" s="1" t="s">
        <v>4020</v>
      </c>
      <c r="BO1995" s="1">
        <v>200</v>
      </c>
      <c r="BP1995" s="1">
        <v>200</v>
      </c>
      <c r="BQ1995" s="1" t="s">
        <v>1485</v>
      </c>
      <c r="BR1995" s="1" t="s">
        <v>3581</v>
      </c>
      <c r="BS1995" s="1" t="s">
        <v>84</v>
      </c>
      <c r="BU1995" s="1">
        <v>0</v>
      </c>
      <c r="BV1995" s="1">
        <v>0</v>
      </c>
      <c r="BW1995" s="1">
        <v>0</v>
      </c>
      <c r="BX1995" s="1">
        <v>0</v>
      </c>
    </row>
    <row r="1996" spans="4:76" hidden="1" x14ac:dyDescent="0.25">
      <c r="D1996" s="23" t="s">
        <v>4431</v>
      </c>
      <c r="E1996" s="5" t="str">
        <f>BJ1996</f>
        <v>DPP-2020-Cycle</v>
      </c>
      <c r="F1996" s="5" t="str">
        <f>BK1996</f>
        <v>East (ITC)</v>
      </c>
      <c r="H1996" s="5" t="str">
        <f>BB1996</f>
        <v>Active</v>
      </c>
      <c r="I1996" s="6" t="str">
        <f>BS1996</f>
        <v>Not Started</v>
      </c>
      <c r="J1996" s="1" t="s">
        <v>4021</v>
      </c>
      <c r="P1996" s="1" t="str">
        <f>BM1996</f>
        <v>NRIS</v>
      </c>
      <c r="R1996" s="1">
        <f>BP1996</f>
        <v>200</v>
      </c>
      <c r="T1996" s="1" t="str">
        <f>BQ1996</f>
        <v>Solar</v>
      </c>
      <c r="U1996" s="1" t="str">
        <f>BH1996</f>
        <v>St. Clair</v>
      </c>
      <c r="V1996" s="1" t="str">
        <f>BI1996</f>
        <v>MI</v>
      </c>
      <c r="AB1996" s="1"/>
      <c r="AC1996" s="1"/>
      <c r="AJ1996" s="5"/>
      <c r="AK1996" s="5"/>
      <c r="AL1996" s="5"/>
      <c r="AM1996" s="5"/>
      <c r="AN1996" s="5"/>
      <c r="AO1996" s="5"/>
      <c r="AP1996" s="5"/>
      <c r="AQ1996" s="5"/>
      <c r="AR1996" s="32"/>
      <c r="AS1996" s="32"/>
      <c r="AT1996" s="28">
        <f>AR1996/($R1996*1000)</f>
        <v>0</v>
      </c>
      <c r="AU1996" s="28">
        <f>AS1996/($R1996*1000)</f>
        <v>0</v>
      </c>
      <c r="BB1996" s="1" t="s">
        <v>2374</v>
      </c>
      <c r="BC1996" s="2">
        <v>44250</v>
      </c>
      <c r="BF1996" s="2">
        <v>45170</v>
      </c>
      <c r="BG1996" s="1" t="s">
        <v>128</v>
      </c>
      <c r="BH1996" s="1" t="s">
        <v>3634</v>
      </c>
      <c r="BI1996" s="1" t="s">
        <v>130</v>
      </c>
      <c r="BJ1996" s="1" t="s">
        <v>3565</v>
      </c>
      <c r="BK1996" s="1" t="s">
        <v>1808</v>
      </c>
      <c r="BL1996" s="1" t="s">
        <v>2857</v>
      </c>
      <c r="BM1996" s="1" t="s">
        <v>126</v>
      </c>
      <c r="BN1996" s="1" t="s">
        <v>4022</v>
      </c>
      <c r="BO1996" s="1">
        <v>200</v>
      </c>
      <c r="BP1996" s="1">
        <v>200</v>
      </c>
      <c r="BQ1996" s="1" t="s">
        <v>1485</v>
      </c>
      <c r="BR1996" s="1" t="s">
        <v>3581</v>
      </c>
      <c r="BS1996" s="1" t="s">
        <v>84</v>
      </c>
      <c r="BU1996" s="1">
        <v>0</v>
      </c>
      <c r="BV1996" s="1">
        <v>0</v>
      </c>
      <c r="BW1996" s="1">
        <v>0</v>
      </c>
      <c r="BX1996" s="1">
        <v>0</v>
      </c>
    </row>
    <row r="1997" spans="4:76" hidden="1" x14ac:dyDescent="0.25">
      <c r="D1997" s="4"/>
      <c r="E1997" s="5" t="str">
        <f>BJ1997</f>
        <v>DPP-2020-Cycle</v>
      </c>
      <c r="F1997" s="5" t="str">
        <f>BK1997</f>
        <v>East (ITC)</v>
      </c>
      <c r="H1997" s="5" t="str">
        <f>BB1997</f>
        <v>Active</v>
      </c>
      <c r="I1997" s="6" t="str">
        <f>BS1997</f>
        <v>Not Started</v>
      </c>
      <c r="J1997" s="1" t="s">
        <v>4023</v>
      </c>
      <c r="P1997" s="1" t="str">
        <f>BM1997</f>
        <v>NRIS</v>
      </c>
      <c r="R1997" s="1">
        <f>BP1997</f>
        <v>50</v>
      </c>
      <c r="T1997" s="1" t="str">
        <f>BQ1997</f>
        <v>Battery Storage</v>
      </c>
      <c r="U1997" s="1" t="str">
        <f>BH1997</f>
        <v>St. Clair</v>
      </c>
      <c r="V1997" s="1" t="str">
        <f>BI1997</f>
        <v>MI</v>
      </c>
      <c r="AB1997" s="1"/>
      <c r="AC1997" s="1"/>
      <c r="AJ1997" s="5"/>
      <c r="AK1997" s="5"/>
      <c r="AL1997" s="5"/>
      <c r="AM1997" s="5"/>
      <c r="AN1997" s="5"/>
      <c r="AO1997" s="5"/>
      <c r="AP1997" s="5"/>
      <c r="AQ1997" s="5"/>
      <c r="AR1997" s="32"/>
      <c r="AS1997" s="32"/>
      <c r="AT1997" s="28">
        <f>AR1997/($R1997*1000)</f>
        <v>0</v>
      </c>
      <c r="AU1997" s="28">
        <f>AS1997/($R1997*1000)</f>
        <v>0</v>
      </c>
      <c r="BB1997" s="1" t="s">
        <v>2374</v>
      </c>
      <c r="BC1997" s="2">
        <v>44250</v>
      </c>
      <c r="BF1997" s="2">
        <v>45170</v>
      </c>
      <c r="BG1997" s="1" t="s">
        <v>128</v>
      </c>
      <c r="BH1997" s="1" t="s">
        <v>3634</v>
      </c>
      <c r="BI1997" s="1" t="s">
        <v>130</v>
      </c>
      <c r="BJ1997" s="1" t="s">
        <v>3565</v>
      </c>
      <c r="BK1997" s="1" t="s">
        <v>1808</v>
      </c>
      <c r="BL1997" s="1" t="s">
        <v>2857</v>
      </c>
      <c r="BM1997" s="1" t="s">
        <v>126</v>
      </c>
      <c r="BN1997" s="1" t="s">
        <v>4022</v>
      </c>
      <c r="BO1997" s="1">
        <v>50</v>
      </c>
      <c r="BP1997" s="1">
        <v>50</v>
      </c>
      <c r="BQ1997" s="1" t="s">
        <v>2498</v>
      </c>
      <c r="BR1997" s="1" t="s">
        <v>2498</v>
      </c>
      <c r="BS1997" s="1" t="s">
        <v>84</v>
      </c>
      <c r="BU1997" s="1">
        <v>0</v>
      </c>
      <c r="BV1997" s="1">
        <v>0</v>
      </c>
      <c r="BW1997" s="1">
        <v>0</v>
      </c>
      <c r="BX1997" s="1">
        <v>0</v>
      </c>
    </row>
    <row r="1998" spans="4:76" hidden="1" x14ac:dyDescent="0.25">
      <c r="D1998" s="4"/>
      <c r="E1998" s="5" t="str">
        <f>BJ1998</f>
        <v>DPP-2020-Cycle</v>
      </c>
      <c r="F1998" s="5" t="str">
        <f>BK1998</f>
        <v>East (ITC)</v>
      </c>
      <c r="H1998" s="5" t="str">
        <f>BB1998</f>
        <v>Active</v>
      </c>
      <c r="I1998" s="6" t="str">
        <f>BS1998</f>
        <v>Not Started</v>
      </c>
      <c r="J1998" s="1" t="s">
        <v>4024</v>
      </c>
      <c r="P1998" s="1" t="str">
        <f>BM1998</f>
        <v>NRIS</v>
      </c>
      <c r="R1998" s="1">
        <f>BP1998</f>
        <v>300</v>
      </c>
      <c r="T1998" s="1" t="str">
        <f>BQ1998</f>
        <v>Wind</v>
      </c>
      <c r="U1998" s="1" t="str">
        <f>BH1998</f>
        <v>Ingham</v>
      </c>
      <c r="V1998" s="1" t="str">
        <f>BI1998</f>
        <v>MI</v>
      </c>
      <c r="AB1998" s="1"/>
      <c r="AC1998" s="1"/>
      <c r="AJ1998" s="5"/>
      <c r="AK1998" s="5"/>
      <c r="AL1998" s="5"/>
      <c r="AM1998" s="5"/>
      <c r="AN1998" s="5"/>
      <c r="AO1998" s="5"/>
      <c r="AP1998" s="5"/>
      <c r="AQ1998" s="5"/>
      <c r="AR1998" s="32"/>
      <c r="AS1998" s="32"/>
      <c r="AT1998" s="28">
        <f>AR1998/($R1998*1000)</f>
        <v>0</v>
      </c>
      <c r="AU1998" s="28">
        <f>AS1998/($R1998*1000)</f>
        <v>0</v>
      </c>
      <c r="BB1998" s="1" t="s">
        <v>2374</v>
      </c>
      <c r="BC1998" s="2">
        <v>44028</v>
      </c>
      <c r="BF1998" s="2">
        <v>45036</v>
      </c>
      <c r="BG1998" s="1" t="s">
        <v>3563</v>
      </c>
      <c r="BH1998" s="1" t="s">
        <v>4025</v>
      </c>
      <c r="BI1998" s="1" t="s">
        <v>130</v>
      </c>
      <c r="BJ1998" s="1" t="s">
        <v>3565</v>
      </c>
      <c r="BK1998" s="1" t="s">
        <v>1808</v>
      </c>
      <c r="BL1998" s="1" t="s">
        <v>2857</v>
      </c>
      <c r="BM1998" s="1" t="s">
        <v>126</v>
      </c>
      <c r="BN1998" s="1" t="s">
        <v>4026</v>
      </c>
      <c r="BO1998" s="1">
        <v>300</v>
      </c>
      <c r="BP1998" s="1">
        <v>300</v>
      </c>
      <c r="BQ1998" s="1" t="s">
        <v>97</v>
      </c>
      <c r="BR1998" s="1" t="s">
        <v>3613</v>
      </c>
      <c r="BS1998" s="1" t="s">
        <v>84</v>
      </c>
      <c r="BU1998" s="1">
        <v>0</v>
      </c>
      <c r="BV1998" s="1">
        <v>0</v>
      </c>
      <c r="BW1998" s="1">
        <v>0</v>
      </c>
      <c r="BX1998" s="1">
        <v>0</v>
      </c>
    </row>
    <row r="1999" spans="4:76" hidden="1" x14ac:dyDescent="0.25">
      <c r="D1999" s="4"/>
      <c r="E1999" s="5" t="str">
        <f>BJ1999</f>
        <v>DPP-2020-Cycle</v>
      </c>
      <c r="F1999" s="5" t="str">
        <f>BK1999</f>
        <v>East (ITC)</v>
      </c>
      <c r="H1999" s="5" t="str">
        <f>BB1999</f>
        <v>Active</v>
      </c>
      <c r="I1999" s="6" t="str">
        <f>BS1999</f>
        <v>Not Started</v>
      </c>
      <c r="J1999" s="1" t="s">
        <v>4027</v>
      </c>
      <c r="P1999" s="1" t="str">
        <f>BM1999</f>
        <v>NRIS</v>
      </c>
      <c r="R1999" s="1">
        <f>BP1999</f>
        <v>200</v>
      </c>
      <c r="T1999" s="1" t="str">
        <f>BQ1999</f>
        <v>Wind</v>
      </c>
      <c r="U1999" s="1" t="str">
        <f>BH1999</f>
        <v>Isabella,Midland</v>
      </c>
      <c r="V1999" s="1" t="str">
        <f>BI1999</f>
        <v>MI</v>
      </c>
      <c r="AB1999" s="1"/>
      <c r="AC1999" s="1"/>
      <c r="AJ1999" s="5"/>
      <c r="AK1999" s="5"/>
      <c r="AL1999" s="5"/>
      <c r="AM1999" s="5"/>
      <c r="AN1999" s="5"/>
      <c r="AO1999" s="5"/>
      <c r="AP1999" s="5"/>
      <c r="AQ1999" s="5"/>
      <c r="AR1999" s="32"/>
      <c r="AS1999" s="32"/>
      <c r="AT1999" s="28">
        <f>AR1999/($R1999*1000)</f>
        <v>0</v>
      </c>
      <c r="AU1999" s="28">
        <f>AS1999/($R1999*1000)</f>
        <v>0</v>
      </c>
      <c r="BB1999" s="1" t="s">
        <v>2374</v>
      </c>
      <c r="BC1999" s="2">
        <v>44250</v>
      </c>
      <c r="BF1999" s="2">
        <v>45036</v>
      </c>
      <c r="BG1999" s="1" t="s">
        <v>3688</v>
      </c>
      <c r="BH1999" s="1" t="s">
        <v>4028</v>
      </c>
      <c r="BI1999" s="1" t="s">
        <v>130</v>
      </c>
      <c r="BJ1999" s="1" t="s">
        <v>3565</v>
      </c>
      <c r="BK1999" s="1" t="s">
        <v>1808</v>
      </c>
      <c r="BL1999" s="1" t="s">
        <v>2857</v>
      </c>
      <c r="BM1999" s="1" t="s">
        <v>126</v>
      </c>
      <c r="BN1999" s="1" t="s">
        <v>4029</v>
      </c>
      <c r="BO1999" s="1">
        <v>200</v>
      </c>
      <c r="BP1999" s="1">
        <v>200</v>
      </c>
      <c r="BQ1999" s="1" t="s">
        <v>97</v>
      </c>
      <c r="BR1999" s="1" t="s">
        <v>3613</v>
      </c>
      <c r="BS1999" s="1" t="s">
        <v>84</v>
      </c>
      <c r="BU1999" s="1">
        <v>0</v>
      </c>
      <c r="BV1999" s="1">
        <v>0</v>
      </c>
      <c r="BW1999" s="1">
        <v>0</v>
      </c>
      <c r="BX1999" s="1">
        <v>0</v>
      </c>
    </row>
    <row r="2000" spans="4:76" hidden="1" x14ac:dyDescent="0.25">
      <c r="D2000" s="4"/>
      <c r="E2000" s="5" t="str">
        <f>BJ2000</f>
        <v>DPP-2020-Cycle</v>
      </c>
      <c r="F2000" s="5" t="str">
        <f>BK2000</f>
        <v>South</v>
      </c>
      <c r="H2000" s="5" t="str">
        <f>BB2000</f>
        <v>Active</v>
      </c>
      <c r="I2000" s="6" t="str">
        <f>BS2000</f>
        <v>Not Started</v>
      </c>
      <c r="J2000" s="25" t="s">
        <v>4030</v>
      </c>
      <c r="K2000" s="1" t="e">
        <f>VLOOKUP(J2000,#REF!,3,FALSE)</f>
        <v>#REF!</v>
      </c>
      <c r="P2000" s="1" t="str">
        <f>BM2000</f>
        <v>NRIS</v>
      </c>
      <c r="R2000" s="1">
        <f>BP2000</f>
        <v>194</v>
      </c>
      <c r="T2000" s="1" t="str">
        <f>BQ2000</f>
        <v>Solar</v>
      </c>
      <c r="U2000" s="1" t="str">
        <f>BH2000</f>
        <v>Iberville</v>
      </c>
      <c r="V2000" s="1" t="str">
        <f>BI2000</f>
        <v>LA</v>
      </c>
      <c r="AB2000" s="1" t="str">
        <f>BN2000</f>
        <v>Donaldsonville - Evergreen 230 kV</v>
      </c>
      <c r="AC2000" s="1" t="str">
        <f>BG2000</f>
        <v>Entergy Louisiana LLC</v>
      </c>
      <c r="AH2000" s="17" t="e">
        <f>AJ2000*(1000*BO2000)</f>
        <v>#REF!</v>
      </c>
      <c r="AI2000" s="17" t="e">
        <f>#REF!*(1000*BO2000)</f>
        <v>#REF!</v>
      </c>
      <c r="AJ2000" s="19" t="e">
        <f>VLOOKUP(J2000,#REF!,7,FALSE)</f>
        <v>#REF!</v>
      </c>
      <c r="AK2000" s="19"/>
      <c r="AL2000" s="19"/>
      <c r="AM2000" s="19"/>
      <c r="AN2000" s="19"/>
      <c r="AO2000" s="19"/>
      <c r="AP2000" s="19"/>
      <c r="AQ2000" s="19"/>
      <c r="AR2000" s="32" t="e">
        <f>VLOOKUP(J2000,#REF!,5,FALSE)</f>
        <v>#REF!</v>
      </c>
      <c r="AS2000" s="32" t="e">
        <f>VLOOKUP(J2000,#REF!,6,FALSE)</f>
        <v>#REF!</v>
      </c>
      <c r="AT2000" s="28" t="e">
        <f>AR2000/($R2000*1000)</f>
        <v>#REF!</v>
      </c>
      <c r="AU2000" s="28" t="e">
        <f>AS2000/($R2000*1000)</f>
        <v>#REF!</v>
      </c>
      <c r="BB2000" s="1" t="s">
        <v>2374</v>
      </c>
      <c r="BC2000" s="2">
        <v>44028</v>
      </c>
      <c r="BF2000" s="2">
        <v>45036</v>
      </c>
      <c r="BG2000" s="1" t="s">
        <v>3695</v>
      </c>
      <c r="BH2000" s="1" t="s">
        <v>3817</v>
      </c>
      <c r="BI2000" s="1" t="s">
        <v>61</v>
      </c>
      <c r="BJ2000" s="1" t="s">
        <v>3565</v>
      </c>
      <c r="BK2000" s="1" t="s">
        <v>2395</v>
      </c>
      <c r="BL2000" s="1" t="s">
        <v>2857</v>
      </c>
      <c r="BM2000" s="1" t="s">
        <v>126</v>
      </c>
      <c r="BN2000" s="1" t="s">
        <v>4031</v>
      </c>
      <c r="BO2000" s="1">
        <v>194</v>
      </c>
      <c r="BP2000" s="1">
        <v>194</v>
      </c>
      <c r="BQ2000" s="1" t="s">
        <v>1485</v>
      </c>
      <c r="BR2000" s="1" t="s">
        <v>3581</v>
      </c>
      <c r="BS2000" s="1" t="s">
        <v>84</v>
      </c>
      <c r="BU2000" s="1">
        <v>0</v>
      </c>
      <c r="BV2000" s="1">
        <v>0</v>
      </c>
      <c r="BW2000" s="1">
        <v>0</v>
      </c>
      <c r="BX2000" s="1">
        <v>0</v>
      </c>
    </row>
    <row r="2001" spans="4:76" hidden="1" x14ac:dyDescent="0.25">
      <c r="D2001" s="4"/>
      <c r="E2001" s="5" t="str">
        <f>BJ2001</f>
        <v>DPP-2020-Cycle</v>
      </c>
      <c r="F2001" s="5" t="str">
        <f>BK2001</f>
        <v>South</v>
      </c>
      <c r="H2001" s="5" t="str">
        <f>BB2001</f>
        <v>Active</v>
      </c>
      <c r="I2001" s="6" t="str">
        <f>BS2001</f>
        <v>Not Started</v>
      </c>
      <c r="J2001" s="1" t="s">
        <v>4033</v>
      </c>
      <c r="K2001" s="1" t="e">
        <f>VLOOKUP(J2001,#REF!,3,FALSE)</f>
        <v>#REF!</v>
      </c>
      <c r="P2001" s="1" t="str">
        <f>BM2001</f>
        <v>ERIS</v>
      </c>
      <c r="R2001" s="1">
        <f>BP2001</f>
        <v>165</v>
      </c>
      <c r="T2001" s="1" t="str">
        <f>BQ2001</f>
        <v>Solar</v>
      </c>
      <c r="U2001" s="1" t="str">
        <f>BH2001</f>
        <v>Jefferson Davis</v>
      </c>
      <c r="V2001" s="1" t="str">
        <f>BI2001</f>
        <v>LA</v>
      </c>
      <c r="AB2001" s="1" t="str">
        <f>BN2001</f>
        <v>LC Bulk to Henning 138kV Line (Circuit 28)</v>
      </c>
      <c r="AC2001" s="1" t="str">
        <f>BG2001</f>
        <v>Entergy Louisiana LLC</v>
      </c>
      <c r="AH2001" s="17" t="e">
        <f>AJ2001*(1000*BO2001)</f>
        <v>#REF!</v>
      </c>
      <c r="AI2001" s="17" t="e">
        <f>#REF!*(1000*BO2001)</f>
        <v>#REF!</v>
      </c>
      <c r="AJ2001" s="19" t="e">
        <f>VLOOKUP(J2001,#REF!,7,FALSE)</f>
        <v>#REF!</v>
      </c>
      <c r="AK2001" s="19"/>
      <c r="AL2001" s="19"/>
      <c r="AM2001" s="19"/>
      <c r="AN2001" s="19"/>
      <c r="AO2001" s="19"/>
      <c r="AP2001" s="19"/>
      <c r="AQ2001" s="19"/>
      <c r="AR2001" s="32" t="e">
        <f>VLOOKUP(J2001,#REF!,5,FALSE)</f>
        <v>#REF!</v>
      </c>
      <c r="AS2001" s="32" t="e">
        <f>VLOOKUP(J2001,#REF!,6,FALSE)</f>
        <v>#REF!</v>
      </c>
      <c r="AT2001" s="28" t="e">
        <f>AR2001/($R2001*1000)</f>
        <v>#REF!</v>
      </c>
      <c r="AU2001" s="28" t="e">
        <f>AS2001/($R2001*1000)</f>
        <v>#REF!</v>
      </c>
      <c r="BB2001" s="1" t="s">
        <v>2374</v>
      </c>
      <c r="BC2001" s="2">
        <v>44187</v>
      </c>
      <c r="BF2001" s="2">
        <v>45170</v>
      </c>
      <c r="BG2001" s="1" t="s">
        <v>3695</v>
      </c>
      <c r="BH2001" s="1" t="s">
        <v>4034</v>
      </c>
      <c r="BI2001" s="1" t="s">
        <v>61</v>
      </c>
      <c r="BJ2001" s="1" t="s">
        <v>3565</v>
      </c>
      <c r="BK2001" s="1" t="s">
        <v>2395</v>
      </c>
      <c r="BL2001" s="1" t="s">
        <v>2857</v>
      </c>
      <c r="BM2001" s="1" t="s">
        <v>62</v>
      </c>
      <c r="BN2001" s="1" t="s">
        <v>4035</v>
      </c>
      <c r="BO2001" s="1">
        <v>165</v>
      </c>
      <c r="BP2001" s="1">
        <v>165</v>
      </c>
      <c r="BQ2001" s="1" t="s">
        <v>1485</v>
      </c>
      <c r="BR2001" s="1" t="s">
        <v>3581</v>
      </c>
      <c r="BS2001" s="1" t="s">
        <v>84</v>
      </c>
      <c r="BU2001" s="1">
        <v>0</v>
      </c>
      <c r="BV2001" s="1">
        <v>0</v>
      </c>
      <c r="BW2001" s="1">
        <v>0</v>
      </c>
      <c r="BX2001" s="1">
        <v>0</v>
      </c>
    </row>
    <row r="2002" spans="4:76" hidden="1" x14ac:dyDescent="0.25">
      <c r="D2002" s="4"/>
      <c r="E2002" s="5" t="str">
        <f>BJ2002</f>
        <v>DPP-2020-Cycle</v>
      </c>
      <c r="F2002" s="5" t="str">
        <f>BK2002</f>
        <v>South</v>
      </c>
      <c r="H2002" s="5" t="str">
        <f>BB2002</f>
        <v>Active</v>
      </c>
      <c r="I2002" s="6" t="str">
        <f>BS2002</f>
        <v>Not Started</v>
      </c>
      <c r="J2002" s="1" t="s">
        <v>4037</v>
      </c>
      <c r="K2002" s="1" t="e">
        <f>VLOOKUP(J2002,#REF!,3,FALSE)</f>
        <v>#REF!</v>
      </c>
      <c r="P2002" s="1" t="str">
        <f>BM2002</f>
        <v>NRIS</v>
      </c>
      <c r="R2002" s="1">
        <f>BP2002</f>
        <v>50</v>
      </c>
      <c r="T2002" s="1" t="str">
        <f>BQ2002</f>
        <v>Solar</v>
      </c>
      <c r="U2002" s="1" t="str">
        <f>BH2002</f>
        <v>Mississippi</v>
      </c>
      <c r="V2002" s="1" t="str">
        <f>BI2002</f>
        <v>AR</v>
      </c>
      <c r="AB2002" s="1" t="str">
        <f>BN2002</f>
        <v>Crooked Lake 161kV at J586 POI</v>
      </c>
      <c r="AC2002" s="1" t="str">
        <f>BG2002</f>
        <v>Entergy Arkansas LLC</v>
      </c>
      <c r="AJ2002" s="17" t="e">
        <f>VLOOKUP(J2002,#REF!,7,FALSE)</f>
        <v>#REF!</v>
      </c>
      <c r="AK2002" s="17"/>
      <c r="AL2002" s="17"/>
      <c r="AM2002" s="17"/>
      <c r="AN2002" s="17"/>
      <c r="AO2002" s="17"/>
      <c r="AP2002" s="17"/>
      <c r="AQ2002" s="17"/>
      <c r="AR2002" s="32" t="e">
        <f>VLOOKUP(J2002,#REF!,5,FALSE)</f>
        <v>#REF!</v>
      </c>
      <c r="AS2002" s="32" t="e">
        <f>VLOOKUP(J2002,#REF!,6,FALSE)</f>
        <v>#REF!</v>
      </c>
      <c r="AT2002" s="28" t="e">
        <f>AR2002/($R2002*1000)</f>
        <v>#REF!</v>
      </c>
      <c r="AU2002" s="28" t="e">
        <f>AS2002/($R2002*1000)</f>
        <v>#REF!</v>
      </c>
      <c r="BB2002" s="1" t="s">
        <v>2374</v>
      </c>
      <c r="BC2002" s="2">
        <v>44188</v>
      </c>
      <c r="BF2002" s="2">
        <v>44804</v>
      </c>
      <c r="BG2002" s="1" t="s">
        <v>3586</v>
      </c>
      <c r="BH2002" s="1" t="s">
        <v>3630</v>
      </c>
      <c r="BI2002" s="1" t="s">
        <v>2394</v>
      </c>
      <c r="BJ2002" s="1" t="s">
        <v>3565</v>
      </c>
      <c r="BK2002" s="1" t="s">
        <v>2395</v>
      </c>
      <c r="BL2002" s="1" t="s">
        <v>2857</v>
      </c>
      <c r="BM2002" s="1" t="s">
        <v>126</v>
      </c>
      <c r="BN2002" s="1" t="s">
        <v>4038</v>
      </c>
      <c r="BO2002" s="1">
        <v>50</v>
      </c>
      <c r="BP2002" s="1">
        <v>50</v>
      </c>
      <c r="BQ2002" s="1" t="s">
        <v>1485</v>
      </c>
      <c r="BR2002" s="1" t="s">
        <v>3581</v>
      </c>
      <c r="BS2002" s="1" t="s">
        <v>84</v>
      </c>
      <c r="BU2002" s="1">
        <v>0</v>
      </c>
      <c r="BV2002" s="1">
        <v>0</v>
      </c>
      <c r="BW2002" s="1">
        <v>0</v>
      </c>
      <c r="BX2002" s="1">
        <v>0</v>
      </c>
    </row>
    <row r="2003" spans="4:76" hidden="1" x14ac:dyDescent="0.25">
      <c r="D2003" s="4"/>
      <c r="E2003" s="5" t="str">
        <f>BJ2003</f>
        <v>DPP-2020-Cycle</v>
      </c>
      <c r="F2003" s="5" t="str">
        <f>BK2003</f>
        <v>South</v>
      </c>
      <c r="H2003" s="5" t="str">
        <f>BB2003</f>
        <v>Active</v>
      </c>
      <c r="I2003" s="6" t="str">
        <f>BS2003</f>
        <v>Not Started</v>
      </c>
      <c r="J2003" s="1" t="s">
        <v>4039</v>
      </c>
      <c r="K2003" s="1" t="e">
        <f>VLOOKUP(J2003,#REF!,3,FALSE)</f>
        <v>#REF!</v>
      </c>
      <c r="P2003" s="1" t="str">
        <f>BM2003</f>
        <v>ERIS</v>
      </c>
      <c r="R2003" s="1">
        <f>BP2003</f>
        <v>150</v>
      </c>
      <c r="T2003" s="1" t="str">
        <f>BQ2003</f>
        <v>Solar</v>
      </c>
      <c r="U2003" s="1" t="str">
        <f>BH2003</f>
        <v>Walker</v>
      </c>
      <c r="V2003" s="1" t="str">
        <f>BI2003</f>
        <v>TX</v>
      </c>
      <c r="AB2003" s="1" t="str">
        <f>BN2003</f>
        <v>Rocky Creek to Lewis Creek 230kV</v>
      </c>
      <c r="AC2003" s="1" t="str">
        <f>BG2003</f>
        <v>Entergy Texas Inc</v>
      </c>
      <c r="AJ2003" s="17" t="e">
        <f>VLOOKUP(J2003,#REF!,7,FALSE)</f>
        <v>#REF!</v>
      </c>
      <c r="AK2003" s="17"/>
      <c r="AL2003" s="17"/>
      <c r="AM2003" s="17"/>
      <c r="AN2003" s="17"/>
      <c r="AO2003" s="17"/>
      <c r="AP2003" s="17"/>
      <c r="AQ2003" s="17"/>
      <c r="AR2003" s="32" t="e">
        <f>VLOOKUP(J2003,#REF!,5,FALSE)</f>
        <v>#REF!</v>
      </c>
      <c r="AS2003" s="32" t="e">
        <f>VLOOKUP(J2003,#REF!,6,FALSE)</f>
        <v>#REF!</v>
      </c>
      <c r="AT2003" s="28" t="e">
        <f>AR2003/($R2003*1000)</f>
        <v>#REF!</v>
      </c>
      <c r="AU2003" s="28" t="e">
        <f>AS2003/($R2003*1000)</f>
        <v>#REF!</v>
      </c>
      <c r="BB2003" s="1" t="s">
        <v>2374</v>
      </c>
      <c r="BC2003" s="2">
        <v>44188</v>
      </c>
      <c r="BF2003" s="2">
        <v>45169</v>
      </c>
      <c r="BG2003" s="1" t="s">
        <v>4040</v>
      </c>
      <c r="BH2003" s="1" t="s">
        <v>4041</v>
      </c>
      <c r="BI2003" s="1" t="s">
        <v>67</v>
      </c>
      <c r="BJ2003" s="1" t="s">
        <v>3565</v>
      </c>
      <c r="BK2003" s="1" t="s">
        <v>2395</v>
      </c>
      <c r="BL2003" s="1" t="s">
        <v>2857</v>
      </c>
      <c r="BM2003" s="1" t="s">
        <v>62</v>
      </c>
      <c r="BN2003" s="1" t="s">
        <v>4042</v>
      </c>
      <c r="BO2003" s="1">
        <v>150</v>
      </c>
      <c r="BP2003" s="1">
        <v>150</v>
      </c>
      <c r="BQ2003" s="1" t="s">
        <v>1485</v>
      </c>
      <c r="BR2003" s="1" t="s">
        <v>3581</v>
      </c>
      <c r="BS2003" s="1" t="s">
        <v>84</v>
      </c>
      <c r="BU2003" s="1">
        <v>0</v>
      </c>
      <c r="BV2003" s="1">
        <v>0</v>
      </c>
      <c r="BW2003" s="1">
        <v>0</v>
      </c>
      <c r="BX2003" s="1">
        <v>0</v>
      </c>
    </row>
    <row r="2004" spans="4:76" hidden="1" x14ac:dyDescent="0.25">
      <c r="D2004" s="4"/>
      <c r="E2004" s="5" t="str">
        <f>BJ2004</f>
        <v>DPP-2020-Cycle</v>
      </c>
      <c r="F2004" s="5" t="str">
        <f>BK2004</f>
        <v>South</v>
      </c>
      <c r="H2004" s="5" t="str">
        <f>BB2004</f>
        <v>Active</v>
      </c>
      <c r="I2004" s="6" t="str">
        <f>BS2004</f>
        <v>Not Started</v>
      </c>
      <c r="J2004" s="1" t="s">
        <v>4043</v>
      </c>
      <c r="K2004" s="1" t="e">
        <f>VLOOKUP(J2004,#REF!,3,FALSE)</f>
        <v>#REF!</v>
      </c>
      <c r="P2004" s="1" t="str">
        <f>BM2004</f>
        <v>NRIS</v>
      </c>
      <c r="R2004" s="1">
        <f>BP2004</f>
        <v>150</v>
      </c>
      <c r="T2004" s="1" t="str">
        <f>BQ2004</f>
        <v>Solar</v>
      </c>
      <c r="U2004" s="1" t="str">
        <f>BH2004</f>
        <v>Hinds</v>
      </c>
      <c r="V2004" s="1" t="str">
        <f>BI2004</f>
        <v>MS</v>
      </c>
      <c r="AB2004" s="1" t="str">
        <f>BN2004</f>
        <v>Tinnin Road 230kV</v>
      </c>
      <c r="AC2004" s="1" t="str">
        <f>BG2004</f>
        <v>Entergy Mississippi LLC</v>
      </c>
      <c r="AJ2004" s="17" t="e">
        <f>VLOOKUP(J2004,#REF!,7,FALSE)</f>
        <v>#REF!</v>
      </c>
      <c r="AK2004" s="17"/>
      <c r="AL2004" s="17"/>
      <c r="AM2004" s="17"/>
      <c r="AN2004" s="17"/>
      <c r="AO2004" s="17"/>
      <c r="AP2004" s="17"/>
      <c r="AQ2004" s="17"/>
      <c r="AR2004" s="32" t="e">
        <f>VLOOKUP(J2004,#REF!,5,FALSE)</f>
        <v>#REF!</v>
      </c>
      <c r="AS2004" s="32" t="e">
        <f>VLOOKUP(J2004,#REF!,6,FALSE)</f>
        <v>#REF!</v>
      </c>
      <c r="AT2004" s="28" t="e">
        <f>AR2004/($R2004*1000)</f>
        <v>#REF!</v>
      </c>
      <c r="AU2004" s="28" t="e">
        <f>AS2004/($R2004*1000)</f>
        <v>#REF!</v>
      </c>
      <c r="BB2004" s="1" t="s">
        <v>2374</v>
      </c>
      <c r="BC2004" s="2">
        <v>44028</v>
      </c>
      <c r="BF2004" s="2">
        <v>45169</v>
      </c>
      <c r="BG2004" s="1" t="s">
        <v>3615</v>
      </c>
      <c r="BH2004" s="1" t="s">
        <v>4044</v>
      </c>
      <c r="BI2004" s="1" t="s">
        <v>2526</v>
      </c>
      <c r="BJ2004" s="1" t="s">
        <v>3565</v>
      </c>
      <c r="BK2004" s="1" t="s">
        <v>2395</v>
      </c>
      <c r="BL2004" s="1" t="s">
        <v>2857</v>
      </c>
      <c r="BM2004" s="1" t="s">
        <v>126</v>
      </c>
      <c r="BN2004" s="1" t="s">
        <v>4045</v>
      </c>
      <c r="BO2004" s="1">
        <v>150</v>
      </c>
      <c r="BP2004" s="1">
        <v>150</v>
      </c>
      <c r="BQ2004" s="1" t="s">
        <v>1485</v>
      </c>
      <c r="BR2004" s="1" t="s">
        <v>3581</v>
      </c>
      <c r="BS2004" s="1" t="s">
        <v>84</v>
      </c>
      <c r="BU2004" s="1">
        <v>0</v>
      </c>
      <c r="BV2004" s="1">
        <v>0</v>
      </c>
      <c r="BW2004" s="1">
        <v>0</v>
      </c>
      <c r="BX2004" s="1">
        <v>0</v>
      </c>
    </row>
    <row r="2005" spans="4:76" hidden="1" x14ac:dyDescent="0.25">
      <c r="D2005" s="4"/>
      <c r="E2005" s="5" t="str">
        <f>BJ2005</f>
        <v>DPP-2020-Cycle</v>
      </c>
      <c r="F2005" s="5" t="str">
        <f>BK2005</f>
        <v>South</v>
      </c>
      <c r="H2005" s="5" t="str">
        <f>BB2005</f>
        <v>Active</v>
      </c>
      <c r="I2005" s="6" t="str">
        <f>BS2005</f>
        <v>Not Started</v>
      </c>
      <c r="J2005" s="1" t="s">
        <v>4046</v>
      </c>
      <c r="K2005" s="1" t="e">
        <f>VLOOKUP(J2005,#REF!,3,FALSE)</f>
        <v>#REF!</v>
      </c>
      <c r="P2005" s="1" t="str">
        <f>BM2005</f>
        <v>NRIS</v>
      </c>
      <c r="R2005" s="1">
        <f>BP2005</f>
        <v>200</v>
      </c>
      <c r="T2005" s="1" t="str">
        <f>BQ2005</f>
        <v>Solar</v>
      </c>
      <c r="U2005" s="1" t="str">
        <f>BH2005</f>
        <v>Sabine</v>
      </c>
      <c r="V2005" s="1" t="str">
        <f>BI2005</f>
        <v>LA</v>
      </c>
      <c r="AB2005" s="1" t="str">
        <f>BN2005</f>
        <v>Fisher to Mansfield Compressor 230 kV</v>
      </c>
      <c r="AC2005" s="1" t="str">
        <f>BG2005</f>
        <v>CLECO Corporation</v>
      </c>
      <c r="AH2005" s="17" t="e">
        <f>AJ2005*(1000*BO2005)</f>
        <v>#REF!</v>
      </c>
      <c r="AI2005" s="17" t="e">
        <f>#REF!*(1000*BO2005)</f>
        <v>#REF!</v>
      </c>
      <c r="AJ2005" s="19" t="e">
        <f>VLOOKUP(J2005,#REF!,7,FALSE)</f>
        <v>#REF!</v>
      </c>
      <c r="AK2005" s="19"/>
      <c r="AL2005" s="19"/>
      <c r="AM2005" s="19"/>
      <c r="AN2005" s="19"/>
      <c r="AO2005" s="19"/>
      <c r="AP2005" s="19"/>
      <c r="AQ2005" s="19"/>
      <c r="AR2005" s="32" t="e">
        <f>VLOOKUP(J2005,#REF!,5,FALSE)</f>
        <v>#REF!</v>
      </c>
      <c r="AS2005" s="32" t="e">
        <f>VLOOKUP(J2005,#REF!,6,FALSE)</f>
        <v>#REF!</v>
      </c>
      <c r="AT2005" s="28" t="e">
        <f>AR2005/($R2005*1000)</f>
        <v>#REF!</v>
      </c>
      <c r="AU2005" s="28" t="e">
        <f>AS2005/($R2005*1000)</f>
        <v>#REF!</v>
      </c>
      <c r="BB2005" s="1" t="s">
        <v>2374</v>
      </c>
      <c r="BC2005" s="2">
        <v>44186</v>
      </c>
      <c r="BF2005" s="2">
        <v>45306</v>
      </c>
      <c r="BG2005" s="1" t="s">
        <v>2711</v>
      </c>
      <c r="BH2005" s="1" t="s">
        <v>4047</v>
      </c>
      <c r="BI2005" s="1" t="s">
        <v>61</v>
      </c>
      <c r="BJ2005" s="1" t="s">
        <v>3565</v>
      </c>
      <c r="BK2005" s="1" t="s">
        <v>2395</v>
      </c>
      <c r="BL2005" s="1" t="s">
        <v>2857</v>
      </c>
      <c r="BM2005" s="1" t="s">
        <v>126</v>
      </c>
      <c r="BN2005" s="1" t="s">
        <v>4048</v>
      </c>
      <c r="BO2005" s="1">
        <v>200</v>
      </c>
      <c r="BP2005" s="1">
        <v>200</v>
      </c>
      <c r="BQ2005" s="1" t="s">
        <v>1485</v>
      </c>
      <c r="BR2005" s="1" t="s">
        <v>3581</v>
      </c>
      <c r="BS2005" s="1" t="s">
        <v>84</v>
      </c>
      <c r="BU2005" s="1">
        <v>0</v>
      </c>
      <c r="BV2005" s="1">
        <v>0</v>
      </c>
      <c r="BW2005" s="1">
        <v>0</v>
      </c>
      <c r="BX2005" s="1">
        <v>0</v>
      </c>
    </row>
    <row r="2006" spans="4:76" hidden="1" x14ac:dyDescent="0.25">
      <c r="D2006" s="4"/>
      <c r="E2006" s="5" t="str">
        <f>BJ2006</f>
        <v>DPP-2020-Cycle</v>
      </c>
      <c r="F2006" s="5" t="str">
        <f>BK2006</f>
        <v>South</v>
      </c>
      <c r="H2006" s="5" t="str">
        <f>BB2006</f>
        <v>Withdrawn</v>
      </c>
      <c r="I2006" s="6" t="str">
        <f>BS2006</f>
        <v>Not Started</v>
      </c>
      <c r="J2006" s="1" t="s">
        <v>5678</v>
      </c>
      <c r="P2006" s="1" t="str">
        <f>BM2006</f>
        <v>NRIS</v>
      </c>
      <c r="R2006" s="1">
        <f>BP2006</f>
        <v>250</v>
      </c>
      <c r="T2006" s="1" t="str">
        <f>BQ2006</f>
        <v>Hybrid</v>
      </c>
      <c r="U2006" s="1" t="str">
        <f>BH2006</f>
        <v>St. Tammany</v>
      </c>
      <c r="V2006" s="1" t="str">
        <f>BI2006</f>
        <v>LA</v>
      </c>
      <c r="AB2006" s="1"/>
      <c r="AC2006" s="1"/>
      <c r="AJ2006" s="5"/>
      <c r="AK2006" s="5"/>
      <c r="AL2006" s="5"/>
      <c r="AM2006" s="5"/>
      <c r="AN2006" s="5"/>
      <c r="AO2006" s="5"/>
      <c r="AP2006" s="5"/>
      <c r="AQ2006" s="5"/>
      <c r="AR2006" s="32"/>
      <c r="AS2006" s="32"/>
      <c r="AT2006" s="28">
        <f>AR2006/($R2006*1000)</f>
        <v>0</v>
      </c>
      <c r="AU2006" s="28">
        <f>AS2006/($R2006*1000)</f>
        <v>0</v>
      </c>
      <c r="BB2006" s="1" t="s">
        <v>73</v>
      </c>
      <c r="BC2006" s="2">
        <v>44173</v>
      </c>
      <c r="BD2006" s="2">
        <v>44186</v>
      </c>
      <c r="BF2006" s="2">
        <v>45140</v>
      </c>
      <c r="BG2006" s="1" t="s">
        <v>3695</v>
      </c>
      <c r="BH2006" s="1" t="s">
        <v>5679</v>
      </c>
      <c r="BI2006" s="1" t="s">
        <v>61</v>
      </c>
      <c r="BJ2006" s="1" t="s">
        <v>3565</v>
      </c>
      <c r="BK2006" s="1" t="s">
        <v>2395</v>
      </c>
      <c r="BL2006" s="1" t="s">
        <v>2857</v>
      </c>
      <c r="BM2006" s="1" t="s">
        <v>126</v>
      </c>
      <c r="BN2006" s="1" t="s">
        <v>5680</v>
      </c>
      <c r="BO2006" s="1">
        <v>250</v>
      </c>
      <c r="BP2006" s="1">
        <v>250</v>
      </c>
      <c r="BQ2006" s="1" t="s">
        <v>2880</v>
      </c>
      <c r="BR2006" s="1" t="s">
        <v>2881</v>
      </c>
      <c r="BS2006" s="1" t="s">
        <v>84</v>
      </c>
      <c r="BU2006" s="1">
        <v>0</v>
      </c>
      <c r="BV2006" s="1">
        <v>0</v>
      </c>
      <c r="BW2006" s="1">
        <v>0</v>
      </c>
      <c r="BX2006" s="1">
        <v>0</v>
      </c>
    </row>
    <row r="2007" spans="4:76" hidden="1" x14ac:dyDescent="0.25">
      <c r="D2007" s="4"/>
      <c r="E2007" s="5" t="str">
        <f>BJ2007</f>
        <v>DPP-2020-Cycle</v>
      </c>
      <c r="F2007" s="5" t="str">
        <f>BK2007</f>
        <v>Central</v>
      </c>
      <c r="H2007" s="5" t="str">
        <f>BB2007</f>
        <v>Withdrawn</v>
      </c>
      <c r="I2007" s="6" t="str">
        <f>BS2007</f>
        <v>Not Started</v>
      </c>
      <c r="J2007" s="1" t="s">
        <v>5813</v>
      </c>
      <c r="P2007" s="1" t="str">
        <f>BM2007</f>
        <v>NRIS</v>
      </c>
      <c r="R2007" s="1">
        <f>BP2007</f>
        <v>250</v>
      </c>
      <c r="T2007" s="1" t="str">
        <f>BQ2007</f>
        <v>Wind</v>
      </c>
      <c r="U2007" s="1" t="str">
        <f>BH2007</f>
        <v>Edgar</v>
      </c>
      <c r="V2007" s="1" t="str">
        <f>BI2007</f>
        <v>IL</v>
      </c>
      <c r="AB2007" s="1"/>
      <c r="AC2007" s="1"/>
      <c r="AJ2007" s="5"/>
      <c r="AK2007" s="5"/>
      <c r="AL2007" s="5"/>
      <c r="AM2007" s="5"/>
      <c r="AN2007" s="5"/>
      <c r="AO2007" s="5"/>
      <c r="AP2007" s="5"/>
      <c r="AQ2007" s="5"/>
      <c r="AR2007" s="32"/>
      <c r="AS2007" s="32"/>
      <c r="AT2007" s="28">
        <f>AR2007/($R2007*1000)</f>
        <v>0</v>
      </c>
      <c r="AU2007" s="28">
        <f>AS2007/($R2007*1000)</f>
        <v>0</v>
      </c>
      <c r="BB2007" s="1" t="s">
        <v>73</v>
      </c>
      <c r="BC2007" s="2">
        <v>44188</v>
      </c>
      <c r="BD2007" s="2">
        <v>44239</v>
      </c>
      <c r="BF2007" s="2">
        <v>45275</v>
      </c>
      <c r="BG2007" s="1" t="s">
        <v>2444</v>
      </c>
      <c r="BH2007" s="1" t="s">
        <v>5814</v>
      </c>
      <c r="BI2007" s="1" t="s">
        <v>124</v>
      </c>
      <c r="BJ2007" s="1" t="s">
        <v>3565</v>
      </c>
      <c r="BK2007" s="1" t="s">
        <v>2435</v>
      </c>
      <c r="BL2007" s="1" t="s">
        <v>2857</v>
      </c>
      <c r="BM2007" s="1" t="s">
        <v>126</v>
      </c>
      <c r="BN2007" s="1" t="s">
        <v>5815</v>
      </c>
      <c r="BO2007" s="1">
        <v>250</v>
      </c>
      <c r="BP2007" s="1">
        <v>250</v>
      </c>
      <c r="BQ2007" s="1" t="s">
        <v>97</v>
      </c>
      <c r="BR2007" s="1" t="s">
        <v>3613</v>
      </c>
      <c r="BS2007" s="1" t="s">
        <v>84</v>
      </c>
      <c r="BU2007" s="1">
        <v>0</v>
      </c>
      <c r="BV2007" s="1">
        <v>0</v>
      </c>
      <c r="BW2007" s="1">
        <v>0</v>
      </c>
      <c r="BX2007" s="1">
        <v>0</v>
      </c>
    </row>
    <row r="2008" spans="4:76" hidden="1" x14ac:dyDescent="0.25">
      <c r="D2008" s="4"/>
      <c r="E2008" s="5" t="str">
        <f>BJ2008</f>
        <v>DPP-2020-Cycle</v>
      </c>
      <c r="F2008" s="5" t="str">
        <f>BK2008</f>
        <v>Central</v>
      </c>
      <c r="H2008" s="5" t="str">
        <f>BB2008</f>
        <v>Active</v>
      </c>
      <c r="I2008" s="6" t="str">
        <f>BS2008</f>
        <v>Not Started</v>
      </c>
      <c r="J2008" s="1" t="s">
        <v>4051</v>
      </c>
      <c r="P2008" s="1" t="str">
        <f>BM2008</f>
        <v>NRIS</v>
      </c>
      <c r="R2008" s="1">
        <f>BP2008</f>
        <v>300</v>
      </c>
      <c r="T2008" s="1" t="str">
        <f>BQ2008</f>
        <v>Wind</v>
      </c>
      <c r="U2008" s="1" t="str">
        <f>BH2008</f>
        <v>McLean</v>
      </c>
      <c r="V2008" s="1" t="str">
        <f>BI2008</f>
        <v>IL</v>
      </c>
      <c r="AB2008" s="1"/>
      <c r="AC2008" s="1"/>
      <c r="AJ2008" s="5"/>
      <c r="AK2008" s="5"/>
      <c r="AL2008" s="5"/>
      <c r="AM2008" s="5"/>
      <c r="AN2008" s="5"/>
      <c r="AO2008" s="5"/>
      <c r="AP2008" s="5"/>
      <c r="AQ2008" s="5"/>
      <c r="AR2008" s="32"/>
      <c r="AS2008" s="32"/>
      <c r="AT2008" s="28">
        <f>AR2008/($R2008*1000)</f>
        <v>0</v>
      </c>
      <c r="AU2008" s="28">
        <f>AS2008/($R2008*1000)</f>
        <v>0</v>
      </c>
      <c r="BB2008" s="1" t="s">
        <v>2374</v>
      </c>
      <c r="BC2008" s="2">
        <v>44266</v>
      </c>
      <c r="BF2008" s="2">
        <v>45036</v>
      </c>
      <c r="BG2008" s="1" t="s">
        <v>122</v>
      </c>
      <c r="BH2008" s="1" t="s">
        <v>4052</v>
      </c>
      <c r="BI2008" s="1" t="s">
        <v>124</v>
      </c>
      <c r="BJ2008" s="1" t="s">
        <v>3565</v>
      </c>
      <c r="BK2008" s="1" t="s">
        <v>2435</v>
      </c>
      <c r="BL2008" s="1" t="s">
        <v>2857</v>
      </c>
      <c r="BM2008" s="1" t="s">
        <v>126</v>
      </c>
      <c r="BN2008" s="1" t="s">
        <v>4053</v>
      </c>
      <c r="BO2008" s="1">
        <v>300</v>
      </c>
      <c r="BP2008" s="1">
        <v>300</v>
      </c>
      <c r="BQ2008" s="1" t="s">
        <v>97</v>
      </c>
      <c r="BR2008" s="1" t="s">
        <v>3613</v>
      </c>
      <c r="BS2008" s="1" t="s">
        <v>84</v>
      </c>
      <c r="BU2008" s="1">
        <v>0</v>
      </c>
      <c r="BV2008" s="1">
        <v>0</v>
      </c>
      <c r="BW2008" s="1">
        <v>0</v>
      </c>
      <c r="BX2008" s="1">
        <v>0</v>
      </c>
    </row>
    <row r="2009" spans="4:76" hidden="1" x14ac:dyDescent="0.25">
      <c r="D2009" s="4"/>
      <c r="E2009" s="5" t="str">
        <f>BJ2009</f>
        <v>DPP-2020-Cycle</v>
      </c>
      <c r="F2009" s="5" t="str">
        <f>BK2009</f>
        <v>Central</v>
      </c>
      <c r="H2009" s="5" t="str">
        <f>BB2009</f>
        <v>Active</v>
      </c>
      <c r="I2009" s="6" t="str">
        <f>BS2009</f>
        <v>Not Started</v>
      </c>
      <c r="J2009" s="1" t="s">
        <v>4054</v>
      </c>
      <c r="P2009" s="1" t="str">
        <f>BM2009</f>
        <v>NRIS</v>
      </c>
      <c r="R2009" s="1">
        <f>BP2009</f>
        <v>180</v>
      </c>
      <c r="T2009" s="1" t="str">
        <f>BQ2009</f>
        <v>Solar</v>
      </c>
      <c r="U2009" s="1" t="str">
        <f>BH2009</f>
        <v>Macon</v>
      </c>
      <c r="V2009" s="1" t="str">
        <f>BI2009</f>
        <v>IL</v>
      </c>
      <c r="AB2009" s="1"/>
      <c r="AC2009" s="1"/>
      <c r="AJ2009" s="5"/>
      <c r="AK2009" s="5"/>
      <c r="AL2009" s="5"/>
      <c r="AM2009" s="5"/>
      <c r="AN2009" s="5"/>
      <c r="AO2009" s="5"/>
      <c r="AP2009" s="5"/>
      <c r="AQ2009" s="5"/>
      <c r="AR2009" s="32"/>
      <c r="AS2009" s="32"/>
      <c r="AT2009" s="28">
        <f>AR2009/($R2009*1000)</f>
        <v>0</v>
      </c>
      <c r="AU2009" s="28">
        <f>AS2009/($R2009*1000)</f>
        <v>0</v>
      </c>
      <c r="BB2009" s="1" t="s">
        <v>2374</v>
      </c>
      <c r="BC2009" s="2">
        <v>44267</v>
      </c>
      <c r="BF2009" s="2">
        <v>45036</v>
      </c>
      <c r="BG2009" s="1" t="s">
        <v>122</v>
      </c>
      <c r="BH2009" s="1" t="s">
        <v>4055</v>
      </c>
      <c r="BI2009" s="1" t="s">
        <v>124</v>
      </c>
      <c r="BJ2009" s="1" t="s">
        <v>3565</v>
      </c>
      <c r="BK2009" s="1" t="s">
        <v>2435</v>
      </c>
      <c r="BL2009" s="1" t="s">
        <v>2857</v>
      </c>
      <c r="BM2009" s="1" t="s">
        <v>126</v>
      </c>
      <c r="BN2009" s="1" t="s">
        <v>4056</v>
      </c>
      <c r="BO2009" s="1">
        <v>180</v>
      </c>
      <c r="BP2009" s="1">
        <v>180</v>
      </c>
      <c r="BQ2009" s="1" t="s">
        <v>1485</v>
      </c>
      <c r="BR2009" s="1" t="s">
        <v>3581</v>
      </c>
      <c r="BS2009" s="1" t="s">
        <v>84</v>
      </c>
      <c r="BU2009" s="1">
        <v>0</v>
      </c>
      <c r="BV2009" s="1">
        <v>0</v>
      </c>
      <c r="BW2009" s="1">
        <v>0</v>
      </c>
      <c r="BX2009" s="1">
        <v>0</v>
      </c>
    </row>
    <row r="2010" spans="4:76" hidden="1" x14ac:dyDescent="0.25">
      <c r="D2010" s="4"/>
      <c r="E2010" s="5" t="str">
        <f>BJ2010</f>
        <v>DPP-2020-Cycle</v>
      </c>
      <c r="F2010" s="5" t="str">
        <f>BK2010</f>
        <v>Central</v>
      </c>
      <c r="H2010" s="5" t="str">
        <f>BB2010</f>
        <v>Active</v>
      </c>
      <c r="I2010" s="6" t="str">
        <f>BS2010</f>
        <v>Not Started</v>
      </c>
      <c r="J2010" s="1" t="s">
        <v>4057</v>
      </c>
      <c r="P2010" s="1" t="str">
        <f>BM2010</f>
        <v>NRIS</v>
      </c>
      <c r="R2010" s="1">
        <f>BP2010</f>
        <v>74.7</v>
      </c>
      <c r="T2010" s="1" t="str">
        <f>BQ2010</f>
        <v>Battery Storage</v>
      </c>
      <c r="U2010" s="1" t="str">
        <f>BH2010</f>
        <v>Miami</v>
      </c>
      <c r="V2010" s="1" t="str">
        <f>BI2010</f>
        <v>IN</v>
      </c>
      <c r="AB2010" s="1"/>
      <c r="AC2010" s="1"/>
      <c r="AJ2010" s="5"/>
      <c r="AK2010" s="5"/>
      <c r="AL2010" s="5"/>
      <c r="AM2010" s="5"/>
      <c r="AN2010" s="5"/>
      <c r="AO2010" s="5"/>
      <c r="AP2010" s="5"/>
      <c r="AQ2010" s="5"/>
      <c r="AR2010" s="32"/>
      <c r="AS2010" s="32"/>
      <c r="AT2010" s="28">
        <f>AR2010/($R2010*1000)</f>
        <v>0</v>
      </c>
      <c r="AU2010" s="28">
        <f>AS2010/($R2010*1000)</f>
        <v>0</v>
      </c>
      <c r="BB2010" s="1" t="s">
        <v>2374</v>
      </c>
      <c r="BC2010" s="2">
        <v>44028</v>
      </c>
      <c r="BF2010" s="2">
        <v>45139</v>
      </c>
      <c r="BG2010" s="1" t="s">
        <v>2850</v>
      </c>
      <c r="BH2010" s="1" t="s">
        <v>4058</v>
      </c>
      <c r="BI2010" s="1" t="s">
        <v>103</v>
      </c>
      <c r="BJ2010" s="1" t="s">
        <v>3565</v>
      </c>
      <c r="BK2010" s="1" t="s">
        <v>2435</v>
      </c>
      <c r="BL2010" s="1" t="s">
        <v>2857</v>
      </c>
      <c r="BM2010" s="1" t="s">
        <v>126</v>
      </c>
      <c r="BN2010" s="1" t="s">
        <v>4059</v>
      </c>
      <c r="BO2010" s="1">
        <v>74.7</v>
      </c>
      <c r="BP2010" s="1">
        <v>74.7</v>
      </c>
      <c r="BQ2010" s="1" t="s">
        <v>2498</v>
      </c>
      <c r="BR2010" s="1" t="s">
        <v>2498</v>
      </c>
      <c r="BS2010" s="1" t="s">
        <v>84</v>
      </c>
      <c r="BU2010" s="1">
        <v>0</v>
      </c>
      <c r="BV2010" s="1">
        <v>0</v>
      </c>
      <c r="BW2010" s="1">
        <v>0</v>
      </c>
      <c r="BX2010" s="1">
        <v>0</v>
      </c>
    </row>
    <row r="2011" spans="4:76" hidden="1" x14ac:dyDescent="0.25">
      <c r="D2011" s="4"/>
      <c r="E2011" s="5" t="str">
        <f>BJ2011</f>
        <v>DPP-2020-Cycle</v>
      </c>
      <c r="F2011" s="5" t="str">
        <f>BK2011</f>
        <v>Central</v>
      </c>
      <c r="H2011" s="5" t="str">
        <f>BB2011</f>
        <v>Active</v>
      </c>
      <c r="I2011" s="6" t="str">
        <f>BS2011</f>
        <v>Not Started</v>
      </c>
      <c r="J2011" s="1" t="s">
        <v>4060</v>
      </c>
      <c r="P2011" s="1" t="str">
        <f>BM2011</f>
        <v>NRIS</v>
      </c>
      <c r="R2011" s="1">
        <f>BP2011</f>
        <v>125</v>
      </c>
      <c r="T2011" s="1" t="str">
        <f>BQ2011</f>
        <v>Solar</v>
      </c>
      <c r="U2011" s="1" t="str">
        <f>BH2011</f>
        <v>Clay</v>
      </c>
      <c r="V2011" s="1" t="str">
        <f>BI2011</f>
        <v>IL</v>
      </c>
      <c r="AB2011" s="1"/>
      <c r="AC2011" s="1"/>
      <c r="AJ2011" s="5"/>
      <c r="AK2011" s="5"/>
      <c r="AL2011" s="5"/>
      <c r="AM2011" s="5"/>
      <c r="AN2011" s="5"/>
      <c r="AO2011" s="5"/>
      <c r="AP2011" s="5"/>
      <c r="AQ2011" s="5"/>
      <c r="AR2011" s="32"/>
      <c r="AS2011" s="32"/>
      <c r="AT2011" s="28">
        <f>AR2011/($R2011*1000)</f>
        <v>0</v>
      </c>
      <c r="AU2011" s="28">
        <f>AS2011/($R2011*1000)</f>
        <v>0</v>
      </c>
      <c r="BB2011" s="1" t="s">
        <v>2374</v>
      </c>
      <c r="BC2011" s="2">
        <v>44029</v>
      </c>
      <c r="BF2011" s="2">
        <v>45036</v>
      </c>
      <c r="BG2011" s="1" t="s">
        <v>122</v>
      </c>
      <c r="BH2011" s="1" t="s">
        <v>3839</v>
      </c>
      <c r="BI2011" s="1" t="s">
        <v>124</v>
      </c>
      <c r="BJ2011" s="1" t="s">
        <v>3565</v>
      </c>
      <c r="BK2011" s="1" t="s">
        <v>2435</v>
      </c>
      <c r="BL2011" s="1" t="s">
        <v>2857</v>
      </c>
      <c r="BM2011" s="1" t="s">
        <v>126</v>
      </c>
      <c r="BN2011" s="1" t="s">
        <v>4061</v>
      </c>
      <c r="BO2011" s="1">
        <v>125</v>
      </c>
      <c r="BP2011" s="1">
        <v>125</v>
      </c>
      <c r="BQ2011" s="1" t="s">
        <v>1485</v>
      </c>
      <c r="BR2011" s="1" t="s">
        <v>3581</v>
      </c>
      <c r="BS2011" s="1" t="s">
        <v>84</v>
      </c>
      <c r="BU2011" s="1">
        <v>0</v>
      </c>
      <c r="BV2011" s="1">
        <v>0</v>
      </c>
      <c r="BW2011" s="1">
        <v>0</v>
      </c>
      <c r="BX2011" s="1">
        <v>0</v>
      </c>
    </row>
    <row r="2012" spans="4:76" hidden="1" x14ac:dyDescent="0.25">
      <c r="D2012" s="4"/>
      <c r="E2012" s="5" t="str">
        <f>BJ2012</f>
        <v>Pre-Transition SIS</v>
      </c>
      <c r="F2012" s="5" t="str">
        <f>BK2012</f>
        <v>CS5</v>
      </c>
      <c r="H2012" s="5" t="str">
        <f>BB2012</f>
        <v>Withdrawn</v>
      </c>
      <c r="I2012" s="6" t="str">
        <f>BS2012</f>
        <v>Withdrawn</v>
      </c>
      <c r="J2012" s="1" t="s">
        <v>4471</v>
      </c>
      <c r="P2012" s="1" t="str">
        <f>BM2012</f>
        <v>NRIS</v>
      </c>
      <c r="R2012" s="1">
        <f>BP2012</f>
        <v>20</v>
      </c>
      <c r="T2012" s="1" t="str">
        <f>BQ2012</f>
        <v>Wind</v>
      </c>
      <c r="U2012" s="1" t="str">
        <f>BH2012</f>
        <v>Pope County</v>
      </c>
      <c r="V2012" s="1" t="str">
        <f>BI2012</f>
        <v>MN</v>
      </c>
      <c r="AB2012" s="1"/>
      <c r="AC2012" s="1"/>
      <c r="AJ2012" s="5"/>
      <c r="AK2012" s="5"/>
      <c r="AL2012" s="5"/>
      <c r="AM2012" s="5"/>
      <c r="AN2012" s="5"/>
      <c r="AO2012" s="5"/>
      <c r="AP2012" s="5"/>
      <c r="AQ2012" s="5"/>
      <c r="AR2012" s="5"/>
      <c r="AS2012" s="5"/>
      <c r="AT2012" s="5"/>
      <c r="AU2012" s="5"/>
      <c r="BB2012" s="1" t="s">
        <v>73</v>
      </c>
      <c r="BC2012" s="2">
        <v>38616</v>
      </c>
      <c r="BD2012" s="2">
        <v>43277</v>
      </c>
      <c r="BE2012" s="2">
        <v>40981</v>
      </c>
      <c r="BF2012" s="2">
        <v>43465</v>
      </c>
      <c r="BG2012" s="1" t="s">
        <v>153</v>
      </c>
      <c r="BH2012" s="1" t="s">
        <v>435</v>
      </c>
      <c r="BI2012" s="1" t="s">
        <v>93</v>
      </c>
      <c r="BJ2012" s="1" t="s">
        <v>1058</v>
      </c>
      <c r="BK2012" s="1" t="s">
        <v>888</v>
      </c>
      <c r="BL2012" s="1" t="s">
        <v>134</v>
      </c>
      <c r="BM2012" s="1" t="s">
        <v>126</v>
      </c>
      <c r="BN2012" s="1" t="s">
        <v>4472</v>
      </c>
      <c r="BO2012" s="1">
        <v>20</v>
      </c>
      <c r="BP2012" s="1">
        <v>20</v>
      </c>
      <c r="BQ2012" s="1" t="s">
        <v>97</v>
      </c>
      <c r="BR2012" s="1" t="s">
        <v>98</v>
      </c>
      <c r="BS2012" s="1" t="s">
        <v>73</v>
      </c>
      <c r="BT2012" s="2">
        <v>39783</v>
      </c>
      <c r="BU2012" s="1">
        <v>0</v>
      </c>
      <c r="BV2012" s="1">
        <v>0</v>
      </c>
      <c r="BW2012" s="1">
        <v>0</v>
      </c>
      <c r="BX2012" s="1">
        <v>0</v>
      </c>
    </row>
    <row r="2013" spans="4:76" hidden="1" x14ac:dyDescent="0.25">
      <c r="D2013" s="4"/>
      <c r="E2013" s="5" t="str">
        <f>BJ2013</f>
        <v>DPP-2020-Cycle</v>
      </c>
      <c r="F2013" s="5" t="str">
        <f>BK2013</f>
        <v>Central</v>
      </c>
      <c r="H2013" s="5" t="str">
        <f>BB2013</f>
        <v>Active</v>
      </c>
      <c r="I2013" s="6" t="str">
        <f>BS2013</f>
        <v>Not Started</v>
      </c>
      <c r="J2013" s="1" t="s">
        <v>4063</v>
      </c>
      <c r="P2013" s="1" t="str">
        <f>BM2013</f>
        <v>NRIS</v>
      </c>
      <c r="R2013" s="1">
        <f>BP2013</f>
        <v>100</v>
      </c>
      <c r="T2013" s="1" t="str">
        <f>BQ2013</f>
        <v>Solar</v>
      </c>
      <c r="U2013" s="1" t="str">
        <f>BH2013</f>
        <v>Cass</v>
      </c>
      <c r="V2013" s="1" t="str">
        <f>BI2013</f>
        <v>IN</v>
      </c>
      <c r="AB2013" s="1"/>
      <c r="AC2013" s="1"/>
      <c r="AJ2013" s="5"/>
      <c r="AK2013" s="5"/>
      <c r="AL2013" s="5"/>
      <c r="AM2013" s="5"/>
      <c r="AN2013" s="5"/>
      <c r="AO2013" s="5"/>
      <c r="AP2013" s="5"/>
      <c r="AQ2013" s="5"/>
      <c r="AR2013" s="32"/>
      <c r="AS2013" s="32"/>
      <c r="AT2013" s="28">
        <f>AR2013/($R2013*1000)</f>
        <v>0</v>
      </c>
      <c r="AU2013" s="28">
        <f>AS2013/($R2013*1000)</f>
        <v>0</v>
      </c>
      <c r="BB2013" s="1" t="s">
        <v>2374</v>
      </c>
      <c r="BC2013" s="2">
        <v>44029</v>
      </c>
      <c r="BF2013" s="2">
        <v>45036</v>
      </c>
      <c r="BG2013" s="1" t="s">
        <v>2850</v>
      </c>
      <c r="BH2013" s="1" t="s">
        <v>3830</v>
      </c>
      <c r="BI2013" s="1" t="s">
        <v>103</v>
      </c>
      <c r="BJ2013" s="1" t="s">
        <v>3565</v>
      </c>
      <c r="BK2013" s="1" t="s">
        <v>2435</v>
      </c>
      <c r="BL2013" s="1" t="s">
        <v>2857</v>
      </c>
      <c r="BM2013" s="1" t="s">
        <v>126</v>
      </c>
      <c r="BN2013" s="1" t="s">
        <v>4064</v>
      </c>
      <c r="BO2013" s="1">
        <v>100</v>
      </c>
      <c r="BP2013" s="1">
        <v>100</v>
      </c>
      <c r="BQ2013" s="1" t="s">
        <v>1485</v>
      </c>
      <c r="BR2013" s="1" t="s">
        <v>3581</v>
      </c>
      <c r="BS2013" s="1" t="s">
        <v>84</v>
      </c>
      <c r="BU2013" s="1">
        <v>0</v>
      </c>
      <c r="BV2013" s="1">
        <v>0</v>
      </c>
      <c r="BW2013" s="1">
        <v>0</v>
      </c>
      <c r="BX2013" s="1">
        <v>0</v>
      </c>
    </row>
    <row r="2014" spans="4:76" hidden="1" x14ac:dyDescent="0.25">
      <c r="D2014" s="4"/>
      <c r="E2014" s="5" t="str">
        <f>BJ2014</f>
        <v>DPP-2019-Cycle</v>
      </c>
      <c r="F2014" s="5" t="str">
        <f>BK2014</f>
        <v>West</v>
      </c>
      <c r="H2014" s="5" t="str">
        <f>BB2014</f>
        <v>Active</v>
      </c>
      <c r="I2014" s="6" t="str">
        <f>BS2014</f>
        <v>Not Started</v>
      </c>
      <c r="J2014" s="1" t="s">
        <v>2962</v>
      </c>
      <c r="P2014" s="1" t="str">
        <f>BM2014</f>
        <v>NRIS</v>
      </c>
      <c r="R2014" s="1">
        <f>BP2014</f>
        <v>50</v>
      </c>
      <c r="T2014" s="1" t="str">
        <f>BQ2014</f>
        <v>Hydro</v>
      </c>
      <c r="U2014" s="1" t="str">
        <f>BH2014</f>
        <v>Muscatine County</v>
      </c>
      <c r="V2014" s="1" t="str">
        <f>BI2014</f>
        <v>IA</v>
      </c>
      <c r="AB2014" s="1"/>
      <c r="AC2014" s="1"/>
      <c r="AJ2014" s="5"/>
      <c r="AK2014" s="5"/>
      <c r="AL2014" s="5"/>
      <c r="AM2014" s="5"/>
      <c r="AN2014" s="5"/>
      <c r="AO2014" s="5"/>
      <c r="AP2014" s="5"/>
      <c r="AQ2014" s="5"/>
      <c r="AR2014" s="5"/>
      <c r="AS2014" s="5"/>
      <c r="AT2014" s="5"/>
      <c r="AU2014" s="5"/>
      <c r="BB2014" s="1" t="s">
        <v>2374</v>
      </c>
      <c r="BC2014" s="2">
        <v>43584</v>
      </c>
      <c r="BF2014" s="2">
        <v>45229</v>
      </c>
      <c r="BG2014" s="1" t="s">
        <v>251</v>
      </c>
      <c r="BH2014" s="1" t="s">
        <v>713</v>
      </c>
      <c r="BI2014" s="1" t="s">
        <v>89</v>
      </c>
      <c r="BJ2014" s="1" t="s">
        <v>2856</v>
      </c>
      <c r="BK2014" s="1" t="s">
        <v>725</v>
      </c>
      <c r="BL2014" s="1" t="s">
        <v>2857</v>
      </c>
      <c r="BM2014" s="1" t="s">
        <v>126</v>
      </c>
      <c r="BN2014" s="1" t="s">
        <v>2963</v>
      </c>
      <c r="BO2014" s="1">
        <v>50</v>
      </c>
      <c r="BP2014" s="1">
        <v>50</v>
      </c>
      <c r="BQ2014" s="1" t="s">
        <v>69</v>
      </c>
      <c r="BR2014" s="1" t="s">
        <v>2922</v>
      </c>
      <c r="BS2014" s="1" t="s">
        <v>84</v>
      </c>
      <c r="BU2014" s="1">
        <v>0</v>
      </c>
      <c r="BV2014" s="1">
        <v>0</v>
      </c>
      <c r="BW2014" s="1">
        <v>0</v>
      </c>
      <c r="BX2014" s="1">
        <v>0</v>
      </c>
    </row>
    <row r="2015" spans="4:76" hidden="1" x14ac:dyDescent="0.25">
      <c r="D2015" s="4"/>
      <c r="E2015" s="5" t="str">
        <f>BJ2015</f>
        <v>DPP-2020-Cycle</v>
      </c>
      <c r="F2015" s="5" t="str">
        <f>BK2015</f>
        <v>Central</v>
      </c>
      <c r="H2015" s="5" t="str">
        <f>BB2015</f>
        <v>Active</v>
      </c>
      <c r="I2015" s="6" t="str">
        <f>BS2015</f>
        <v>Not Started</v>
      </c>
      <c r="J2015" s="1" t="s">
        <v>4065</v>
      </c>
      <c r="P2015" s="1" t="str">
        <f>BM2015</f>
        <v>NRIS</v>
      </c>
      <c r="R2015" s="1">
        <f>BP2015</f>
        <v>200</v>
      </c>
      <c r="T2015" s="1" t="str">
        <f>BQ2015</f>
        <v>Solar</v>
      </c>
      <c r="U2015" s="1" t="str">
        <f>BH2015</f>
        <v>Maries</v>
      </c>
      <c r="V2015" s="1" t="str">
        <f>BI2015</f>
        <v>MO</v>
      </c>
      <c r="AB2015" s="1"/>
      <c r="AC2015" s="1"/>
      <c r="AJ2015" s="5"/>
      <c r="AK2015" s="5"/>
      <c r="AL2015" s="5"/>
      <c r="AM2015" s="5"/>
      <c r="AN2015" s="5"/>
      <c r="AO2015" s="5"/>
      <c r="AP2015" s="5"/>
      <c r="AQ2015" s="5"/>
      <c r="AR2015" s="32"/>
      <c r="AS2015" s="32"/>
      <c r="AT2015" s="28">
        <f>AR2015/($R2015*1000)</f>
        <v>0</v>
      </c>
      <c r="AU2015" s="28">
        <f>AS2015/($R2015*1000)</f>
        <v>0</v>
      </c>
      <c r="BB2015" s="1" t="s">
        <v>2374</v>
      </c>
      <c r="BC2015" s="2">
        <v>44029</v>
      </c>
      <c r="BF2015" s="2">
        <v>45596</v>
      </c>
      <c r="BG2015" s="1" t="s">
        <v>486</v>
      </c>
      <c r="BH2015" s="1" t="s">
        <v>4066</v>
      </c>
      <c r="BI2015" s="1" t="s">
        <v>488</v>
      </c>
      <c r="BJ2015" s="1" t="s">
        <v>3565</v>
      </c>
      <c r="BK2015" s="1" t="s">
        <v>2435</v>
      </c>
      <c r="BL2015" s="1" t="s">
        <v>2857</v>
      </c>
      <c r="BM2015" s="1" t="s">
        <v>126</v>
      </c>
      <c r="BN2015" s="1" t="s">
        <v>4067</v>
      </c>
      <c r="BO2015" s="1">
        <v>200</v>
      </c>
      <c r="BP2015" s="1">
        <v>200</v>
      </c>
      <c r="BQ2015" s="1" t="s">
        <v>1485</v>
      </c>
      <c r="BR2015" s="1" t="s">
        <v>3581</v>
      </c>
      <c r="BS2015" s="1" t="s">
        <v>84</v>
      </c>
      <c r="BU2015" s="1">
        <v>0</v>
      </c>
      <c r="BV2015" s="1">
        <v>0</v>
      </c>
      <c r="BW2015" s="1">
        <v>0</v>
      </c>
      <c r="BX2015" s="1">
        <v>0</v>
      </c>
    </row>
    <row r="2016" spans="4:76" hidden="1" x14ac:dyDescent="0.25">
      <c r="D2016" s="4"/>
      <c r="E2016" s="5" t="str">
        <f>BJ2016</f>
        <v>DPP-2020-Cycle</v>
      </c>
      <c r="F2016" s="5" t="str">
        <f>BK2016</f>
        <v>Central</v>
      </c>
      <c r="H2016" s="5" t="str">
        <f>BB2016</f>
        <v>Withdrawn</v>
      </c>
      <c r="I2016" s="6" t="str">
        <f>BS2016</f>
        <v>Not Started</v>
      </c>
      <c r="J2016" s="1" t="s">
        <v>5644</v>
      </c>
      <c r="P2016" s="1" t="str">
        <f>BM2016</f>
        <v>NRIS</v>
      </c>
      <c r="R2016" s="1">
        <f>BP2016</f>
        <v>300</v>
      </c>
      <c r="T2016" s="1" t="str">
        <f>BQ2016</f>
        <v>Solar</v>
      </c>
      <c r="U2016" s="1" t="str">
        <f>BH2016</f>
        <v>Boone</v>
      </c>
      <c r="V2016" s="1" t="str">
        <f>BI2016</f>
        <v>IN</v>
      </c>
      <c r="AB2016" s="1"/>
      <c r="AC2016" s="1"/>
      <c r="AJ2016" s="5"/>
      <c r="AK2016" s="5"/>
      <c r="AL2016" s="5"/>
      <c r="AM2016" s="5"/>
      <c r="AN2016" s="5"/>
      <c r="AO2016" s="5"/>
      <c r="AP2016" s="5"/>
      <c r="AQ2016" s="5"/>
      <c r="AR2016" s="32"/>
      <c r="AS2016" s="32"/>
      <c r="AT2016" s="28">
        <f>AR2016/($R2016*1000)</f>
        <v>0</v>
      </c>
      <c r="AU2016" s="28">
        <f>AS2016/($R2016*1000)</f>
        <v>0</v>
      </c>
      <c r="BB2016" s="1" t="s">
        <v>73</v>
      </c>
      <c r="BC2016" s="2">
        <v>44029</v>
      </c>
      <c r="BD2016" s="2">
        <v>44183</v>
      </c>
      <c r="BF2016" s="2">
        <v>45566</v>
      </c>
      <c r="BG2016" s="1" t="s">
        <v>2850</v>
      </c>
      <c r="BH2016" s="1" t="s">
        <v>5645</v>
      </c>
      <c r="BI2016" s="1" t="s">
        <v>103</v>
      </c>
      <c r="BJ2016" s="1" t="s">
        <v>3565</v>
      </c>
      <c r="BK2016" s="1" t="s">
        <v>2435</v>
      </c>
      <c r="BL2016" s="1" t="s">
        <v>2857</v>
      </c>
      <c r="BM2016" s="1" t="s">
        <v>126</v>
      </c>
      <c r="BN2016" s="1" t="s">
        <v>5646</v>
      </c>
      <c r="BO2016" s="1">
        <v>300</v>
      </c>
      <c r="BP2016" s="1">
        <v>300</v>
      </c>
      <c r="BQ2016" s="1" t="s">
        <v>1485</v>
      </c>
      <c r="BR2016" s="1" t="s">
        <v>3581</v>
      </c>
      <c r="BS2016" s="1" t="s">
        <v>84</v>
      </c>
      <c r="BU2016" s="1">
        <v>0</v>
      </c>
      <c r="BV2016" s="1">
        <v>0</v>
      </c>
      <c r="BW2016" s="1">
        <v>0</v>
      </c>
      <c r="BX2016" s="1">
        <v>0</v>
      </c>
    </row>
    <row r="2017" spans="4:76" hidden="1" x14ac:dyDescent="0.25">
      <c r="D2017" s="4"/>
      <c r="E2017" s="5" t="str">
        <f>BJ2017</f>
        <v>DPP-2012-AUG</v>
      </c>
      <c r="F2017" s="5" t="str">
        <f>BK2017</f>
        <v>WEST</v>
      </c>
      <c r="H2017" s="5" t="str">
        <f>BB2017</f>
        <v>Done</v>
      </c>
      <c r="I2017" s="6" t="str">
        <f>BS2017</f>
        <v>In Service</v>
      </c>
      <c r="J2017" s="1" t="s">
        <v>4482</v>
      </c>
      <c r="P2017" s="1" t="str">
        <f>BM2017</f>
        <v>NRIS</v>
      </c>
      <c r="R2017" s="1">
        <f>BP2017</f>
        <v>101.2</v>
      </c>
      <c r="T2017" s="1" t="str">
        <f>BQ2017</f>
        <v>Wind</v>
      </c>
      <c r="U2017" s="1" t="str">
        <f>BH2017</f>
        <v>Cass County</v>
      </c>
      <c r="V2017" s="1" t="str">
        <f>BI2017</f>
        <v>IA</v>
      </c>
      <c r="AB2017" s="1"/>
      <c r="AC2017" s="1"/>
      <c r="AJ2017" s="5"/>
      <c r="AK2017" s="5"/>
      <c r="AL2017" s="5"/>
      <c r="AM2017" s="5"/>
      <c r="AN2017" s="5"/>
      <c r="AO2017" s="5"/>
      <c r="AP2017" s="5"/>
      <c r="AQ2017" s="5"/>
      <c r="AR2017" s="5"/>
      <c r="AS2017" s="5"/>
      <c r="AT2017" s="5"/>
      <c r="AU2017" s="5"/>
      <c r="BB2017" s="1" t="s">
        <v>58</v>
      </c>
      <c r="BC2017" s="2">
        <v>40540</v>
      </c>
      <c r="BE2017" s="2">
        <v>42128</v>
      </c>
      <c r="BF2017" s="2">
        <v>40899</v>
      </c>
      <c r="BG2017" s="1" t="s">
        <v>251</v>
      </c>
      <c r="BH2017" s="1" t="s">
        <v>226</v>
      </c>
      <c r="BI2017" s="1" t="s">
        <v>89</v>
      </c>
      <c r="BJ2017" s="1" t="s">
        <v>1435</v>
      </c>
      <c r="BK2017" s="1" t="s">
        <v>1436</v>
      </c>
      <c r="BL2017" s="1" t="s">
        <v>77</v>
      </c>
      <c r="BM2017" s="1" t="s">
        <v>126</v>
      </c>
      <c r="BN2017" s="1" t="s">
        <v>4483</v>
      </c>
      <c r="BO2017" s="1">
        <v>101.2</v>
      </c>
      <c r="BP2017" s="1">
        <v>101.2</v>
      </c>
      <c r="BQ2017" s="1" t="s">
        <v>97</v>
      </c>
      <c r="BR2017" s="1" t="s">
        <v>98</v>
      </c>
      <c r="BS2017" s="1" t="s">
        <v>65</v>
      </c>
      <c r="BT2017" s="2">
        <v>41153</v>
      </c>
      <c r="BU2017" s="1">
        <v>0</v>
      </c>
      <c r="BV2017" s="1">
        <v>0</v>
      </c>
      <c r="BW2017" s="1">
        <v>0</v>
      </c>
      <c r="BX2017" s="1">
        <v>0</v>
      </c>
    </row>
    <row r="2018" spans="4:76" hidden="1" x14ac:dyDescent="0.25">
      <c r="D2018" s="4"/>
      <c r="E2018" s="5" t="str">
        <f>BJ2018</f>
        <v>DPP-2020-Cycle</v>
      </c>
      <c r="F2018" s="5" t="str">
        <f>BK2018</f>
        <v>Central</v>
      </c>
      <c r="H2018" s="5" t="str">
        <f>BB2018</f>
        <v>Withdrawn</v>
      </c>
      <c r="I2018" s="6" t="str">
        <f>BS2018</f>
        <v>Not Started</v>
      </c>
      <c r="J2018" s="1" t="s">
        <v>5608</v>
      </c>
      <c r="P2018" s="1" t="str">
        <f>BM2018</f>
        <v>NRIS</v>
      </c>
      <c r="R2018" s="1">
        <f>BP2018</f>
        <v>75</v>
      </c>
      <c r="T2018" s="1" t="str">
        <f>BQ2018</f>
        <v>Battery Storage</v>
      </c>
      <c r="U2018" s="1" t="str">
        <f>BH2018</f>
        <v>Porter</v>
      </c>
      <c r="V2018" s="1" t="str">
        <f>BI2018</f>
        <v>IN</v>
      </c>
      <c r="AB2018" s="1"/>
      <c r="AC2018" s="1"/>
      <c r="AJ2018" s="5"/>
      <c r="AK2018" s="5"/>
      <c r="AL2018" s="5"/>
      <c r="AM2018" s="5"/>
      <c r="AN2018" s="5"/>
      <c r="AO2018" s="5"/>
      <c r="AP2018" s="5"/>
      <c r="AQ2018" s="5"/>
      <c r="AR2018" s="32"/>
      <c r="AS2018" s="32"/>
      <c r="AT2018" s="28">
        <f>AR2018/($R2018*1000)</f>
        <v>0</v>
      </c>
      <c r="AU2018" s="28">
        <f>AS2018/($R2018*1000)</f>
        <v>0</v>
      </c>
      <c r="BB2018" s="1" t="s">
        <v>73</v>
      </c>
      <c r="BC2018" s="2">
        <v>44029</v>
      </c>
      <c r="BD2018" s="2">
        <v>44179</v>
      </c>
      <c r="BF2018" s="2">
        <v>45139</v>
      </c>
      <c r="BG2018" s="1" t="s">
        <v>804</v>
      </c>
      <c r="BH2018" s="1" t="s">
        <v>5609</v>
      </c>
      <c r="BI2018" s="1" t="s">
        <v>103</v>
      </c>
      <c r="BJ2018" s="1" t="s">
        <v>3565</v>
      </c>
      <c r="BK2018" s="1" t="s">
        <v>2435</v>
      </c>
      <c r="BL2018" s="1" t="s">
        <v>2857</v>
      </c>
      <c r="BM2018" s="1" t="s">
        <v>126</v>
      </c>
      <c r="BN2018" s="1" t="s">
        <v>5610</v>
      </c>
      <c r="BO2018" s="1">
        <v>75</v>
      </c>
      <c r="BP2018" s="1">
        <v>75</v>
      </c>
      <c r="BQ2018" s="1" t="s">
        <v>2498</v>
      </c>
      <c r="BR2018" s="1" t="s">
        <v>2498</v>
      </c>
      <c r="BS2018" s="1" t="s">
        <v>84</v>
      </c>
      <c r="BU2018" s="1">
        <v>0</v>
      </c>
      <c r="BV2018" s="1">
        <v>0</v>
      </c>
      <c r="BW2018" s="1">
        <v>0</v>
      </c>
      <c r="BX2018" s="1">
        <v>0</v>
      </c>
    </row>
    <row r="2019" spans="4:76" hidden="1" x14ac:dyDescent="0.25">
      <c r="D2019" s="4"/>
      <c r="E2019" s="5" t="str">
        <f>BJ2019</f>
        <v>DPP-2020-Cycle</v>
      </c>
      <c r="F2019" s="5" t="str">
        <f>BK2019</f>
        <v>Central</v>
      </c>
      <c r="H2019" s="5" t="str">
        <f>BB2019</f>
        <v>Active</v>
      </c>
      <c r="I2019" s="6" t="str">
        <f>BS2019</f>
        <v>Not Started</v>
      </c>
      <c r="J2019" s="1" t="s">
        <v>4070</v>
      </c>
      <c r="P2019" s="1" t="str">
        <f>BM2019</f>
        <v>NRIS</v>
      </c>
      <c r="R2019" s="1">
        <f>BP2019</f>
        <v>200</v>
      </c>
      <c r="T2019" s="1" t="str">
        <f>BQ2019</f>
        <v>Solar</v>
      </c>
      <c r="U2019" s="1" t="str">
        <f>BH2019</f>
        <v>Starke</v>
      </c>
      <c r="V2019" s="1" t="str">
        <f>BI2019</f>
        <v>IN</v>
      </c>
      <c r="AB2019" s="1"/>
      <c r="AC2019" s="1"/>
      <c r="AJ2019" s="5"/>
      <c r="AK2019" s="5"/>
      <c r="AL2019" s="5"/>
      <c r="AM2019" s="5"/>
      <c r="AN2019" s="5"/>
      <c r="AO2019" s="5"/>
      <c r="AP2019" s="5"/>
      <c r="AQ2019" s="5"/>
      <c r="AR2019" s="32"/>
      <c r="AS2019" s="32"/>
      <c r="AT2019" s="28">
        <f>AR2019/($R2019*1000)</f>
        <v>0</v>
      </c>
      <c r="AU2019" s="28">
        <f>AS2019/($R2019*1000)</f>
        <v>0</v>
      </c>
      <c r="BB2019" s="1" t="s">
        <v>2374</v>
      </c>
      <c r="BC2019" s="2">
        <v>44029</v>
      </c>
      <c r="BF2019" s="2">
        <v>45036</v>
      </c>
      <c r="BG2019" s="1" t="s">
        <v>804</v>
      </c>
      <c r="BH2019" s="1" t="s">
        <v>4071</v>
      </c>
      <c r="BI2019" s="1" t="s">
        <v>103</v>
      </c>
      <c r="BJ2019" s="1" t="s">
        <v>3565</v>
      </c>
      <c r="BK2019" s="1" t="s">
        <v>2435</v>
      </c>
      <c r="BL2019" s="1" t="s">
        <v>2857</v>
      </c>
      <c r="BM2019" s="1" t="s">
        <v>126</v>
      </c>
      <c r="BN2019" s="1" t="s">
        <v>4072</v>
      </c>
      <c r="BO2019" s="1">
        <v>200</v>
      </c>
      <c r="BP2019" s="1">
        <v>200</v>
      </c>
      <c r="BQ2019" s="1" t="s">
        <v>1485</v>
      </c>
      <c r="BR2019" s="1" t="s">
        <v>3581</v>
      </c>
      <c r="BS2019" s="1" t="s">
        <v>84</v>
      </c>
      <c r="BU2019" s="1">
        <v>0</v>
      </c>
      <c r="BV2019" s="1">
        <v>0</v>
      </c>
      <c r="BW2019" s="1">
        <v>0</v>
      </c>
      <c r="BX2019" s="1">
        <v>0</v>
      </c>
    </row>
    <row r="2020" spans="4:76" hidden="1" x14ac:dyDescent="0.25">
      <c r="D2020" s="4"/>
      <c r="E2020" s="5" t="str">
        <f>BJ2020</f>
        <v>DPP-2020-Cycle</v>
      </c>
      <c r="F2020" s="5" t="str">
        <f>BK2020</f>
        <v>South</v>
      </c>
      <c r="H2020" s="5" t="str">
        <f>BB2020</f>
        <v>Withdrawn</v>
      </c>
      <c r="I2020" s="6" t="str">
        <f>BS2020</f>
        <v>Not Started</v>
      </c>
      <c r="J2020" s="1" t="s">
        <v>5497</v>
      </c>
      <c r="P2020" s="1" t="str">
        <f>BM2020</f>
        <v>NRIS</v>
      </c>
      <c r="R2020" s="1">
        <f>BP2020</f>
        <v>250</v>
      </c>
      <c r="T2020" s="1" t="str">
        <f>BQ2020</f>
        <v>Hybrid</v>
      </c>
      <c r="U2020" s="1" t="str">
        <f>BH2020</f>
        <v>Ascension,Assumption</v>
      </c>
      <c r="V2020" s="1" t="str">
        <f>BI2020</f>
        <v>LA</v>
      </c>
      <c r="AB2020" s="1"/>
      <c r="AC2020" s="1"/>
      <c r="AJ2020" s="5"/>
      <c r="AK2020" s="5"/>
      <c r="AL2020" s="5"/>
      <c r="AM2020" s="5"/>
      <c r="AN2020" s="5"/>
      <c r="AO2020" s="5"/>
      <c r="AP2020" s="5"/>
      <c r="AQ2020" s="5"/>
      <c r="AR2020" s="32"/>
      <c r="AS2020" s="32"/>
      <c r="AT2020" s="28">
        <f>AR2020/($R2020*1000)</f>
        <v>0</v>
      </c>
      <c r="AU2020" s="28">
        <f>AS2020/($R2020*1000)</f>
        <v>0</v>
      </c>
      <c r="BB2020" s="1" t="s">
        <v>73</v>
      </c>
      <c r="BC2020" s="2">
        <v>44029</v>
      </c>
      <c r="BD2020" s="2">
        <v>44098</v>
      </c>
      <c r="BF2020" s="2">
        <v>45199</v>
      </c>
      <c r="BG2020" s="1" t="s">
        <v>3695</v>
      </c>
      <c r="BH2020" s="1" t="s">
        <v>5498</v>
      </c>
      <c r="BI2020" s="1" t="s">
        <v>61</v>
      </c>
      <c r="BJ2020" s="1" t="s">
        <v>3565</v>
      </c>
      <c r="BK2020" s="1" t="s">
        <v>2395</v>
      </c>
      <c r="BL2020" s="1" t="s">
        <v>2857</v>
      </c>
      <c r="BM2020" s="1" t="s">
        <v>126</v>
      </c>
      <c r="BN2020" s="1" t="s">
        <v>5499</v>
      </c>
      <c r="BO2020" s="1">
        <v>250</v>
      </c>
      <c r="BP2020" s="1">
        <v>250</v>
      </c>
      <c r="BQ2020" s="1" t="s">
        <v>2880</v>
      </c>
      <c r="BR2020" s="1" t="s">
        <v>2881</v>
      </c>
      <c r="BS2020" s="1" t="s">
        <v>84</v>
      </c>
      <c r="BU2020" s="1">
        <v>0</v>
      </c>
      <c r="BV2020" s="1">
        <v>0</v>
      </c>
      <c r="BW2020" s="1">
        <v>0</v>
      </c>
      <c r="BX2020" s="1">
        <v>0</v>
      </c>
    </row>
    <row r="2021" spans="4:76" hidden="1" x14ac:dyDescent="0.25">
      <c r="D2021" s="4"/>
      <c r="E2021" s="5" t="str">
        <f>BJ2021</f>
        <v>DPP-2020-Cycle</v>
      </c>
      <c r="F2021" s="5" t="str">
        <f>BK2021</f>
        <v>South</v>
      </c>
      <c r="H2021" s="5" t="str">
        <f>BB2021</f>
        <v>Active</v>
      </c>
      <c r="I2021" s="6" t="str">
        <f>BS2021</f>
        <v>Not Started</v>
      </c>
      <c r="J2021" s="1" t="s">
        <v>4074</v>
      </c>
      <c r="P2021" s="1" t="str">
        <f>BM2021</f>
        <v>NRIS</v>
      </c>
      <c r="R2021" s="1">
        <f>BP2021</f>
        <v>100</v>
      </c>
      <c r="T2021" s="1" t="str">
        <f>BQ2021</f>
        <v>Hybrid</v>
      </c>
      <c r="U2021" s="1" t="str">
        <f>BH2021</f>
        <v>Evangeline</v>
      </c>
      <c r="V2021" s="1" t="str">
        <f>BI2021</f>
        <v>LA</v>
      </c>
      <c r="AB2021" s="1" t="str">
        <f>BN2021</f>
        <v>Coughlin - Plaisance 138 kV</v>
      </c>
      <c r="AC2021" s="1" t="str">
        <f>BG2021</f>
        <v>CLECO Corporation</v>
      </c>
      <c r="AJ2021" s="5"/>
      <c r="AK2021" s="5"/>
      <c r="AL2021" s="5"/>
      <c r="AM2021" s="5"/>
      <c r="AN2021" s="5"/>
      <c r="AO2021" s="5"/>
      <c r="AP2021" s="5"/>
      <c r="AQ2021" s="5"/>
      <c r="AR2021" s="32"/>
      <c r="AS2021" s="32"/>
      <c r="AT2021" s="28">
        <f>AR2021/($R2021*1000)</f>
        <v>0</v>
      </c>
      <c r="AU2021" s="28">
        <f>AS2021/($R2021*1000)</f>
        <v>0</v>
      </c>
      <c r="BB2021" s="1" t="s">
        <v>2374</v>
      </c>
      <c r="BC2021" s="2">
        <v>44029</v>
      </c>
      <c r="BF2021" s="2">
        <v>45173</v>
      </c>
      <c r="BG2021" s="1" t="s">
        <v>2711</v>
      </c>
      <c r="BH2021" s="1" t="s">
        <v>4075</v>
      </c>
      <c r="BI2021" s="1" t="s">
        <v>61</v>
      </c>
      <c r="BJ2021" s="1" t="s">
        <v>3565</v>
      </c>
      <c r="BK2021" s="1" t="s">
        <v>2395</v>
      </c>
      <c r="BL2021" s="1" t="s">
        <v>2857</v>
      </c>
      <c r="BM2021" s="1" t="s">
        <v>126</v>
      </c>
      <c r="BN2021" s="1" t="s">
        <v>4076</v>
      </c>
      <c r="BO2021" s="1">
        <v>100</v>
      </c>
      <c r="BP2021" s="1">
        <v>100</v>
      </c>
      <c r="BQ2021" s="1" t="s">
        <v>2880</v>
      </c>
      <c r="BR2021" s="1" t="s">
        <v>3581</v>
      </c>
      <c r="BS2021" s="1" t="s">
        <v>84</v>
      </c>
      <c r="BU2021" s="1">
        <v>0</v>
      </c>
      <c r="BV2021" s="1">
        <v>0</v>
      </c>
      <c r="BW2021" s="1">
        <v>0</v>
      </c>
      <c r="BX2021" s="1">
        <v>0</v>
      </c>
    </row>
    <row r="2022" spans="4:76" hidden="1" x14ac:dyDescent="0.25">
      <c r="D2022" s="4"/>
      <c r="E2022" s="5" t="str">
        <f>BJ2022</f>
        <v>DPP-2012-AUG</v>
      </c>
      <c r="F2022" s="5" t="str">
        <f>BK2022</f>
        <v>Central</v>
      </c>
      <c r="H2022" s="5" t="str">
        <f>BB2022</f>
        <v>Done</v>
      </c>
      <c r="I2022" s="6" t="str">
        <f>BS2022</f>
        <v>In Service</v>
      </c>
      <c r="J2022" s="1" t="s">
        <v>4493</v>
      </c>
      <c r="P2022" s="1" t="str">
        <f>BM2022</f>
        <v>NRIS</v>
      </c>
      <c r="R2022" s="1">
        <f>BP2022</f>
        <v>50</v>
      </c>
      <c r="T2022" s="1" t="str">
        <f>BQ2022</f>
        <v>Wind</v>
      </c>
      <c r="U2022" s="1" t="str">
        <f>BH2022</f>
        <v>Vermilion County</v>
      </c>
      <c r="V2022" s="1" t="str">
        <f>BI2022</f>
        <v>IL</v>
      </c>
      <c r="AB2022" s="1"/>
      <c r="AC2022" s="1"/>
      <c r="AJ2022" s="5"/>
      <c r="AK2022" s="5"/>
      <c r="AL2022" s="5"/>
      <c r="AM2022" s="5"/>
      <c r="AN2022" s="5"/>
      <c r="AO2022" s="5"/>
      <c r="AP2022" s="5"/>
      <c r="AQ2022" s="5"/>
      <c r="AR2022" s="5"/>
      <c r="AS2022" s="5"/>
      <c r="AT2022" s="5"/>
      <c r="AU2022" s="5"/>
      <c r="BB2022" s="1" t="s">
        <v>58</v>
      </c>
      <c r="BC2022" s="2">
        <v>40581</v>
      </c>
      <c r="BE2022" s="2">
        <v>41526</v>
      </c>
      <c r="BF2022" s="2">
        <v>42004</v>
      </c>
      <c r="BG2022" s="1" t="s">
        <v>122</v>
      </c>
      <c r="BH2022" s="1" t="s">
        <v>2133</v>
      </c>
      <c r="BI2022" s="1" t="s">
        <v>124</v>
      </c>
      <c r="BJ2022" s="1" t="s">
        <v>1435</v>
      </c>
      <c r="BK2022" s="1" t="s">
        <v>2435</v>
      </c>
      <c r="BL2022" s="1" t="s">
        <v>134</v>
      </c>
      <c r="BM2022" s="1" t="s">
        <v>126</v>
      </c>
      <c r="BN2022" s="1" t="s">
        <v>4494</v>
      </c>
      <c r="BO2022" s="1">
        <v>50</v>
      </c>
      <c r="BP2022" s="1">
        <v>50</v>
      </c>
      <c r="BQ2022" s="1" t="s">
        <v>97</v>
      </c>
      <c r="BR2022" s="1" t="s">
        <v>98</v>
      </c>
      <c r="BS2022" s="1" t="s">
        <v>65</v>
      </c>
      <c r="BT2022" s="2">
        <v>41579</v>
      </c>
      <c r="BU2022" s="1">
        <v>0</v>
      </c>
      <c r="BV2022" s="1">
        <v>0</v>
      </c>
      <c r="BW2022" s="1">
        <v>0</v>
      </c>
      <c r="BX2022" s="1">
        <v>0</v>
      </c>
    </row>
    <row r="2023" spans="4:76" hidden="1" x14ac:dyDescent="0.25">
      <c r="D2023" s="4"/>
      <c r="E2023" s="5" t="str">
        <f>BJ2023</f>
        <v>DPP-2020-Cycle</v>
      </c>
      <c r="F2023" s="5" t="str">
        <f>BK2023</f>
        <v>Central</v>
      </c>
      <c r="H2023" s="5" t="str">
        <f>BB2023</f>
        <v>Active</v>
      </c>
      <c r="I2023" s="6" t="str">
        <f>BS2023</f>
        <v>Not Started</v>
      </c>
      <c r="J2023" s="1" t="s">
        <v>4077</v>
      </c>
      <c r="P2023" s="1" t="str">
        <f>BM2023</f>
        <v>NRIS</v>
      </c>
      <c r="R2023" s="1">
        <f>BP2023</f>
        <v>160</v>
      </c>
      <c r="T2023" s="1" t="str">
        <f>BQ2023</f>
        <v>Solar</v>
      </c>
      <c r="U2023" s="1" t="str">
        <f>BH2023</f>
        <v>Decatur</v>
      </c>
      <c r="V2023" s="1" t="str">
        <f>BI2023</f>
        <v>IN</v>
      </c>
      <c r="AB2023" s="1"/>
      <c r="AC2023" s="1"/>
      <c r="AJ2023" s="5"/>
      <c r="AK2023" s="5"/>
      <c r="AL2023" s="5"/>
      <c r="AM2023" s="5"/>
      <c r="AN2023" s="5"/>
      <c r="AO2023" s="5"/>
      <c r="AP2023" s="5"/>
      <c r="AQ2023" s="5"/>
      <c r="AR2023" s="32"/>
      <c r="AS2023" s="32"/>
      <c r="AT2023" s="28">
        <f>AR2023/($R2023*1000)</f>
        <v>0</v>
      </c>
      <c r="AU2023" s="28">
        <f>AS2023/($R2023*1000)</f>
        <v>0</v>
      </c>
      <c r="BB2023" s="1" t="s">
        <v>2374</v>
      </c>
      <c r="BC2023" s="2">
        <v>44187</v>
      </c>
      <c r="BF2023" s="2">
        <v>45184</v>
      </c>
      <c r="BG2023" s="1" t="s">
        <v>3967</v>
      </c>
      <c r="BH2023" s="1" t="s">
        <v>4078</v>
      </c>
      <c r="BI2023" s="1" t="s">
        <v>103</v>
      </c>
      <c r="BJ2023" s="1" t="s">
        <v>3565</v>
      </c>
      <c r="BK2023" s="1" t="s">
        <v>2435</v>
      </c>
      <c r="BL2023" s="1" t="s">
        <v>2857</v>
      </c>
      <c r="BM2023" s="1" t="s">
        <v>126</v>
      </c>
      <c r="BN2023" s="1" t="s">
        <v>4079</v>
      </c>
      <c r="BO2023" s="1">
        <v>160</v>
      </c>
      <c r="BP2023" s="1">
        <v>160</v>
      </c>
      <c r="BQ2023" s="1" t="s">
        <v>1485</v>
      </c>
      <c r="BR2023" s="1" t="s">
        <v>3581</v>
      </c>
      <c r="BS2023" s="1" t="s">
        <v>84</v>
      </c>
      <c r="BU2023" s="1">
        <v>0</v>
      </c>
      <c r="BV2023" s="1">
        <v>0</v>
      </c>
      <c r="BW2023" s="1">
        <v>0</v>
      </c>
      <c r="BX2023" s="1">
        <v>0</v>
      </c>
    </row>
    <row r="2024" spans="4:76" hidden="1" x14ac:dyDescent="0.25">
      <c r="D2024" s="4"/>
      <c r="E2024" s="5" t="str">
        <f>BJ2024</f>
        <v>DPP-2020-Cycle</v>
      </c>
      <c r="F2024" s="5" t="str">
        <f>BK2024</f>
        <v>Central</v>
      </c>
      <c r="H2024" s="5" t="str">
        <f>BB2024</f>
        <v>Withdrawn</v>
      </c>
      <c r="I2024" s="6" t="str">
        <f>BS2024</f>
        <v>Not Started</v>
      </c>
      <c r="J2024" s="1" t="s">
        <v>5509</v>
      </c>
      <c r="P2024" s="1" t="str">
        <f>BM2024</f>
        <v>NRIS</v>
      </c>
      <c r="R2024" s="1">
        <f>BP2024</f>
        <v>200</v>
      </c>
      <c r="T2024" s="1" t="str">
        <f>BQ2024</f>
        <v>Solar</v>
      </c>
      <c r="U2024" s="1" t="str">
        <f>BH2024</f>
        <v>Champaign</v>
      </c>
      <c r="V2024" s="1" t="str">
        <f>BI2024</f>
        <v>IL</v>
      </c>
      <c r="AB2024" s="1"/>
      <c r="AC2024" s="1"/>
      <c r="AJ2024" s="5"/>
      <c r="AK2024" s="5"/>
      <c r="AL2024" s="5"/>
      <c r="AM2024" s="5"/>
      <c r="AN2024" s="5"/>
      <c r="AO2024" s="5"/>
      <c r="AP2024" s="5"/>
      <c r="AQ2024" s="5"/>
      <c r="AR2024" s="32"/>
      <c r="AS2024" s="32"/>
      <c r="AT2024" s="28">
        <f>AR2024/($R2024*1000)</f>
        <v>0</v>
      </c>
      <c r="AU2024" s="28">
        <f>AS2024/($R2024*1000)</f>
        <v>0</v>
      </c>
      <c r="BB2024" s="1" t="s">
        <v>73</v>
      </c>
      <c r="BC2024" s="2">
        <v>44029</v>
      </c>
      <c r="BD2024" s="2">
        <v>44106</v>
      </c>
      <c r="BF2024" s="2">
        <v>45184</v>
      </c>
      <c r="BG2024" s="1" t="s">
        <v>122</v>
      </c>
      <c r="BH2024" s="1" t="s">
        <v>3995</v>
      </c>
      <c r="BI2024" s="1" t="s">
        <v>124</v>
      </c>
      <c r="BJ2024" s="1" t="s">
        <v>3565</v>
      </c>
      <c r="BK2024" s="1" t="s">
        <v>2435</v>
      </c>
      <c r="BL2024" s="1" t="s">
        <v>2857</v>
      </c>
      <c r="BM2024" s="1" t="s">
        <v>126</v>
      </c>
      <c r="BN2024" s="1" t="s">
        <v>5510</v>
      </c>
      <c r="BO2024" s="1">
        <v>200</v>
      </c>
      <c r="BP2024" s="1">
        <v>200</v>
      </c>
      <c r="BQ2024" s="1" t="s">
        <v>1485</v>
      </c>
      <c r="BR2024" s="1" t="s">
        <v>3581</v>
      </c>
      <c r="BS2024" s="1" t="s">
        <v>84</v>
      </c>
      <c r="BU2024" s="1">
        <v>0</v>
      </c>
      <c r="BV2024" s="1">
        <v>0</v>
      </c>
      <c r="BW2024" s="1">
        <v>0</v>
      </c>
      <c r="BX2024" s="1">
        <v>0</v>
      </c>
    </row>
    <row r="2025" spans="4:76" hidden="1" x14ac:dyDescent="0.25">
      <c r="D2025" s="4"/>
      <c r="E2025" s="5" t="str">
        <f>BJ2025</f>
        <v>DPP-2020-Cycle</v>
      </c>
      <c r="F2025" s="5" t="str">
        <f>BK2025</f>
        <v>Central</v>
      </c>
      <c r="H2025" s="5" t="str">
        <f>BB2025</f>
        <v>Withdrawn</v>
      </c>
      <c r="I2025" s="6" t="str">
        <f>BS2025</f>
        <v>Not Started</v>
      </c>
      <c r="J2025" s="1" t="s">
        <v>5658</v>
      </c>
      <c r="P2025" s="1" t="str">
        <f>BM2025</f>
        <v>NRIS</v>
      </c>
      <c r="R2025" s="1">
        <f>BP2025</f>
        <v>150</v>
      </c>
      <c r="T2025" s="1" t="str">
        <f>BQ2025</f>
        <v>Solar</v>
      </c>
      <c r="U2025" s="1" t="str">
        <f>BH2025</f>
        <v>Henry</v>
      </c>
      <c r="V2025" s="1" t="str">
        <f>BI2025</f>
        <v>IN</v>
      </c>
      <c r="AB2025" s="1"/>
      <c r="AC2025" s="1"/>
      <c r="AJ2025" s="5"/>
      <c r="AK2025" s="5"/>
      <c r="AL2025" s="5"/>
      <c r="AM2025" s="5"/>
      <c r="AN2025" s="5"/>
      <c r="AO2025" s="5"/>
      <c r="AP2025" s="5"/>
      <c r="AQ2025" s="5"/>
      <c r="AR2025" s="32"/>
      <c r="AS2025" s="32"/>
      <c r="AT2025" s="28">
        <f>AR2025/($R2025*1000)</f>
        <v>0</v>
      </c>
      <c r="AU2025" s="28">
        <f>AS2025/($R2025*1000)</f>
        <v>0</v>
      </c>
      <c r="BB2025" s="1" t="s">
        <v>73</v>
      </c>
      <c r="BC2025" s="2">
        <v>44029</v>
      </c>
      <c r="BD2025" s="2">
        <v>44183</v>
      </c>
      <c r="BF2025" s="2">
        <v>45184</v>
      </c>
      <c r="BG2025" s="1" t="s">
        <v>2850</v>
      </c>
      <c r="BH2025" s="1" t="s">
        <v>4312</v>
      </c>
      <c r="BI2025" s="1" t="s">
        <v>103</v>
      </c>
      <c r="BJ2025" s="1" t="s">
        <v>3565</v>
      </c>
      <c r="BK2025" s="1" t="s">
        <v>2435</v>
      </c>
      <c r="BL2025" s="1" t="s">
        <v>2857</v>
      </c>
      <c r="BM2025" s="1" t="s">
        <v>126</v>
      </c>
      <c r="BN2025" s="1" t="s">
        <v>5659</v>
      </c>
      <c r="BO2025" s="1">
        <v>150</v>
      </c>
      <c r="BP2025" s="1">
        <v>150</v>
      </c>
      <c r="BQ2025" s="1" t="s">
        <v>1485</v>
      </c>
      <c r="BR2025" s="1" t="s">
        <v>3581</v>
      </c>
      <c r="BS2025" s="1" t="s">
        <v>84</v>
      </c>
      <c r="BU2025" s="1">
        <v>0</v>
      </c>
      <c r="BV2025" s="1">
        <v>0</v>
      </c>
      <c r="BW2025" s="1">
        <v>0</v>
      </c>
      <c r="BX2025" s="1">
        <v>0</v>
      </c>
    </row>
    <row r="2026" spans="4:76" hidden="1" x14ac:dyDescent="0.25">
      <c r="D2026" s="4"/>
      <c r="E2026" s="5" t="str">
        <f>BJ2026</f>
        <v>DPP-2012-AUG</v>
      </c>
      <c r="F2026" s="5" t="str">
        <f>BK2026</f>
        <v>West</v>
      </c>
      <c r="H2026" s="5" t="str">
        <f>BB2026</f>
        <v>Done</v>
      </c>
      <c r="I2026" s="6" t="str">
        <f>BS2026</f>
        <v>In Service</v>
      </c>
      <c r="J2026" s="1" t="s">
        <v>4501</v>
      </c>
      <c r="P2026" s="1" t="str">
        <f>BM2026</f>
        <v>NRIS</v>
      </c>
      <c r="R2026" s="1">
        <f>BP2026</f>
        <v>99</v>
      </c>
      <c r="T2026" s="1" t="str">
        <f>BQ2026</f>
        <v>Gas</v>
      </c>
      <c r="U2026" s="1" t="str">
        <f>BH2026</f>
        <v>Morton County</v>
      </c>
      <c r="V2026" s="1" t="str">
        <f>BI2026</f>
        <v>ND</v>
      </c>
      <c r="AB2026" s="1"/>
      <c r="AC2026" s="1"/>
      <c r="AJ2026" s="5"/>
      <c r="AK2026" s="5"/>
      <c r="AL2026" s="5"/>
      <c r="AM2026" s="5"/>
      <c r="AN2026" s="5"/>
      <c r="AO2026" s="5"/>
      <c r="AP2026" s="5"/>
      <c r="AQ2026" s="5"/>
      <c r="AR2026" s="5"/>
      <c r="AS2026" s="5"/>
      <c r="AT2026" s="5"/>
      <c r="AU2026" s="5"/>
      <c r="BB2026" s="1" t="s">
        <v>58</v>
      </c>
      <c r="BC2026" s="2">
        <v>40589</v>
      </c>
      <c r="BE2026" s="2">
        <v>41120</v>
      </c>
      <c r="BF2026" s="2">
        <v>41779</v>
      </c>
      <c r="BG2026" s="1" t="s">
        <v>192</v>
      </c>
      <c r="BH2026" s="1" t="s">
        <v>1409</v>
      </c>
      <c r="BI2026" s="1" t="s">
        <v>194</v>
      </c>
      <c r="BJ2026" s="1" t="s">
        <v>1435</v>
      </c>
      <c r="BK2026" s="1" t="s">
        <v>725</v>
      </c>
      <c r="BL2026" s="1" t="s">
        <v>134</v>
      </c>
      <c r="BM2026" s="1" t="s">
        <v>126</v>
      </c>
      <c r="BN2026" s="1" t="s">
        <v>4502</v>
      </c>
      <c r="BO2026" s="1">
        <v>75</v>
      </c>
      <c r="BP2026" s="1">
        <v>99</v>
      </c>
      <c r="BQ2026" s="1" t="s">
        <v>64</v>
      </c>
      <c r="BR2026" s="1" t="s">
        <v>172</v>
      </c>
      <c r="BS2026" s="1" t="s">
        <v>65</v>
      </c>
      <c r="BT2026" s="2">
        <v>42614</v>
      </c>
      <c r="BU2026" s="1">
        <v>0</v>
      </c>
      <c r="BV2026" s="1">
        <v>0</v>
      </c>
      <c r="BW2026" s="1">
        <v>0</v>
      </c>
      <c r="BX2026" s="1">
        <v>0</v>
      </c>
    </row>
    <row r="2027" spans="4:76" hidden="1" x14ac:dyDescent="0.25">
      <c r="D2027" s="4"/>
      <c r="E2027" s="5" t="str">
        <f>BJ2027</f>
        <v>DPP-2013-FEB</v>
      </c>
      <c r="F2027" s="5" t="str">
        <f>BK2027</f>
        <v>East (ITC)</v>
      </c>
      <c r="H2027" s="5" t="str">
        <f>BB2027</f>
        <v>Done</v>
      </c>
      <c r="I2027" s="6" t="str">
        <f>BS2027</f>
        <v>In Service</v>
      </c>
      <c r="J2027" s="1" t="s">
        <v>4503</v>
      </c>
      <c r="P2027" s="1" t="str">
        <f>BM2027</f>
        <v>NRIS</v>
      </c>
      <c r="R2027" s="1">
        <f>BP2027</f>
        <v>20</v>
      </c>
      <c r="T2027" s="1" t="str">
        <f>BQ2027</f>
        <v>Wind</v>
      </c>
      <c r="U2027" s="1" t="str">
        <f>BH2027</f>
        <v>Bay County</v>
      </c>
      <c r="V2027" s="1" t="str">
        <f>BI2027</f>
        <v>MI</v>
      </c>
      <c r="AB2027" s="1"/>
      <c r="AC2027" s="1"/>
      <c r="AJ2027" s="5"/>
      <c r="AK2027" s="5"/>
      <c r="AL2027" s="5"/>
      <c r="AM2027" s="5"/>
      <c r="AN2027" s="5"/>
      <c r="AO2027" s="5"/>
      <c r="AP2027" s="5"/>
      <c r="AQ2027" s="5"/>
      <c r="AR2027" s="5"/>
      <c r="AS2027" s="5"/>
      <c r="AT2027" s="5"/>
      <c r="AU2027" s="5"/>
      <c r="BB2027" s="1" t="s">
        <v>58</v>
      </c>
      <c r="BC2027" s="2">
        <v>40590</v>
      </c>
      <c r="BE2027" s="2">
        <v>41521</v>
      </c>
      <c r="BF2027" s="2">
        <v>41244</v>
      </c>
      <c r="BG2027" s="1" t="s">
        <v>139</v>
      </c>
      <c r="BH2027" s="1" t="s">
        <v>1402</v>
      </c>
      <c r="BI2027" s="1" t="s">
        <v>130</v>
      </c>
      <c r="BJ2027" s="1" t="s">
        <v>1675</v>
      </c>
      <c r="BK2027" s="1" t="s">
        <v>1808</v>
      </c>
      <c r="BL2027" s="1" t="s">
        <v>134</v>
      </c>
      <c r="BM2027" s="1" t="s">
        <v>126</v>
      </c>
      <c r="BN2027" s="1" t="s">
        <v>4504</v>
      </c>
      <c r="BO2027" s="1">
        <v>20</v>
      </c>
      <c r="BP2027" s="1">
        <v>20</v>
      </c>
      <c r="BQ2027" s="1" t="s">
        <v>97</v>
      </c>
      <c r="BR2027" s="1" t="s">
        <v>98</v>
      </c>
      <c r="BS2027" s="1" t="s">
        <v>65</v>
      </c>
      <c r="BT2027" s="2">
        <v>41518</v>
      </c>
      <c r="BU2027" s="1">
        <v>0</v>
      </c>
      <c r="BV2027" s="1">
        <v>0</v>
      </c>
      <c r="BW2027" s="1">
        <v>0</v>
      </c>
      <c r="BX2027" s="1">
        <v>0</v>
      </c>
    </row>
    <row r="2028" spans="4:76" hidden="1" x14ac:dyDescent="0.25">
      <c r="D2028" s="4"/>
      <c r="E2028" s="5" t="str">
        <f>BJ2028</f>
        <v>DPP-2012-AUG</v>
      </c>
      <c r="F2028" s="5" t="str">
        <f>BK2028</f>
        <v>MI</v>
      </c>
      <c r="H2028" s="5" t="str">
        <f>BB2028</f>
        <v>Done</v>
      </c>
      <c r="I2028" s="6" t="str">
        <f>BS2028</f>
        <v>In Service</v>
      </c>
      <c r="J2028" s="1" t="s">
        <v>4505</v>
      </c>
      <c r="P2028" s="1" t="str">
        <f>BM2028</f>
        <v>NRIS</v>
      </c>
      <c r="R2028" s="1">
        <f>BP2028</f>
        <v>101</v>
      </c>
      <c r="T2028" s="1" t="str">
        <f>BQ2028</f>
        <v>Wind</v>
      </c>
      <c r="U2028" s="1" t="str">
        <f>BH2028</f>
        <v>Tuscola County</v>
      </c>
      <c r="V2028" s="1" t="str">
        <f>BI2028</f>
        <v>MI</v>
      </c>
      <c r="AB2028" s="1"/>
      <c r="AC2028" s="1"/>
      <c r="AJ2028" s="5"/>
      <c r="AK2028" s="5"/>
      <c r="AL2028" s="5"/>
      <c r="AM2028" s="5"/>
      <c r="AN2028" s="5"/>
      <c r="AO2028" s="5"/>
      <c r="AP2028" s="5"/>
      <c r="AQ2028" s="5"/>
      <c r="AR2028" s="5"/>
      <c r="AS2028" s="5"/>
      <c r="AT2028" s="5"/>
      <c r="AU2028" s="5"/>
      <c r="BB2028" s="1" t="s">
        <v>58</v>
      </c>
      <c r="BC2028" s="2">
        <v>40590</v>
      </c>
      <c r="BE2028" s="2">
        <v>41395</v>
      </c>
      <c r="BF2028" s="2">
        <v>41608</v>
      </c>
      <c r="BG2028" s="1" t="s">
        <v>128</v>
      </c>
      <c r="BH2028" s="1" t="s">
        <v>1504</v>
      </c>
      <c r="BI2028" s="1" t="s">
        <v>130</v>
      </c>
      <c r="BJ2028" s="1" t="s">
        <v>1435</v>
      </c>
      <c r="BK2028" s="1" t="s">
        <v>130</v>
      </c>
      <c r="BL2028" s="1" t="s">
        <v>134</v>
      </c>
      <c r="BM2028" s="1" t="s">
        <v>126</v>
      </c>
      <c r="BN2028" s="1" t="s">
        <v>4506</v>
      </c>
      <c r="BO2028" s="1">
        <v>101</v>
      </c>
      <c r="BP2028" s="1">
        <v>101</v>
      </c>
      <c r="BQ2028" s="1" t="s">
        <v>97</v>
      </c>
      <c r="BR2028" s="1" t="s">
        <v>98</v>
      </c>
      <c r="BS2028" s="1" t="s">
        <v>65</v>
      </c>
      <c r="BT2028" s="2">
        <v>41927</v>
      </c>
      <c r="BU2028" s="1">
        <v>0</v>
      </c>
      <c r="BV2028" s="1">
        <v>0</v>
      </c>
      <c r="BW2028" s="1">
        <v>0</v>
      </c>
      <c r="BX2028" s="1">
        <v>0</v>
      </c>
    </row>
    <row r="2029" spans="4:76" hidden="1" x14ac:dyDescent="0.25">
      <c r="D2029" s="4"/>
      <c r="E2029" s="5" t="str">
        <f>BJ2029</f>
        <v>DPP-2019-Cycle</v>
      </c>
      <c r="F2029" s="5" t="str">
        <f>BK2029</f>
        <v>South</v>
      </c>
      <c r="H2029" s="5" t="str">
        <f>BB2029</f>
        <v>Active</v>
      </c>
      <c r="I2029" s="6" t="str">
        <f>BS2029</f>
        <v>Not Started</v>
      </c>
      <c r="J2029" s="1" t="s">
        <v>3001</v>
      </c>
      <c r="M2029" s="1" t="s">
        <v>6165</v>
      </c>
      <c r="N2029" s="1" t="s">
        <v>6166</v>
      </c>
      <c r="P2029" s="1" t="str">
        <f>BM2029</f>
        <v>NRIS</v>
      </c>
      <c r="R2029" s="1">
        <f>BP2029</f>
        <v>725.2</v>
      </c>
      <c r="T2029" s="1" t="str">
        <f>BQ2029</f>
        <v>Gas</v>
      </c>
      <c r="U2029" s="1" t="str">
        <f>BH2029</f>
        <v>Iberville Parish</v>
      </c>
      <c r="V2029" s="1" t="str">
        <f>BI2029</f>
        <v>LA</v>
      </c>
      <c r="AB2029" s="1"/>
      <c r="AC2029" s="1"/>
      <c r="AJ2029" s="5"/>
      <c r="AK2029" s="5"/>
      <c r="AL2029" s="5"/>
      <c r="AM2029" s="5"/>
      <c r="AN2029" s="5"/>
      <c r="AO2029" s="5"/>
      <c r="AP2029" s="5"/>
      <c r="AQ2029" s="5"/>
      <c r="AR2029" s="5"/>
      <c r="AS2029" s="5"/>
      <c r="AT2029" s="5"/>
      <c r="AU2029" s="5"/>
      <c r="BB2029" s="1" t="s">
        <v>2374</v>
      </c>
      <c r="BC2029" s="2">
        <v>43584</v>
      </c>
      <c r="BF2029" s="2">
        <v>45230</v>
      </c>
      <c r="BG2029" s="1" t="s">
        <v>2574</v>
      </c>
      <c r="BH2029" s="1" t="s">
        <v>3002</v>
      </c>
      <c r="BI2029" s="1" t="s">
        <v>61</v>
      </c>
      <c r="BJ2029" s="1" t="s">
        <v>2856</v>
      </c>
      <c r="BK2029" s="1" t="s">
        <v>2395</v>
      </c>
      <c r="BL2029" s="1" t="s">
        <v>2863</v>
      </c>
      <c r="BM2029" s="1" t="s">
        <v>126</v>
      </c>
      <c r="BN2029" s="1" t="s">
        <v>3003</v>
      </c>
      <c r="BO2029" s="1">
        <v>725.2</v>
      </c>
      <c r="BP2029" s="1">
        <v>725.2</v>
      </c>
      <c r="BQ2029" s="1" t="s">
        <v>64</v>
      </c>
      <c r="BR2029" s="1" t="s">
        <v>94</v>
      </c>
      <c r="BS2029" s="1" t="s">
        <v>84</v>
      </c>
      <c r="BU2029" s="1">
        <v>705</v>
      </c>
      <c r="BV2029" s="1">
        <v>705</v>
      </c>
      <c r="BW2029" s="1">
        <v>0</v>
      </c>
      <c r="BX2029" s="1">
        <v>0</v>
      </c>
    </row>
    <row r="2030" spans="4:76" hidden="1" x14ac:dyDescent="0.25">
      <c r="D2030" s="4"/>
      <c r="E2030" s="5" t="str">
        <f>BJ2030</f>
        <v>DPP-2016-AUG</v>
      </c>
      <c r="F2030" s="5" t="str">
        <f>BK2030</f>
        <v>West</v>
      </c>
      <c r="H2030" s="5" t="str">
        <f>BB2030</f>
        <v>Withdrawn</v>
      </c>
      <c r="I2030" s="6" t="str">
        <f>BS2030</f>
        <v>Not Started</v>
      </c>
      <c r="J2030" s="1" t="s">
        <v>4509</v>
      </c>
      <c r="P2030" s="1" t="str">
        <f>BM2030</f>
        <v>NRIS</v>
      </c>
      <c r="R2030" s="1">
        <f>BP2030</f>
        <v>120</v>
      </c>
      <c r="T2030" s="1" t="str">
        <f>BQ2030</f>
        <v>Wind</v>
      </c>
      <c r="U2030" s="1" t="str">
        <f>BH2030</f>
        <v>Freeborn County</v>
      </c>
      <c r="V2030" s="1" t="str">
        <f>BI2030</f>
        <v>MN</v>
      </c>
      <c r="AB2030" s="1"/>
      <c r="AC2030" s="1"/>
      <c r="AJ2030" s="5"/>
      <c r="AK2030" s="5"/>
      <c r="AL2030" s="5"/>
      <c r="AM2030" s="5"/>
      <c r="AN2030" s="5"/>
      <c r="AO2030" s="5"/>
      <c r="AP2030" s="5"/>
      <c r="AQ2030" s="5"/>
      <c r="AR2030" s="5"/>
      <c r="AS2030" s="5"/>
      <c r="AT2030" s="5"/>
      <c r="AU2030" s="5"/>
      <c r="BB2030" s="1" t="s">
        <v>73</v>
      </c>
      <c r="BC2030" s="2">
        <v>41957</v>
      </c>
      <c r="BD2030" s="2">
        <v>43385</v>
      </c>
      <c r="BF2030" s="2">
        <v>43647</v>
      </c>
      <c r="BG2030" s="1" t="s">
        <v>87</v>
      </c>
      <c r="BH2030" s="1" t="s">
        <v>830</v>
      </c>
      <c r="BI2030" s="1" t="s">
        <v>93</v>
      </c>
      <c r="BJ2030" s="1" t="s">
        <v>3161</v>
      </c>
      <c r="BK2030" s="1" t="s">
        <v>725</v>
      </c>
      <c r="BL2030" s="1" t="s">
        <v>726</v>
      </c>
      <c r="BM2030" s="1" t="s">
        <v>126</v>
      </c>
      <c r="BN2030" s="1" t="s">
        <v>4510</v>
      </c>
      <c r="BO2030" s="1">
        <v>120</v>
      </c>
      <c r="BP2030" s="1">
        <v>120</v>
      </c>
      <c r="BQ2030" s="1" t="s">
        <v>97</v>
      </c>
      <c r="BR2030" s="1" t="s">
        <v>98</v>
      </c>
      <c r="BS2030" s="1" t="s">
        <v>84</v>
      </c>
      <c r="BU2030" s="1">
        <v>0</v>
      </c>
      <c r="BV2030" s="1">
        <v>0</v>
      </c>
      <c r="BW2030" s="1">
        <v>0</v>
      </c>
      <c r="BX2030" s="1">
        <v>0</v>
      </c>
    </row>
    <row r="2031" spans="4:76" hidden="1" x14ac:dyDescent="0.25">
      <c r="D2031" s="4"/>
      <c r="E2031" s="5" t="str">
        <f>BJ2031</f>
        <v>DPP-2016-AUG</v>
      </c>
      <c r="F2031" s="5" t="str">
        <f>BK2031</f>
        <v>West</v>
      </c>
      <c r="H2031" s="5" t="str">
        <f>BB2031</f>
        <v>Withdrawn</v>
      </c>
      <c r="I2031" s="6" t="str">
        <f>BS2031</f>
        <v>Not Started</v>
      </c>
      <c r="J2031" s="1" t="s">
        <v>4511</v>
      </c>
      <c r="P2031" s="1" t="str">
        <f>BM2031</f>
        <v>NRIS</v>
      </c>
      <c r="R2031" s="1">
        <f>BP2031</f>
        <v>200</v>
      </c>
      <c r="T2031" s="1" t="str">
        <f>BQ2031</f>
        <v>Wind</v>
      </c>
      <c r="U2031" s="1" t="str">
        <f>BH2031</f>
        <v>Franklin County</v>
      </c>
      <c r="V2031" s="1" t="str">
        <f>BI2031</f>
        <v>IA</v>
      </c>
      <c r="AB2031" s="1"/>
      <c r="AC2031" s="1"/>
      <c r="AJ2031" s="5"/>
      <c r="AK2031" s="5"/>
      <c r="AL2031" s="5"/>
      <c r="AM2031" s="5"/>
      <c r="AN2031" s="5"/>
      <c r="AO2031" s="5"/>
      <c r="AP2031" s="5"/>
      <c r="AQ2031" s="5"/>
      <c r="AR2031" s="5"/>
      <c r="AS2031" s="5"/>
      <c r="AT2031" s="5"/>
      <c r="AU2031" s="5"/>
      <c r="BB2031" s="1" t="s">
        <v>73</v>
      </c>
      <c r="BC2031" s="2">
        <v>41957</v>
      </c>
      <c r="BD2031" s="2">
        <v>43385</v>
      </c>
      <c r="BF2031" s="2">
        <v>43647</v>
      </c>
      <c r="BG2031" s="1" t="s">
        <v>251</v>
      </c>
      <c r="BH2031" s="1" t="s">
        <v>1112</v>
      </c>
      <c r="BI2031" s="1" t="s">
        <v>89</v>
      </c>
      <c r="BJ2031" s="1" t="s">
        <v>3161</v>
      </c>
      <c r="BK2031" s="1" t="s">
        <v>725</v>
      </c>
      <c r="BL2031" s="1" t="s">
        <v>726</v>
      </c>
      <c r="BM2031" s="1" t="s">
        <v>126</v>
      </c>
      <c r="BN2031" s="1" t="s">
        <v>4512</v>
      </c>
      <c r="BO2031" s="1">
        <v>200</v>
      </c>
      <c r="BP2031" s="1">
        <v>200</v>
      </c>
      <c r="BQ2031" s="1" t="s">
        <v>97</v>
      </c>
      <c r="BR2031" s="1" t="s">
        <v>98</v>
      </c>
      <c r="BS2031" s="1" t="s">
        <v>84</v>
      </c>
      <c r="BU2031" s="1">
        <v>0</v>
      </c>
      <c r="BV2031" s="1">
        <v>0</v>
      </c>
      <c r="BW2031" s="1">
        <v>0</v>
      </c>
      <c r="BX2031" s="1">
        <v>0</v>
      </c>
    </row>
    <row r="2032" spans="4:76" hidden="1" x14ac:dyDescent="0.25">
      <c r="D2032" s="4"/>
      <c r="E2032" s="5" t="str">
        <f>BJ2032</f>
        <v>DPP-2016-AUG</v>
      </c>
      <c r="F2032" s="5" t="str">
        <f>BK2032</f>
        <v>West</v>
      </c>
      <c r="H2032" s="5" t="str">
        <f>BB2032</f>
        <v>Withdrawn</v>
      </c>
      <c r="I2032" s="6" t="str">
        <f>BS2032</f>
        <v>Not Started</v>
      </c>
      <c r="J2032" s="1" t="s">
        <v>4513</v>
      </c>
      <c r="P2032" s="1" t="str">
        <f>BM2032</f>
        <v>NRIS</v>
      </c>
      <c r="R2032" s="1">
        <f>BP2032</f>
        <v>500</v>
      </c>
      <c r="T2032" s="1" t="str">
        <f>BQ2032</f>
        <v>Wind</v>
      </c>
      <c r="U2032" s="1" t="str">
        <f>BH2032</f>
        <v>Emmet County</v>
      </c>
      <c r="V2032" s="1" t="str">
        <f>BI2032</f>
        <v>IA</v>
      </c>
      <c r="AB2032" s="1"/>
      <c r="AC2032" s="1"/>
      <c r="AJ2032" s="5"/>
      <c r="AK2032" s="5"/>
      <c r="AL2032" s="5"/>
      <c r="AM2032" s="5"/>
      <c r="AN2032" s="5"/>
      <c r="AO2032" s="5"/>
      <c r="AP2032" s="5"/>
      <c r="AQ2032" s="5"/>
      <c r="AR2032" s="5"/>
      <c r="AS2032" s="5"/>
      <c r="AT2032" s="5"/>
      <c r="AU2032" s="5"/>
      <c r="BB2032" s="1" t="s">
        <v>73</v>
      </c>
      <c r="BC2032" s="2">
        <v>42079</v>
      </c>
      <c r="BD2032" s="2">
        <v>43385</v>
      </c>
      <c r="BF2032" s="2">
        <v>42705</v>
      </c>
      <c r="BG2032" s="1" t="s">
        <v>251</v>
      </c>
      <c r="BH2032" s="1" t="s">
        <v>845</v>
      </c>
      <c r="BI2032" s="1" t="s">
        <v>89</v>
      </c>
      <c r="BJ2032" s="1" t="s">
        <v>3161</v>
      </c>
      <c r="BK2032" s="1" t="s">
        <v>725</v>
      </c>
      <c r="BL2032" s="1" t="s">
        <v>726</v>
      </c>
      <c r="BM2032" s="1" t="s">
        <v>126</v>
      </c>
      <c r="BN2032" s="1" t="s">
        <v>4514</v>
      </c>
      <c r="BO2032" s="1">
        <v>500</v>
      </c>
      <c r="BP2032" s="1">
        <v>500</v>
      </c>
      <c r="BQ2032" s="1" t="s">
        <v>97</v>
      </c>
      <c r="BR2032" s="1" t="s">
        <v>98</v>
      </c>
      <c r="BS2032" s="1" t="s">
        <v>84</v>
      </c>
      <c r="BU2032" s="1">
        <v>0</v>
      </c>
      <c r="BV2032" s="1">
        <v>0</v>
      </c>
      <c r="BW2032" s="1">
        <v>0</v>
      </c>
      <c r="BX2032" s="1">
        <v>0</v>
      </c>
    </row>
    <row r="2033" spans="4:76" hidden="1" x14ac:dyDescent="0.25">
      <c r="D2033" s="4"/>
      <c r="E2033" s="5" t="str">
        <f>BJ2033</f>
        <v>DPP-2016-AUG</v>
      </c>
      <c r="F2033" s="5" t="str">
        <f>BK2033</f>
        <v>West</v>
      </c>
      <c r="H2033" s="5" t="str">
        <f>BB2033</f>
        <v>Withdrawn</v>
      </c>
      <c r="I2033" s="6" t="str">
        <f>BS2033</f>
        <v>Not Started</v>
      </c>
      <c r="J2033" s="1" t="s">
        <v>4515</v>
      </c>
      <c r="P2033" s="1" t="str">
        <f>BM2033</f>
        <v>NRIS</v>
      </c>
      <c r="R2033" s="1">
        <f>BP2033</f>
        <v>200</v>
      </c>
      <c r="T2033" s="1" t="str">
        <f>BQ2033</f>
        <v>Wind</v>
      </c>
      <c r="U2033" s="1" t="str">
        <f>BH2033</f>
        <v>Grant County</v>
      </c>
      <c r="V2033" s="1" t="str">
        <f>BI2033</f>
        <v>SD</v>
      </c>
      <c r="AB2033" s="1"/>
      <c r="AC2033" s="1"/>
      <c r="AJ2033" s="5"/>
      <c r="AK2033" s="5"/>
      <c r="AL2033" s="5"/>
      <c r="AM2033" s="5"/>
      <c r="AN2033" s="5"/>
      <c r="AO2033" s="5"/>
      <c r="AP2033" s="5"/>
      <c r="AQ2033" s="5"/>
      <c r="AR2033" s="5"/>
      <c r="AS2033" s="5"/>
      <c r="AT2033" s="5"/>
      <c r="AU2033" s="5"/>
      <c r="BB2033" s="1" t="s">
        <v>73</v>
      </c>
      <c r="BC2033" s="2">
        <v>42142</v>
      </c>
      <c r="BD2033" s="2">
        <v>43385</v>
      </c>
      <c r="BF2033" s="2">
        <v>43008</v>
      </c>
      <c r="BG2033" s="1" t="s">
        <v>203</v>
      </c>
      <c r="BH2033" s="1" t="s">
        <v>204</v>
      </c>
      <c r="BI2033" s="1" t="s">
        <v>205</v>
      </c>
      <c r="BJ2033" s="1" t="s">
        <v>3161</v>
      </c>
      <c r="BK2033" s="1" t="s">
        <v>725</v>
      </c>
      <c r="BL2033" s="1" t="s">
        <v>726</v>
      </c>
      <c r="BM2033" s="1" t="s">
        <v>126</v>
      </c>
      <c r="BN2033" s="1" t="s">
        <v>4516</v>
      </c>
      <c r="BO2033" s="1">
        <v>200</v>
      </c>
      <c r="BP2033" s="1">
        <v>200</v>
      </c>
      <c r="BQ2033" s="1" t="s">
        <v>97</v>
      </c>
      <c r="BR2033" s="1" t="s">
        <v>98</v>
      </c>
      <c r="BS2033" s="1" t="s">
        <v>84</v>
      </c>
      <c r="BU2033" s="1">
        <v>0</v>
      </c>
      <c r="BV2033" s="1">
        <v>0</v>
      </c>
      <c r="BW2033" s="1">
        <v>0</v>
      </c>
      <c r="BX2033" s="1">
        <v>0</v>
      </c>
    </row>
    <row r="2034" spans="4:76" hidden="1" x14ac:dyDescent="0.25">
      <c r="D2034" s="4"/>
      <c r="E2034" s="5" t="str">
        <f>BJ2034</f>
        <v>DPP-2016-AUG</v>
      </c>
      <c r="F2034" s="5" t="str">
        <f>BK2034</f>
        <v>West</v>
      </c>
      <c r="H2034" s="5" t="str">
        <f>BB2034</f>
        <v>Withdrawn</v>
      </c>
      <c r="I2034" s="6" t="str">
        <f>BS2034</f>
        <v>Not Started</v>
      </c>
      <c r="J2034" s="1" t="s">
        <v>4517</v>
      </c>
      <c r="P2034" s="1" t="str">
        <f>BM2034</f>
        <v>NRIS</v>
      </c>
      <c r="R2034" s="1">
        <f>BP2034</f>
        <v>200</v>
      </c>
      <c r="T2034" s="1" t="str">
        <f>BQ2034</f>
        <v>Wind</v>
      </c>
      <c r="U2034" s="1" t="str">
        <f>BH2034</f>
        <v>Oliver County</v>
      </c>
      <c r="V2034" s="1" t="str">
        <f>BI2034</f>
        <v>ND</v>
      </c>
      <c r="AB2034" s="1"/>
      <c r="AC2034" s="1"/>
      <c r="AJ2034" s="5"/>
      <c r="AK2034" s="5"/>
      <c r="AL2034" s="5"/>
      <c r="AM2034" s="5"/>
      <c r="AN2034" s="5"/>
      <c r="AO2034" s="5"/>
      <c r="AP2034" s="5"/>
      <c r="AQ2034" s="5"/>
      <c r="AR2034" s="5"/>
      <c r="AS2034" s="5"/>
      <c r="AT2034" s="5"/>
      <c r="AU2034" s="5"/>
      <c r="BB2034" s="1" t="s">
        <v>73</v>
      </c>
      <c r="BC2034" s="2">
        <v>42324</v>
      </c>
      <c r="BD2034" s="2">
        <v>43385</v>
      </c>
      <c r="BF2034" s="2">
        <v>42979</v>
      </c>
      <c r="BG2034" s="1" t="s">
        <v>153</v>
      </c>
      <c r="BH2034" s="1" t="s">
        <v>864</v>
      </c>
      <c r="BI2034" s="1" t="s">
        <v>194</v>
      </c>
      <c r="BJ2034" s="1" t="s">
        <v>3161</v>
      </c>
      <c r="BK2034" s="1" t="s">
        <v>725</v>
      </c>
      <c r="BL2034" s="1" t="s">
        <v>726</v>
      </c>
      <c r="BM2034" s="1" t="s">
        <v>126</v>
      </c>
      <c r="BN2034" s="1" t="s">
        <v>4518</v>
      </c>
      <c r="BO2034" s="1">
        <v>200</v>
      </c>
      <c r="BP2034" s="1">
        <v>200</v>
      </c>
      <c r="BQ2034" s="1" t="s">
        <v>97</v>
      </c>
      <c r="BR2034" s="1" t="s">
        <v>98</v>
      </c>
      <c r="BS2034" s="1" t="s">
        <v>84</v>
      </c>
      <c r="BT2034" s="2">
        <v>43009</v>
      </c>
      <c r="BU2034" s="1">
        <v>0</v>
      </c>
      <c r="BV2034" s="1">
        <v>0</v>
      </c>
      <c r="BW2034" s="1">
        <v>0</v>
      </c>
      <c r="BX2034" s="1">
        <v>0</v>
      </c>
    </row>
    <row r="2035" spans="4:76" hidden="1" x14ac:dyDescent="0.25">
      <c r="D2035" s="4"/>
      <c r="E2035" s="5" t="str">
        <f>BJ2035</f>
        <v>DPP-2019-Cycle</v>
      </c>
      <c r="F2035" s="5" t="str">
        <f>BK2035</f>
        <v>South</v>
      </c>
      <c r="H2035" s="5" t="str">
        <f>BB2035</f>
        <v>Active</v>
      </c>
      <c r="I2035" s="6" t="str">
        <f>BS2035</f>
        <v>Not Started</v>
      </c>
      <c r="J2035" s="1" t="s">
        <v>3004</v>
      </c>
      <c r="M2035" s="1" t="s">
        <v>6167</v>
      </c>
      <c r="N2035" s="1" t="s">
        <v>6168</v>
      </c>
      <c r="P2035" s="1" t="str">
        <f>BM2035</f>
        <v>ERIS</v>
      </c>
      <c r="R2035" s="1">
        <f>BP2035</f>
        <v>16.98</v>
      </c>
      <c r="T2035" s="1" t="str">
        <f>BQ2035</f>
        <v>Waste Heat Recovery</v>
      </c>
      <c r="U2035" s="1" t="str">
        <f>BH2035</f>
        <v>St. Mary,St. Mary Parish</v>
      </c>
      <c r="V2035" s="1" t="str">
        <f>BI2035</f>
        <v>LA</v>
      </c>
      <c r="AB2035" s="1"/>
      <c r="AC2035" s="1"/>
      <c r="AJ2035" s="5"/>
      <c r="AK2035" s="5"/>
      <c r="AL2035" s="5"/>
      <c r="AM2035" s="5"/>
      <c r="AN2035" s="5"/>
      <c r="AO2035" s="5"/>
      <c r="AP2035" s="5"/>
      <c r="AQ2035" s="5"/>
      <c r="AR2035" s="5"/>
      <c r="AS2035" s="5"/>
      <c r="AT2035" s="5"/>
      <c r="AU2035" s="5"/>
      <c r="BB2035" s="1" t="s">
        <v>2374</v>
      </c>
      <c r="BC2035" s="2">
        <v>43584</v>
      </c>
      <c r="BF2035" s="2">
        <v>44044</v>
      </c>
      <c r="BG2035" s="1" t="s">
        <v>2711</v>
      </c>
      <c r="BH2035" s="1" t="s">
        <v>3005</v>
      </c>
      <c r="BI2035" s="1" t="s">
        <v>61</v>
      </c>
      <c r="BJ2035" s="1" t="s">
        <v>2856</v>
      </c>
      <c r="BK2035" s="1" t="s">
        <v>2395</v>
      </c>
      <c r="BL2035" s="1" t="s">
        <v>2863</v>
      </c>
      <c r="BM2035" s="1" t="s">
        <v>62</v>
      </c>
      <c r="BN2035" s="1" t="s">
        <v>3006</v>
      </c>
      <c r="BO2035" s="1">
        <v>16.98</v>
      </c>
      <c r="BP2035" s="1">
        <v>16.98</v>
      </c>
      <c r="BQ2035" s="1" t="s">
        <v>1132</v>
      </c>
      <c r="BR2035" s="1" t="s">
        <v>1592</v>
      </c>
      <c r="BS2035" s="1" t="s">
        <v>84</v>
      </c>
      <c r="BT2035" s="2">
        <v>44500</v>
      </c>
      <c r="BU2035" s="1">
        <v>30.98</v>
      </c>
      <c r="BV2035" s="1">
        <v>0</v>
      </c>
      <c r="BW2035" s="1">
        <v>0</v>
      </c>
      <c r="BX2035" s="1">
        <v>0</v>
      </c>
    </row>
    <row r="2036" spans="4:76" hidden="1" x14ac:dyDescent="0.25">
      <c r="D2036" s="4"/>
      <c r="E2036" s="5" t="str">
        <f>BJ2036</f>
        <v>DPP-2020-Cycle</v>
      </c>
      <c r="F2036" s="5" t="str">
        <f>BK2036</f>
        <v>Central</v>
      </c>
      <c r="H2036" s="5" t="str">
        <f>BB2036</f>
        <v>Withdrawn</v>
      </c>
      <c r="I2036" s="6" t="str">
        <f>BS2036</f>
        <v>Not Started</v>
      </c>
      <c r="J2036" s="1" t="s">
        <v>5943</v>
      </c>
      <c r="P2036" s="1" t="str">
        <f>BM2036</f>
        <v>NRIS</v>
      </c>
      <c r="R2036" s="1">
        <f>BP2036</f>
        <v>125</v>
      </c>
      <c r="T2036" s="1" t="str">
        <f>BQ2036</f>
        <v>Solar</v>
      </c>
      <c r="U2036" s="1" t="str">
        <f>BH2036</f>
        <v>Henry</v>
      </c>
      <c r="V2036" s="1" t="str">
        <f>BI2036</f>
        <v>IN</v>
      </c>
      <c r="AB2036" s="1"/>
      <c r="AC2036" s="1"/>
      <c r="AJ2036" s="5"/>
      <c r="AK2036" s="5"/>
      <c r="AL2036" s="5"/>
      <c r="AM2036" s="5"/>
      <c r="AN2036" s="5"/>
      <c r="AO2036" s="5"/>
      <c r="AP2036" s="5"/>
      <c r="AQ2036" s="5"/>
      <c r="AR2036" s="32"/>
      <c r="AS2036" s="32"/>
      <c r="AT2036" s="28">
        <f>AR2036/($R2036*1000)</f>
        <v>0</v>
      </c>
      <c r="AU2036" s="28">
        <f>AS2036/($R2036*1000)</f>
        <v>0</v>
      </c>
      <c r="BB2036" s="1" t="s">
        <v>73</v>
      </c>
      <c r="BC2036" s="2">
        <v>44029</v>
      </c>
      <c r="BD2036" s="2">
        <v>44270</v>
      </c>
      <c r="BF2036" s="2">
        <v>45184</v>
      </c>
      <c r="BG2036" s="1" t="s">
        <v>2850</v>
      </c>
      <c r="BH2036" s="1" t="s">
        <v>4312</v>
      </c>
      <c r="BI2036" s="1" t="s">
        <v>103</v>
      </c>
      <c r="BJ2036" s="1" t="s">
        <v>3565</v>
      </c>
      <c r="BK2036" s="1" t="s">
        <v>2435</v>
      </c>
      <c r="BL2036" s="1" t="s">
        <v>2857</v>
      </c>
      <c r="BM2036" s="1" t="s">
        <v>126</v>
      </c>
      <c r="BN2036" s="1" t="s">
        <v>5944</v>
      </c>
      <c r="BO2036" s="1">
        <v>125</v>
      </c>
      <c r="BP2036" s="1">
        <v>125</v>
      </c>
      <c r="BQ2036" s="1" t="s">
        <v>1485</v>
      </c>
      <c r="BR2036" s="1" t="s">
        <v>3581</v>
      </c>
      <c r="BS2036" s="1" t="s">
        <v>84</v>
      </c>
      <c r="BU2036" s="1">
        <v>0</v>
      </c>
      <c r="BV2036" s="1">
        <v>0</v>
      </c>
      <c r="BW2036" s="1">
        <v>0</v>
      </c>
      <c r="BX2036" s="1">
        <v>0</v>
      </c>
    </row>
    <row r="2037" spans="4:76" hidden="1" x14ac:dyDescent="0.25">
      <c r="D2037" s="4"/>
      <c r="E2037" s="5" t="str">
        <f>BJ2037</f>
        <v>DPP-2019-Cycle</v>
      </c>
      <c r="F2037" s="5" t="str">
        <f>BK2037</f>
        <v>South</v>
      </c>
      <c r="H2037" s="5" t="str">
        <f>BB2037</f>
        <v>Active</v>
      </c>
      <c r="I2037" s="6" t="str">
        <f>BS2037</f>
        <v>Not Started</v>
      </c>
      <c r="J2037" s="1" t="s">
        <v>3009</v>
      </c>
      <c r="M2037" s="1" t="s">
        <v>6169</v>
      </c>
      <c r="N2037" s="1" t="s">
        <v>2739</v>
      </c>
      <c r="P2037" s="1" t="str">
        <f>BM2037</f>
        <v>NRIS</v>
      </c>
      <c r="R2037" s="1">
        <f>BP2037</f>
        <v>600</v>
      </c>
      <c r="T2037" s="1" t="str">
        <f>BQ2037</f>
        <v>Gas</v>
      </c>
      <c r="U2037" s="1" t="str">
        <f>BH2037</f>
        <v>Lamar County</v>
      </c>
      <c r="V2037" s="1" t="str">
        <f>BI2037</f>
        <v>MS</v>
      </c>
      <c r="AB2037" s="1"/>
      <c r="AC2037" s="1"/>
      <c r="AJ2037" s="5"/>
      <c r="AK2037" s="5"/>
      <c r="AL2037" s="5"/>
      <c r="AM2037" s="5"/>
      <c r="AN2037" s="5"/>
      <c r="AO2037" s="5"/>
      <c r="AP2037" s="5"/>
      <c r="AQ2037" s="5"/>
      <c r="AR2037" s="5"/>
      <c r="AS2037" s="5"/>
      <c r="AT2037" s="5"/>
      <c r="AU2037" s="5"/>
      <c r="BB2037" s="1" t="s">
        <v>2374</v>
      </c>
      <c r="BC2037" s="2">
        <v>43584</v>
      </c>
      <c r="BF2037" s="2">
        <v>44621</v>
      </c>
      <c r="BG2037" s="1" t="s">
        <v>2739</v>
      </c>
      <c r="BH2037" s="1" t="s">
        <v>3010</v>
      </c>
      <c r="BI2037" s="1" t="s">
        <v>2526</v>
      </c>
      <c r="BJ2037" s="1" t="s">
        <v>2856</v>
      </c>
      <c r="BK2037" s="1" t="s">
        <v>2395</v>
      </c>
      <c r="BL2037" s="1" t="s">
        <v>2863</v>
      </c>
      <c r="BM2037" s="1" t="s">
        <v>126</v>
      </c>
      <c r="BN2037" s="1" t="s">
        <v>3011</v>
      </c>
      <c r="BO2037" s="1">
        <v>600</v>
      </c>
      <c r="BP2037" s="1">
        <v>600</v>
      </c>
      <c r="BQ2037" s="1" t="s">
        <v>64</v>
      </c>
      <c r="BR2037" s="1" t="s">
        <v>94</v>
      </c>
      <c r="BS2037" s="1" t="s">
        <v>84</v>
      </c>
      <c r="BU2037" s="1">
        <v>600</v>
      </c>
      <c r="BV2037" s="1">
        <v>600</v>
      </c>
      <c r="BW2037" s="1">
        <v>0</v>
      </c>
      <c r="BX2037" s="1">
        <v>0</v>
      </c>
    </row>
    <row r="2038" spans="4:76" hidden="1" x14ac:dyDescent="0.25">
      <c r="D2038" s="4"/>
      <c r="E2038" s="5" t="str">
        <f>BJ2038</f>
        <v>DPP-2020-Cycle</v>
      </c>
      <c r="F2038" s="5" t="str">
        <f>BK2038</f>
        <v>Central</v>
      </c>
      <c r="H2038" s="5" t="str">
        <f>BB2038</f>
        <v>Active</v>
      </c>
      <c r="I2038" s="6" t="str">
        <f>BS2038</f>
        <v>Not Started</v>
      </c>
      <c r="J2038" s="1" t="s">
        <v>4086</v>
      </c>
      <c r="P2038" s="1" t="str">
        <f>BM2038</f>
        <v>NRIS</v>
      </c>
      <c r="R2038" s="1">
        <f>BP2038</f>
        <v>200</v>
      </c>
      <c r="T2038" s="1" t="str">
        <f>BQ2038</f>
        <v>Solar</v>
      </c>
      <c r="U2038" s="1" t="str">
        <f>BH2038</f>
        <v>Sullivan</v>
      </c>
      <c r="V2038" s="1" t="str">
        <f>BI2038</f>
        <v>IN</v>
      </c>
      <c r="AB2038" s="1"/>
      <c r="AC2038" s="1"/>
      <c r="AJ2038" s="5"/>
      <c r="AK2038" s="5"/>
      <c r="AL2038" s="5"/>
      <c r="AM2038" s="5"/>
      <c r="AN2038" s="5"/>
      <c r="AO2038" s="5"/>
      <c r="AP2038" s="5"/>
      <c r="AQ2038" s="5"/>
      <c r="AR2038" s="32"/>
      <c r="AS2038" s="32"/>
      <c r="AT2038" s="28">
        <f>AR2038/($R2038*1000)</f>
        <v>0</v>
      </c>
      <c r="AU2038" s="28">
        <f>AS2038/($R2038*1000)</f>
        <v>0</v>
      </c>
      <c r="BB2038" s="1" t="s">
        <v>2374</v>
      </c>
      <c r="BC2038" s="2">
        <v>44029</v>
      </c>
      <c r="BF2038" s="2">
        <v>45078</v>
      </c>
      <c r="BG2038" s="1" t="s">
        <v>3967</v>
      </c>
      <c r="BH2038" s="1" t="s">
        <v>4087</v>
      </c>
      <c r="BI2038" s="1" t="s">
        <v>103</v>
      </c>
      <c r="BJ2038" s="1" t="s">
        <v>3565</v>
      </c>
      <c r="BK2038" s="1" t="s">
        <v>2435</v>
      </c>
      <c r="BL2038" s="1" t="s">
        <v>2857</v>
      </c>
      <c r="BM2038" s="1" t="s">
        <v>126</v>
      </c>
      <c r="BN2038" s="1" t="s">
        <v>4088</v>
      </c>
      <c r="BO2038" s="1">
        <v>200</v>
      </c>
      <c r="BP2038" s="1">
        <v>200</v>
      </c>
      <c r="BQ2038" s="1" t="s">
        <v>1485</v>
      </c>
      <c r="BR2038" s="1" t="s">
        <v>3581</v>
      </c>
      <c r="BS2038" s="1" t="s">
        <v>84</v>
      </c>
      <c r="BU2038" s="1">
        <v>0</v>
      </c>
      <c r="BV2038" s="1">
        <v>0</v>
      </c>
      <c r="BW2038" s="1">
        <v>0</v>
      </c>
      <c r="BX2038" s="1">
        <v>0</v>
      </c>
    </row>
    <row r="2039" spans="4:76" hidden="1" x14ac:dyDescent="0.25">
      <c r="D2039" s="4"/>
      <c r="E2039" s="5" t="str">
        <f>BJ2039</f>
        <v>DPP-2020-Cycle</v>
      </c>
      <c r="F2039" s="5" t="str">
        <f>BK2039</f>
        <v>Central</v>
      </c>
      <c r="H2039" s="5" t="str">
        <f>BB2039</f>
        <v>Withdrawn</v>
      </c>
      <c r="I2039" s="6" t="str">
        <f>BS2039</f>
        <v>Not Started</v>
      </c>
      <c r="J2039" s="1" t="s">
        <v>5602</v>
      </c>
      <c r="P2039" s="1" t="str">
        <f>BM2039</f>
        <v>NRIS</v>
      </c>
      <c r="R2039" s="1">
        <f>BP2039</f>
        <v>65</v>
      </c>
      <c r="T2039" s="1" t="str">
        <f>BQ2039</f>
        <v>Battery Storage</v>
      </c>
      <c r="U2039" s="1" t="str">
        <f>BH2039</f>
        <v>Cass</v>
      </c>
      <c r="V2039" s="1" t="str">
        <f>BI2039</f>
        <v>IN</v>
      </c>
      <c r="AB2039" s="1"/>
      <c r="AC2039" s="1"/>
      <c r="AJ2039" s="5"/>
      <c r="AK2039" s="5"/>
      <c r="AL2039" s="5"/>
      <c r="AM2039" s="5"/>
      <c r="AN2039" s="5"/>
      <c r="AO2039" s="5"/>
      <c r="AP2039" s="5"/>
      <c r="AQ2039" s="5"/>
      <c r="AR2039" s="32"/>
      <c r="AS2039" s="32"/>
      <c r="AT2039" s="28">
        <f>AR2039/($R2039*1000)</f>
        <v>0</v>
      </c>
      <c r="AU2039" s="28">
        <f>AS2039/($R2039*1000)</f>
        <v>0</v>
      </c>
      <c r="BB2039" s="1" t="s">
        <v>73</v>
      </c>
      <c r="BC2039" s="2">
        <v>44029</v>
      </c>
      <c r="BD2039" s="2">
        <v>44168</v>
      </c>
      <c r="BF2039" s="2">
        <v>45078</v>
      </c>
      <c r="BG2039" s="1" t="s">
        <v>2850</v>
      </c>
      <c r="BH2039" s="1" t="s">
        <v>3830</v>
      </c>
      <c r="BI2039" s="1" t="s">
        <v>103</v>
      </c>
      <c r="BJ2039" s="1" t="s">
        <v>3565</v>
      </c>
      <c r="BK2039" s="1" t="s">
        <v>2435</v>
      </c>
      <c r="BL2039" s="1" t="s">
        <v>2857</v>
      </c>
      <c r="BM2039" s="1" t="s">
        <v>126</v>
      </c>
      <c r="BN2039" s="1" t="s">
        <v>5603</v>
      </c>
      <c r="BO2039" s="1">
        <v>65</v>
      </c>
      <c r="BP2039" s="1">
        <v>65</v>
      </c>
      <c r="BQ2039" s="1" t="s">
        <v>2498</v>
      </c>
      <c r="BR2039" s="1" t="s">
        <v>2498</v>
      </c>
      <c r="BS2039" s="1" t="s">
        <v>84</v>
      </c>
      <c r="BU2039" s="1">
        <v>0</v>
      </c>
      <c r="BV2039" s="1">
        <v>0</v>
      </c>
      <c r="BW2039" s="1">
        <v>0</v>
      </c>
      <c r="BX2039" s="1">
        <v>0</v>
      </c>
    </row>
    <row r="2040" spans="4:76" hidden="1" x14ac:dyDescent="0.25">
      <c r="D2040" s="4"/>
      <c r="E2040" s="5" t="str">
        <f>BJ2040</f>
        <v>DPP-2020-Cycle</v>
      </c>
      <c r="F2040" s="5" t="str">
        <f>BK2040</f>
        <v>West</v>
      </c>
      <c r="H2040" s="5" t="str">
        <f>BB2040</f>
        <v>Withdrawn</v>
      </c>
      <c r="I2040" s="6" t="str">
        <f>BS2040</f>
        <v>Not Started</v>
      </c>
      <c r="J2040" s="1" t="s">
        <v>5558</v>
      </c>
      <c r="P2040" s="1" t="str">
        <f>BM2040</f>
        <v>NRIS</v>
      </c>
      <c r="R2040" s="1">
        <f>BP2040</f>
        <v>50</v>
      </c>
      <c r="T2040" s="1" t="str">
        <f>BQ2040</f>
        <v>Battery Storage</v>
      </c>
      <c r="U2040" s="1" t="str">
        <f>BH2040</f>
        <v>Chippewa</v>
      </c>
      <c r="V2040" s="1" t="str">
        <f>BI2040</f>
        <v>MN</v>
      </c>
      <c r="AB2040" s="1"/>
      <c r="AC2040" s="1"/>
      <c r="AJ2040" s="5"/>
      <c r="AK2040" s="5"/>
      <c r="AL2040" s="5"/>
      <c r="AM2040" s="5"/>
      <c r="AN2040" s="5"/>
      <c r="AO2040" s="5"/>
      <c r="AP2040" s="5"/>
      <c r="AQ2040" s="5"/>
      <c r="AR2040" s="32"/>
      <c r="AS2040" s="32"/>
      <c r="AT2040" s="28">
        <f>AR2040/($R2040*1000)</f>
        <v>0</v>
      </c>
      <c r="AU2040" s="28">
        <f>AS2040/($R2040*1000)</f>
        <v>0</v>
      </c>
      <c r="BB2040" s="1" t="s">
        <v>73</v>
      </c>
      <c r="BC2040" s="2">
        <v>44029</v>
      </c>
      <c r="BD2040" s="2">
        <v>44154</v>
      </c>
      <c r="BF2040" s="2">
        <v>45170</v>
      </c>
      <c r="BG2040" s="1" t="s">
        <v>91</v>
      </c>
      <c r="BH2040" s="1" t="s">
        <v>5556</v>
      </c>
      <c r="BI2040" s="1" t="s">
        <v>93</v>
      </c>
      <c r="BJ2040" s="1" t="s">
        <v>3565</v>
      </c>
      <c r="BK2040" s="1" t="s">
        <v>725</v>
      </c>
      <c r="BL2040" s="1" t="s">
        <v>2857</v>
      </c>
      <c r="BM2040" s="1" t="s">
        <v>126</v>
      </c>
      <c r="BN2040" s="1" t="s">
        <v>5557</v>
      </c>
      <c r="BO2040" s="1">
        <v>50</v>
      </c>
      <c r="BP2040" s="1">
        <v>50</v>
      </c>
      <c r="BQ2040" s="1" t="s">
        <v>2498</v>
      </c>
      <c r="BR2040" s="1" t="s">
        <v>2498</v>
      </c>
      <c r="BS2040" s="1" t="s">
        <v>84</v>
      </c>
      <c r="BU2040" s="1">
        <v>0</v>
      </c>
      <c r="BV2040" s="1">
        <v>0</v>
      </c>
      <c r="BW2040" s="1">
        <v>0</v>
      </c>
      <c r="BX2040" s="1">
        <v>0</v>
      </c>
    </row>
    <row r="2041" spans="4:76" hidden="1" x14ac:dyDescent="0.25">
      <c r="D2041" s="4"/>
      <c r="E2041" s="5" t="str">
        <f>BJ2041</f>
        <v>DPP-2020-Cycle</v>
      </c>
      <c r="F2041" s="5" t="str">
        <f>BK2041</f>
        <v>Central</v>
      </c>
      <c r="H2041" s="5" t="str">
        <f>BB2041</f>
        <v>Withdrawn</v>
      </c>
      <c r="I2041" s="6" t="str">
        <f>BS2041</f>
        <v>Not Started</v>
      </c>
      <c r="J2041" s="1" t="s">
        <v>5663</v>
      </c>
      <c r="P2041" s="1" t="str">
        <f>BM2041</f>
        <v>NRIS</v>
      </c>
      <c r="R2041" s="1">
        <f>BP2041</f>
        <v>100</v>
      </c>
      <c r="T2041" s="1" t="str">
        <f>BQ2041</f>
        <v>Solar</v>
      </c>
      <c r="U2041" s="1" t="str">
        <f>BH2041</f>
        <v>Lawrence</v>
      </c>
      <c r="V2041" s="1" t="str">
        <f>BI2041</f>
        <v>IN</v>
      </c>
      <c r="AB2041" s="1"/>
      <c r="AC2041" s="1"/>
      <c r="AJ2041" s="5"/>
      <c r="AK2041" s="5"/>
      <c r="AL2041" s="5"/>
      <c r="AM2041" s="5"/>
      <c r="AN2041" s="5"/>
      <c r="AO2041" s="5"/>
      <c r="AP2041" s="5"/>
      <c r="AQ2041" s="5"/>
      <c r="AR2041" s="32"/>
      <c r="AS2041" s="32"/>
      <c r="AT2041" s="28">
        <f>AR2041/($R2041*1000)</f>
        <v>0</v>
      </c>
      <c r="AU2041" s="28">
        <f>AS2041/($R2041*1000)</f>
        <v>0</v>
      </c>
      <c r="BB2041" s="1" t="s">
        <v>73</v>
      </c>
      <c r="BC2041" s="2">
        <v>44029</v>
      </c>
      <c r="BD2041" s="2">
        <v>44183</v>
      </c>
      <c r="BF2041" s="2">
        <v>45444</v>
      </c>
      <c r="BG2041" s="1" t="s">
        <v>2850</v>
      </c>
      <c r="BH2041" s="1" t="s">
        <v>3768</v>
      </c>
      <c r="BI2041" s="1" t="s">
        <v>103</v>
      </c>
      <c r="BJ2041" s="1" t="s">
        <v>3565</v>
      </c>
      <c r="BK2041" s="1" t="s">
        <v>2435</v>
      </c>
      <c r="BL2041" s="1" t="s">
        <v>2857</v>
      </c>
      <c r="BM2041" s="1" t="s">
        <v>126</v>
      </c>
      <c r="BN2041" s="1" t="s">
        <v>5664</v>
      </c>
      <c r="BO2041" s="1">
        <v>100</v>
      </c>
      <c r="BP2041" s="1">
        <v>100</v>
      </c>
      <c r="BQ2041" s="1" t="s">
        <v>1485</v>
      </c>
      <c r="BR2041" s="1" t="s">
        <v>3581</v>
      </c>
      <c r="BS2041" s="1" t="s">
        <v>84</v>
      </c>
      <c r="BU2041" s="1">
        <v>0</v>
      </c>
      <c r="BV2041" s="1">
        <v>0</v>
      </c>
      <c r="BW2041" s="1">
        <v>0</v>
      </c>
      <c r="BX2041" s="1">
        <v>0</v>
      </c>
    </row>
    <row r="2042" spans="4:76" hidden="1" x14ac:dyDescent="0.25">
      <c r="D2042" s="4"/>
      <c r="E2042" s="5" t="str">
        <f>BJ2042</f>
        <v>DPP-2020-Cycle</v>
      </c>
      <c r="F2042" s="5" t="str">
        <f>BK2042</f>
        <v>Central</v>
      </c>
      <c r="H2042" s="5" t="str">
        <f>BB2042</f>
        <v>Active</v>
      </c>
      <c r="I2042" s="6" t="str">
        <f>BS2042</f>
        <v>Not Started</v>
      </c>
      <c r="J2042" s="1" t="s">
        <v>4093</v>
      </c>
      <c r="P2042" s="1" t="str">
        <f>BM2042</f>
        <v>NRIS</v>
      </c>
      <c r="R2042" s="1">
        <f>BP2042</f>
        <v>50</v>
      </c>
      <c r="T2042" s="1" t="str">
        <f>BQ2042</f>
        <v>Battery Storage</v>
      </c>
      <c r="U2042" s="1" t="str">
        <f>BH2042</f>
        <v>Perry</v>
      </c>
      <c r="V2042" s="1" t="str">
        <f>BI2042</f>
        <v>IL</v>
      </c>
      <c r="AB2042" s="1"/>
      <c r="AC2042" s="1"/>
      <c r="AJ2042" s="5"/>
      <c r="AK2042" s="5"/>
      <c r="AL2042" s="5"/>
      <c r="AM2042" s="5"/>
      <c r="AN2042" s="5"/>
      <c r="AO2042" s="5"/>
      <c r="AP2042" s="5"/>
      <c r="AQ2042" s="5"/>
      <c r="AR2042" s="32"/>
      <c r="AS2042" s="32"/>
      <c r="AT2042" s="28">
        <f>AR2042/($R2042*1000)</f>
        <v>0</v>
      </c>
      <c r="AU2042" s="28">
        <f>AS2042/($R2042*1000)</f>
        <v>0</v>
      </c>
      <c r="BB2042" s="1" t="s">
        <v>2374</v>
      </c>
      <c r="BC2042" s="2">
        <v>44246</v>
      </c>
      <c r="BF2042" s="2">
        <v>45170</v>
      </c>
      <c r="BG2042" s="1" t="s">
        <v>122</v>
      </c>
      <c r="BH2042" s="1" t="s">
        <v>4094</v>
      </c>
      <c r="BI2042" s="1" t="s">
        <v>124</v>
      </c>
      <c r="BJ2042" s="1" t="s">
        <v>3565</v>
      </c>
      <c r="BK2042" s="1" t="s">
        <v>2435</v>
      </c>
      <c r="BL2042" s="1" t="s">
        <v>2857</v>
      </c>
      <c r="BM2042" s="1" t="s">
        <v>126</v>
      </c>
      <c r="BN2042" s="1" t="s">
        <v>4095</v>
      </c>
      <c r="BO2042" s="1">
        <v>50</v>
      </c>
      <c r="BP2042" s="1">
        <v>50</v>
      </c>
      <c r="BQ2042" s="1" t="s">
        <v>2498</v>
      </c>
      <c r="BR2042" s="1" t="s">
        <v>2498</v>
      </c>
      <c r="BS2042" s="1" t="s">
        <v>84</v>
      </c>
      <c r="BU2042" s="1">
        <v>0</v>
      </c>
      <c r="BV2042" s="1">
        <v>0</v>
      </c>
      <c r="BW2042" s="1">
        <v>0</v>
      </c>
      <c r="BX2042" s="1">
        <v>0</v>
      </c>
    </row>
    <row r="2043" spans="4:76" hidden="1" x14ac:dyDescent="0.25">
      <c r="D2043" s="4"/>
      <c r="E2043" s="5" t="str">
        <f>BJ2043</f>
        <v>DPP-2020-Cycle</v>
      </c>
      <c r="F2043" s="5" t="str">
        <f>BK2043</f>
        <v>Central</v>
      </c>
      <c r="H2043" s="5" t="str">
        <f>BB2043</f>
        <v>Active</v>
      </c>
      <c r="I2043" s="6" t="str">
        <f>BS2043</f>
        <v>Not Started</v>
      </c>
      <c r="J2043" s="1" t="s">
        <v>4096</v>
      </c>
      <c r="P2043" s="1" t="str">
        <f>BM2043</f>
        <v>NRIS</v>
      </c>
      <c r="R2043" s="1">
        <f>BP2043</f>
        <v>150</v>
      </c>
      <c r="T2043" s="1" t="str">
        <f>BQ2043</f>
        <v>Solar</v>
      </c>
      <c r="U2043" s="1" t="str">
        <f>BH2043</f>
        <v>Henderson</v>
      </c>
      <c r="V2043" s="1" t="str">
        <f>BI2043</f>
        <v>KY</v>
      </c>
      <c r="AB2043" s="1"/>
      <c r="AC2043" s="1"/>
      <c r="AJ2043" s="5"/>
      <c r="AK2043" s="5"/>
      <c r="AL2043" s="5"/>
      <c r="AM2043" s="5"/>
      <c r="AN2043" s="5"/>
      <c r="AO2043" s="5"/>
      <c r="AP2043" s="5"/>
      <c r="AQ2043" s="5"/>
      <c r="AR2043" s="32"/>
      <c r="AS2043" s="32"/>
      <c r="AT2043" s="28">
        <f>AR2043/($R2043*1000)</f>
        <v>0</v>
      </c>
      <c r="AU2043" s="28">
        <f>AS2043/($R2043*1000)</f>
        <v>0</v>
      </c>
      <c r="BB2043" s="1" t="s">
        <v>2374</v>
      </c>
      <c r="BC2043" s="2">
        <v>44029</v>
      </c>
      <c r="BF2043" s="2">
        <v>45200</v>
      </c>
      <c r="BG2043" s="1" t="s">
        <v>1657</v>
      </c>
      <c r="BH2043" s="1" t="s">
        <v>3873</v>
      </c>
      <c r="BI2043" s="1" t="s">
        <v>82</v>
      </c>
      <c r="BJ2043" s="1" t="s">
        <v>3565</v>
      </c>
      <c r="BK2043" s="1" t="s">
        <v>2435</v>
      </c>
      <c r="BL2043" s="1" t="s">
        <v>2857</v>
      </c>
      <c r="BM2043" s="1" t="s">
        <v>126</v>
      </c>
      <c r="BN2043" s="1" t="s">
        <v>4097</v>
      </c>
      <c r="BO2043" s="1">
        <v>150</v>
      </c>
      <c r="BP2043" s="1">
        <v>150</v>
      </c>
      <c r="BQ2043" s="1" t="s">
        <v>1485</v>
      </c>
      <c r="BR2043" s="1" t="s">
        <v>3581</v>
      </c>
      <c r="BS2043" s="1" t="s">
        <v>84</v>
      </c>
      <c r="BU2043" s="1">
        <v>0</v>
      </c>
      <c r="BV2043" s="1">
        <v>0</v>
      </c>
      <c r="BW2043" s="1">
        <v>0</v>
      </c>
      <c r="BX2043" s="1">
        <v>0</v>
      </c>
    </row>
    <row r="2044" spans="4:76" hidden="1" x14ac:dyDescent="0.25">
      <c r="D2044" s="4"/>
      <c r="E2044" s="5" t="str">
        <f>BJ2044</f>
        <v>DPP-2019-Cycle</v>
      </c>
      <c r="F2044" s="5" t="str">
        <f>BK2044</f>
        <v>East (ITC)</v>
      </c>
      <c r="H2044" s="5" t="str">
        <f>BB2044</f>
        <v>Active</v>
      </c>
      <c r="I2044" s="6" t="str">
        <f>BS2044</f>
        <v>Not Started</v>
      </c>
      <c r="J2044" s="1" t="s">
        <v>3037</v>
      </c>
      <c r="P2044" s="1" t="str">
        <f>BM2044</f>
        <v>ERIS</v>
      </c>
      <c r="R2044" s="1">
        <f>BP2044</f>
        <v>25</v>
      </c>
      <c r="T2044" s="1" t="str">
        <f>BQ2044</f>
        <v>Gas</v>
      </c>
      <c r="U2044" s="1" t="str">
        <f>BH2044</f>
        <v>Wayne County</v>
      </c>
      <c r="V2044" s="1" t="str">
        <f>BI2044</f>
        <v>MI</v>
      </c>
      <c r="AB2044" s="1"/>
      <c r="AC2044" s="1"/>
      <c r="AJ2044" s="5"/>
      <c r="AK2044" s="5"/>
      <c r="AL2044" s="5"/>
      <c r="AM2044" s="5"/>
      <c r="AN2044" s="5"/>
      <c r="AO2044" s="5"/>
      <c r="AP2044" s="5"/>
      <c r="AQ2044" s="5"/>
      <c r="AR2044" s="5"/>
      <c r="AS2044" s="5"/>
      <c r="AT2044" s="5"/>
      <c r="AU2044" s="5"/>
      <c r="BB2044" s="1" t="s">
        <v>2374</v>
      </c>
      <c r="BC2044" s="2">
        <v>43584</v>
      </c>
      <c r="BF2044" s="2">
        <v>43617</v>
      </c>
      <c r="BG2044" s="1" t="s">
        <v>128</v>
      </c>
      <c r="BH2044" s="1" t="s">
        <v>129</v>
      </c>
      <c r="BI2044" s="1" t="s">
        <v>130</v>
      </c>
      <c r="BJ2044" s="1" t="s">
        <v>2856</v>
      </c>
      <c r="BK2044" s="1" t="s">
        <v>1808</v>
      </c>
      <c r="BL2044" s="1" t="s">
        <v>2863</v>
      </c>
      <c r="BM2044" s="1" t="s">
        <v>62</v>
      </c>
      <c r="BN2044" s="1" t="s">
        <v>3038</v>
      </c>
      <c r="BO2044" s="1">
        <v>25</v>
      </c>
      <c r="BP2044" s="1">
        <v>25</v>
      </c>
      <c r="BQ2044" s="1" t="s">
        <v>64</v>
      </c>
      <c r="BR2044" s="1" t="s">
        <v>94</v>
      </c>
      <c r="BS2044" s="1" t="s">
        <v>84</v>
      </c>
      <c r="BU2044" s="1">
        <v>25</v>
      </c>
      <c r="BV2044" s="1">
        <v>0</v>
      </c>
      <c r="BW2044" s="1">
        <v>0</v>
      </c>
      <c r="BX2044" s="1">
        <v>0</v>
      </c>
    </row>
    <row r="2045" spans="4:76" hidden="1" x14ac:dyDescent="0.25">
      <c r="D2045" s="4"/>
      <c r="E2045" s="5" t="str">
        <f>BJ2045</f>
        <v>DPP-2020-Cycle</v>
      </c>
      <c r="F2045" s="5" t="str">
        <f>BK2045</f>
        <v>Central</v>
      </c>
      <c r="H2045" s="5" t="str">
        <f>BB2045</f>
        <v>Active</v>
      </c>
      <c r="I2045" s="6" t="str">
        <f>BS2045</f>
        <v>Not Started</v>
      </c>
      <c r="J2045" s="1" t="s">
        <v>4098</v>
      </c>
      <c r="P2045" s="1" t="str">
        <f>BM2045</f>
        <v>NRIS</v>
      </c>
      <c r="R2045" s="1">
        <f>BP2045</f>
        <v>200</v>
      </c>
      <c r="T2045" s="1" t="str">
        <f>BQ2045</f>
        <v>Solar</v>
      </c>
      <c r="U2045" s="1" t="str">
        <f>BH2045</f>
        <v>Jackson</v>
      </c>
      <c r="V2045" s="1" t="str">
        <f>BI2045</f>
        <v>IN</v>
      </c>
      <c r="AB2045" s="1"/>
      <c r="AC2045" s="1"/>
      <c r="AJ2045" s="5"/>
      <c r="AK2045" s="5"/>
      <c r="AL2045" s="5"/>
      <c r="AM2045" s="5"/>
      <c r="AN2045" s="5"/>
      <c r="AO2045" s="5"/>
      <c r="AP2045" s="5"/>
      <c r="AQ2045" s="5"/>
      <c r="AR2045" s="32"/>
      <c r="AS2045" s="32"/>
      <c r="AT2045" s="28">
        <f>AR2045/($R2045*1000)</f>
        <v>0</v>
      </c>
      <c r="AU2045" s="28">
        <f>AS2045/($R2045*1000)</f>
        <v>0</v>
      </c>
      <c r="BB2045" s="1" t="s">
        <v>2374</v>
      </c>
      <c r="BC2045" s="2">
        <v>44266</v>
      </c>
      <c r="BF2045" s="2">
        <v>45017</v>
      </c>
      <c r="BG2045" s="1" t="s">
        <v>2850</v>
      </c>
      <c r="BH2045" s="1" t="s">
        <v>3732</v>
      </c>
      <c r="BI2045" s="1" t="s">
        <v>103</v>
      </c>
      <c r="BJ2045" s="1" t="s">
        <v>3565</v>
      </c>
      <c r="BK2045" s="1" t="s">
        <v>2435</v>
      </c>
      <c r="BL2045" s="1" t="s">
        <v>2857</v>
      </c>
      <c r="BM2045" s="1" t="s">
        <v>126</v>
      </c>
      <c r="BN2045" s="1" t="s">
        <v>4099</v>
      </c>
      <c r="BO2045" s="1">
        <v>200</v>
      </c>
      <c r="BP2045" s="1">
        <v>200</v>
      </c>
      <c r="BQ2045" s="1" t="s">
        <v>1485</v>
      </c>
      <c r="BR2045" s="1" t="s">
        <v>3581</v>
      </c>
      <c r="BS2045" s="1" t="s">
        <v>84</v>
      </c>
      <c r="BU2045" s="1">
        <v>0</v>
      </c>
      <c r="BV2045" s="1">
        <v>0</v>
      </c>
      <c r="BW2045" s="1">
        <v>0</v>
      </c>
      <c r="BX2045" s="1">
        <v>0</v>
      </c>
    </row>
    <row r="2046" spans="4:76" hidden="1" x14ac:dyDescent="0.25">
      <c r="D2046" s="4"/>
      <c r="E2046" s="5" t="str">
        <f>BJ2046</f>
        <v>DPP-2020-Cycle</v>
      </c>
      <c r="F2046" s="5" t="str">
        <f>BK2046</f>
        <v>South</v>
      </c>
      <c r="H2046" s="5" t="str">
        <f>BB2046</f>
        <v>Withdrawn</v>
      </c>
      <c r="I2046" s="6" t="str">
        <f>BS2046</f>
        <v>Not Started</v>
      </c>
      <c r="J2046" s="1" t="s">
        <v>5681</v>
      </c>
      <c r="P2046" s="1" t="str">
        <f>BM2046</f>
        <v>NRIS</v>
      </c>
      <c r="R2046" s="1">
        <f>BP2046</f>
        <v>150</v>
      </c>
      <c r="T2046" s="1" t="str">
        <f>BQ2046</f>
        <v>Hybrid</v>
      </c>
      <c r="U2046" s="1" t="str">
        <f>BH2046</f>
        <v>St. Tammany</v>
      </c>
      <c r="V2046" s="1" t="str">
        <f>BI2046</f>
        <v>LA</v>
      </c>
      <c r="AB2046" s="1"/>
      <c r="AC2046" s="1"/>
      <c r="AJ2046" s="5"/>
      <c r="AK2046" s="5"/>
      <c r="AL2046" s="5"/>
      <c r="AM2046" s="5"/>
      <c r="AN2046" s="5"/>
      <c r="AO2046" s="5"/>
      <c r="AP2046" s="5"/>
      <c r="AQ2046" s="5"/>
      <c r="AR2046" s="32"/>
      <c r="AS2046" s="32"/>
      <c r="AT2046" s="28">
        <f>AR2046/($R2046*1000)</f>
        <v>0</v>
      </c>
      <c r="AU2046" s="28">
        <f>AS2046/($R2046*1000)</f>
        <v>0</v>
      </c>
      <c r="BB2046" s="1" t="s">
        <v>73</v>
      </c>
      <c r="BC2046" s="2">
        <v>44173</v>
      </c>
      <c r="BD2046" s="2">
        <v>44186</v>
      </c>
      <c r="BF2046" s="2">
        <v>45140</v>
      </c>
      <c r="BG2046" s="1" t="s">
        <v>3695</v>
      </c>
      <c r="BH2046" s="1" t="s">
        <v>5679</v>
      </c>
      <c r="BI2046" s="1" t="s">
        <v>61</v>
      </c>
      <c r="BJ2046" s="1" t="s">
        <v>3565</v>
      </c>
      <c r="BK2046" s="1" t="s">
        <v>2395</v>
      </c>
      <c r="BL2046" s="1" t="s">
        <v>2857</v>
      </c>
      <c r="BM2046" s="1" t="s">
        <v>126</v>
      </c>
      <c r="BN2046" s="1" t="s">
        <v>5680</v>
      </c>
      <c r="BO2046" s="1">
        <v>150</v>
      </c>
      <c r="BP2046" s="1">
        <v>150</v>
      </c>
      <c r="BQ2046" s="1" t="s">
        <v>2880</v>
      </c>
      <c r="BR2046" s="1" t="s">
        <v>2881</v>
      </c>
      <c r="BS2046" s="1" t="s">
        <v>84</v>
      </c>
      <c r="BU2046" s="1">
        <v>0</v>
      </c>
      <c r="BV2046" s="1">
        <v>0</v>
      </c>
      <c r="BW2046" s="1">
        <v>0</v>
      </c>
      <c r="BX2046" s="1">
        <v>0</v>
      </c>
    </row>
    <row r="2047" spans="4:76" hidden="1" x14ac:dyDescent="0.25">
      <c r="D2047" s="4"/>
      <c r="E2047" s="5" t="str">
        <f>BJ2047</f>
        <v>DPP-2020-Cycle</v>
      </c>
      <c r="F2047" s="5" t="str">
        <f>BK2047</f>
        <v>Central</v>
      </c>
      <c r="H2047" s="5" t="str">
        <f>BB2047</f>
        <v>Active</v>
      </c>
      <c r="I2047" s="6" t="str">
        <f>BS2047</f>
        <v>Not Started</v>
      </c>
      <c r="J2047" s="1" t="s">
        <v>4101</v>
      </c>
      <c r="P2047" s="1" t="str">
        <f>BM2047</f>
        <v>NRIS</v>
      </c>
      <c r="R2047" s="1">
        <f>BP2047</f>
        <v>43</v>
      </c>
      <c r="T2047" s="1" t="str">
        <f>BQ2047</f>
        <v>Solar</v>
      </c>
      <c r="U2047" s="1" t="str">
        <f>BH2047</f>
        <v>Shelby</v>
      </c>
      <c r="V2047" s="1" t="str">
        <f>BI2047</f>
        <v>IN</v>
      </c>
      <c r="AB2047" s="1"/>
      <c r="AC2047" s="1"/>
      <c r="AJ2047" s="5"/>
      <c r="AK2047" s="5"/>
      <c r="AL2047" s="5"/>
      <c r="AM2047" s="5"/>
      <c r="AN2047" s="5"/>
      <c r="AO2047" s="5"/>
      <c r="AP2047" s="5"/>
      <c r="AQ2047" s="5"/>
      <c r="AR2047" s="32"/>
      <c r="AS2047" s="32"/>
      <c r="AT2047" s="28">
        <f>AR2047/($R2047*1000)</f>
        <v>0</v>
      </c>
      <c r="AU2047" s="28">
        <f>AS2047/($R2047*1000)</f>
        <v>0</v>
      </c>
      <c r="BB2047" s="1" t="s">
        <v>2374</v>
      </c>
      <c r="BC2047" s="2">
        <v>44188</v>
      </c>
      <c r="BF2047" s="2">
        <v>45566</v>
      </c>
      <c r="BG2047" s="1" t="s">
        <v>3967</v>
      </c>
      <c r="BH2047" s="1" t="s">
        <v>4102</v>
      </c>
      <c r="BI2047" s="1" t="s">
        <v>103</v>
      </c>
      <c r="BJ2047" s="1" t="s">
        <v>3565</v>
      </c>
      <c r="BK2047" s="1" t="s">
        <v>2435</v>
      </c>
      <c r="BL2047" s="1" t="s">
        <v>2857</v>
      </c>
      <c r="BM2047" s="1" t="s">
        <v>126</v>
      </c>
      <c r="BN2047" s="1" t="s">
        <v>4103</v>
      </c>
      <c r="BO2047" s="1">
        <v>43</v>
      </c>
      <c r="BP2047" s="1">
        <v>43</v>
      </c>
      <c r="BQ2047" s="1" t="s">
        <v>1485</v>
      </c>
      <c r="BR2047" s="1" t="s">
        <v>3581</v>
      </c>
      <c r="BS2047" s="1" t="s">
        <v>84</v>
      </c>
      <c r="BU2047" s="1">
        <v>0</v>
      </c>
      <c r="BV2047" s="1">
        <v>0</v>
      </c>
      <c r="BW2047" s="1">
        <v>0</v>
      </c>
      <c r="BX2047" s="1">
        <v>0</v>
      </c>
    </row>
    <row r="2048" spans="4:76" hidden="1" x14ac:dyDescent="0.25">
      <c r="D2048" s="4"/>
      <c r="E2048" s="5" t="str">
        <f>BJ2048</f>
        <v>DPP-2020-Cycle</v>
      </c>
      <c r="F2048" s="5" t="str">
        <f>BK2048</f>
        <v>Central</v>
      </c>
      <c r="H2048" s="5" t="str">
        <f>BB2048</f>
        <v>Withdrawn</v>
      </c>
      <c r="I2048" s="6" t="str">
        <f>BS2048</f>
        <v>Not Started</v>
      </c>
      <c r="J2048" s="1" t="s">
        <v>5546</v>
      </c>
      <c r="P2048" s="1" t="str">
        <f>BM2048</f>
        <v>NRIS</v>
      </c>
      <c r="R2048" s="1">
        <f>BP2048</f>
        <v>288</v>
      </c>
      <c r="T2048" s="1" t="str">
        <f>BQ2048</f>
        <v>Solar</v>
      </c>
      <c r="U2048" s="1" t="str">
        <f>BH2048</f>
        <v>Johnson</v>
      </c>
      <c r="V2048" s="1" t="str">
        <f>BI2048</f>
        <v>IN</v>
      </c>
      <c r="AB2048" s="1"/>
      <c r="AC2048" s="1"/>
      <c r="AJ2048" s="5"/>
      <c r="AK2048" s="5"/>
      <c r="AL2048" s="5"/>
      <c r="AM2048" s="5"/>
      <c r="AN2048" s="5"/>
      <c r="AO2048" s="5"/>
      <c r="AP2048" s="5"/>
      <c r="AQ2048" s="5"/>
      <c r="AR2048" s="32"/>
      <c r="AS2048" s="32"/>
      <c r="AT2048" s="28">
        <f>AR2048/($R2048*1000)</f>
        <v>0</v>
      </c>
      <c r="AU2048" s="28">
        <f>AS2048/($R2048*1000)</f>
        <v>0</v>
      </c>
      <c r="BB2048" s="1" t="s">
        <v>73</v>
      </c>
      <c r="BC2048" s="2">
        <v>44029</v>
      </c>
      <c r="BD2048" s="2">
        <v>44126</v>
      </c>
      <c r="BF2048" s="2">
        <v>45046</v>
      </c>
      <c r="BG2048" s="1" t="s">
        <v>2850</v>
      </c>
      <c r="BH2048" s="1" t="s">
        <v>3802</v>
      </c>
      <c r="BI2048" s="1" t="s">
        <v>103</v>
      </c>
      <c r="BJ2048" s="1" t="s">
        <v>3565</v>
      </c>
      <c r="BK2048" s="1" t="s">
        <v>2435</v>
      </c>
      <c r="BL2048" s="1" t="s">
        <v>2857</v>
      </c>
      <c r="BM2048" s="1" t="s">
        <v>126</v>
      </c>
      <c r="BN2048" s="1" t="s">
        <v>5547</v>
      </c>
      <c r="BO2048" s="1">
        <v>288</v>
      </c>
      <c r="BP2048" s="1">
        <v>288</v>
      </c>
      <c r="BQ2048" s="1" t="s">
        <v>1485</v>
      </c>
      <c r="BR2048" s="1" t="s">
        <v>3581</v>
      </c>
      <c r="BS2048" s="1" t="s">
        <v>84</v>
      </c>
      <c r="BU2048" s="1">
        <v>0</v>
      </c>
      <c r="BV2048" s="1">
        <v>0</v>
      </c>
      <c r="BW2048" s="1">
        <v>0</v>
      </c>
      <c r="BX2048" s="1">
        <v>0</v>
      </c>
    </row>
    <row r="2049" spans="4:76" hidden="1" x14ac:dyDescent="0.25">
      <c r="D2049" s="4"/>
      <c r="E2049" s="5" t="str">
        <f>BJ2049</f>
        <v>DPP-2020-Cycle</v>
      </c>
      <c r="F2049" s="5" t="str">
        <f>BK2049</f>
        <v>Central</v>
      </c>
      <c r="H2049" s="5" t="str">
        <f>BB2049</f>
        <v>Active</v>
      </c>
      <c r="I2049" s="6" t="str">
        <f>BS2049</f>
        <v>Not Started</v>
      </c>
      <c r="J2049" s="1" t="s">
        <v>4106</v>
      </c>
      <c r="P2049" s="1" t="str">
        <f>BM2049</f>
        <v>NRIS</v>
      </c>
      <c r="R2049" s="1">
        <f>BP2049</f>
        <v>200</v>
      </c>
      <c r="T2049" s="1" t="str">
        <f>BQ2049</f>
        <v>Wind</v>
      </c>
      <c r="U2049" s="1" t="str">
        <f>BH2049</f>
        <v>McDonough</v>
      </c>
      <c r="V2049" s="1" t="str">
        <f>BI2049</f>
        <v>IL</v>
      </c>
      <c r="AB2049" s="1"/>
      <c r="AC2049" s="1"/>
      <c r="AJ2049" s="5"/>
      <c r="AK2049" s="5"/>
      <c r="AL2049" s="5"/>
      <c r="AM2049" s="5"/>
      <c r="AN2049" s="5"/>
      <c r="AO2049" s="5"/>
      <c r="AP2049" s="5"/>
      <c r="AQ2049" s="5"/>
      <c r="AR2049" s="32"/>
      <c r="AS2049" s="32"/>
      <c r="AT2049" s="28">
        <f>AR2049/($R2049*1000)</f>
        <v>0</v>
      </c>
      <c r="AU2049" s="28">
        <f>AS2049/($R2049*1000)</f>
        <v>0</v>
      </c>
      <c r="BB2049" s="1" t="s">
        <v>2374</v>
      </c>
      <c r="BC2049" s="2">
        <v>44264</v>
      </c>
      <c r="BF2049" s="2">
        <v>45184</v>
      </c>
      <c r="BG2049" s="1" t="s">
        <v>122</v>
      </c>
      <c r="BH2049" s="1" t="s">
        <v>4107</v>
      </c>
      <c r="BI2049" s="1" t="s">
        <v>124</v>
      </c>
      <c r="BJ2049" s="1" t="s">
        <v>3565</v>
      </c>
      <c r="BK2049" s="1" t="s">
        <v>2435</v>
      </c>
      <c r="BL2049" s="1" t="s">
        <v>2857</v>
      </c>
      <c r="BM2049" s="1" t="s">
        <v>126</v>
      </c>
      <c r="BN2049" s="1" t="s">
        <v>4108</v>
      </c>
      <c r="BO2049" s="1">
        <v>200</v>
      </c>
      <c r="BP2049" s="1">
        <v>200</v>
      </c>
      <c r="BQ2049" s="1" t="s">
        <v>97</v>
      </c>
      <c r="BR2049" s="1" t="s">
        <v>3613</v>
      </c>
      <c r="BS2049" s="1" t="s">
        <v>84</v>
      </c>
      <c r="BU2049" s="1">
        <v>0</v>
      </c>
      <c r="BV2049" s="1">
        <v>0</v>
      </c>
      <c r="BW2049" s="1">
        <v>0</v>
      </c>
      <c r="BX2049" s="1">
        <v>0</v>
      </c>
    </row>
    <row r="2050" spans="4:76" hidden="1" x14ac:dyDescent="0.25">
      <c r="D2050" s="4"/>
      <c r="E2050" s="5" t="str">
        <f>BJ2050</f>
        <v>DPP-2020-Cycle</v>
      </c>
      <c r="F2050" s="5" t="str">
        <f>BK2050</f>
        <v>Central</v>
      </c>
      <c r="H2050" s="5" t="str">
        <f>BB2050</f>
        <v>Withdrawn</v>
      </c>
      <c r="I2050" s="6" t="str">
        <f>BS2050</f>
        <v>Not Started</v>
      </c>
      <c r="J2050" s="1" t="s">
        <v>5611</v>
      </c>
      <c r="P2050" s="1" t="str">
        <f>BM2050</f>
        <v>NRIS</v>
      </c>
      <c r="R2050" s="1">
        <f>BP2050</f>
        <v>300</v>
      </c>
      <c r="T2050" s="1" t="str">
        <f>BQ2050</f>
        <v>Wind</v>
      </c>
      <c r="U2050" s="1" t="str">
        <f>BH2050</f>
        <v>Macon,Shelby</v>
      </c>
      <c r="V2050" s="1" t="str">
        <f>BI2050</f>
        <v>IL</v>
      </c>
      <c r="AB2050" s="1"/>
      <c r="AC2050" s="1"/>
      <c r="AJ2050" s="5"/>
      <c r="AK2050" s="5"/>
      <c r="AL2050" s="5"/>
      <c r="AM2050" s="5"/>
      <c r="AN2050" s="5"/>
      <c r="AO2050" s="5"/>
      <c r="AP2050" s="5"/>
      <c r="AQ2050" s="5"/>
      <c r="AR2050" s="32"/>
      <c r="AS2050" s="32"/>
      <c r="AT2050" s="28">
        <f>AR2050/($R2050*1000)</f>
        <v>0</v>
      </c>
      <c r="AU2050" s="28">
        <f>AS2050/($R2050*1000)</f>
        <v>0</v>
      </c>
      <c r="BB2050" s="1" t="s">
        <v>73</v>
      </c>
      <c r="BC2050" s="2">
        <v>44029</v>
      </c>
      <c r="BD2050" s="2">
        <v>44179</v>
      </c>
      <c r="BF2050" s="2">
        <v>45036</v>
      </c>
      <c r="BG2050" s="1" t="s">
        <v>2444</v>
      </c>
      <c r="BH2050" s="1" t="s">
        <v>5612</v>
      </c>
      <c r="BI2050" s="1" t="s">
        <v>124</v>
      </c>
      <c r="BJ2050" s="1" t="s">
        <v>3565</v>
      </c>
      <c r="BK2050" s="1" t="s">
        <v>2435</v>
      </c>
      <c r="BL2050" s="1" t="s">
        <v>2857</v>
      </c>
      <c r="BM2050" s="1" t="s">
        <v>126</v>
      </c>
      <c r="BN2050" s="1" t="s">
        <v>5613</v>
      </c>
      <c r="BO2050" s="1">
        <v>300</v>
      </c>
      <c r="BP2050" s="1">
        <v>300</v>
      </c>
      <c r="BQ2050" s="1" t="s">
        <v>97</v>
      </c>
      <c r="BR2050" s="1" t="s">
        <v>3613</v>
      </c>
      <c r="BS2050" s="1" t="s">
        <v>84</v>
      </c>
      <c r="BU2050" s="1">
        <v>0</v>
      </c>
      <c r="BV2050" s="1">
        <v>0</v>
      </c>
      <c r="BW2050" s="1">
        <v>0</v>
      </c>
      <c r="BX2050" s="1">
        <v>0</v>
      </c>
    </row>
    <row r="2051" spans="4:76" hidden="1" x14ac:dyDescent="0.25">
      <c r="D2051" s="4"/>
      <c r="E2051" s="5" t="str">
        <f>BJ2051</f>
        <v>DPP-2020-Cycle</v>
      </c>
      <c r="F2051" s="5" t="str">
        <f>BK2051</f>
        <v>Central</v>
      </c>
      <c r="H2051" s="5" t="str">
        <f>BB2051</f>
        <v>Active</v>
      </c>
      <c r="I2051" s="6" t="str">
        <f>BS2051</f>
        <v>Not Started</v>
      </c>
      <c r="J2051" s="1" t="s">
        <v>4110</v>
      </c>
      <c r="P2051" s="1" t="str">
        <f>BM2051</f>
        <v>NRIS</v>
      </c>
      <c r="R2051" s="1">
        <f>BP2051</f>
        <v>74</v>
      </c>
      <c r="T2051" s="1" t="str">
        <f>BQ2051</f>
        <v>Solar</v>
      </c>
      <c r="U2051" s="1" t="str">
        <f>BH2051</f>
        <v>Webster</v>
      </c>
      <c r="V2051" s="1" t="str">
        <f>BI2051</f>
        <v>KY</v>
      </c>
      <c r="AB2051" s="1"/>
      <c r="AC2051" s="1"/>
      <c r="AJ2051" s="5"/>
      <c r="AK2051" s="5"/>
      <c r="AL2051" s="5"/>
      <c r="AM2051" s="5"/>
      <c r="AN2051" s="5"/>
      <c r="AO2051" s="5"/>
      <c r="AP2051" s="5"/>
      <c r="AQ2051" s="5"/>
      <c r="AR2051" s="32"/>
      <c r="AS2051" s="32"/>
      <c r="AT2051" s="28">
        <f>AR2051/($R2051*1000)</f>
        <v>0</v>
      </c>
      <c r="AU2051" s="28">
        <f>AS2051/($R2051*1000)</f>
        <v>0</v>
      </c>
      <c r="BB2051" s="1" t="s">
        <v>2374</v>
      </c>
      <c r="BC2051" s="2">
        <v>44188</v>
      </c>
      <c r="BF2051" s="2">
        <v>45170</v>
      </c>
      <c r="BG2051" s="1" t="s">
        <v>1657</v>
      </c>
      <c r="BH2051" s="1" t="s">
        <v>4111</v>
      </c>
      <c r="BI2051" s="1" t="s">
        <v>82</v>
      </c>
      <c r="BJ2051" s="1" t="s">
        <v>3565</v>
      </c>
      <c r="BK2051" s="1" t="s">
        <v>2435</v>
      </c>
      <c r="BL2051" s="1" t="s">
        <v>2857</v>
      </c>
      <c r="BM2051" s="1" t="s">
        <v>126</v>
      </c>
      <c r="BN2051" s="1" t="s">
        <v>4112</v>
      </c>
      <c r="BO2051" s="1">
        <v>74</v>
      </c>
      <c r="BP2051" s="1">
        <v>74</v>
      </c>
      <c r="BQ2051" s="1" t="s">
        <v>1485</v>
      </c>
      <c r="BR2051" s="1" t="s">
        <v>3581</v>
      </c>
      <c r="BS2051" s="1" t="s">
        <v>84</v>
      </c>
      <c r="BU2051" s="1">
        <v>0</v>
      </c>
      <c r="BV2051" s="1">
        <v>0</v>
      </c>
      <c r="BW2051" s="1">
        <v>0</v>
      </c>
      <c r="BX2051" s="1">
        <v>0</v>
      </c>
    </row>
    <row r="2052" spans="4:76" hidden="1" x14ac:dyDescent="0.25">
      <c r="D2052" s="4"/>
      <c r="E2052" s="5" t="str">
        <f>BJ2052</f>
        <v>DPP-2012-AUG</v>
      </c>
      <c r="F2052" s="5" t="str">
        <f>BK2052</f>
        <v>MI</v>
      </c>
      <c r="H2052" s="5" t="str">
        <f>BB2052</f>
        <v>Done</v>
      </c>
      <c r="I2052" s="6" t="str">
        <f>BS2052</f>
        <v>In Service</v>
      </c>
      <c r="J2052" s="1" t="s">
        <v>4558</v>
      </c>
      <c r="P2052" s="1" t="str">
        <f>BM2052</f>
        <v>NRIS</v>
      </c>
      <c r="R2052" s="1">
        <f>BP2052</f>
        <v>70</v>
      </c>
      <c r="T2052" s="1" t="str">
        <f>BQ2052</f>
        <v>Hydro</v>
      </c>
      <c r="U2052" s="1" t="str">
        <f>BH2052</f>
        <v>Mason County</v>
      </c>
      <c r="V2052" s="1" t="str">
        <f>BI2052</f>
        <v>MI</v>
      </c>
      <c r="AB2052" s="1"/>
      <c r="AC2052" s="1"/>
      <c r="AJ2052" s="5"/>
      <c r="AK2052" s="5"/>
      <c r="AL2052" s="5"/>
      <c r="AM2052" s="5"/>
      <c r="AN2052" s="5"/>
      <c r="AO2052" s="5"/>
      <c r="AP2052" s="5"/>
      <c r="AQ2052" s="5"/>
      <c r="AR2052" s="5"/>
      <c r="AS2052" s="5"/>
      <c r="AT2052" s="5"/>
      <c r="AU2052" s="5"/>
      <c r="BB2052" s="1" t="s">
        <v>58</v>
      </c>
      <c r="BC2052" s="2">
        <v>40813</v>
      </c>
      <c r="BE2052" s="2">
        <v>41444</v>
      </c>
      <c r="BF2052" s="2">
        <v>42146</v>
      </c>
      <c r="BG2052" s="1" t="s">
        <v>139</v>
      </c>
      <c r="BH2052" s="1" t="s">
        <v>1218</v>
      </c>
      <c r="BI2052" s="1" t="s">
        <v>130</v>
      </c>
      <c r="BJ2052" s="1" t="s">
        <v>1435</v>
      </c>
      <c r="BK2052" s="1" t="s">
        <v>130</v>
      </c>
      <c r="BL2052" s="1" t="s">
        <v>134</v>
      </c>
      <c r="BM2052" s="1" t="s">
        <v>126</v>
      </c>
      <c r="BN2052" s="1" t="s">
        <v>4559</v>
      </c>
      <c r="BO2052" s="1">
        <v>70</v>
      </c>
      <c r="BP2052" s="1">
        <v>70</v>
      </c>
      <c r="BQ2052" s="1" t="s">
        <v>69</v>
      </c>
      <c r="BR2052" s="1" t="s">
        <v>3608</v>
      </c>
      <c r="BS2052" s="1" t="s">
        <v>65</v>
      </c>
      <c r="BT2052" s="2">
        <v>41305</v>
      </c>
      <c r="BU2052" s="1">
        <v>0</v>
      </c>
      <c r="BV2052" s="1">
        <v>0</v>
      </c>
      <c r="BW2052" s="1">
        <v>0</v>
      </c>
      <c r="BX2052" s="1">
        <v>0</v>
      </c>
    </row>
    <row r="2053" spans="4:76" hidden="1" x14ac:dyDescent="0.25">
      <c r="D2053" s="4"/>
      <c r="E2053" s="5" t="str">
        <f>BJ2053</f>
        <v>DPP-2012-AUG</v>
      </c>
      <c r="F2053" s="5" t="str">
        <f>BK2053</f>
        <v>MI</v>
      </c>
      <c r="H2053" s="5" t="str">
        <f>BB2053</f>
        <v>Done</v>
      </c>
      <c r="I2053" s="6" t="str">
        <f>BS2053</f>
        <v>In Service</v>
      </c>
      <c r="J2053" s="1" t="s">
        <v>4560</v>
      </c>
      <c r="P2053" s="1" t="str">
        <f>BM2053</f>
        <v>NRIS</v>
      </c>
      <c r="R2053" s="1">
        <f>BP2053</f>
        <v>70</v>
      </c>
      <c r="T2053" s="1" t="str">
        <f>BQ2053</f>
        <v>Hydro</v>
      </c>
      <c r="U2053" s="1" t="str">
        <f>BH2053</f>
        <v>Mason County</v>
      </c>
      <c r="V2053" s="1" t="str">
        <f>BI2053</f>
        <v>MI</v>
      </c>
      <c r="AB2053" s="1"/>
      <c r="AC2053" s="1"/>
      <c r="AJ2053" s="5"/>
      <c r="AK2053" s="5"/>
      <c r="AL2053" s="5"/>
      <c r="AM2053" s="5"/>
      <c r="AN2053" s="5"/>
      <c r="AO2053" s="5"/>
      <c r="AP2053" s="5"/>
      <c r="AQ2053" s="5"/>
      <c r="AR2053" s="5"/>
      <c r="AS2053" s="5"/>
      <c r="AT2053" s="5"/>
      <c r="AU2053" s="5"/>
      <c r="BB2053" s="1" t="s">
        <v>58</v>
      </c>
      <c r="BC2053" s="2">
        <v>40813</v>
      </c>
      <c r="BE2053" s="2">
        <v>41444</v>
      </c>
      <c r="BF2053" s="2">
        <v>42517</v>
      </c>
      <c r="BG2053" s="1" t="s">
        <v>139</v>
      </c>
      <c r="BH2053" s="1" t="s">
        <v>1218</v>
      </c>
      <c r="BI2053" s="1" t="s">
        <v>130</v>
      </c>
      <c r="BJ2053" s="1" t="s">
        <v>1435</v>
      </c>
      <c r="BK2053" s="1" t="s">
        <v>130</v>
      </c>
      <c r="BL2053" s="1" t="s">
        <v>134</v>
      </c>
      <c r="BM2053" s="1" t="s">
        <v>126</v>
      </c>
      <c r="BN2053" s="1" t="s">
        <v>4559</v>
      </c>
      <c r="BO2053" s="1">
        <v>70</v>
      </c>
      <c r="BP2053" s="1">
        <v>70</v>
      </c>
      <c r="BQ2053" s="1" t="s">
        <v>69</v>
      </c>
      <c r="BR2053" s="1" t="s">
        <v>3608</v>
      </c>
      <c r="BS2053" s="1" t="s">
        <v>65</v>
      </c>
      <c r="BT2053" s="2">
        <v>42277</v>
      </c>
      <c r="BU2053" s="1">
        <v>0</v>
      </c>
      <c r="BV2053" s="1">
        <v>0</v>
      </c>
      <c r="BW2053" s="1">
        <v>0</v>
      </c>
      <c r="BX2053" s="1">
        <v>0</v>
      </c>
    </row>
    <row r="2054" spans="4:76" hidden="1" x14ac:dyDescent="0.25">
      <c r="D2054" s="4"/>
      <c r="E2054" s="5" t="str">
        <f>BJ2054</f>
        <v>DPP-2012-AUG</v>
      </c>
      <c r="F2054" s="5" t="str">
        <f>BK2054</f>
        <v>MI</v>
      </c>
      <c r="H2054" s="5" t="str">
        <f>BB2054</f>
        <v>Done</v>
      </c>
      <c r="I2054" s="6" t="str">
        <f>BS2054</f>
        <v>Under Construction</v>
      </c>
      <c r="J2054" s="1" t="s">
        <v>4561</v>
      </c>
      <c r="P2054" s="1" t="str">
        <f>BM2054</f>
        <v>NRIS</v>
      </c>
      <c r="R2054" s="1">
        <f>BP2054</f>
        <v>70</v>
      </c>
      <c r="T2054" s="1" t="str">
        <f>BQ2054</f>
        <v>Hydro</v>
      </c>
      <c r="U2054" s="1" t="str">
        <f>BH2054</f>
        <v>Mason County</v>
      </c>
      <c r="V2054" s="1" t="str">
        <f>BI2054</f>
        <v>MI</v>
      </c>
      <c r="AB2054" s="1"/>
      <c r="AC2054" s="1"/>
      <c r="AJ2054" s="5"/>
      <c r="AK2054" s="5"/>
      <c r="AL2054" s="5"/>
      <c r="AM2054" s="5"/>
      <c r="AN2054" s="5"/>
      <c r="AO2054" s="5"/>
      <c r="AP2054" s="5"/>
      <c r="AQ2054" s="5"/>
      <c r="AR2054" s="5"/>
      <c r="AS2054" s="5"/>
      <c r="AT2054" s="5"/>
      <c r="AU2054" s="5"/>
      <c r="BB2054" s="1" t="s">
        <v>58</v>
      </c>
      <c r="BC2054" s="2">
        <v>40813</v>
      </c>
      <c r="BE2054" s="2">
        <v>41444</v>
      </c>
      <c r="BF2054" s="2">
        <v>42881</v>
      </c>
      <c r="BG2054" s="1" t="s">
        <v>139</v>
      </c>
      <c r="BH2054" s="1" t="s">
        <v>1218</v>
      </c>
      <c r="BI2054" s="1" t="s">
        <v>130</v>
      </c>
      <c r="BJ2054" s="1" t="s">
        <v>1435</v>
      </c>
      <c r="BK2054" s="1" t="s">
        <v>130</v>
      </c>
      <c r="BL2054" s="1" t="s">
        <v>134</v>
      </c>
      <c r="BM2054" s="1" t="s">
        <v>126</v>
      </c>
      <c r="BN2054" s="1" t="s">
        <v>4559</v>
      </c>
      <c r="BO2054" s="1">
        <v>70</v>
      </c>
      <c r="BP2054" s="1">
        <v>70</v>
      </c>
      <c r="BQ2054" s="1" t="s">
        <v>69</v>
      </c>
      <c r="BR2054" s="1" t="s">
        <v>3608</v>
      </c>
      <c r="BS2054" s="1" t="s">
        <v>71</v>
      </c>
      <c r="BT2054" s="2">
        <v>41783</v>
      </c>
      <c r="BU2054" s="1">
        <v>0</v>
      </c>
      <c r="BV2054" s="1">
        <v>0</v>
      </c>
      <c r="BW2054" s="1">
        <v>0</v>
      </c>
      <c r="BX2054" s="1">
        <v>0</v>
      </c>
    </row>
    <row r="2055" spans="4:76" hidden="1" x14ac:dyDescent="0.25">
      <c r="D2055" s="4"/>
      <c r="E2055" s="5" t="str">
        <f>BJ2055</f>
        <v>DPP-2012-AUG</v>
      </c>
      <c r="F2055" s="5" t="str">
        <f>BK2055</f>
        <v>MI</v>
      </c>
      <c r="H2055" s="5" t="str">
        <f>BB2055</f>
        <v>Done</v>
      </c>
      <c r="I2055" s="6" t="str">
        <f>BS2055</f>
        <v>In Service</v>
      </c>
      <c r="J2055" s="1" t="s">
        <v>4562</v>
      </c>
      <c r="P2055" s="1" t="str">
        <f>BM2055</f>
        <v>NRIS</v>
      </c>
      <c r="R2055" s="1">
        <f>BP2055</f>
        <v>70</v>
      </c>
      <c r="T2055" s="1" t="str">
        <f>BQ2055</f>
        <v>Hydro</v>
      </c>
      <c r="U2055" s="1" t="str">
        <f>BH2055</f>
        <v>Mason County</v>
      </c>
      <c r="V2055" s="1" t="str">
        <f>BI2055</f>
        <v>MI</v>
      </c>
      <c r="AB2055" s="1"/>
      <c r="AC2055" s="1"/>
      <c r="AJ2055" s="5"/>
      <c r="AK2055" s="5"/>
      <c r="AL2055" s="5"/>
      <c r="AM2055" s="5"/>
      <c r="AN2055" s="5"/>
      <c r="AO2055" s="5"/>
      <c r="AP2055" s="5"/>
      <c r="AQ2055" s="5"/>
      <c r="AR2055" s="5"/>
      <c r="AS2055" s="5"/>
      <c r="AT2055" s="5"/>
      <c r="AU2055" s="5"/>
      <c r="BB2055" s="1" t="s">
        <v>58</v>
      </c>
      <c r="BC2055" s="2">
        <v>40813</v>
      </c>
      <c r="BE2055" s="2">
        <v>41444</v>
      </c>
      <c r="BF2055" s="2">
        <v>42881</v>
      </c>
      <c r="BG2055" s="1" t="s">
        <v>139</v>
      </c>
      <c r="BH2055" s="1" t="s">
        <v>1218</v>
      </c>
      <c r="BI2055" s="1" t="s">
        <v>130</v>
      </c>
      <c r="BJ2055" s="1" t="s">
        <v>1435</v>
      </c>
      <c r="BK2055" s="1" t="s">
        <v>130</v>
      </c>
      <c r="BL2055" s="1" t="s">
        <v>134</v>
      </c>
      <c r="BM2055" s="1" t="s">
        <v>126</v>
      </c>
      <c r="BN2055" s="1" t="s">
        <v>4559</v>
      </c>
      <c r="BO2055" s="1">
        <v>70</v>
      </c>
      <c r="BP2055" s="1">
        <v>70</v>
      </c>
      <c r="BQ2055" s="1" t="s">
        <v>69</v>
      </c>
      <c r="BR2055" s="1" t="s">
        <v>3608</v>
      </c>
      <c r="BS2055" s="1" t="s">
        <v>65</v>
      </c>
      <c r="BT2055" s="2">
        <v>42146</v>
      </c>
      <c r="BU2055" s="1">
        <v>0</v>
      </c>
      <c r="BV2055" s="1">
        <v>0</v>
      </c>
      <c r="BW2055" s="1">
        <v>0</v>
      </c>
      <c r="BX2055" s="1">
        <v>0</v>
      </c>
    </row>
    <row r="2056" spans="4:76" hidden="1" x14ac:dyDescent="0.25">
      <c r="D2056" s="4"/>
      <c r="E2056" s="5" t="str">
        <f>BJ2056</f>
        <v>DPP-2012-AUG</v>
      </c>
      <c r="F2056" s="5" t="str">
        <f>BK2056</f>
        <v>MI</v>
      </c>
      <c r="H2056" s="5" t="str">
        <f>BB2056</f>
        <v>Done</v>
      </c>
      <c r="I2056" s="6" t="str">
        <f>BS2056</f>
        <v>Under Construction</v>
      </c>
      <c r="J2056" s="1" t="s">
        <v>4563</v>
      </c>
      <c r="P2056" s="1" t="str">
        <f>BM2056</f>
        <v>NRIS</v>
      </c>
      <c r="R2056" s="1">
        <f>BP2056</f>
        <v>70</v>
      </c>
      <c r="T2056" s="1" t="str">
        <f>BQ2056</f>
        <v>Hydro</v>
      </c>
      <c r="U2056" s="1" t="str">
        <f>BH2056</f>
        <v>Mason County</v>
      </c>
      <c r="V2056" s="1" t="str">
        <f>BI2056</f>
        <v>MI</v>
      </c>
      <c r="AB2056" s="1"/>
      <c r="AC2056" s="1"/>
      <c r="AJ2056" s="5"/>
      <c r="AK2056" s="5"/>
      <c r="AL2056" s="5"/>
      <c r="AM2056" s="5"/>
      <c r="AN2056" s="5"/>
      <c r="AO2056" s="5"/>
      <c r="AP2056" s="5"/>
      <c r="AQ2056" s="5"/>
      <c r="AR2056" s="5"/>
      <c r="AS2056" s="5"/>
      <c r="AT2056" s="5"/>
      <c r="AU2056" s="5"/>
      <c r="BB2056" s="1" t="s">
        <v>58</v>
      </c>
      <c r="BC2056" s="2">
        <v>40813</v>
      </c>
      <c r="BE2056" s="2">
        <v>41444</v>
      </c>
      <c r="BF2056" s="2">
        <v>43245</v>
      </c>
      <c r="BG2056" s="1" t="s">
        <v>139</v>
      </c>
      <c r="BH2056" s="1" t="s">
        <v>1218</v>
      </c>
      <c r="BI2056" s="1" t="s">
        <v>130</v>
      </c>
      <c r="BJ2056" s="1" t="s">
        <v>1435</v>
      </c>
      <c r="BK2056" s="1" t="s">
        <v>130</v>
      </c>
      <c r="BL2056" s="1" t="s">
        <v>134</v>
      </c>
      <c r="BM2056" s="1" t="s">
        <v>126</v>
      </c>
      <c r="BN2056" s="1" t="s">
        <v>4559</v>
      </c>
      <c r="BO2056" s="1">
        <v>70</v>
      </c>
      <c r="BP2056" s="1">
        <v>70</v>
      </c>
      <c r="BQ2056" s="1" t="s">
        <v>69</v>
      </c>
      <c r="BR2056" s="1" t="s">
        <v>3608</v>
      </c>
      <c r="BS2056" s="1" t="s">
        <v>71</v>
      </c>
      <c r="BT2056" s="2">
        <v>42517</v>
      </c>
      <c r="BU2056" s="1">
        <v>0</v>
      </c>
      <c r="BV2056" s="1">
        <v>0</v>
      </c>
      <c r="BW2056" s="1">
        <v>0</v>
      </c>
      <c r="BX2056" s="1">
        <v>0</v>
      </c>
    </row>
    <row r="2057" spans="4:76" hidden="1" x14ac:dyDescent="0.25">
      <c r="D2057" s="4"/>
      <c r="E2057" s="5" t="str">
        <f>BJ2057</f>
        <v>DPP-2012-AUG</v>
      </c>
      <c r="F2057" s="5" t="str">
        <f>BK2057</f>
        <v>MI</v>
      </c>
      <c r="H2057" s="5" t="str">
        <f>BB2057</f>
        <v>Done</v>
      </c>
      <c r="I2057" s="6" t="str">
        <f>BS2057</f>
        <v>In Service</v>
      </c>
      <c r="J2057" s="1" t="s">
        <v>4564</v>
      </c>
      <c r="P2057" s="1" t="str">
        <f>BM2057</f>
        <v>NRIS</v>
      </c>
      <c r="R2057" s="1">
        <f>BP2057</f>
        <v>70</v>
      </c>
      <c r="T2057" s="1" t="str">
        <f>BQ2057</f>
        <v>Hydro</v>
      </c>
      <c r="U2057" s="1" t="str">
        <f>BH2057</f>
        <v>Mason County</v>
      </c>
      <c r="V2057" s="1" t="str">
        <f>BI2057</f>
        <v>MI</v>
      </c>
      <c r="AB2057" s="1"/>
      <c r="AC2057" s="1"/>
      <c r="AJ2057" s="5"/>
      <c r="AK2057" s="5"/>
      <c r="AL2057" s="5"/>
      <c r="AM2057" s="5"/>
      <c r="AN2057" s="5"/>
      <c r="AO2057" s="5"/>
      <c r="AP2057" s="5"/>
      <c r="AQ2057" s="5"/>
      <c r="AR2057" s="5"/>
      <c r="AS2057" s="5"/>
      <c r="AT2057" s="5"/>
      <c r="AU2057" s="5"/>
      <c r="BB2057" s="1" t="s">
        <v>58</v>
      </c>
      <c r="BC2057" s="2">
        <v>40813</v>
      </c>
      <c r="BE2057" s="2">
        <v>41444</v>
      </c>
      <c r="BF2057" s="2">
        <v>43609</v>
      </c>
      <c r="BG2057" s="1" t="s">
        <v>139</v>
      </c>
      <c r="BH2057" s="1" t="s">
        <v>1218</v>
      </c>
      <c r="BI2057" s="1" t="s">
        <v>130</v>
      </c>
      <c r="BJ2057" s="1" t="s">
        <v>1435</v>
      </c>
      <c r="BK2057" s="1" t="s">
        <v>130</v>
      </c>
      <c r="BL2057" s="1" t="s">
        <v>134</v>
      </c>
      <c r="BM2057" s="1" t="s">
        <v>126</v>
      </c>
      <c r="BN2057" s="1" t="s">
        <v>4559</v>
      </c>
      <c r="BO2057" s="1">
        <v>70</v>
      </c>
      <c r="BP2057" s="1">
        <v>70</v>
      </c>
      <c r="BQ2057" s="1" t="s">
        <v>69</v>
      </c>
      <c r="BR2057" s="1" t="s">
        <v>3608</v>
      </c>
      <c r="BS2057" s="1" t="s">
        <v>65</v>
      </c>
      <c r="BT2057" s="2">
        <v>42881</v>
      </c>
      <c r="BU2057" s="1">
        <v>0</v>
      </c>
      <c r="BV2057" s="1">
        <v>0</v>
      </c>
      <c r="BW2057" s="1">
        <v>0</v>
      </c>
      <c r="BX2057" s="1">
        <v>0</v>
      </c>
    </row>
    <row r="2058" spans="4:76" hidden="1" x14ac:dyDescent="0.25">
      <c r="D2058" s="4"/>
      <c r="E2058" s="5" t="str">
        <f>BJ2058</f>
        <v>DPP-2012-AUG</v>
      </c>
      <c r="F2058" s="5">
        <f>BK2058</f>
        <v>0</v>
      </c>
      <c r="H2058" s="5" t="str">
        <f>BB2058</f>
        <v>Done</v>
      </c>
      <c r="I2058" s="6" t="str">
        <f>BS2058</f>
        <v>In Service</v>
      </c>
      <c r="J2058" s="1" t="s">
        <v>4565</v>
      </c>
      <c r="P2058" s="1" t="str">
        <f>BM2058</f>
        <v>NRIS</v>
      </c>
      <c r="R2058" s="1">
        <f>BP2058</f>
        <v>35</v>
      </c>
      <c r="T2058" s="1" t="str">
        <f>BQ2058</f>
        <v>Coal</v>
      </c>
      <c r="U2058" s="1" t="str">
        <f>BH2058</f>
        <v>Randolph County</v>
      </c>
      <c r="V2058" s="1" t="str">
        <f>BI2058</f>
        <v>IL</v>
      </c>
      <c r="AB2058" s="1"/>
      <c r="AC2058" s="1"/>
      <c r="AJ2058" s="5"/>
      <c r="AK2058" s="5"/>
      <c r="AL2058" s="5"/>
      <c r="AM2058" s="5"/>
      <c r="AN2058" s="5"/>
      <c r="AO2058" s="5"/>
      <c r="AP2058" s="5"/>
      <c r="AQ2058" s="5"/>
      <c r="AR2058" s="5"/>
      <c r="AS2058" s="5"/>
      <c r="AT2058" s="5"/>
      <c r="AU2058" s="5"/>
      <c r="BB2058" s="1" t="s">
        <v>58</v>
      </c>
      <c r="BC2058" s="2">
        <v>40856</v>
      </c>
      <c r="BE2058" s="2">
        <v>41579</v>
      </c>
      <c r="BF2058" s="2">
        <v>41518</v>
      </c>
      <c r="BG2058" s="1" t="s">
        <v>122</v>
      </c>
      <c r="BH2058" s="1" t="s">
        <v>493</v>
      </c>
      <c r="BI2058" s="1" t="s">
        <v>124</v>
      </c>
      <c r="BJ2058" s="1" t="s">
        <v>1435</v>
      </c>
      <c r="BL2058" s="1" t="s">
        <v>77</v>
      </c>
      <c r="BM2058" s="1" t="s">
        <v>126</v>
      </c>
      <c r="BN2058" s="1" t="s">
        <v>4566</v>
      </c>
      <c r="BO2058" s="1">
        <v>35</v>
      </c>
      <c r="BP2058" s="1">
        <v>35</v>
      </c>
      <c r="BQ2058" s="1" t="s">
        <v>83</v>
      </c>
      <c r="BR2058" s="1" t="s">
        <v>94</v>
      </c>
      <c r="BS2058" s="1" t="s">
        <v>65</v>
      </c>
      <c r="BT2058" s="2">
        <v>43245</v>
      </c>
      <c r="BU2058" s="1">
        <v>0</v>
      </c>
      <c r="BV2058" s="1">
        <v>0</v>
      </c>
      <c r="BW2058" s="1">
        <v>0</v>
      </c>
      <c r="BX2058" s="1">
        <v>0</v>
      </c>
    </row>
    <row r="2059" spans="4:76" hidden="1" x14ac:dyDescent="0.25">
      <c r="D2059" s="4"/>
      <c r="E2059" s="5" t="str">
        <f>BJ2059</f>
        <v>DPP-2013-AUG</v>
      </c>
      <c r="F2059" s="5" t="str">
        <f>BK2059</f>
        <v>West</v>
      </c>
      <c r="H2059" s="5" t="str">
        <f>BB2059</f>
        <v>Done</v>
      </c>
      <c r="I2059" s="6" t="str">
        <f>BS2059</f>
        <v>In Service</v>
      </c>
      <c r="J2059" s="1" t="s">
        <v>4567</v>
      </c>
      <c r="P2059" s="1" t="str">
        <f>BM2059</f>
        <v>NRIS</v>
      </c>
      <c r="R2059" s="1">
        <f>BP2059</f>
        <v>700</v>
      </c>
      <c r="T2059" s="1" t="str">
        <f>BQ2059</f>
        <v>Combined Cycle</v>
      </c>
      <c r="U2059" s="1" t="str">
        <f>BH2059</f>
        <v>Marshall County</v>
      </c>
      <c r="V2059" s="1" t="str">
        <f>BI2059</f>
        <v>IA</v>
      </c>
      <c r="AB2059" s="1"/>
      <c r="AC2059" s="1"/>
      <c r="AJ2059" s="5"/>
      <c r="AK2059" s="5"/>
      <c r="AL2059" s="5"/>
      <c r="AM2059" s="5"/>
      <c r="AN2059" s="5"/>
      <c r="AO2059" s="5"/>
      <c r="AP2059" s="5"/>
      <c r="AQ2059" s="5"/>
      <c r="AR2059" s="5"/>
      <c r="AS2059" s="5"/>
      <c r="AT2059" s="5"/>
      <c r="AU2059" s="5"/>
      <c r="BB2059" s="1" t="s">
        <v>58</v>
      </c>
      <c r="BC2059" s="2">
        <v>40861</v>
      </c>
      <c r="BE2059" s="2">
        <v>42389</v>
      </c>
      <c r="BF2059" s="2">
        <v>42430</v>
      </c>
      <c r="BG2059" s="1" t="s">
        <v>87</v>
      </c>
      <c r="BH2059" s="1" t="s">
        <v>107</v>
      </c>
      <c r="BI2059" s="1" t="s">
        <v>89</v>
      </c>
      <c r="BJ2059" s="1" t="s">
        <v>1937</v>
      </c>
      <c r="BK2059" s="1" t="s">
        <v>725</v>
      </c>
      <c r="BL2059" s="1" t="s">
        <v>77</v>
      </c>
      <c r="BM2059" s="1" t="s">
        <v>126</v>
      </c>
      <c r="BN2059" s="1" t="s">
        <v>4568</v>
      </c>
      <c r="BO2059" s="1">
        <v>635</v>
      </c>
      <c r="BP2059" s="1">
        <v>700</v>
      </c>
      <c r="BQ2059" s="1" t="s">
        <v>94</v>
      </c>
      <c r="BR2059" s="1" t="s">
        <v>555</v>
      </c>
      <c r="BS2059" s="1" t="s">
        <v>65</v>
      </c>
      <c r="BT2059" s="2">
        <v>43279</v>
      </c>
      <c r="BU2059" s="1">
        <v>0</v>
      </c>
      <c r="BV2059" s="1">
        <v>0</v>
      </c>
      <c r="BW2059" s="1">
        <v>0</v>
      </c>
      <c r="BX2059" s="1">
        <v>0</v>
      </c>
    </row>
    <row r="2060" spans="4:76" hidden="1" x14ac:dyDescent="0.25">
      <c r="D2060" s="4"/>
      <c r="E2060" s="5" t="str">
        <f>BJ2060</f>
        <v>DPP-2020-Cycle</v>
      </c>
      <c r="F2060" s="5" t="str">
        <f>BK2060</f>
        <v>Central</v>
      </c>
      <c r="H2060" s="5" t="str">
        <f>BB2060</f>
        <v>Active</v>
      </c>
      <c r="I2060" s="6" t="str">
        <f>BS2060</f>
        <v>Not Started</v>
      </c>
      <c r="J2060" s="1" t="s">
        <v>4113</v>
      </c>
      <c r="P2060" s="1" t="str">
        <f>BM2060</f>
        <v>NRIS</v>
      </c>
      <c r="R2060" s="1">
        <f>BP2060</f>
        <v>50</v>
      </c>
      <c r="T2060" s="1" t="str">
        <f>BQ2060</f>
        <v>Battery Storage</v>
      </c>
      <c r="U2060" s="1" t="str">
        <f>BH2060</f>
        <v>Shelby</v>
      </c>
      <c r="V2060" s="1" t="str">
        <f>BI2060</f>
        <v>IN</v>
      </c>
      <c r="AB2060" s="1"/>
      <c r="AC2060" s="1"/>
      <c r="AJ2060" s="5"/>
      <c r="AK2060" s="5"/>
      <c r="AL2060" s="5"/>
      <c r="AM2060" s="5"/>
      <c r="AN2060" s="5"/>
      <c r="AO2060" s="5"/>
      <c r="AP2060" s="5"/>
      <c r="AQ2060" s="5"/>
      <c r="AR2060" s="32"/>
      <c r="AS2060" s="32"/>
      <c r="AT2060" s="28">
        <f>AR2060/($R2060*1000)</f>
        <v>0</v>
      </c>
      <c r="AU2060" s="28">
        <f>AS2060/($R2060*1000)</f>
        <v>0</v>
      </c>
      <c r="BB2060" s="1" t="s">
        <v>2374</v>
      </c>
      <c r="BC2060" s="2">
        <v>44246</v>
      </c>
      <c r="BF2060" s="2">
        <v>45170</v>
      </c>
      <c r="BG2060" s="1" t="s">
        <v>2850</v>
      </c>
      <c r="BH2060" s="1" t="s">
        <v>4102</v>
      </c>
      <c r="BI2060" s="1" t="s">
        <v>103</v>
      </c>
      <c r="BJ2060" s="1" t="s">
        <v>3565</v>
      </c>
      <c r="BK2060" s="1" t="s">
        <v>2435</v>
      </c>
      <c r="BL2060" s="1" t="s">
        <v>2857</v>
      </c>
      <c r="BM2060" s="1" t="s">
        <v>126</v>
      </c>
      <c r="BN2060" s="1" t="s">
        <v>4114</v>
      </c>
      <c r="BO2060" s="1">
        <v>50</v>
      </c>
      <c r="BP2060" s="1">
        <v>50</v>
      </c>
      <c r="BQ2060" s="1" t="s">
        <v>2498</v>
      </c>
      <c r="BR2060" s="1" t="s">
        <v>2498</v>
      </c>
      <c r="BS2060" s="1" t="s">
        <v>84</v>
      </c>
      <c r="BU2060" s="1">
        <v>0</v>
      </c>
      <c r="BV2060" s="1">
        <v>0</v>
      </c>
      <c r="BW2060" s="1">
        <v>0</v>
      </c>
      <c r="BX2060" s="1">
        <v>0</v>
      </c>
    </row>
    <row r="2061" spans="4:76" hidden="1" x14ac:dyDescent="0.25">
      <c r="D2061" s="4"/>
      <c r="E2061" s="5">
        <f>BJ2061</f>
        <v>0</v>
      </c>
      <c r="F2061" s="5">
        <f>BK2061</f>
        <v>0</v>
      </c>
      <c r="H2061" s="5" t="str">
        <f>BB2061</f>
        <v>Done</v>
      </c>
      <c r="I2061" s="6" t="str">
        <f>BS2061</f>
        <v>In Service</v>
      </c>
      <c r="J2061" s="1" t="s">
        <v>4571</v>
      </c>
      <c r="P2061" s="1" t="str">
        <f>BM2061</f>
        <v>NRIS</v>
      </c>
      <c r="R2061" s="1">
        <f>BP2061</f>
        <v>110</v>
      </c>
      <c r="T2061" s="1" t="str">
        <f>BQ2061</f>
        <v>Wind</v>
      </c>
      <c r="U2061" s="1" t="str">
        <f>BH2061</f>
        <v>Huron County</v>
      </c>
      <c r="V2061" s="1" t="str">
        <f>BI2061</f>
        <v>MI</v>
      </c>
      <c r="AB2061" s="1"/>
      <c r="AC2061" s="1"/>
      <c r="AJ2061" s="5"/>
      <c r="AK2061" s="5"/>
      <c r="AL2061" s="5"/>
      <c r="AM2061" s="5"/>
      <c r="AN2061" s="5"/>
      <c r="AO2061" s="5"/>
      <c r="AP2061" s="5"/>
      <c r="AQ2061" s="5"/>
      <c r="AR2061" s="5"/>
      <c r="AS2061" s="5"/>
      <c r="AT2061" s="5"/>
      <c r="AU2061" s="5"/>
      <c r="BB2061" s="1" t="s">
        <v>58</v>
      </c>
      <c r="BC2061" s="2">
        <v>40862</v>
      </c>
      <c r="BE2061" s="2">
        <v>41424</v>
      </c>
      <c r="BF2061" s="2">
        <v>42094</v>
      </c>
      <c r="BG2061" s="1" t="s">
        <v>128</v>
      </c>
      <c r="BH2061" s="1" t="s">
        <v>546</v>
      </c>
      <c r="BI2061" s="1" t="s">
        <v>130</v>
      </c>
      <c r="BL2061" s="1" t="s">
        <v>599</v>
      </c>
      <c r="BM2061" s="1" t="s">
        <v>126</v>
      </c>
      <c r="BN2061" s="1" t="s">
        <v>2297</v>
      </c>
      <c r="BO2061" s="1">
        <v>110</v>
      </c>
      <c r="BP2061" s="1">
        <v>110</v>
      </c>
      <c r="BQ2061" s="1" t="s">
        <v>97</v>
      </c>
      <c r="BR2061" s="1" t="s">
        <v>98</v>
      </c>
      <c r="BS2061" s="1" t="s">
        <v>65</v>
      </c>
      <c r="BT2061" s="2">
        <v>42491</v>
      </c>
      <c r="BU2061" s="1">
        <v>0</v>
      </c>
      <c r="BV2061" s="1">
        <v>0</v>
      </c>
      <c r="BW2061" s="1">
        <v>0</v>
      </c>
      <c r="BX2061" s="1">
        <v>0</v>
      </c>
    </row>
    <row r="2062" spans="4:76" hidden="1" x14ac:dyDescent="0.25">
      <c r="D2062" s="4"/>
      <c r="E2062" s="5" t="str">
        <f>BJ2062</f>
        <v>DPP-2020-Cycle</v>
      </c>
      <c r="F2062" s="5" t="str">
        <f>BK2062</f>
        <v>East (ATC)</v>
      </c>
      <c r="H2062" s="5" t="str">
        <f>BB2062</f>
        <v>Withdrawn</v>
      </c>
      <c r="I2062" s="6" t="str">
        <f>BS2062</f>
        <v>Not Started</v>
      </c>
      <c r="J2062" s="1" t="s">
        <v>5860</v>
      </c>
      <c r="P2062" s="1" t="str">
        <f>BM2062</f>
        <v>NRIS</v>
      </c>
      <c r="R2062" s="1">
        <f>BP2062</f>
        <v>200</v>
      </c>
      <c r="T2062" s="1" t="str">
        <f>BQ2062</f>
        <v>Solar</v>
      </c>
      <c r="U2062" s="1" t="str">
        <f>BH2062</f>
        <v>Columbia</v>
      </c>
      <c r="V2062" s="1" t="str">
        <f>BI2062</f>
        <v>WI</v>
      </c>
      <c r="AB2062" s="1"/>
      <c r="AC2062" s="1"/>
      <c r="AJ2062" s="5"/>
      <c r="AK2062" s="5"/>
      <c r="AL2062" s="5"/>
      <c r="AM2062" s="5"/>
      <c r="AN2062" s="5"/>
      <c r="AO2062" s="5"/>
      <c r="AP2062" s="5"/>
      <c r="AQ2062" s="5"/>
      <c r="AR2062" s="32"/>
      <c r="AS2062" s="32"/>
      <c r="AT2062" s="28">
        <f>AR2062/($R2062*1000)</f>
        <v>0</v>
      </c>
      <c r="AU2062" s="28">
        <f>AS2062/($R2062*1000)</f>
        <v>0</v>
      </c>
      <c r="BB2062" s="1" t="s">
        <v>73</v>
      </c>
      <c r="BC2062" s="2">
        <v>44029</v>
      </c>
      <c r="BD2062" s="2">
        <v>44250</v>
      </c>
      <c r="BF2062" s="2">
        <v>45342</v>
      </c>
      <c r="BG2062" s="1" t="s">
        <v>74</v>
      </c>
      <c r="BH2062" s="1" t="s">
        <v>3936</v>
      </c>
      <c r="BI2062" s="1" t="s">
        <v>76</v>
      </c>
      <c r="BJ2062" s="1" t="s">
        <v>3565</v>
      </c>
      <c r="BK2062" s="1" t="s">
        <v>2196</v>
      </c>
      <c r="BL2062" s="1" t="s">
        <v>2857</v>
      </c>
      <c r="BM2062" s="1" t="s">
        <v>126</v>
      </c>
      <c r="BN2062" s="1" t="s">
        <v>5861</v>
      </c>
      <c r="BO2062" s="1">
        <v>200</v>
      </c>
      <c r="BP2062" s="1">
        <v>200</v>
      </c>
      <c r="BQ2062" s="1" t="s">
        <v>1485</v>
      </c>
      <c r="BR2062" s="1" t="s">
        <v>3581</v>
      </c>
      <c r="BS2062" s="1" t="s">
        <v>84</v>
      </c>
      <c r="BU2062" s="1">
        <v>0</v>
      </c>
      <c r="BV2062" s="1">
        <v>0</v>
      </c>
      <c r="BW2062" s="1">
        <v>0</v>
      </c>
      <c r="BX2062" s="1">
        <v>0</v>
      </c>
    </row>
    <row r="2063" spans="4:76" hidden="1" x14ac:dyDescent="0.25">
      <c r="D2063" s="4"/>
      <c r="E2063" s="5" t="str">
        <f>BJ2063</f>
        <v>DPP-2020-Cycle</v>
      </c>
      <c r="F2063" s="5" t="str">
        <f>BK2063</f>
        <v>East (ATC)</v>
      </c>
      <c r="H2063" s="5" t="str">
        <f>BB2063</f>
        <v>Active</v>
      </c>
      <c r="I2063" s="6" t="str">
        <f>BS2063</f>
        <v>Not Started</v>
      </c>
      <c r="J2063" s="1" t="s">
        <v>4116</v>
      </c>
      <c r="P2063" s="1" t="str">
        <f>BM2063</f>
        <v>NRIS</v>
      </c>
      <c r="R2063" s="1">
        <f>BP2063</f>
        <v>100</v>
      </c>
      <c r="T2063" s="1" t="str">
        <f>BQ2063</f>
        <v>Solar</v>
      </c>
      <c r="U2063" s="1" t="str">
        <f>BH2063</f>
        <v>Green</v>
      </c>
      <c r="V2063" s="1" t="str">
        <f>BI2063</f>
        <v>WI</v>
      </c>
      <c r="AB2063" s="1"/>
      <c r="AC2063" s="1"/>
      <c r="AJ2063" s="5"/>
      <c r="AK2063" s="5"/>
      <c r="AL2063" s="5"/>
      <c r="AM2063" s="5"/>
      <c r="AN2063" s="5"/>
      <c r="AO2063" s="5"/>
      <c r="AP2063" s="5"/>
      <c r="AQ2063" s="5"/>
      <c r="AR2063" s="32"/>
      <c r="AS2063" s="32"/>
      <c r="AT2063" s="28">
        <f>AR2063/($R2063*1000)</f>
        <v>0</v>
      </c>
      <c r="AU2063" s="28">
        <f>AS2063/($R2063*1000)</f>
        <v>0</v>
      </c>
      <c r="BB2063" s="1" t="s">
        <v>2374</v>
      </c>
      <c r="BC2063" s="2">
        <v>44029</v>
      </c>
      <c r="BF2063" s="2">
        <v>45809</v>
      </c>
      <c r="BG2063" s="1" t="s">
        <v>74</v>
      </c>
      <c r="BH2063" s="1" t="s">
        <v>4117</v>
      </c>
      <c r="BI2063" s="1" t="s">
        <v>76</v>
      </c>
      <c r="BJ2063" s="1" t="s">
        <v>3565</v>
      </c>
      <c r="BK2063" s="1" t="s">
        <v>2196</v>
      </c>
      <c r="BL2063" s="1" t="s">
        <v>2857</v>
      </c>
      <c r="BM2063" s="1" t="s">
        <v>126</v>
      </c>
      <c r="BN2063" s="1" t="s">
        <v>4118</v>
      </c>
      <c r="BO2063" s="1">
        <v>100</v>
      </c>
      <c r="BP2063" s="1">
        <v>100</v>
      </c>
      <c r="BQ2063" s="1" t="s">
        <v>1485</v>
      </c>
      <c r="BR2063" s="1" t="s">
        <v>3581</v>
      </c>
      <c r="BS2063" s="1" t="s">
        <v>84</v>
      </c>
      <c r="BU2063" s="1">
        <v>0</v>
      </c>
      <c r="BV2063" s="1">
        <v>0</v>
      </c>
      <c r="BW2063" s="1">
        <v>0</v>
      </c>
      <c r="BX2063" s="1">
        <v>0</v>
      </c>
    </row>
    <row r="2064" spans="4:76" hidden="1" x14ac:dyDescent="0.25">
      <c r="D2064" s="4"/>
      <c r="E2064" s="5" t="str">
        <f>BJ2064</f>
        <v>DPP-2012-AUG</v>
      </c>
      <c r="F2064" s="5" t="str">
        <f>BK2064</f>
        <v>Central</v>
      </c>
      <c r="H2064" s="5" t="str">
        <f>BB2064</f>
        <v>Done</v>
      </c>
      <c r="I2064" s="6" t="str">
        <f>BS2064</f>
        <v>In Service</v>
      </c>
      <c r="J2064" s="1" t="s">
        <v>4576</v>
      </c>
      <c r="P2064" s="1" t="str">
        <f>BM2064</f>
        <v>NRIS</v>
      </c>
      <c r="R2064" s="1">
        <f>BP2064</f>
        <v>725</v>
      </c>
      <c r="T2064" s="1" t="str">
        <f>BQ2064</f>
        <v>Gas</v>
      </c>
      <c r="U2064" s="1" t="str">
        <f>BH2064</f>
        <v>Morgan County</v>
      </c>
      <c r="V2064" s="1" t="str">
        <f>BI2064</f>
        <v>IN</v>
      </c>
      <c r="AB2064" s="1"/>
      <c r="AC2064" s="1"/>
      <c r="AJ2064" s="5"/>
      <c r="AK2064" s="5"/>
      <c r="AL2064" s="5"/>
      <c r="AM2064" s="5"/>
      <c r="AN2064" s="5"/>
      <c r="AO2064" s="5"/>
      <c r="AP2064" s="5"/>
      <c r="AQ2064" s="5"/>
      <c r="AR2064" s="5"/>
      <c r="AS2064" s="5"/>
      <c r="AT2064" s="5"/>
      <c r="AU2064" s="5"/>
      <c r="BB2064" s="1" t="s">
        <v>58</v>
      </c>
      <c r="BC2064" s="2">
        <v>40917</v>
      </c>
      <c r="BE2064" s="2">
        <v>41515</v>
      </c>
      <c r="BF2064" s="2">
        <v>42855</v>
      </c>
      <c r="BG2064" s="1" t="s">
        <v>132</v>
      </c>
      <c r="BH2064" s="1" t="s">
        <v>1856</v>
      </c>
      <c r="BI2064" s="1" t="s">
        <v>103</v>
      </c>
      <c r="BJ2064" s="1" t="s">
        <v>1435</v>
      </c>
      <c r="BK2064" s="1" t="s">
        <v>2435</v>
      </c>
      <c r="BL2064" s="1" t="s">
        <v>134</v>
      </c>
      <c r="BM2064" s="1" t="s">
        <v>126</v>
      </c>
      <c r="BN2064" s="1" t="s">
        <v>4577</v>
      </c>
      <c r="BO2064" s="1">
        <v>725</v>
      </c>
      <c r="BP2064" s="1">
        <v>725</v>
      </c>
      <c r="BQ2064" s="1" t="s">
        <v>64</v>
      </c>
      <c r="BR2064" s="1" t="s">
        <v>94</v>
      </c>
      <c r="BS2064" s="1" t="s">
        <v>65</v>
      </c>
      <c r="BT2064" s="2">
        <v>43313</v>
      </c>
      <c r="BU2064" s="1">
        <v>0</v>
      </c>
      <c r="BV2064" s="1">
        <v>0</v>
      </c>
      <c r="BW2064" s="1">
        <v>0</v>
      </c>
      <c r="BX2064" s="1">
        <v>0</v>
      </c>
    </row>
    <row r="2065" spans="4:76" hidden="1" x14ac:dyDescent="0.25">
      <c r="D2065" s="4"/>
      <c r="E2065" s="5" t="str">
        <f>BJ2065</f>
        <v>DPP-2013-FEB</v>
      </c>
      <c r="F2065" s="5" t="str">
        <f>BK2065</f>
        <v>Central</v>
      </c>
      <c r="H2065" s="5" t="str">
        <f>BB2065</f>
        <v>Done</v>
      </c>
      <c r="I2065" s="6" t="str">
        <f>BS2065</f>
        <v>Withdrawn</v>
      </c>
      <c r="J2065" s="1" t="s">
        <v>4578</v>
      </c>
      <c r="P2065" s="1" t="str">
        <f>BM2065</f>
        <v>NRIS</v>
      </c>
      <c r="R2065" s="1">
        <f>BP2065</f>
        <v>200</v>
      </c>
      <c r="T2065" s="1" t="str">
        <f>BQ2065</f>
        <v>Coal</v>
      </c>
      <c r="U2065" s="1" t="str">
        <f>BH2065</f>
        <v>Morgan County</v>
      </c>
      <c r="V2065" s="1" t="str">
        <f>BI2065</f>
        <v>IL</v>
      </c>
      <c r="AB2065" s="1"/>
      <c r="AC2065" s="1"/>
      <c r="AJ2065" s="5"/>
      <c r="AK2065" s="5"/>
      <c r="AL2065" s="5"/>
      <c r="AM2065" s="5"/>
      <c r="AN2065" s="5"/>
      <c r="AO2065" s="5"/>
      <c r="AP2065" s="5"/>
      <c r="AQ2065" s="5"/>
      <c r="AR2065" s="5"/>
      <c r="AS2065" s="5"/>
      <c r="AT2065" s="5"/>
      <c r="AU2065" s="5"/>
      <c r="BB2065" s="1" t="s">
        <v>58</v>
      </c>
      <c r="BC2065" s="2">
        <v>40917</v>
      </c>
      <c r="BE2065" s="2">
        <v>42159</v>
      </c>
      <c r="BF2065" s="2">
        <v>43826</v>
      </c>
      <c r="BG2065" s="1" t="s">
        <v>122</v>
      </c>
      <c r="BH2065" s="1" t="s">
        <v>1856</v>
      </c>
      <c r="BI2065" s="1" t="s">
        <v>124</v>
      </c>
      <c r="BJ2065" s="1" t="s">
        <v>1675</v>
      </c>
      <c r="BK2065" s="1" t="s">
        <v>2435</v>
      </c>
      <c r="BL2065" s="1" t="s">
        <v>77</v>
      </c>
      <c r="BM2065" s="1" t="s">
        <v>126</v>
      </c>
      <c r="BN2065" s="1" t="s">
        <v>4579</v>
      </c>
      <c r="BO2065" s="1">
        <v>200</v>
      </c>
      <c r="BP2065" s="1">
        <v>200</v>
      </c>
      <c r="BQ2065" s="1" t="s">
        <v>83</v>
      </c>
      <c r="BR2065" s="1" t="s">
        <v>94</v>
      </c>
      <c r="BS2065" s="1" t="s">
        <v>73</v>
      </c>
      <c r="BT2065" s="2">
        <v>43616</v>
      </c>
      <c r="BU2065" s="1">
        <v>0</v>
      </c>
      <c r="BV2065" s="1">
        <v>0</v>
      </c>
      <c r="BW2065" s="1">
        <v>0</v>
      </c>
      <c r="BX2065" s="1">
        <v>0</v>
      </c>
    </row>
    <row r="2066" spans="4:76" hidden="1" x14ac:dyDescent="0.25">
      <c r="D2066" s="4"/>
      <c r="E2066" s="5" t="str">
        <f>BJ2066</f>
        <v>DPP-2020-Cycle</v>
      </c>
      <c r="F2066" s="5" t="str">
        <f>BK2066</f>
        <v>Central</v>
      </c>
      <c r="H2066" s="5" t="str">
        <f>BB2066</f>
        <v>Active</v>
      </c>
      <c r="I2066" s="6" t="str">
        <f>BS2066</f>
        <v>Not Started</v>
      </c>
      <c r="J2066" s="1" t="s">
        <v>4119</v>
      </c>
      <c r="P2066" s="1" t="str">
        <f>BM2066</f>
        <v>NRIS</v>
      </c>
      <c r="R2066" s="1">
        <f>BP2066</f>
        <v>72</v>
      </c>
      <c r="T2066" s="1" t="str">
        <f>BQ2066</f>
        <v>Solar</v>
      </c>
      <c r="U2066" s="1" t="str">
        <f>BH2066</f>
        <v>Dubois</v>
      </c>
      <c r="V2066" s="1" t="str">
        <f>BI2066</f>
        <v>IN</v>
      </c>
      <c r="AB2066" s="1"/>
      <c r="AC2066" s="1"/>
      <c r="AJ2066" s="5"/>
      <c r="AK2066" s="5"/>
      <c r="AL2066" s="5"/>
      <c r="AM2066" s="5"/>
      <c r="AN2066" s="5"/>
      <c r="AO2066" s="5"/>
      <c r="AP2066" s="5"/>
      <c r="AQ2066" s="5"/>
      <c r="AR2066" s="32"/>
      <c r="AS2066" s="32"/>
      <c r="AT2066" s="28">
        <f>AR2066/($R2066*1000)</f>
        <v>0</v>
      </c>
      <c r="AU2066" s="28">
        <f>AS2066/($R2066*1000)</f>
        <v>0</v>
      </c>
      <c r="BB2066" s="1" t="s">
        <v>2374</v>
      </c>
      <c r="BC2066" s="2">
        <v>44029</v>
      </c>
      <c r="BF2066" s="2">
        <v>45036</v>
      </c>
      <c r="BG2066" s="1" t="s">
        <v>3971</v>
      </c>
      <c r="BH2066" s="1" t="s">
        <v>4120</v>
      </c>
      <c r="BI2066" s="1" t="s">
        <v>103</v>
      </c>
      <c r="BJ2066" s="1" t="s">
        <v>3565</v>
      </c>
      <c r="BK2066" s="1" t="s">
        <v>2435</v>
      </c>
      <c r="BL2066" s="1" t="s">
        <v>2857</v>
      </c>
      <c r="BM2066" s="1" t="s">
        <v>126</v>
      </c>
      <c r="BN2066" s="1" t="s">
        <v>4121</v>
      </c>
      <c r="BO2066" s="1">
        <v>72</v>
      </c>
      <c r="BP2066" s="1">
        <v>72</v>
      </c>
      <c r="BQ2066" s="1" t="s">
        <v>1485</v>
      </c>
      <c r="BR2066" s="1" t="s">
        <v>3581</v>
      </c>
      <c r="BS2066" s="1" t="s">
        <v>84</v>
      </c>
      <c r="BU2066" s="1">
        <v>0</v>
      </c>
      <c r="BV2066" s="1">
        <v>0</v>
      </c>
      <c r="BW2066" s="1">
        <v>0</v>
      </c>
      <c r="BX2066" s="1">
        <v>0</v>
      </c>
    </row>
    <row r="2067" spans="4:76" hidden="1" x14ac:dyDescent="0.25">
      <c r="D2067" s="4"/>
      <c r="E2067" s="5" t="str">
        <f>BJ2067</f>
        <v>DPP-2012-AUG</v>
      </c>
      <c r="F2067" s="5" t="str">
        <f>BK2067</f>
        <v>East (ATC)</v>
      </c>
      <c r="H2067" s="5" t="str">
        <f>BB2067</f>
        <v>Done</v>
      </c>
      <c r="I2067" s="6" t="str">
        <f>BS2067</f>
        <v>In Service</v>
      </c>
      <c r="J2067" s="1" t="s">
        <v>4583</v>
      </c>
      <c r="P2067" s="1" t="str">
        <f>BM2067</f>
        <v>NRIS</v>
      </c>
      <c r="R2067" s="1">
        <f>BP2067</f>
        <v>3.7</v>
      </c>
      <c r="T2067" s="1" t="str">
        <f>BQ2067</f>
        <v>Hydro</v>
      </c>
      <c r="U2067" s="1" t="str">
        <f>BH2067</f>
        <v>Florence County</v>
      </c>
      <c r="V2067" s="1" t="str">
        <f>BI2067</f>
        <v>WI</v>
      </c>
      <c r="AB2067" s="1"/>
      <c r="AC2067" s="1"/>
      <c r="AJ2067" s="5"/>
      <c r="AK2067" s="5"/>
      <c r="AL2067" s="5"/>
      <c r="AM2067" s="5"/>
      <c r="AN2067" s="5"/>
      <c r="AO2067" s="5"/>
      <c r="AP2067" s="5"/>
      <c r="AQ2067" s="5"/>
      <c r="AR2067" s="5"/>
      <c r="AS2067" s="5"/>
      <c r="AT2067" s="5"/>
      <c r="AU2067" s="5"/>
      <c r="BB2067" s="1" t="s">
        <v>58</v>
      </c>
      <c r="BC2067" s="2">
        <v>41001</v>
      </c>
      <c r="BE2067" s="2">
        <v>41402</v>
      </c>
      <c r="BF2067" s="2">
        <v>42461</v>
      </c>
      <c r="BG2067" s="1" t="s">
        <v>74</v>
      </c>
      <c r="BH2067" s="1" t="s">
        <v>4584</v>
      </c>
      <c r="BI2067" s="1" t="s">
        <v>76</v>
      </c>
      <c r="BJ2067" s="1" t="s">
        <v>1435</v>
      </c>
      <c r="BK2067" s="1" t="s">
        <v>2196</v>
      </c>
      <c r="BL2067" s="1" t="s">
        <v>134</v>
      </c>
      <c r="BM2067" s="1" t="s">
        <v>126</v>
      </c>
      <c r="BN2067" s="1" t="s">
        <v>4585</v>
      </c>
      <c r="BO2067" s="1">
        <v>3.7</v>
      </c>
      <c r="BP2067" s="1">
        <v>3.7</v>
      </c>
      <c r="BQ2067" s="1" t="s">
        <v>69</v>
      </c>
      <c r="BR2067" s="1" t="s">
        <v>150</v>
      </c>
      <c r="BS2067" s="1" t="s">
        <v>65</v>
      </c>
      <c r="BU2067" s="1">
        <v>0</v>
      </c>
      <c r="BV2067" s="1">
        <v>0</v>
      </c>
      <c r="BW2067" s="1">
        <v>0</v>
      </c>
      <c r="BX2067" s="1">
        <v>0</v>
      </c>
    </row>
    <row r="2068" spans="4:76" hidden="1" x14ac:dyDescent="0.25">
      <c r="D2068" s="4"/>
      <c r="E2068" s="5" t="str">
        <f>BJ2068</f>
        <v>DPP-2012-AUG</v>
      </c>
      <c r="F2068" s="5" t="str">
        <f>BK2068</f>
        <v>MI</v>
      </c>
      <c r="H2068" s="5" t="str">
        <f>BB2068</f>
        <v>Done</v>
      </c>
      <c r="I2068" s="6" t="str">
        <f>BS2068</f>
        <v>In Service</v>
      </c>
      <c r="J2068" s="1" t="s">
        <v>4586</v>
      </c>
      <c r="P2068" s="1" t="str">
        <f>BM2068</f>
        <v>NRIS</v>
      </c>
      <c r="R2068" s="1">
        <f>BP2068</f>
        <v>12.8</v>
      </c>
      <c r="T2068" s="1" t="str">
        <f>BQ2068</f>
        <v>Landfill Gas</v>
      </c>
      <c r="U2068" s="1" t="str">
        <f>BH2068</f>
        <v>Macomb County</v>
      </c>
      <c r="V2068" s="1" t="str">
        <f>BI2068</f>
        <v>MI</v>
      </c>
      <c r="AB2068" s="1"/>
      <c r="AC2068" s="1"/>
      <c r="AJ2068" s="5"/>
      <c r="AK2068" s="5"/>
      <c r="AL2068" s="5"/>
      <c r="AM2068" s="5"/>
      <c r="AN2068" s="5"/>
      <c r="AO2068" s="5"/>
      <c r="AP2068" s="5"/>
      <c r="AQ2068" s="5"/>
      <c r="AR2068" s="5"/>
      <c r="AS2068" s="5"/>
      <c r="AT2068" s="5"/>
      <c r="AU2068" s="5"/>
      <c r="BB2068" s="1" t="s">
        <v>58</v>
      </c>
      <c r="BC2068" s="2">
        <v>41033</v>
      </c>
      <c r="BE2068" s="2">
        <v>41316</v>
      </c>
      <c r="BF2068" s="2">
        <v>40830</v>
      </c>
      <c r="BG2068" s="1" t="s">
        <v>128</v>
      </c>
      <c r="BH2068" s="1" t="s">
        <v>2218</v>
      </c>
      <c r="BI2068" s="1" t="s">
        <v>130</v>
      </c>
      <c r="BJ2068" s="1" t="s">
        <v>1435</v>
      </c>
      <c r="BK2068" s="1" t="s">
        <v>130</v>
      </c>
      <c r="BL2068" s="1" t="s">
        <v>134</v>
      </c>
      <c r="BM2068" s="1" t="s">
        <v>126</v>
      </c>
      <c r="BN2068" s="1" t="s">
        <v>2219</v>
      </c>
      <c r="BO2068" s="1">
        <v>12.8</v>
      </c>
      <c r="BP2068" s="1">
        <v>12.8</v>
      </c>
      <c r="BQ2068" s="1" t="s">
        <v>1730</v>
      </c>
      <c r="BR2068" s="1" t="s">
        <v>208</v>
      </c>
      <c r="BS2068" s="1" t="s">
        <v>65</v>
      </c>
      <c r="BT2068" s="2">
        <v>42644</v>
      </c>
      <c r="BU2068" s="1">
        <v>0</v>
      </c>
      <c r="BV2068" s="1">
        <v>0</v>
      </c>
      <c r="BW2068" s="1">
        <v>0</v>
      </c>
      <c r="BX2068" s="1">
        <v>0</v>
      </c>
    </row>
    <row r="2069" spans="4:76" hidden="1" x14ac:dyDescent="0.25">
      <c r="D2069" s="4"/>
      <c r="E2069" s="5" t="str">
        <f>BJ2069</f>
        <v>DPP-2020-Cycle</v>
      </c>
      <c r="F2069" s="5" t="str">
        <f>BK2069</f>
        <v>East (ATC)</v>
      </c>
      <c r="H2069" s="5" t="str">
        <f>BB2069</f>
        <v>Active</v>
      </c>
      <c r="I2069" s="6" t="str">
        <f>BS2069</f>
        <v>Not Started</v>
      </c>
      <c r="J2069" s="1" t="s">
        <v>4122</v>
      </c>
      <c r="P2069" s="1" t="str">
        <f>BM2069</f>
        <v>NRIS</v>
      </c>
      <c r="R2069" s="1">
        <f>BP2069</f>
        <v>75</v>
      </c>
      <c r="T2069" s="1" t="str">
        <f>BQ2069</f>
        <v>Solar</v>
      </c>
      <c r="U2069" s="1" t="str">
        <f>BH2069</f>
        <v>Grant</v>
      </c>
      <c r="V2069" s="1" t="str">
        <f>BI2069</f>
        <v>WI</v>
      </c>
      <c r="AB2069" s="1"/>
      <c r="AC2069" s="1"/>
      <c r="AJ2069" s="5"/>
      <c r="AK2069" s="5"/>
      <c r="AL2069" s="5"/>
      <c r="AM2069" s="5"/>
      <c r="AN2069" s="5"/>
      <c r="AO2069" s="5"/>
      <c r="AP2069" s="5"/>
      <c r="AQ2069" s="5"/>
      <c r="AR2069" s="32"/>
      <c r="AS2069" s="32"/>
      <c r="AT2069" s="28">
        <f>AR2069/($R2069*1000)</f>
        <v>0</v>
      </c>
      <c r="AU2069" s="28">
        <f>AS2069/($R2069*1000)</f>
        <v>0</v>
      </c>
      <c r="BB2069" s="1" t="s">
        <v>2374</v>
      </c>
      <c r="BC2069" s="2">
        <v>44029</v>
      </c>
      <c r="BF2069" s="2">
        <v>45809</v>
      </c>
      <c r="BG2069" s="1" t="s">
        <v>74</v>
      </c>
      <c r="BH2069" s="1" t="s">
        <v>3799</v>
      </c>
      <c r="BI2069" s="1" t="s">
        <v>76</v>
      </c>
      <c r="BJ2069" s="1" t="s">
        <v>3565</v>
      </c>
      <c r="BK2069" s="1" t="s">
        <v>2196</v>
      </c>
      <c r="BL2069" s="1" t="s">
        <v>2857</v>
      </c>
      <c r="BM2069" s="1" t="s">
        <v>126</v>
      </c>
      <c r="BN2069" s="1" t="s">
        <v>4123</v>
      </c>
      <c r="BO2069" s="1">
        <v>75</v>
      </c>
      <c r="BP2069" s="1">
        <v>75</v>
      </c>
      <c r="BQ2069" s="1" t="s">
        <v>1485</v>
      </c>
      <c r="BR2069" s="1" t="s">
        <v>3581</v>
      </c>
      <c r="BS2069" s="1" t="s">
        <v>84</v>
      </c>
      <c r="BU2069" s="1">
        <v>0</v>
      </c>
      <c r="BV2069" s="1">
        <v>0</v>
      </c>
      <c r="BW2069" s="1">
        <v>0</v>
      </c>
      <c r="BX2069" s="1">
        <v>0</v>
      </c>
    </row>
    <row r="2070" spans="4:76" hidden="1" x14ac:dyDescent="0.25">
      <c r="D2070" s="4"/>
      <c r="E2070" s="5" t="str">
        <f>BJ2070</f>
        <v>DPP-2020-Cycle</v>
      </c>
      <c r="F2070" s="5" t="str">
        <f>BK2070</f>
        <v>South</v>
      </c>
      <c r="H2070" s="5" t="str">
        <f>BB2070</f>
        <v>Active</v>
      </c>
      <c r="I2070" s="6" t="str">
        <f>BS2070</f>
        <v>Not Started</v>
      </c>
      <c r="J2070" s="1" t="s">
        <v>4124</v>
      </c>
      <c r="P2070" s="1" t="str">
        <f>BM2070</f>
        <v>NRIS</v>
      </c>
      <c r="R2070" s="1">
        <f>BP2070</f>
        <v>100</v>
      </c>
      <c r="T2070" s="1" t="str">
        <f>BQ2070</f>
        <v>Battery Storage</v>
      </c>
      <c r="U2070" s="1" t="str">
        <f>BH2070</f>
        <v>Grimes</v>
      </c>
      <c r="V2070" s="1" t="str">
        <f>BI2070</f>
        <v>TX</v>
      </c>
      <c r="AB2070" s="1"/>
      <c r="AC2070" s="1"/>
      <c r="AJ2070" s="5"/>
      <c r="AK2070" s="5"/>
      <c r="AL2070" s="5"/>
      <c r="AM2070" s="5"/>
      <c r="AN2070" s="5"/>
      <c r="AO2070" s="5"/>
      <c r="AP2070" s="5"/>
      <c r="AQ2070" s="5"/>
      <c r="AR2070" s="32"/>
      <c r="AS2070" s="32"/>
      <c r="AT2070" s="28">
        <f>AR2070/($R2070*1000)</f>
        <v>0</v>
      </c>
      <c r="AU2070" s="28">
        <f>AS2070/($R2070*1000)</f>
        <v>0</v>
      </c>
      <c r="BB2070" s="1" t="s">
        <v>2374</v>
      </c>
      <c r="BC2070" s="2">
        <v>44188</v>
      </c>
      <c r="BF2070" s="2">
        <v>44593</v>
      </c>
      <c r="BG2070" s="1" t="s">
        <v>4040</v>
      </c>
      <c r="BH2070" s="1" t="s">
        <v>4125</v>
      </c>
      <c r="BI2070" s="1" t="s">
        <v>67</v>
      </c>
      <c r="BJ2070" s="1" t="s">
        <v>3565</v>
      </c>
      <c r="BK2070" s="1" t="s">
        <v>2395</v>
      </c>
      <c r="BL2070" s="1" t="s">
        <v>2857</v>
      </c>
      <c r="BM2070" s="1" t="s">
        <v>126</v>
      </c>
      <c r="BN2070" s="1" t="s">
        <v>4126</v>
      </c>
      <c r="BO2070" s="1">
        <v>100</v>
      </c>
      <c r="BP2070" s="1">
        <v>100</v>
      </c>
      <c r="BQ2070" s="1" t="s">
        <v>2498</v>
      </c>
      <c r="BR2070" s="1" t="s">
        <v>2498</v>
      </c>
      <c r="BS2070" s="1" t="s">
        <v>84</v>
      </c>
      <c r="BU2070" s="1">
        <v>0</v>
      </c>
      <c r="BV2070" s="1">
        <v>0</v>
      </c>
      <c r="BW2070" s="1">
        <v>0</v>
      </c>
      <c r="BX2070" s="1">
        <v>0</v>
      </c>
    </row>
    <row r="2071" spans="4:76" hidden="1" x14ac:dyDescent="0.25">
      <c r="D2071" s="4"/>
      <c r="E2071" s="5" t="str">
        <f>BJ2071</f>
        <v>DPP-2020-Cycle</v>
      </c>
      <c r="F2071" s="5" t="str">
        <f>BK2071</f>
        <v>South</v>
      </c>
      <c r="H2071" s="5" t="str">
        <f>BB2071</f>
        <v>Active</v>
      </c>
      <c r="I2071" s="6" t="str">
        <f>BS2071</f>
        <v>Not Started</v>
      </c>
      <c r="J2071" s="1" t="s">
        <v>4129</v>
      </c>
      <c r="K2071" s="1" t="e">
        <f>VLOOKUP(J2071,#REF!,3,FALSE)</f>
        <v>#REF!</v>
      </c>
      <c r="P2071" s="1" t="str">
        <f>BM2071</f>
        <v>NRIS</v>
      </c>
      <c r="R2071" s="1">
        <f>BP2071</f>
        <v>300</v>
      </c>
      <c r="T2071" s="1" t="str">
        <f>BQ2071</f>
        <v>Solar</v>
      </c>
      <c r="U2071" s="1" t="str">
        <f>BH2071</f>
        <v>Lee</v>
      </c>
      <c r="V2071" s="1" t="str">
        <f>BI2071</f>
        <v>AR</v>
      </c>
      <c r="AB2071" s="1" t="str">
        <f>BN2071</f>
        <v>Entergy Keo-Memphis 500kV Line Tap</v>
      </c>
      <c r="AC2071" s="1" t="str">
        <f>BG2071</f>
        <v>Entergy Arkansas LLC</v>
      </c>
      <c r="AJ2071" s="17" t="e">
        <f>VLOOKUP(J2071,#REF!,7,FALSE)</f>
        <v>#REF!</v>
      </c>
      <c r="AK2071" s="17"/>
      <c r="AL2071" s="17"/>
      <c r="AM2071" s="17"/>
      <c r="AN2071" s="17"/>
      <c r="AO2071" s="17"/>
      <c r="AP2071" s="17"/>
      <c r="AQ2071" s="17"/>
      <c r="AR2071" s="32" t="e">
        <f>VLOOKUP(J2071,#REF!,5,FALSE)</f>
        <v>#REF!</v>
      </c>
      <c r="AS2071" s="32" t="e">
        <f>VLOOKUP(J2071,#REF!,6,FALSE)</f>
        <v>#REF!</v>
      </c>
      <c r="AT2071" s="28" t="e">
        <f>AR2071/($R2071*1000)</f>
        <v>#REF!</v>
      </c>
      <c r="AU2071" s="28" t="e">
        <f>AS2071/($R2071*1000)</f>
        <v>#REF!</v>
      </c>
      <c r="BB2071" s="1" t="s">
        <v>2374</v>
      </c>
      <c r="BC2071" s="2">
        <v>44188</v>
      </c>
      <c r="BF2071" s="2">
        <v>45182</v>
      </c>
      <c r="BG2071" s="1" t="s">
        <v>3586</v>
      </c>
      <c r="BH2071" s="1" t="s">
        <v>4130</v>
      </c>
      <c r="BI2071" s="1" t="s">
        <v>2394</v>
      </c>
      <c r="BJ2071" s="1" t="s">
        <v>3565</v>
      </c>
      <c r="BK2071" s="1" t="s">
        <v>2395</v>
      </c>
      <c r="BL2071" s="1" t="s">
        <v>2857</v>
      </c>
      <c r="BM2071" s="1" t="s">
        <v>126</v>
      </c>
      <c r="BN2071" s="1" t="s">
        <v>4131</v>
      </c>
      <c r="BO2071" s="1">
        <v>300</v>
      </c>
      <c r="BP2071" s="1">
        <v>300</v>
      </c>
      <c r="BQ2071" s="1" t="s">
        <v>1485</v>
      </c>
      <c r="BR2071" s="1" t="s">
        <v>3581</v>
      </c>
      <c r="BS2071" s="1" t="s">
        <v>84</v>
      </c>
      <c r="BU2071" s="1">
        <v>0</v>
      </c>
      <c r="BV2071" s="1">
        <v>0</v>
      </c>
      <c r="BW2071" s="1">
        <v>0</v>
      </c>
      <c r="BX2071" s="1">
        <v>0</v>
      </c>
    </row>
    <row r="2072" spans="4:76" hidden="1" x14ac:dyDescent="0.25">
      <c r="D2072" s="4"/>
      <c r="E2072" s="5" t="str">
        <f>BJ2072</f>
        <v>DPP-2014-FEB</v>
      </c>
      <c r="F2072" s="5" t="str">
        <f>BK2072</f>
        <v>East (ITC)</v>
      </c>
      <c r="H2072" s="5" t="str">
        <f>BB2072</f>
        <v>Done</v>
      </c>
      <c r="I2072" s="6" t="str">
        <f>BS2072</f>
        <v>In Service</v>
      </c>
      <c r="J2072" s="1" t="s">
        <v>4593</v>
      </c>
      <c r="P2072" s="1" t="str">
        <f>BM2072</f>
        <v>NRIS</v>
      </c>
      <c r="R2072" s="1">
        <f>BP2072</f>
        <v>7</v>
      </c>
      <c r="T2072" s="1" t="str">
        <f>BQ2072</f>
        <v>Wind</v>
      </c>
      <c r="U2072" s="1" t="str">
        <f>BH2072</f>
        <v>Gratiot County</v>
      </c>
      <c r="V2072" s="1" t="str">
        <f>BI2072</f>
        <v>MI</v>
      </c>
      <c r="AB2072" s="1"/>
      <c r="AC2072" s="1"/>
      <c r="AJ2072" s="5"/>
      <c r="AK2072" s="5"/>
      <c r="AL2072" s="5"/>
      <c r="AM2072" s="5"/>
      <c r="AN2072" s="5"/>
      <c r="AO2072" s="5"/>
      <c r="AP2072" s="5"/>
      <c r="AQ2072" s="5"/>
      <c r="AR2072" s="5"/>
      <c r="AS2072" s="5"/>
      <c r="AT2072" s="5"/>
      <c r="AU2072" s="5"/>
      <c r="BB2072" s="1" t="s">
        <v>58</v>
      </c>
      <c r="BC2072" s="2">
        <v>41050</v>
      </c>
      <c r="BE2072" s="2">
        <v>41904</v>
      </c>
      <c r="BF2072" s="2">
        <v>41929</v>
      </c>
      <c r="BG2072" s="1" t="s">
        <v>139</v>
      </c>
      <c r="BH2072" s="1" t="s">
        <v>1264</v>
      </c>
      <c r="BI2072" s="1" t="s">
        <v>130</v>
      </c>
      <c r="BJ2072" s="1" t="s">
        <v>2749</v>
      </c>
      <c r="BK2072" s="1" t="s">
        <v>1808</v>
      </c>
      <c r="BL2072" s="1" t="s">
        <v>134</v>
      </c>
      <c r="BM2072" s="1" t="s">
        <v>126</v>
      </c>
      <c r="BN2072" s="1" t="s">
        <v>4594</v>
      </c>
      <c r="BO2072" s="1">
        <v>7</v>
      </c>
      <c r="BP2072" s="1">
        <v>7</v>
      </c>
      <c r="BQ2072" s="1" t="s">
        <v>97</v>
      </c>
      <c r="BR2072" s="1" t="s">
        <v>98</v>
      </c>
      <c r="BS2072" s="1" t="s">
        <v>65</v>
      </c>
      <c r="BT2072" s="2">
        <v>42156</v>
      </c>
      <c r="BU2072" s="1">
        <v>0</v>
      </c>
      <c r="BV2072" s="1">
        <v>0</v>
      </c>
      <c r="BW2072" s="1">
        <v>0</v>
      </c>
      <c r="BX2072" s="1">
        <v>0</v>
      </c>
    </row>
    <row r="2073" spans="4:76" hidden="1" x14ac:dyDescent="0.25">
      <c r="D2073" s="4"/>
      <c r="E2073" s="5" t="str">
        <f>BJ2073</f>
        <v>DPP-2020-Cycle</v>
      </c>
      <c r="F2073" s="5" t="str">
        <f>BK2073</f>
        <v>East (ATC)</v>
      </c>
      <c r="H2073" s="5" t="str">
        <f>BB2073</f>
        <v>Withdrawn</v>
      </c>
      <c r="I2073" s="6" t="str">
        <f>BS2073</f>
        <v>Not Started</v>
      </c>
      <c r="J2073" s="1" t="s">
        <v>5590</v>
      </c>
      <c r="P2073" s="1" t="str">
        <f>BM2073</f>
        <v>NRIS</v>
      </c>
      <c r="R2073" s="1">
        <f>BP2073</f>
        <v>100</v>
      </c>
      <c r="T2073" s="1" t="str">
        <f>BQ2073</f>
        <v>Solar</v>
      </c>
      <c r="U2073" s="1" t="str">
        <f>BH2073</f>
        <v>Green</v>
      </c>
      <c r="V2073" s="1" t="str">
        <f>BI2073</f>
        <v>WI</v>
      </c>
      <c r="AB2073" s="1"/>
      <c r="AC2073" s="1"/>
      <c r="AJ2073" s="5"/>
      <c r="AK2073" s="5"/>
      <c r="AL2073" s="5"/>
      <c r="AM2073" s="5"/>
      <c r="AN2073" s="5"/>
      <c r="AO2073" s="5"/>
      <c r="AP2073" s="5"/>
      <c r="AQ2073" s="5"/>
      <c r="AR2073" s="32"/>
      <c r="AS2073" s="32"/>
      <c r="AT2073" s="28">
        <f>AR2073/($R2073*1000)</f>
        <v>0</v>
      </c>
      <c r="AU2073" s="28">
        <f>AS2073/($R2073*1000)</f>
        <v>0</v>
      </c>
      <c r="BB2073" s="1" t="s">
        <v>73</v>
      </c>
      <c r="BC2073" s="2">
        <v>44032</v>
      </c>
      <c r="BD2073" s="2">
        <v>44165</v>
      </c>
      <c r="BF2073" s="2">
        <v>45170</v>
      </c>
      <c r="BG2073" s="1" t="s">
        <v>74</v>
      </c>
      <c r="BH2073" s="1" t="s">
        <v>4117</v>
      </c>
      <c r="BI2073" s="1" t="s">
        <v>76</v>
      </c>
      <c r="BJ2073" s="1" t="s">
        <v>3565</v>
      </c>
      <c r="BK2073" s="1" t="s">
        <v>2196</v>
      </c>
      <c r="BL2073" s="1" t="s">
        <v>2857</v>
      </c>
      <c r="BM2073" s="1" t="s">
        <v>126</v>
      </c>
      <c r="BN2073" s="1" t="s">
        <v>5591</v>
      </c>
      <c r="BO2073" s="1">
        <v>100</v>
      </c>
      <c r="BP2073" s="1">
        <v>100</v>
      </c>
      <c r="BQ2073" s="1" t="s">
        <v>1485</v>
      </c>
      <c r="BR2073" s="1" t="s">
        <v>3581</v>
      </c>
      <c r="BS2073" s="1" t="s">
        <v>84</v>
      </c>
      <c r="BU2073" s="1">
        <v>0</v>
      </c>
      <c r="BV2073" s="1">
        <v>0</v>
      </c>
      <c r="BW2073" s="1">
        <v>0</v>
      </c>
      <c r="BX2073" s="1">
        <v>0</v>
      </c>
    </row>
    <row r="2074" spans="4:76" hidden="1" x14ac:dyDescent="0.25">
      <c r="D2074" s="4"/>
      <c r="E2074" s="5">
        <f>BJ2074</f>
        <v>0</v>
      </c>
      <c r="F2074" s="5">
        <f>BK2074</f>
        <v>0</v>
      </c>
      <c r="H2074" s="5" t="str">
        <f>BB2074</f>
        <v>Withdrawn</v>
      </c>
      <c r="I2074" s="6" t="str">
        <f>BS2074</f>
        <v>Not Started</v>
      </c>
      <c r="J2074" s="1" t="s">
        <v>4598</v>
      </c>
      <c r="P2074" s="1" t="str">
        <f>BM2074</f>
        <v>NRIS</v>
      </c>
      <c r="R2074" s="1">
        <f>BP2074</f>
        <v>2000</v>
      </c>
      <c r="T2074" s="1" t="str">
        <f>BQ2074</f>
        <v>High Voltage DC</v>
      </c>
      <c r="U2074" s="1" t="str">
        <f>BH2074</f>
        <v>Cerro Gordo County</v>
      </c>
      <c r="V2074" s="1" t="str">
        <f>BI2074</f>
        <v>IA</v>
      </c>
      <c r="AB2074" s="1"/>
      <c r="AC2074" s="1"/>
      <c r="AJ2074" s="5"/>
      <c r="AK2074" s="5"/>
      <c r="AL2074" s="5"/>
      <c r="AM2074" s="5"/>
      <c r="AN2074" s="5"/>
      <c r="AO2074" s="5"/>
      <c r="AP2074" s="5"/>
      <c r="AQ2074" s="5"/>
      <c r="AR2074" s="5"/>
      <c r="AS2074" s="5"/>
      <c r="AT2074" s="5"/>
      <c r="AU2074" s="5"/>
      <c r="BB2074" s="1" t="s">
        <v>73</v>
      </c>
      <c r="BC2074" s="2">
        <v>42227</v>
      </c>
      <c r="BD2074" s="2">
        <v>43445</v>
      </c>
      <c r="BF2074" s="2">
        <v>44561</v>
      </c>
      <c r="BG2074" s="1" t="s">
        <v>87</v>
      </c>
      <c r="BH2074" s="1" t="s">
        <v>111</v>
      </c>
      <c r="BI2074" s="1" t="s">
        <v>89</v>
      </c>
      <c r="BM2074" s="1" t="s">
        <v>126</v>
      </c>
      <c r="BN2074" s="1" t="s">
        <v>4599</v>
      </c>
      <c r="BO2074" s="1">
        <v>2000</v>
      </c>
      <c r="BP2074" s="1">
        <v>2000</v>
      </c>
      <c r="BQ2074" s="1" t="s">
        <v>2911</v>
      </c>
      <c r="BR2074" s="1" t="s">
        <v>150</v>
      </c>
      <c r="BS2074" s="1" t="s">
        <v>84</v>
      </c>
      <c r="BU2074" s="1">
        <v>0</v>
      </c>
      <c r="BV2074" s="1">
        <v>0</v>
      </c>
      <c r="BW2074" s="1">
        <v>0</v>
      </c>
      <c r="BX2074" s="1">
        <v>0</v>
      </c>
    </row>
    <row r="2075" spans="4:76" hidden="1" x14ac:dyDescent="0.25">
      <c r="D2075" s="4"/>
      <c r="E2075" s="5" t="str">
        <f>BJ2075</f>
        <v>DPP-2012-AUG</v>
      </c>
      <c r="F2075" s="5" t="str">
        <f>BK2075</f>
        <v>West</v>
      </c>
      <c r="H2075" s="5" t="str">
        <f>BB2075</f>
        <v>Done</v>
      </c>
      <c r="I2075" s="6" t="str">
        <f>BS2075</f>
        <v>In Service</v>
      </c>
      <c r="J2075" s="1" t="s">
        <v>4600</v>
      </c>
      <c r="P2075" s="1" t="str">
        <f>BM2075</f>
        <v>NRIS Only</v>
      </c>
      <c r="R2075" s="1">
        <f>BP2075</f>
        <v>180</v>
      </c>
      <c r="T2075" s="1" t="str">
        <f>BQ2075</f>
        <v>Wind</v>
      </c>
      <c r="U2075" s="1" t="str">
        <f>BH2075</f>
        <v>Dickey County</v>
      </c>
      <c r="V2075" s="1" t="str">
        <f>BI2075</f>
        <v>ND</v>
      </c>
      <c r="AB2075" s="1"/>
      <c r="AC2075" s="1"/>
      <c r="AJ2075" s="5"/>
      <c r="AK2075" s="5"/>
      <c r="AL2075" s="5"/>
      <c r="AM2075" s="5"/>
      <c r="AN2075" s="5"/>
      <c r="AO2075" s="5"/>
      <c r="AP2075" s="5"/>
      <c r="AQ2075" s="5"/>
      <c r="AR2075" s="5"/>
      <c r="AS2075" s="5"/>
      <c r="AT2075" s="5"/>
      <c r="AU2075" s="5"/>
      <c r="BB2075" s="1" t="s">
        <v>58</v>
      </c>
      <c r="BC2075" s="2">
        <v>41092</v>
      </c>
      <c r="BE2075" s="2">
        <v>41620</v>
      </c>
      <c r="BG2075" s="1" t="s">
        <v>192</v>
      </c>
      <c r="BH2075" s="1" t="s">
        <v>193</v>
      </c>
      <c r="BI2075" s="1" t="s">
        <v>194</v>
      </c>
      <c r="BJ2075" s="1" t="s">
        <v>1435</v>
      </c>
      <c r="BK2075" s="1" t="s">
        <v>725</v>
      </c>
      <c r="BL2075" s="1" t="s">
        <v>134</v>
      </c>
      <c r="BM2075" s="1" t="s">
        <v>1466</v>
      </c>
      <c r="BN2075" s="1" t="s">
        <v>4601</v>
      </c>
      <c r="BO2075" s="1">
        <v>180</v>
      </c>
      <c r="BP2075" s="1">
        <v>180</v>
      </c>
      <c r="BQ2075" s="1" t="s">
        <v>97</v>
      </c>
      <c r="BR2075" s="1" t="s">
        <v>98</v>
      </c>
      <c r="BS2075" s="1" t="s">
        <v>65</v>
      </c>
      <c r="BT2075" s="2">
        <v>41183</v>
      </c>
      <c r="BU2075" s="1">
        <v>0</v>
      </c>
      <c r="BV2075" s="1">
        <v>0</v>
      </c>
      <c r="BW2075" s="1">
        <v>0</v>
      </c>
      <c r="BX2075" s="1">
        <v>0</v>
      </c>
    </row>
    <row r="2076" spans="4:76" hidden="1" x14ac:dyDescent="0.25">
      <c r="D2076" s="4"/>
      <c r="E2076" s="5" t="str">
        <f>BJ2076</f>
        <v>DPP-2020-Cycle</v>
      </c>
      <c r="F2076" s="5" t="str">
        <f>BK2076</f>
        <v>Central</v>
      </c>
      <c r="H2076" s="5" t="str">
        <f>BB2076</f>
        <v>Active</v>
      </c>
      <c r="I2076" s="6" t="str">
        <f>BS2076</f>
        <v>Not Started</v>
      </c>
      <c r="J2076" s="1" t="s">
        <v>4133</v>
      </c>
      <c r="P2076" s="1" t="str">
        <f>BM2076</f>
        <v>NRIS</v>
      </c>
      <c r="R2076" s="1">
        <f>BP2076</f>
        <v>300</v>
      </c>
      <c r="T2076" s="1" t="str">
        <f>BQ2076</f>
        <v>Solar</v>
      </c>
      <c r="U2076" s="1" t="str">
        <f>BH2076</f>
        <v>Perry</v>
      </c>
      <c r="V2076" s="1" t="str">
        <f>BI2076</f>
        <v>IL</v>
      </c>
      <c r="AB2076" s="1"/>
      <c r="AC2076" s="1"/>
      <c r="AJ2076" s="5"/>
      <c r="AK2076" s="5"/>
      <c r="AL2076" s="5"/>
      <c r="AM2076" s="5"/>
      <c r="AN2076" s="5"/>
      <c r="AO2076" s="5"/>
      <c r="AP2076" s="5"/>
      <c r="AQ2076" s="5"/>
      <c r="AR2076" s="32"/>
      <c r="AS2076" s="32"/>
      <c r="AT2076" s="28">
        <f>AR2076/($R2076*1000)</f>
        <v>0</v>
      </c>
      <c r="AU2076" s="28">
        <f>AS2076/($R2076*1000)</f>
        <v>0</v>
      </c>
      <c r="BB2076" s="1" t="s">
        <v>2374</v>
      </c>
      <c r="BC2076" s="2">
        <v>44032</v>
      </c>
      <c r="BF2076" s="2">
        <v>44910</v>
      </c>
      <c r="BG2076" s="1" t="s">
        <v>122</v>
      </c>
      <c r="BH2076" s="1" t="s">
        <v>4094</v>
      </c>
      <c r="BI2076" s="1" t="s">
        <v>124</v>
      </c>
      <c r="BJ2076" s="1" t="s">
        <v>3565</v>
      </c>
      <c r="BK2076" s="1" t="s">
        <v>2435</v>
      </c>
      <c r="BL2076" s="1" t="s">
        <v>2857</v>
      </c>
      <c r="BM2076" s="1" t="s">
        <v>126</v>
      </c>
      <c r="BN2076" s="1" t="s">
        <v>4134</v>
      </c>
      <c r="BO2076" s="1">
        <v>300</v>
      </c>
      <c r="BP2076" s="1">
        <v>300</v>
      </c>
      <c r="BQ2076" s="1" t="s">
        <v>1485</v>
      </c>
      <c r="BR2076" s="1" t="s">
        <v>3581</v>
      </c>
      <c r="BS2076" s="1" t="s">
        <v>84</v>
      </c>
      <c r="BU2076" s="1">
        <v>0</v>
      </c>
      <c r="BV2076" s="1">
        <v>0</v>
      </c>
      <c r="BW2076" s="1">
        <v>0</v>
      </c>
      <c r="BX2076" s="1">
        <v>0</v>
      </c>
    </row>
    <row r="2077" spans="4:76" hidden="1" x14ac:dyDescent="0.25">
      <c r="D2077" s="4"/>
      <c r="E2077" s="5" t="str">
        <f>BJ2077</f>
        <v>DPP-2020-Cycle</v>
      </c>
      <c r="F2077" s="5" t="str">
        <f>BK2077</f>
        <v>Central</v>
      </c>
      <c r="H2077" s="5" t="str">
        <f>BB2077</f>
        <v>Withdrawn</v>
      </c>
      <c r="I2077" s="6" t="str">
        <f>BS2077</f>
        <v>Not Started</v>
      </c>
      <c r="J2077" s="1" t="s">
        <v>5816</v>
      </c>
      <c r="P2077" s="1" t="str">
        <f>BM2077</f>
        <v>NRIS</v>
      </c>
      <c r="R2077" s="1">
        <f>BP2077</f>
        <v>147.19</v>
      </c>
      <c r="T2077" s="1" t="str">
        <f>BQ2077</f>
        <v>Wind</v>
      </c>
      <c r="U2077" s="1" t="str">
        <f>BH2077</f>
        <v>Macon</v>
      </c>
      <c r="V2077" s="1" t="str">
        <f>BI2077</f>
        <v>IL</v>
      </c>
      <c r="AB2077" s="1"/>
      <c r="AC2077" s="1"/>
      <c r="AJ2077" s="5"/>
      <c r="AK2077" s="5"/>
      <c r="AL2077" s="5"/>
      <c r="AM2077" s="5"/>
      <c r="AN2077" s="5"/>
      <c r="AO2077" s="5"/>
      <c r="AP2077" s="5"/>
      <c r="AQ2077" s="5"/>
      <c r="AR2077" s="32"/>
      <c r="AS2077" s="32"/>
      <c r="AT2077" s="28">
        <f>AR2077/($R2077*1000)</f>
        <v>0</v>
      </c>
      <c r="AU2077" s="28">
        <f>AS2077/($R2077*1000)</f>
        <v>0</v>
      </c>
      <c r="BB2077" s="1" t="s">
        <v>73</v>
      </c>
      <c r="BC2077" s="2">
        <v>44032</v>
      </c>
      <c r="BD2077" s="2">
        <v>44239</v>
      </c>
      <c r="BF2077" s="2">
        <v>44774</v>
      </c>
      <c r="BG2077" s="1" t="s">
        <v>2444</v>
      </c>
      <c r="BH2077" s="1" t="s">
        <v>4055</v>
      </c>
      <c r="BI2077" s="1" t="s">
        <v>124</v>
      </c>
      <c r="BJ2077" s="1" t="s">
        <v>3565</v>
      </c>
      <c r="BK2077" s="1" t="s">
        <v>2435</v>
      </c>
      <c r="BL2077" s="1" t="s">
        <v>2857</v>
      </c>
      <c r="BM2077" s="1" t="s">
        <v>126</v>
      </c>
      <c r="BN2077" s="1" t="s">
        <v>5817</v>
      </c>
      <c r="BO2077" s="1">
        <v>147.19</v>
      </c>
      <c r="BP2077" s="1">
        <v>147.19</v>
      </c>
      <c r="BQ2077" s="1" t="s">
        <v>97</v>
      </c>
      <c r="BR2077" s="1" t="s">
        <v>3613</v>
      </c>
      <c r="BS2077" s="1" t="s">
        <v>84</v>
      </c>
      <c r="BU2077" s="1">
        <v>0</v>
      </c>
      <c r="BV2077" s="1">
        <v>0</v>
      </c>
      <c r="BW2077" s="1">
        <v>0</v>
      </c>
      <c r="BX2077" s="1">
        <v>0</v>
      </c>
    </row>
    <row r="2078" spans="4:76" hidden="1" x14ac:dyDescent="0.25">
      <c r="D2078" s="4"/>
      <c r="E2078" s="5" t="str">
        <f>BJ2078</f>
        <v>DPP-2020-Cycle</v>
      </c>
      <c r="F2078" s="5" t="str">
        <f>BK2078</f>
        <v>Central</v>
      </c>
      <c r="H2078" s="5" t="str">
        <f>BB2078</f>
        <v>Active</v>
      </c>
      <c r="I2078" s="6" t="str">
        <f>BS2078</f>
        <v>Not Started</v>
      </c>
      <c r="J2078" s="1" t="s">
        <v>4137</v>
      </c>
      <c r="P2078" s="1" t="str">
        <f>BM2078</f>
        <v>NRIS</v>
      </c>
      <c r="R2078" s="1">
        <f>BP2078</f>
        <v>100</v>
      </c>
      <c r="T2078" s="1" t="str">
        <f>BQ2078</f>
        <v>Solar</v>
      </c>
      <c r="U2078" s="1" t="str">
        <f>BH2078</f>
        <v>Fayette</v>
      </c>
      <c r="V2078" s="1" t="str">
        <f>BI2078</f>
        <v>IL</v>
      </c>
      <c r="AB2078" s="1"/>
      <c r="AC2078" s="1"/>
      <c r="AJ2078" s="5"/>
      <c r="AK2078" s="5"/>
      <c r="AL2078" s="5"/>
      <c r="AM2078" s="5"/>
      <c r="AN2078" s="5"/>
      <c r="AO2078" s="5"/>
      <c r="AP2078" s="5"/>
      <c r="AQ2078" s="5"/>
      <c r="AR2078" s="32"/>
      <c r="AS2078" s="32"/>
      <c r="AT2078" s="28">
        <f>AR2078/($R2078*1000)</f>
        <v>0</v>
      </c>
      <c r="AU2078" s="28">
        <f>AS2078/($R2078*1000)</f>
        <v>0</v>
      </c>
      <c r="BB2078" s="1" t="s">
        <v>2374</v>
      </c>
      <c r="BC2078" s="2">
        <v>44246</v>
      </c>
      <c r="BF2078" s="2">
        <v>45170</v>
      </c>
      <c r="BG2078" s="1" t="s">
        <v>122</v>
      </c>
      <c r="BH2078" s="1" t="s">
        <v>3931</v>
      </c>
      <c r="BI2078" s="1" t="s">
        <v>124</v>
      </c>
      <c r="BJ2078" s="1" t="s">
        <v>3565</v>
      </c>
      <c r="BK2078" s="1" t="s">
        <v>2435</v>
      </c>
      <c r="BL2078" s="1" t="s">
        <v>2857</v>
      </c>
      <c r="BM2078" s="1" t="s">
        <v>126</v>
      </c>
      <c r="BN2078" s="1" t="s">
        <v>4138</v>
      </c>
      <c r="BO2078" s="1">
        <v>100</v>
      </c>
      <c r="BP2078" s="1">
        <v>100</v>
      </c>
      <c r="BQ2078" s="1" t="s">
        <v>1485</v>
      </c>
      <c r="BR2078" s="1" t="s">
        <v>3581</v>
      </c>
      <c r="BS2078" s="1" t="s">
        <v>84</v>
      </c>
      <c r="BU2078" s="1">
        <v>0</v>
      </c>
      <c r="BV2078" s="1">
        <v>0</v>
      </c>
      <c r="BW2078" s="1">
        <v>0</v>
      </c>
      <c r="BX2078" s="1">
        <v>0</v>
      </c>
    </row>
    <row r="2079" spans="4:76" hidden="1" x14ac:dyDescent="0.25">
      <c r="D2079" s="4"/>
      <c r="E2079" s="5" t="str">
        <f>BJ2079</f>
        <v>DPP-2020-Cycle</v>
      </c>
      <c r="F2079" s="5" t="str">
        <f>BK2079</f>
        <v>Central</v>
      </c>
      <c r="H2079" s="5" t="str">
        <f>BB2079</f>
        <v>Withdrawn</v>
      </c>
      <c r="I2079" s="6" t="str">
        <f>BS2079</f>
        <v>Not Started</v>
      </c>
      <c r="J2079" s="1" t="s">
        <v>5665</v>
      </c>
      <c r="P2079" s="1" t="str">
        <f>BM2079</f>
        <v>NRIS</v>
      </c>
      <c r="R2079" s="1">
        <f>BP2079</f>
        <v>145</v>
      </c>
      <c r="T2079" s="1" t="str">
        <f>BQ2079</f>
        <v>Solar</v>
      </c>
      <c r="U2079" s="1" t="str">
        <f>BH2079</f>
        <v>Decatur</v>
      </c>
      <c r="V2079" s="1" t="str">
        <f>BI2079</f>
        <v>IN</v>
      </c>
      <c r="AB2079" s="1"/>
      <c r="AC2079" s="1"/>
      <c r="AJ2079" s="5"/>
      <c r="AK2079" s="5"/>
      <c r="AL2079" s="5"/>
      <c r="AM2079" s="5"/>
      <c r="AN2079" s="5"/>
      <c r="AO2079" s="5"/>
      <c r="AP2079" s="5"/>
      <c r="AQ2079" s="5"/>
      <c r="AR2079" s="32"/>
      <c r="AS2079" s="32"/>
      <c r="AT2079" s="28">
        <f>AR2079/($R2079*1000)</f>
        <v>0</v>
      </c>
      <c r="AU2079" s="28">
        <f>AS2079/($R2079*1000)</f>
        <v>0</v>
      </c>
      <c r="BB2079" s="1" t="s">
        <v>73</v>
      </c>
      <c r="BC2079" s="2">
        <v>44033</v>
      </c>
      <c r="BD2079" s="2">
        <v>44183</v>
      </c>
      <c r="BF2079" s="2">
        <v>45184</v>
      </c>
      <c r="BG2079" s="1" t="s">
        <v>3967</v>
      </c>
      <c r="BH2079" s="1" t="s">
        <v>4078</v>
      </c>
      <c r="BI2079" s="1" t="s">
        <v>103</v>
      </c>
      <c r="BJ2079" s="1" t="s">
        <v>3565</v>
      </c>
      <c r="BK2079" s="1" t="s">
        <v>2435</v>
      </c>
      <c r="BL2079" s="1" t="s">
        <v>2857</v>
      </c>
      <c r="BM2079" s="1" t="s">
        <v>126</v>
      </c>
      <c r="BN2079" s="1" t="s">
        <v>5666</v>
      </c>
      <c r="BO2079" s="1">
        <v>145</v>
      </c>
      <c r="BP2079" s="1">
        <v>145</v>
      </c>
      <c r="BQ2079" s="1" t="s">
        <v>1485</v>
      </c>
      <c r="BR2079" s="1" t="s">
        <v>3581</v>
      </c>
      <c r="BS2079" s="1" t="s">
        <v>84</v>
      </c>
      <c r="BU2079" s="1">
        <v>0</v>
      </c>
      <c r="BV2079" s="1">
        <v>0</v>
      </c>
      <c r="BW2079" s="1">
        <v>0</v>
      </c>
      <c r="BX2079" s="1">
        <v>0</v>
      </c>
    </row>
    <row r="2080" spans="4:76" hidden="1" x14ac:dyDescent="0.25">
      <c r="D2080" s="4"/>
      <c r="E2080" s="5" t="str">
        <f>BJ2080</f>
        <v>DPP-2020-Cycle</v>
      </c>
      <c r="F2080" s="5" t="str">
        <f>BK2080</f>
        <v>East (ATC)</v>
      </c>
      <c r="H2080" s="5" t="str">
        <f>BB2080</f>
        <v>Active</v>
      </c>
      <c r="I2080" s="6" t="str">
        <f>BS2080</f>
        <v>Not Started</v>
      </c>
      <c r="J2080" s="1" t="s">
        <v>4141</v>
      </c>
      <c r="P2080" s="1" t="str">
        <f>BM2080</f>
        <v>NRIS</v>
      </c>
      <c r="R2080" s="1">
        <f>BP2080</f>
        <v>100</v>
      </c>
      <c r="T2080" s="1" t="str">
        <f>BQ2080</f>
        <v>Solar</v>
      </c>
      <c r="U2080" s="1" t="str">
        <f>BH2080</f>
        <v>Fond du Lac</v>
      </c>
      <c r="V2080" s="1" t="str">
        <f>BI2080</f>
        <v>WI</v>
      </c>
      <c r="AB2080" s="1"/>
      <c r="AC2080" s="1"/>
      <c r="AJ2080" s="5"/>
      <c r="AK2080" s="5"/>
      <c r="AL2080" s="5"/>
      <c r="AM2080" s="5"/>
      <c r="AN2080" s="5"/>
      <c r="AO2080" s="5"/>
      <c r="AP2080" s="5"/>
      <c r="AQ2080" s="5"/>
      <c r="AR2080" s="32"/>
      <c r="AS2080" s="32"/>
      <c r="AT2080" s="28">
        <f>AR2080/($R2080*1000)</f>
        <v>0</v>
      </c>
      <c r="AU2080" s="28">
        <f>AS2080/($R2080*1000)</f>
        <v>0</v>
      </c>
      <c r="BB2080" s="1" t="s">
        <v>2374</v>
      </c>
      <c r="BC2080" s="2">
        <v>44246</v>
      </c>
      <c r="BF2080" s="2">
        <v>44774</v>
      </c>
      <c r="BG2080" s="1" t="s">
        <v>74</v>
      </c>
      <c r="BH2080" s="1" t="s">
        <v>4142</v>
      </c>
      <c r="BI2080" s="1" t="s">
        <v>76</v>
      </c>
      <c r="BJ2080" s="1" t="s">
        <v>3565</v>
      </c>
      <c r="BK2080" s="1" t="s">
        <v>2196</v>
      </c>
      <c r="BL2080" s="1" t="s">
        <v>2857</v>
      </c>
      <c r="BM2080" s="1" t="s">
        <v>126</v>
      </c>
      <c r="BN2080" s="1" t="s">
        <v>4143</v>
      </c>
      <c r="BO2080" s="1">
        <v>100</v>
      </c>
      <c r="BP2080" s="1">
        <v>100</v>
      </c>
      <c r="BQ2080" s="1" t="s">
        <v>1485</v>
      </c>
      <c r="BR2080" s="1" t="s">
        <v>3581</v>
      </c>
      <c r="BS2080" s="1" t="s">
        <v>84</v>
      </c>
      <c r="BU2080" s="1">
        <v>0</v>
      </c>
      <c r="BV2080" s="1">
        <v>0</v>
      </c>
      <c r="BW2080" s="1">
        <v>0</v>
      </c>
      <c r="BX2080" s="1">
        <v>0</v>
      </c>
    </row>
    <row r="2081" spans="4:76" hidden="1" x14ac:dyDescent="0.25">
      <c r="D2081" s="4"/>
      <c r="E2081" s="5" t="str">
        <f>BJ2081</f>
        <v>DPP-2013-FEB</v>
      </c>
      <c r="F2081" s="5" t="str">
        <f>BK2081</f>
        <v>Central</v>
      </c>
      <c r="H2081" s="5" t="str">
        <f>BB2081</f>
        <v>Done</v>
      </c>
      <c r="I2081" s="6" t="str">
        <f>BS2081</f>
        <v>In Service</v>
      </c>
      <c r="J2081" s="1" t="s">
        <v>4614</v>
      </c>
      <c r="P2081" s="1" t="str">
        <f>BM2081</f>
        <v>ERIS</v>
      </c>
      <c r="R2081" s="1">
        <f>BP2081</f>
        <v>8</v>
      </c>
      <c r="T2081" s="1" t="str">
        <f>BQ2081</f>
        <v>Gas</v>
      </c>
      <c r="U2081" s="1" t="str">
        <f>BH2081</f>
        <v>Marshall County</v>
      </c>
      <c r="V2081" s="1" t="str">
        <f>BI2081</f>
        <v>IN</v>
      </c>
      <c r="AB2081" s="1"/>
      <c r="AC2081" s="1"/>
      <c r="AJ2081" s="5"/>
      <c r="AK2081" s="5"/>
      <c r="AL2081" s="5"/>
      <c r="AM2081" s="5"/>
      <c r="AN2081" s="5"/>
      <c r="AO2081" s="5"/>
      <c r="AP2081" s="5"/>
      <c r="AQ2081" s="5"/>
      <c r="AR2081" s="5"/>
      <c r="AS2081" s="5"/>
      <c r="AT2081" s="5"/>
      <c r="AU2081" s="5"/>
      <c r="BB2081" s="1" t="s">
        <v>58</v>
      </c>
      <c r="BC2081" s="2">
        <v>41197</v>
      </c>
      <c r="BE2081" s="2">
        <v>41787</v>
      </c>
      <c r="BF2081" s="2">
        <v>41883</v>
      </c>
      <c r="BG2081" s="1" t="s">
        <v>804</v>
      </c>
      <c r="BH2081" s="1" t="s">
        <v>107</v>
      </c>
      <c r="BI2081" s="1" t="s">
        <v>103</v>
      </c>
      <c r="BJ2081" s="1" t="s">
        <v>1675</v>
      </c>
      <c r="BK2081" s="1" t="s">
        <v>2435</v>
      </c>
      <c r="BL2081" s="1" t="s">
        <v>2320</v>
      </c>
      <c r="BM2081" s="1" t="s">
        <v>62</v>
      </c>
      <c r="BN2081" s="1" t="s">
        <v>4615</v>
      </c>
      <c r="BO2081" s="1">
        <v>8</v>
      </c>
      <c r="BP2081" s="1">
        <v>8</v>
      </c>
      <c r="BQ2081" s="1" t="s">
        <v>64</v>
      </c>
      <c r="BR2081" s="1" t="s">
        <v>208</v>
      </c>
      <c r="BS2081" s="1" t="s">
        <v>65</v>
      </c>
      <c r="BT2081" s="2">
        <v>42308</v>
      </c>
      <c r="BU2081" s="1">
        <v>0</v>
      </c>
      <c r="BV2081" s="1">
        <v>0</v>
      </c>
      <c r="BW2081" s="1">
        <v>0</v>
      </c>
      <c r="BX2081" s="1">
        <v>0</v>
      </c>
    </row>
    <row r="2082" spans="4:76" hidden="1" x14ac:dyDescent="0.25">
      <c r="D2082" s="4"/>
      <c r="E2082" s="5" t="str">
        <f>BJ2082</f>
        <v>DPP-2020-Cycle</v>
      </c>
      <c r="F2082" s="5" t="str">
        <f>BK2082</f>
        <v>Central</v>
      </c>
      <c r="H2082" s="5" t="str">
        <f>BB2082</f>
        <v>Withdrawn</v>
      </c>
      <c r="I2082" s="6" t="str">
        <f>BS2082</f>
        <v>Not Started</v>
      </c>
      <c r="J2082" s="1" t="s">
        <v>5667</v>
      </c>
      <c r="P2082" s="1" t="str">
        <f>BM2082</f>
        <v>NRIS</v>
      </c>
      <c r="R2082" s="1">
        <f>BP2082</f>
        <v>150</v>
      </c>
      <c r="T2082" s="1" t="str">
        <f>BQ2082</f>
        <v>Solar</v>
      </c>
      <c r="U2082" s="1" t="str">
        <f>BH2082</f>
        <v>Decatur</v>
      </c>
      <c r="V2082" s="1" t="str">
        <f>BI2082</f>
        <v>IN</v>
      </c>
      <c r="AB2082" s="1"/>
      <c r="AC2082" s="1"/>
      <c r="AJ2082" s="5"/>
      <c r="AK2082" s="5"/>
      <c r="AL2082" s="5"/>
      <c r="AM2082" s="5"/>
      <c r="AN2082" s="5"/>
      <c r="AO2082" s="5"/>
      <c r="AP2082" s="5"/>
      <c r="AQ2082" s="5"/>
      <c r="AR2082" s="32"/>
      <c r="AS2082" s="32"/>
      <c r="AT2082" s="28">
        <f>AR2082/($R2082*1000)</f>
        <v>0</v>
      </c>
      <c r="AU2082" s="28">
        <f>AS2082/($R2082*1000)</f>
        <v>0</v>
      </c>
      <c r="BB2082" s="1" t="s">
        <v>73</v>
      </c>
      <c r="BC2082" s="2">
        <v>44033</v>
      </c>
      <c r="BD2082" s="2">
        <v>44183</v>
      </c>
      <c r="BF2082" s="2">
        <v>45184</v>
      </c>
      <c r="BG2082" s="1" t="s">
        <v>2850</v>
      </c>
      <c r="BH2082" s="1" t="s">
        <v>4078</v>
      </c>
      <c r="BI2082" s="1" t="s">
        <v>103</v>
      </c>
      <c r="BJ2082" s="1" t="s">
        <v>3565</v>
      </c>
      <c r="BK2082" s="1" t="s">
        <v>2435</v>
      </c>
      <c r="BL2082" s="1" t="s">
        <v>2857</v>
      </c>
      <c r="BM2082" s="1" t="s">
        <v>126</v>
      </c>
      <c r="BN2082" s="1" t="s">
        <v>5668</v>
      </c>
      <c r="BO2082" s="1">
        <v>150</v>
      </c>
      <c r="BP2082" s="1">
        <v>150</v>
      </c>
      <c r="BQ2082" s="1" t="s">
        <v>1485</v>
      </c>
      <c r="BR2082" s="1" t="s">
        <v>3581</v>
      </c>
      <c r="BS2082" s="1" t="s">
        <v>84</v>
      </c>
      <c r="BU2082" s="1">
        <v>0</v>
      </c>
      <c r="BV2082" s="1">
        <v>0</v>
      </c>
      <c r="BW2082" s="1">
        <v>0</v>
      </c>
      <c r="BX2082" s="1">
        <v>0</v>
      </c>
    </row>
    <row r="2083" spans="4:76" hidden="1" x14ac:dyDescent="0.25">
      <c r="D2083" s="4"/>
      <c r="E2083" s="5">
        <f>BJ2083</f>
        <v>0</v>
      </c>
      <c r="F2083" s="5">
        <f>BK2083</f>
        <v>0</v>
      </c>
      <c r="H2083" s="5" t="str">
        <f>BB2083</f>
        <v>Done</v>
      </c>
      <c r="I2083" s="6" t="str">
        <f>BS2083</f>
        <v>Not Started</v>
      </c>
      <c r="J2083" s="1" t="s">
        <v>4618</v>
      </c>
      <c r="P2083" s="1" t="str">
        <f>BM2083</f>
        <v>NRIS</v>
      </c>
      <c r="R2083" s="1">
        <f>BP2083</f>
        <v>1</v>
      </c>
      <c r="T2083" s="1" t="str">
        <f>BQ2083</f>
        <v>Diesel</v>
      </c>
      <c r="U2083" s="1" t="str">
        <f>BH2083</f>
        <v>Stearns County</v>
      </c>
      <c r="V2083" s="1" t="str">
        <f>BI2083</f>
        <v>MN</v>
      </c>
      <c r="AB2083" s="1"/>
      <c r="AC2083" s="1"/>
      <c r="AJ2083" s="5"/>
      <c r="AK2083" s="5"/>
      <c r="AL2083" s="5"/>
      <c r="AM2083" s="5"/>
      <c r="AN2083" s="5"/>
      <c r="AO2083" s="5"/>
      <c r="AP2083" s="5"/>
      <c r="AQ2083" s="5"/>
      <c r="AR2083" s="5"/>
      <c r="AS2083" s="5"/>
      <c r="AT2083" s="5"/>
      <c r="AU2083" s="5"/>
      <c r="BB2083" s="1" t="s">
        <v>58</v>
      </c>
      <c r="BC2083" s="2">
        <v>41212</v>
      </c>
      <c r="BE2083" s="2">
        <v>41233</v>
      </c>
      <c r="BF2083" s="2">
        <v>41365</v>
      </c>
      <c r="BG2083" s="1" t="s">
        <v>236</v>
      </c>
      <c r="BH2083" s="1" t="s">
        <v>1245</v>
      </c>
      <c r="BI2083" s="1" t="s">
        <v>93</v>
      </c>
      <c r="BM2083" s="1" t="s">
        <v>126</v>
      </c>
      <c r="BN2083" s="1" t="s">
        <v>4619</v>
      </c>
      <c r="BO2083" s="1">
        <v>1</v>
      </c>
      <c r="BP2083" s="1">
        <v>1</v>
      </c>
      <c r="BQ2083" s="1" t="s">
        <v>207</v>
      </c>
      <c r="BR2083" s="1" t="s">
        <v>208</v>
      </c>
      <c r="BS2083" s="1" t="s">
        <v>84</v>
      </c>
      <c r="BT2083" s="2">
        <v>41456</v>
      </c>
      <c r="BU2083" s="1">
        <v>0</v>
      </c>
      <c r="BV2083" s="1">
        <v>0</v>
      </c>
      <c r="BW2083" s="1">
        <v>0</v>
      </c>
      <c r="BX2083" s="1">
        <v>0</v>
      </c>
    </row>
    <row r="2084" spans="4:76" hidden="1" x14ac:dyDescent="0.25">
      <c r="D2084" s="4"/>
      <c r="E2084" s="5" t="str">
        <f>BJ2084</f>
        <v>DPP-2020-Cycle</v>
      </c>
      <c r="F2084" s="5" t="str">
        <f>BK2084</f>
        <v>Central</v>
      </c>
      <c r="H2084" s="5" t="str">
        <f>BB2084</f>
        <v>Withdrawn</v>
      </c>
      <c r="I2084" s="6" t="str">
        <f>BS2084</f>
        <v>Not Started</v>
      </c>
      <c r="J2084" s="1" t="s">
        <v>5491</v>
      </c>
      <c r="P2084" s="1" t="str">
        <f>BM2084</f>
        <v>NRIS</v>
      </c>
      <c r="R2084" s="1">
        <f>BP2084</f>
        <v>200</v>
      </c>
      <c r="T2084" s="1" t="str">
        <f>BQ2084</f>
        <v>Wind</v>
      </c>
      <c r="U2084" s="1" t="str">
        <f>BH2084</f>
        <v>Vermilion</v>
      </c>
      <c r="V2084" s="1" t="str">
        <f>BI2084</f>
        <v>IL</v>
      </c>
      <c r="AB2084" s="1"/>
      <c r="AC2084" s="1"/>
      <c r="AJ2084" s="5"/>
      <c r="AK2084" s="5"/>
      <c r="AL2084" s="5"/>
      <c r="AM2084" s="5"/>
      <c r="AN2084" s="5"/>
      <c r="AO2084" s="5"/>
      <c r="AP2084" s="5"/>
      <c r="AQ2084" s="5"/>
      <c r="AR2084" s="32"/>
      <c r="AS2084" s="32"/>
      <c r="AT2084" s="28">
        <f>AR2084/($R2084*1000)</f>
        <v>0</v>
      </c>
      <c r="AU2084" s="28">
        <f>AS2084/($R2084*1000)</f>
        <v>0</v>
      </c>
      <c r="BB2084" s="1" t="s">
        <v>73</v>
      </c>
      <c r="BC2084" s="2">
        <v>44033</v>
      </c>
      <c r="BD2084" s="2">
        <v>44092</v>
      </c>
      <c r="BF2084" s="2">
        <v>45184</v>
      </c>
      <c r="BG2084" s="1" t="s">
        <v>122</v>
      </c>
      <c r="BH2084" s="1" t="s">
        <v>4005</v>
      </c>
      <c r="BI2084" s="1" t="s">
        <v>124</v>
      </c>
      <c r="BJ2084" s="1" t="s">
        <v>3565</v>
      </c>
      <c r="BK2084" s="1" t="s">
        <v>2435</v>
      </c>
      <c r="BL2084" s="1" t="s">
        <v>2857</v>
      </c>
      <c r="BM2084" s="1" t="s">
        <v>126</v>
      </c>
      <c r="BN2084" s="1" t="s">
        <v>5492</v>
      </c>
      <c r="BO2084" s="1">
        <v>200</v>
      </c>
      <c r="BP2084" s="1">
        <v>200</v>
      </c>
      <c r="BQ2084" s="1" t="s">
        <v>97</v>
      </c>
      <c r="BR2084" s="1" t="s">
        <v>3613</v>
      </c>
      <c r="BS2084" s="1" t="s">
        <v>84</v>
      </c>
      <c r="BU2084" s="1">
        <v>0</v>
      </c>
      <c r="BV2084" s="1">
        <v>0</v>
      </c>
      <c r="BW2084" s="1">
        <v>0</v>
      </c>
      <c r="BX2084" s="1">
        <v>0</v>
      </c>
    </row>
    <row r="2085" spans="4:76" hidden="1" x14ac:dyDescent="0.25">
      <c r="D2085" s="4"/>
      <c r="E2085" s="5" t="str">
        <f>BJ2085</f>
        <v>DPP-2020-Cycle</v>
      </c>
      <c r="F2085" s="5" t="str">
        <f>BK2085</f>
        <v>East (ATC)</v>
      </c>
      <c r="H2085" s="5" t="str">
        <f>BB2085</f>
        <v>Active</v>
      </c>
      <c r="I2085" s="6" t="str">
        <f>BS2085</f>
        <v>Not Started</v>
      </c>
      <c r="J2085" s="1" t="s">
        <v>4146</v>
      </c>
      <c r="P2085" s="1" t="str">
        <f>BM2085</f>
        <v>NRIS</v>
      </c>
      <c r="R2085" s="1">
        <f>BP2085</f>
        <v>100</v>
      </c>
      <c r="T2085" s="1" t="str">
        <f>BQ2085</f>
        <v>Solar</v>
      </c>
      <c r="U2085" s="1" t="str">
        <f>BH2085</f>
        <v>Waushara</v>
      </c>
      <c r="V2085" s="1" t="str">
        <f>BI2085</f>
        <v>WI</v>
      </c>
      <c r="AB2085" s="1"/>
      <c r="AC2085" s="1"/>
      <c r="AJ2085" s="5"/>
      <c r="AK2085" s="5"/>
      <c r="AL2085" s="5"/>
      <c r="AM2085" s="5"/>
      <c r="AN2085" s="5"/>
      <c r="AO2085" s="5"/>
      <c r="AP2085" s="5"/>
      <c r="AQ2085" s="5"/>
      <c r="AR2085" s="32"/>
      <c r="AS2085" s="32"/>
      <c r="AT2085" s="28">
        <f>AR2085/($R2085*1000)</f>
        <v>0</v>
      </c>
      <c r="AU2085" s="28">
        <f>AS2085/($R2085*1000)</f>
        <v>0</v>
      </c>
      <c r="BB2085" s="1" t="s">
        <v>2374</v>
      </c>
      <c r="BC2085" s="2">
        <v>44250</v>
      </c>
      <c r="BF2085" s="2">
        <v>45170</v>
      </c>
      <c r="BG2085" s="1" t="s">
        <v>74</v>
      </c>
      <c r="BH2085" s="1" t="s">
        <v>4147</v>
      </c>
      <c r="BI2085" s="1" t="s">
        <v>76</v>
      </c>
      <c r="BJ2085" s="1" t="s">
        <v>3565</v>
      </c>
      <c r="BK2085" s="1" t="s">
        <v>2196</v>
      </c>
      <c r="BL2085" s="1" t="s">
        <v>2857</v>
      </c>
      <c r="BM2085" s="1" t="s">
        <v>126</v>
      </c>
      <c r="BN2085" s="1" t="s">
        <v>4148</v>
      </c>
      <c r="BO2085" s="1">
        <v>100</v>
      </c>
      <c r="BP2085" s="1">
        <v>100</v>
      </c>
      <c r="BQ2085" s="1" t="s">
        <v>1485</v>
      </c>
      <c r="BR2085" s="1" t="s">
        <v>3581</v>
      </c>
      <c r="BS2085" s="1" t="s">
        <v>84</v>
      </c>
      <c r="BU2085" s="1">
        <v>0</v>
      </c>
      <c r="BV2085" s="1">
        <v>0</v>
      </c>
      <c r="BW2085" s="1">
        <v>0</v>
      </c>
      <c r="BX2085" s="1">
        <v>0</v>
      </c>
    </row>
    <row r="2086" spans="4:76" hidden="1" x14ac:dyDescent="0.25">
      <c r="D2086" s="4"/>
      <c r="E2086" s="5" t="str">
        <f>BJ2086</f>
        <v>DPP-2020-Cycle</v>
      </c>
      <c r="F2086" s="5" t="str">
        <f>BK2086</f>
        <v>East (ATC)</v>
      </c>
      <c r="H2086" s="5" t="str">
        <f>BB2086</f>
        <v>Active</v>
      </c>
      <c r="I2086" s="6" t="str">
        <f>BS2086</f>
        <v>Not Started</v>
      </c>
      <c r="J2086" s="1" t="s">
        <v>4151</v>
      </c>
      <c r="P2086" s="1" t="str">
        <f>BM2086</f>
        <v>NRIS</v>
      </c>
      <c r="R2086" s="1">
        <f>BP2086</f>
        <v>99</v>
      </c>
      <c r="T2086" s="1" t="str">
        <f>BQ2086</f>
        <v>Solar</v>
      </c>
      <c r="U2086" s="1" t="str">
        <f>BH2086</f>
        <v>Columbia</v>
      </c>
      <c r="V2086" s="1" t="str">
        <f>BI2086</f>
        <v>WI</v>
      </c>
      <c r="AB2086" s="1"/>
      <c r="AC2086" s="1"/>
      <c r="AJ2086" s="5"/>
      <c r="AK2086" s="5"/>
      <c r="AL2086" s="5"/>
      <c r="AM2086" s="5"/>
      <c r="AN2086" s="5"/>
      <c r="AO2086" s="5"/>
      <c r="AP2086" s="5"/>
      <c r="AQ2086" s="5"/>
      <c r="AR2086" s="32"/>
      <c r="AS2086" s="32"/>
      <c r="AT2086" s="28">
        <f>AR2086/($R2086*1000)</f>
        <v>0</v>
      </c>
      <c r="AU2086" s="28">
        <f>AS2086/($R2086*1000)</f>
        <v>0</v>
      </c>
      <c r="BB2086" s="1" t="s">
        <v>2374</v>
      </c>
      <c r="BC2086" s="2">
        <v>44194</v>
      </c>
      <c r="BF2086" s="2">
        <v>45432</v>
      </c>
      <c r="BG2086" s="1" t="s">
        <v>74</v>
      </c>
      <c r="BH2086" s="1" t="s">
        <v>3936</v>
      </c>
      <c r="BI2086" s="1" t="s">
        <v>76</v>
      </c>
      <c r="BJ2086" s="1" t="s">
        <v>3565</v>
      </c>
      <c r="BK2086" s="1" t="s">
        <v>2196</v>
      </c>
      <c r="BL2086" s="1" t="s">
        <v>2857</v>
      </c>
      <c r="BM2086" s="1" t="s">
        <v>126</v>
      </c>
      <c r="BN2086" s="1" t="s">
        <v>4152</v>
      </c>
      <c r="BO2086" s="1">
        <v>99</v>
      </c>
      <c r="BP2086" s="1">
        <v>99</v>
      </c>
      <c r="BQ2086" s="1" t="s">
        <v>1485</v>
      </c>
      <c r="BR2086" s="1" t="s">
        <v>3581</v>
      </c>
      <c r="BS2086" s="1" t="s">
        <v>84</v>
      </c>
      <c r="BU2086" s="1">
        <v>0</v>
      </c>
      <c r="BV2086" s="1">
        <v>0</v>
      </c>
      <c r="BW2086" s="1">
        <v>0</v>
      </c>
      <c r="BX2086" s="1">
        <v>0</v>
      </c>
    </row>
    <row r="2087" spans="4:76" hidden="1" x14ac:dyDescent="0.25">
      <c r="D2087" s="4"/>
      <c r="E2087" s="5" t="str">
        <f>BJ2087</f>
        <v>DPP-2013-FEB</v>
      </c>
      <c r="F2087" s="5" t="str">
        <f>BK2087</f>
        <v>West</v>
      </c>
      <c r="H2087" s="5" t="str">
        <f>BB2087</f>
        <v>Done</v>
      </c>
      <c r="I2087" s="6" t="str">
        <f>BS2087</f>
        <v>In Service</v>
      </c>
      <c r="J2087" s="1" t="s">
        <v>4625</v>
      </c>
      <c r="P2087" s="1" t="str">
        <f>BM2087</f>
        <v>NRIS</v>
      </c>
      <c r="R2087" s="1">
        <f>BP2087</f>
        <v>100</v>
      </c>
      <c r="T2087" s="1" t="str">
        <f>BQ2087</f>
        <v>Wind</v>
      </c>
      <c r="U2087" s="1" t="str">
        <f>BH2087</f>
        <v>Stutsman County</v>
      </c>
      <c r="V2087" s="1" t="str">
        <f>BI2087</f>
        <v>ND</v>
      </c>
      <c r="AB2087" s="1"/>
      <c r="AC2087" s="1"/>
      <c r="AJ2087" s="5"/>
      <c r="AK2087" s="5"/>
      <c r="AL2087" s="5"/>
      <c r="AM2087" s="5"/>
      <c r="AN2087" s="5"/>
      <c r="AO2087" s="5"/>
      <c r="AP2087" s="5"/>
      <c r="AQ2087" s="5"/>
      <c r="AR2087" s="5"/>
      <c r="AS2087" s="5"/>
      <c r="AT2087" s="5"/>
      <c r="AU2087" s="5"/>
      <c r="BB2087" s="1" t="s">
        <v>58</v>
      </c>
      <c r="BC2087" s="2">
        <v>41281</v>
      </c>
      <c r="BE2087" s="2">
        <v>41980</v>
      </c>
      <c r="BF2087" s="2">
        <v>42338</v>
      </c>
      <c r="BG2087" s="1" t="s">
        <v>203</v>
      </c>
      <c r="BH2087" s="1" t="s">
        <v>291</v>
      </c>
      <c r="BI2087" s="1" t="s">
        <v>194</v>
      </c>
      <c r="BJ2087" s="1" t="s">
        <v>1675</v>
      </c>
      <c r="BK2087" s="1" t="s">
        <v>725</v>
      </c>
      <c r="BL2087" s="1" t="s">
        <v>77</v>
      </c>
      <c r="BM2087" s="1" t="s">
        <v>126</v>
      </c>
      <c r="BN2087" s="1" t="s">
        <v>4626</v>
      </c>
      <c r="BO2087" s="1">
        <v>100</v>
      </c>
      <c r="BP2087" s="1">
        <v>100</v>
      </c>
      <c r="BQ2087" s="1" t="s">
        <v>97</v>
      </c>
      <c r="BR2087" s="1" t="s">
        <v>98</v>
      </c>
      <c r="BS2087" s="1" t="s">
        <v>65</v>
      </c>
      <c r="BT2087" s="2">
        <v>41939</v>
      </c>
      <c r="BU2087" s="1">
        <v>0</v>
      </c>
      <c r="BV2087" s="1">
        <v>0</v>
      </c>
      <c r="BW2087" s="1">
        <v>0</v>
      </c>
      <c r="BX2087" s="1">
        <v>0</v>
      </c>
    </row>
    <row r="2088" spans="4:76" hidden="1" x14ac:dyDescent="0.25">
      <c r="D2088" s="4"/>
      <c r="E2088" s="5" t="str">
        <f>BJ2088</f>
        <v>DPP-2013-FEB</v>
      </c>
      <c r="F2088" s="5" t="str">
        <f>BK2088</f>
        <v>West</v>
      </c>
      <c r="H2088" s="5" t="str">
        <f>BB2088</f>
        <v>Done</v>
      </c>
      <c r="I2088" s="6" t="str">
        <f>BS2088</f>
        <v>In Service</v>
      </c>
      <c r="J2088" s="1" t="s">
        <v>4627</v>
      </c>
      <c r="P2088" s="1" t="str">
        <f>BM2088</f>
        <v>NRIS</v>
      </c>
      <c r="R2088" s="1">
        <f>BP2088</f>
        <v>100</v>
      </c>
      <c r="T2088" s="1" t="str">
        <f>BQ2088</f>
        <v>Wind</v>
      </c>
      <c r="U2088" s="1" t="str">
        <f>BH2088</f>
        <v>Stutsman County</v>
      </c>
      <c r="V2088" s="1" t="str">
        <f>BI2088</f>
        <v>ND</v>
      </c>
      <c r="AB2088" s="1"/>
      <c r="AC2088" s="1"/>
      <c r="AJ2088" s="5"/>
      <c r="AK2088" s="5"/>
      <c r="AL2088" s="5"/>
      <c r="AM2088" s="5"/>
      <c r="AN2088" s="5"/>
      <c r="AO2088" s="5"/>
      <c r="AP2088" s="5"/>
      <c r="AQ2088" s="5"/>
      <c r="AR2088" s="5"/>
      <c r="AS2088" s="5"/>
      <c r="AT2088" s="5"/>
      <c r="AU2088" s="5"/>
      <c r="BB2088" s="1" t="s">
        <v>58</v>
      </c>
      <c r="BC2088" s="2">
        <v>41281</v>
      </c>
      <c r="BE2088" s="2">
        <v>41980</v>
      </c>
      <c r="BF2088" s="2">
        <v>42338</v>
      </c>
      <c r="BG2088" s="1" t="s">
        <v>203</v>
      </c>
      <c r="BH2088" s="1" t="s">
        <v>291</v>
      </c>
      <c r="BI2088" s="1" t="s">
        <v>194</v>
      </c>
      <c r="BJ2088" s="1" t="s">
        <v>1675</v>
      </c>
      <c r="BK2088" s="1" t="s">
        <v>725</v>
      </c>
      <c r="BL2088" s="1" t="s">
        <v>77</v>
      </c>
      <c r="BM2088" s="1" t="s">
        <v>126</v>
      </c>
      <c r="BN2088" s="1" t="s">
        <v>4628</v>
      </c>
      <c r="BO2088" s="1">
        <v>100</v>
      </c>
      <c r="BP2088" s="1">
        <v>100</v>
      </c>
      <c r="BQ2088" s="1" t="s">
        <v>97</v>
      </c>
      <c r="BR2088" s="1" t="s">
        <v>98</v>
      </c>
      <c r="BS2088" s="1" t="s">
        <v>65</v>
      </c>
      <c r="BT2088" s="2">
        <v>41939</v>
      </c>
      <c r="BU2088" s="1">
        <v>0</v>
      </c>
      <c r="BV2088" s="1">
        <v>0</v>
      </c>
      <c r="BW2088" s="1">
        <v>0</v>
      </c>
      <c r="BX2088" s="1">
        <v>0</v>
      </c>
    </row>
    <row r="2089" spans="4:76" hidden="1" x14ac:dyDescent="0.25">
      <c r="D2089" s="4"/>
      <c r="E2089" s="5" t="str">
        <f>BJ2089</f>
        <v>DPP-2020-Cycle</v>
      </c>
      <c r="F2089" s="5" t="str">
        <f>BK2089</f>
        <v>Central</v>
      </c>
      <c r="H2089" s="5" t="str">
        <f>BB2089</f>
        <v>Active</v>
      </c>
      <c r="I2089" s="6" t="str">
        <f>BS2089</f>
        <v>Not Started</v>
      </c>
      <c r="J2089" s="1" t="s">
        <v>4153</v>
      </c>
      <c r="P2089" s="1" t="str">
        <f>BM2089</f>
        <v>NRIS</v>
      </c>
      <c r="R2089" s="1">
        <f>BP2089</f>
        <v>175.12</v>
      </c>
      <c r="T2089" s="1" t="str">
        <f>BQ2089</f>
        <v>Solar</v>
      </c>
      <c r="U2089" s="1" t="str">
        <f>BH2089</f>
        <v>Vigo</v>
      </c>
      <c r="V2089" s="1" t="str">
        <f>BI2089</f>
        <v>IN</v>
      </c>
      <c r="AB2089" s="1"/>
      <c r="AC2089" s="1"/>
      <c r="AJ2089" s="5"/>
      <c r="AK2089" s="5"/>
      <c r="AL2089" s="5"/>
      <c r="AM2089" s="5"/>
      <c r="AN2089" s="5"/>
      <c r="AO2089" s="5"/>
      <c r="AP2089" s="5"/>
      <c r="AQ2089" s="5"/>
      <c r="AR2089" s="32"/>
      <c r="AS2089" s="32"/>
      <c r="AT2089" s="28">
        <f>AR2089/($R2089*1000)</f>
        <v>0</v>
      </c>
      <c r="AU2089" s="28">
        <f>AS2089/($R2089*1000)</f>
        <v>0</v>
      </c>
      <c r="BB2089" s="1" t="s">
        <v>2374</v>
      </c>
      <c r="BC2089" s="2">
        <v>44267</v>
      </c>
      <c r="BF2089" s="2">
        <v>45078</v>
      </c>
      <c r="BG2089" s="1" t="s">
        <v>2850</v>
      </c>
      <c r="BH2089" s="1" t="s">
        <v>4154</v>
      </c>
      <c r="BI2089" s="1" t="s">
        <v>103</v>
      </c>
      <c r="BJ2089" s="1" t="s">
        <v>3565</v>
      </c>
      <c r="BK2089" s="1" t="s">
        <v>2435</v>
      </c>
      <c r="BL2089" s="1" t="s">
        <v>2857</v>
      </c>
      <c r="BM2089" s="1" t="s">
        <v>126</v>
      </c>
      <c r="BN2089" s="1" t="s">
        <v>4155</v>
      </c>
      <c r="BO2089" s="1">
        <v>175.12</v>
      </c>
      <c r="BP2089" s="1">
        <v>175.12</v>
      </c>
      <c r="BQ2089" s="1" t="s">
        <v>1485</v>
      </c>
      <c r="BR2089" s="1" t="s">
        <v>3581</v>
      </c>
      <c r="BS2089" s="1" t="s">
        <v>84</v>
      </c>
      <c r="BU2089" s="1">
        <v>0</v>
      </c>
      <c r="BV2089" s="1">
        <v>0</v>
      </c>
      <c r="BW2089" s="1">
        <v>0</v>
      </c>
      <c r="BX2089" s="1">
        <v>0</v>
      </c>
    </row>
    <row r="2090" spans="4:76" hidden="1" x14ac:dyDescent="0.25">
      <c r="D2090" s="4"/>
      <c r="E2090" s="5" t="str">
        <f>BJ2090</f>
        <v>DPP-2020-Cycle</v>
      </c>
      <c r="F2090" s="5" t="str">
        <f>BK2090</f>
        <v>South</v>
      </c>
      <c r="H2090" s="5" t="str">
        <f>BB2090</f>
        <v>Active</v>
      </c>
      <c r="I2090" s="6" t="str">
        <f>BS2090</f>
        <v>Not Started</v>
      </c>
      <c r="J2090" s="1" t="s">
        <v>4156</v>
      </c>
      <c r="K2090" s="1" t="e">
        <f>VLOOKUP(J2090,#REF!,3,FALSE)</f>
        <v>#REF!</v>
      </c>
      <c r="P2090" s="1" t="str">
        <f>BM2090</f>
        <v>NRIS</v>
      </c>
      <c r="R2090" s="1">
        <f>BP2090</f>
        <v>100</v>
      </c>
      <c r="T2090" s="1" t="str">
        <f>BQ2090</f>
        <v>Solar</v>
      </c>
      <c r="U2090" s="1" t="str">
        <f>BH2090</f>
        <v>Lonoke</v>
      </c>
      <c r="V2090" s="1" t="str">
        <f>BI2090</f>
        <v>AR</v>
      </c>
      <c r="AB2090" s="1" t="str">
        <f>BN2090</f>
        <v>Galloway - Remigton 115kV  Transmission Line</v>
      </c>
      <c r="AC2090" s="1" t="str">
        <f>BG2090</f>
        <v>Entergy Arkansas LLC</v>
      </c>
      <c r="AJ2090" s="17" t="e">
        <f>VLOOKUP(J2090,#REF!,7,FALSE)</f>
        <v>#REF!</v>
      </c>
      <c r="AK2090" s="17"/>
      <c r="AL2090" s="17"/>
      <c r="AM2090" s="17"/>
      <c r="AN2090" s="17"/>
      <c r="AO2090" s="17"/>
      <c r="AP2090" s="17"/>
      <c r="AQ2090" s="17"/>
      <c r="AR2090" s="32" t="e">
        <f>VLOOKUP(J2090,#REF!,5,FALSE)</f>
        <v>#REF!</v>
      </c>
      <c r="AS2090" s="32" t="e">
        <f>VLOOKUP(J2090,#REF!,6,FALSE)</f>
        <v>#REF!</v>
      </c>
      <c r="AT2090" s="28" t="e">
        <f>AR2090/($R2090*1000)</f>
        <v>#REF!</v>
      </c>
      <c r="AU2090" s="28" t="e">
        <f>AS2090/($R2090*1000)</f>
        <v>#REF!</v>
      </c>
      <c r="BB2090" s="1" t="s">
        <v>2374</v>
      </c>
      <c r="BC2090" s="2">
        <v>44194</v>
      </c>
      <c r="BF2090" s="2">
        <v>45331</v>
      </c>
      <c r="BG2090" s="1" t="s">
        <v>3586</v>
      </c>
      <c r="BH2090" s="1" t="s">
        <v>4157</v>
      </c>
      <c r="BI2090" s="1" t="s">
        <v>2394</v>
      </c>
      <c r="BJ2090" s="1" t="s">
        <v>3565</v>
      </c>
      <c r="BK2090" s="1" t="s">
        <v>2395</v>
      </c>
      <c r="BL2090" s="1" t="s">
        <v>2857</v>
      </c>
      <c r="BM2090" s="1" t="s">
        <v>126</v>
      </c>
      <c r="BN2090" s="1" t="s">
        <v>4158</v>
      </c>
      <c r="BO2090" s="1">
        <v>100</v>
      </c>
      <c r="BP2090" s="1">
        <v>100</v>
      </c>
      <c r="BQ2090" s="1" t="s">
        <v>1485</v>
      </c>
      <c r="BR2090" s="1" t="s">
        <v>3581</v>
      </c>
      <c r="BS2090" s="1" t="s">
        <v>84</v>
      </c>
      <c r="BU2090" s="1">
        <v>0</v>
      </c>
      <c r="BV2090" s="1">
        <v>0</v>
      </c>
      <c r="BW2090" s="1">
        <v>0</v>
      </c>
      <c r="BX2090" s="1">
        <v>0</v>
      </c>
    </row>
    <row r="2091" spans="4:76" hidden="1" x14ac:dyDescent="0.25">
      <c r="D2091" s="4"/>
      <c r="E2091" s="5" t="str">
        <f>BJ2091</f>
        <v>DPP-2020-Cycle</v>
      </c>
      <c r="F2091" s="5" t="str">
        <f>BK2091</f>
        <v>South</v>
      </c>
      <c r="H2091" s="5" t="str">
        <f>BB2091</f>
        <v>Active</v>
      </c>
      <c r="I2091" s="6" t="str">
        <f>BS2091</f>
        <v>Not Started</v>
      </c>
      <c r="J2091" s="1" t="s">
        <v>4159</v>
      </c>
      <c r="P2091" s="1" t="str">
        <f>BM2091</f>
        <v>NRIS</v>
      </c>
      <c r="R2091" s="1">
        <f>BP2091</f>
        <v>10</v>
      </c>
      <c r="T2091" s="1" t="str">
        <f>BQ2091</f>
        <v>Battery Storage</v>
      </c>
      <c r="U2091" s="1" t="str">
        <f>BH2091</f>
        <v>Cross</v>
      </c>
      <c r="V2091" s="1" t="str">
        <f>BI2091</f>
        <v>AR</v>
      </c>
      <c r="AB2091" s="1"/>
      <c r="AC2091" s="1"/>
      <c r="AJ2091" s="5"/>
      <c r="AK2091" s="5"/>
      <c r="AL2091" s="5"/>
      <c r="AM2091" s="5"/>
      <c r="AN2091" s="5"/>
      <c r="AO2091" s="5"/>
      <c r="AP2091" s="5"/>
      <c r="AQ2091" s="5"/>
      <c r="AR2091" s="32"/>
      <c r="AS2091" s="32"/>
      <c r="AT2091" s="28">
        <f>AR2091/($R2091*1000)</f>
        <v>0</v>
      </c>
      <c r="AU2091" s="28">
        <f>AS2091/($R2091*1000)</f>
        <v>0</v>
      </c>
      <c r="BB2091" s="1" t="s">
        <v>2374</v>
      </c>
      <c r="BC2091" s="2">
        <v>44033</v>
      </c>
      <c r="BF2091" s="2">
        <v>45017</v>
      </c>
      <c r="BG2091" s="1" t="s">
        <v>3586</v>
      </c>
      <c r="BH2091" s="1" t="s">
        <v>4160</v>
      </c>
      <c r="BI2091" s="1" t="s">
        <v>2394</v>
      </c>
      <c r="BJ2091" s="1" t="s">
        <v>3565</v>
      </c>
      <c r="BK2091" s="1" t="s">
        <v>2395</v>
      </c>
      <c r="BL2091" s="1" t="s">
        <v>2857</v>
      </c>
      <c r="BM2091" s="1" t="s">
        <v>126</v>
      </c>
      <c r="BN2091" s="1" t="s">
        <v>4161</v>
      </c>
      <c r="BO2091" s="1">
        <v>10</v>
      </c>
      <c r="BP2091" s="1">
        <v>10</v>
      </c>
      <c r="BQ2091" s="1" t="s">
        <v>2498</v>
      </c>
      <c r="BR2091" s="1" t="s">
        <v>2498</v>
      </c>
      <c r="BS2091" s="1" t="s">
        <v>84</v>
      </c>
      <c r="BU2091" s="1">
        <v>0</v>
      </c>
      <c r="BV2091" s="1">
        <v>0</v>
      </c>
      <c r="BW2091" s="1">
        <v>0</v>
      </c>
      <c r="BX2091" s="1">
        <v>0</v>
      </c>
    </row>
    <row r="2092" spans="4:76" hidden="1" x14ac:dyDescent="0.25">
      <c r="D2092" s="4"/>
      <c r="E2092" s="5" t="str">
        <f>BJ2092</f>
        <v>DPP-2020-Cycle</v>
      </c>
      <c r="F2092" s="5" t="str">
        <f>BK2092</f>
        <v>Central</v>
      </c>
      <c r="H2092" s="5" t="str">
        <f>BB2092</f>
        <v>Active</v>
      </c>
      <c r="I2092" s="6" t="str">
        <f>BS2092</f>
        <v>Not Started</v>
      </c>
      <c r="J2092" s="1" t="s">
        <v>4162</v>
      </c>
      <c r="P2092" s="1" t="str">
        <f>BM2092</f>
        <v>NRIS</v>
      </c>
      <c r="R2092" s="1">
        <f>BP2092</f>
        <v>150</v>
      </c>
      <c r="T2092" s="1" t="str">
        <f>BQ2092</f>
        <v>Solar</v>
      </c>
      <c r="U2092" s="1" t="str">
        <f>BH2092</f>
        <v>LaPorte</v>
      </c>
      <c r="V2092" s="1" t="str">
        <f>BI2092</f>
        <v>IN</v>
      </c>
      <c r="AB2092" s="1"/>
      <c r="AC2092" s="1"/>
      <c r="AJ2092" s="5"/>
      <c r="AK2092" s="5"/>
      <c r="AL2092" s="5"/>
      <c r="AM2092" s="5"/>
      <c r="AN2092" s="5"/>
      <c r="AO2092" s="5"/>
      <c r="AP2092" s="5"/>
      <c r="AQ2092" s="5"/>
      <c r="AR2092" s="32"/>
      <c r="AS2092" s="32"/>
      <c r="AT2092" s="28">
        <f>AR2092/($R2092*1000)</f>
        <v>0</v>
      </c>
      <c r="AU2092" s="28">
        <f>AS2092/($R2092*1000)</f>
        <v>0</v>
      </c>
      <c r="BB2092" s="1" t="s">
        <v>2374</v>
      </c>
      <c r="BC2092" s="2">
        <v>44264</v>
      </c>
      <c r="BF2092" s="2">
        <v>45184</v>
      </c>
      <c r="BG2092" s="1" t="s">
        <v>804</v>
      </c>
      <c r="BH2092" s="1" t="s">
        <v>4163</v>
      </c>
      <c r="BI2092" s="1" t="s">
        <v>103</v>
      </c>
      <c r="BJ2092" s="1" t="s">
        <v>3565</v>
      </c>
      <c r="BK2092" s="1" t="s">
        <v>2435</v>
      </c>
      <c r="BL2092" s="1" t="s">
        <v>2857</v>
      </c>
      <c r="BM2092" s="1" t="s">
        <v>126</v>
      </c>
      <c r="BN2092" s="1" t="s">
        <v>4164</v>
      </c>
      <c r="BO2092" s="1">
        <v>150</v>
      </c>
      <c r="BP2092" s="1">
        <v>150</v>
      </c>
      <c r="BQ2092" s="1" t="s">
        <v>1485</v>
      </c>
      <c r="BR2092" s="1" t="s">
        <v>3581</v>
      </c>
      <c r="BS2092" s="1" t="s">
        <v>84</v>
      </c>
      <c r="BU2092" s="1">
        <v>0</v>
      </c>
      <c r="BV2092" s="1">
        <v>0</v>
      </c>
      <c r="BW2092" s="1">
        <v>0</v>
      </c>
      <c r="BX2092" s="1">
        <v>0</v>
      </c>
    </row>
    <row r="2093" spans="4:76" hidden="1" x14ac:dyDescent="0.25">
      <c r="D2093" s="4"/>
      <c r="E2093" s="5" t="str">
        <f>BJ2093</f>
        <v>DPP-2020-Cycle</v>
      </c>
      <c r="F2093" s="5" t="str">
        <f>BK2093</f>
        <v>Central</v>
      </c>
      <c r="H2093" s="5" t="str">
        <f>BB2093</f>
        <v>Active</v>
      </c>
      <c r="I2093" s="6" t="str">
        <f>BS2093</f>
        <v>Not Started</v>
      </c>
      <c r="J2093" s="1" t="s">
        <v>4165</v>
      </c>
      <c r="P2093" s="1" t="str">
        <f>BM2093</f>
        <v>NRIS</v>
      </c>
      <c r="R2093" s="1">
        <f>BP2093</f>
        <v>100</v>
      </c>
      <c r="T2093" s="1" t="str">
        <f>BQ2093</f>
        <v>Wind</v>
      </c>
      <c r="U2093" s="1" t="str">
        <f>BH2093</f>
        <v>Tazewell</v>
      </c>
      <c r="V2093" s="1" t="str">
        <f>BI2093</f>
        <v>IL</v>
      </c>
      <c r="AB2093" s="1"/>
      <c r="AC2093" s="1"/>
      <c r="AJ2093" s="5"/>
      <c r="AK2093" s="5"/>
      <c r="AL2093" s="5"/>
      <c r="AM2093" s="5"/>
      <c r="AN2093" s="5"/>
      <c r="AO2093" s="5"/>
      <c r="AP2093" s="5"/>
      <c r="AQ2093" s="5"/>
      <c r="AR2093" s="32"/>
      <c r="AS2093" s="32"/>
      <c r="AT2093" s="28">
        <f>AR2093/($R2093*1000)</f>
        <v>0</v>
      </c>
      <c r="AU2093" s="28">
        <f>AS2093/($R2093*1000)</f>
        <v>0</v>
      </c>
      <c r="BB2093" s="1" t="s">
        <v>2374</v>
      </c>
      <c r="BC2093" s="2">
        <v>44033</v>
      </c>
      <c r="BF2093" s="2">
        <v>45536</v>
      </c>
      <c r="BG2093" s="1" t="s">
        <v>122</v>
      </c>
      <c r="BH2093" s="1" t="s">
        <v>3998</v>
      </c>
      <c r="BI2093" s="1" t="s">
        <v>124</v>
      </c>
      <c r="BJ2093" s="1" t="s">
        <v>3565</v>
      </c>
      <c r="BK2093" s="1" t="s">
        <v>2435</v>
      </c>
      <c r="BL2093" s="1" t="s">
        <v>2857</v>
      </c>
      <c r="BM2093" s="1" t="s">
        <v>126</v>
      </c>
      <c r="BN2093" s="1" t="s">
        <v>4166</v>
      </c>
      <c r="BO2093" s="1">
        <v>100</v>
      </c>
      <c r="BP2093" s="1">
        <v>100</v>
      </c>
      <c r="BQ2093" s="1" t="s">
        <v>97</v>
      </c>
      <c r="BR2093" s="1" t="s">
        <v>3613</v>
      </c>
      <c r="BS2093" s="1" t="s">
        <v>84</v>
      </c>
      <c r="BU2093" s="1">
        <v>0</v>
      </c>
      <c r="BV2093" s="1">
        <v>0</v>
      </c>
      <c r="BW2093" s="1">
        <v>0</v>
      </c>
      <c r="BX2093" s="1">
        <v>0</v>
      </c>
    </row>
    <row r="2094" spans="4:76" hidden="1" x14ac:dyDescent="0.25">
      <c r="D2094" s="4"/>
      <c r="E2094" s="5" t="str">
        <f>BJ2094</f>
        <v>DPP-2020-Cycle</v>
      </c>
      <c r="F2094" s="5" t="str">
        <f>BK2094</f>
        <v>Central</v>
      </c>
      <c r="H2094" s="5" t="str">
        <f>BB2094</f>
        <v>Active</v>
      </c>
      <c r="I2094" s="6" t="str">
        <f>BS2094</f>
        <v>Not Started</v>
      </c>
      <c r="J2094" s="1" t="s">
        <v>4167</v>
      </c>
      <c r="P2094" s="1" t="str">
        <f>BM2094</f>
        <v>NRIS</v>
      </c>
      <c r="R2094" s="1">
        <f>BP2094</f>
        <v>200</v>
      </c>
      <c r="T2094" s="1" t="str">
        <f>BQ2094</f>
        <v>Solar</v>
      </c>
      <c r="U2094" s="1" t="str">
        <f>BH2094</f>
        <v>Pulaski</v>
      </c>
      <c r="V2094" s="1" t="str">
        <f>BI2094</f>
        <v>IN</v>
      </c>
      <c r="AB2094" s="1"/>
      <c r="AC2094" s="1"/>
      <c r="AJ2094" s="5"/>
      <c r="AK2094" s="5"/>
      <c r="AL2094" s="5"/>
      <c r="AM2094" s="5"/>
      <c r="AN2094" s="5"/>
      <c r="AO2094" s="5"/>
      <c r="AP2094" s="5"/>
      <c r="AQ2094" s="5"/>
      <c r="AR2094" s="32"/>
      <c r="AS2094" s="32"/>
      <c r="AT2094" s="28">
        <f>AR2094/($R2094*1000)</f>
        <v>0</v>
      </c>
      <c r="AU2094" s="28">
        <f>AS2094/($R2094*1000)</f>
        <v>0</v>
      </c>
      <c r="BB2094" s="1" t="s">
        <v>2374</v>
      </c>
      <c r="BC2094" s="2">
        <v>44033</v>
      </c>
      <c r="BF2094" s="2">
        <v>45200</v>
      </c>
      <c r="BG2094" s="1" t="s">
        <v>804</v>
      </c>
      <c r="BH2094" s="1" t="s">
        <v>4168</v>
      </c>
      <c r="BI2094" s="1" t="s">
        <v>103</v>
      </c>
      <c r="BJ2094" s="1" t="s">
        <v>3565</v>
      </c>
      <c r="BK2094" s="1" t="s">
        <v>2435</v>
      </c>
      <c r="BL2094" s="1" t="s">
        <v>2857</v>
      </c>
      <c r="BM2094" s="1" t="s">
        <v>126</v>
      </c>
      <c r="BN2094" s="1" t="s">
        <v>4169</v>
      </c>
      <c r="BO2094" s="1">
        <v>200</v>
      </c>
      <c r="BP2094" s="1">
        <v>200</v>
      </c>
      <c r="BQ2094" s="1" t="s">
        <v>1485</v>
      </c>
      <c r="BR2094" s="1" t="s">
        <v>3581</v>
      </c>
      <c r="BS2094" s="1" t="s">
        <v>84</v>
      </c>
      <c r="BU2094" s="1">
        <v>0</v>
      </c>
      <c r="BV2094" s="1">
        <v>0</v>
      </c>
      <c r="BW2094" s="1">
        <v>0</v>
      </c>
      <c r="BX2094" s="1">
        <v>0</v>
      </c>
    </row>
    <row r="2095" spans="4:76" hidden="1" x14ac:dyDescent="0.25">
      <c r="D2095" s="4"/>
      <c r="E2095" s="5" t="str">
        <f>BJ2095</f>
        <v>DPP-2020-Cycle</v>
      </c>
      <c r="F2095" s="5" t="str">
        <f>BK2095</f>
        <v>West</v>
      </c>
      <c r="H2095" s="5" t="str">
        <f>BB2095</f>
        <v>Withdrawn</v>
      </c>
      <c r="I2095" s="6" t="str">
        <f>BS2095</f>
        <v>Not Started</v>
      </c>
      <c r="J2095" s="1" t="s">
        <v>5515</v>
      </c>
      <c r="P2095" s="1" t="str">
        <f>BM2095</f>
        <v>NRIS</v>
      </c>
      <c r="R2095" s="1">
        <f>BP2095</f>
        <v>33.75</v>
      </c>
      <c r="T2095" s="1" t="str">
        <f>BQ2095</f>
        <v>Wind</v>
      </c>
      <c r="U2095" s="1" t="str">
        <f>BH2095</f>
        <v>Hancock</v>
      </c>
      <c r="V2095" s="1" t="str">
        <f>BI2095</f>
        <v>IA</v>
      </c>
      <c r="AB2095" s="1"/>
      <c r="AC2095" s="1"/>
      <c r="AJ2095" s="5"/>
      <c r="AK2095" s="5"/>
      <c r="AL2095" s="5"/>
      <c r="AM2095" s="5"/>
      <c r="AN2095" s="5"/>
      <c r="AO2095" s="5"/>
      <c r="AP2095" s="5"/>
      <c r="AQ2095" s="5"/>
      <c r="AR2095" s="32"/>
      <c r="AS2095" s="32"/>
      <c r="AT2095" s="28">
        <f>AR2095/($R2095*1000)</f>
        <v>0</v>
      </c>
      <c r="AU2095" s="28">
        <f>AS2095/($R2095*1000)</f>
        <v>0</v>
      </c>
      <c r="BB2095" s="1" t="s">
        <v>73</v>
      </c>
      <c r="BC2095" s="2">
        <v>44033</v>
      </c>
      <c r="BD2095" s="2">
        <v>44112</v>
      </c>
      <c r="BF2095" s="2">
        <v>45261</v>
      </c>
      <c r="BG2095" s="1" t="s">
        <v>87</v>
      </c>
      <c r="BH2095" s="1" t="s">
        <v>3959</v>
      </c>
      <c r="BI2095" s="1" t="s">
        <v>89</v>
      </c>
      <c r="BJ2095" s="1" t="s">
        <v>3565</v>
      </c>
      <c r="BK2095" s="1" t="s">
        <v>725</v>
      </c>
      <c r="BL2095" s="1" t="s">
        <v>2857</v>
      </c>
      <c r="BM2095" s="1" t="s">
        <v>126</v>
      </c>
      <c r="BN2095" s="1" t="s">
        <v>5516</v>
      </c>
      <c r="BO2095" s="1">
        <v>33.75</v>
      </c>
      <c r="BP2095" s="1">
        <v>33.75</v>
      </c>
      <c r="BQ2095" s="1" t="s">
        <v>97</v>
      </c>
      <c r="BR2095" s="1" t="s">
        <v>3613</v>
      </c>
      <c r="BS2095" s="1" t="s">
        <v>84</v>
      </c>
      <c r="BU2095" s="1">
        <v>0</v>
      </c>
      <c r="BV2095" s="1">
        <v>0</v>
      </c>
      <c r="BW2095" s="1">
        <v>0</v>
      </c>
      <c r="BX2095" s="1">
        <v>0</v>
      </c>
    </row>
    <row r="2096" spans="4:76" hidden="1" x14ac:dyDescent="0.25">
      <c r="D2096" s="4"/>
      <c r="E2096" s="5" t="str">
        <f>BJ2096</f>
        <v>DPP-2020-Cycle</v>
      </c>
      <c r="F2096" s="5" t="str">
        <f>BK2096</f>
        <v>West</v>
      </c>
      <c r="H2096" s="5" t="str">
        <f>BB2096</f>
        <v>Withdrawn</v>
      </c>
      <c r="I2096" s="6" t="str">
        <f>BS2096</f>
        <v>Not Started</v>
      </c>
      <c r="J2096" s="1" t="s">
        <v>5517</v>
      </c>
      <c r="P2096" s="1" t="str">
        <f>BM2096</f>
        <v>NRIS Only</v>
      </c>
      <c r="R2096" s="1">
        <f>BP2096</f>
        <v>39</v>
      </c>
      <c r="T2096" s="1" t="str">
        <f>BQ2096</f>
        <v>Wind</v>
      </c>
      <c r="U2096" s="1" t="str">
        <f>BH2096</f>
        <v>Story</v>
      </c>
      <c r="V2096" s="1" t="str">
        <f>BI2096</f>
        <v>IA</v>
      </c>
      <c r="AB2096" s="1"/>
      <c r="AC2096" s="1"/>
      <c r="AJ2096" s="5"/>
      <c r="AK2096" s="5"/>
      <c r="AL2096" s="5"/>
      <c r="AM2096" s="5"/>
      <c r="AN2096" s="5"/>
      <c r="AO2096" s="5"/>
      <c r="AP2096" s="5"/>
      <c r="AQ2096" s="5"/>
      <c r="AR2096" s="32"/>
      <c r="AS2096" s="32"/>
      <c r="AT2096" s="28">
        <f>AR2096/($R2096*1000)</f>
        <v>0</v>
      </c>
      <c r="AU2096" s="28">
        <f>AS2096/($R2096*1000)</f>
        <v>0</v>
      </c>
      <c r="BB2096" s="1" t="s">
        <v>73</v>
      </c>
      <c r="BC2096" s="2">
        <v>44033</v>
      </c>
      <c r="BD2096" s="2">
        <v>44112</v>
      </c>
      <c r="BF2096" s="2">
        <v>45261</v>
      </c>
      <c r="BG2096" s="1" t="s">
        <v>87</v>
      </c>
      <c r="BH2096" s="1" t="s">
        <v>4354</v>
      </c>
      <c r="BI2096" s="1" t="s">
        <v>89</v>
      </c>
      <c r="BJ2096" s="1" t="s">
        <v>3565</v>
      </c>
      <c r="BK2096" s="1" t="s">
        <v>725</v>
      </c>
      <c r="BL2096" s="1" t="s">
        <v>2857</v>
      </c>
      <c r="BM2096" s="1" t="s">
        <v>1466</v>
      </c>
      <c r="BN2096" s="1" t="s">
        <v>4355</v>
      </c>
      <c r="BO2096" s="1">
        <v>39</v>
      </c>
      <c r="BP2096" s="1">
        <v>39</v>
      </c>
      <c r="BQ2096" s="1" t="s">
        <v>97</v>
      </c>
      <c r="BR2096" s="1" t="s">
        <v>3613</v>
      </c>
      <c r="BS2096" s="1" t="s">
        <v>84</v>
      </c>
      <c r="BU2096" s="1">
        <v>0</v>
      </c>
      <c r="BV2096" s="1">
        <v>0</v>
      </c>
      <c r="BW2096" s="1">
        <v>0</v>
      </c>
      <c r="BX2096" s="1">
        <v>0</v>
      </c>
    </row>
    <row r="2097" spans="4:76" hidden="1" x14ac:dyDescent="0.25">
      <c r="D2097" s="4"/>
      <c r="E2097" s="5" t="str">
        <f>BJ2097</f>
        <v>DPP-2020-Cycle</v>
      </c>
      <c r="F2097" s="5" t="str">
        <f>BK2097</f>
        <v>West</v>
      </c>
      <c r="H2097" s="5" t="str">
        <f>BB2097</f>
        <v>Withdrawn</v>
      </c>
      <c r="I2097" s="6" t="str">
        <f>BS2097</f>
        <v>Not Started</v>
      </c>
      <c r="J2097" s="1" t="s">
        <v>5518</v>
      </c>
      <c r="P2097" s="1" t="str">
        <f>BM2097</f>
        <v>NRIS Only</v>
      </c>
      <c r="R2097" s="1">
        <f>BP2097</f>
        <v>43</v>
      </c>
      <c r="T2097" s="1" t="str">
        <f>BQ2097</f>
        <v>Wind</v>
      </c>
      <c r="U2097" s="1" t="str">
        <f>BH2097</f>
        <v>Hancock</v>
      </c>
      <c r="V2097" s="1" t="str">
        <f>BI2097</f>
        <v>IA</v>
      </c>
      <c r="AB2097" s="1"/>
      <c r="AC2097" s="1"/>
      <c r="AJ2097" s="5"/>
      <c r="AK2097" s="5"/>
      <c r="AL2097" s="5"/>
      <c r="AM2097" s="5"/>
      <c r="AN2097" s="5"/>
      <c r="AO2097" s="5"/>
      <c r="AP2097" s="5"/>
      <c r="AQ2097" s="5"/>
      <c r="AR2097" s="32"/>
      <c r="AS2097" s="32"/>
      <c r="AT2097" s="28">
        <f>AR2097/($R2097*1000)</f>
        <v>0</v>
      </c>
      <c r="AU2097" s="28">
        <f>AS2097/($R2097*1000)</f>
        <v>0</v>
      </c>
      <c r="BB2097" s="1" t="s">
        <v>73</v>
      </c>
      <c r="BC2097" s="2">
        <v>44033</v>
      </c>
      <c r="BD2097" s="2">
        <v>44112</v>
      </c>
      <c r="BF2097" s="2">
        <v>45261</v>
      </c>
      <c r="BG2097" s="1" t="s">
        <v>87</v>
      </c>
      <c r="BH2097" s="1" t="s">
        <v>3959</v>
      </c>
      <c r="BI2097" s="1" t="s">
        <v>89</v>
      </c>
      <c r="BJ2097" s="1" t="s">
        <v>3565</v>
      </c>
      <c r="BK2097" s="1" t="s">
        <v>725</v>
      </c>
      <c r="BL2097" s="1" t="s">
        <v>2857</v>
      </c>
      <c r="BM2097" s="1" t="s">
        <v>1466</v>
      </c>
      <c r="BN2097" s="1" t="s">
        <v>5516</v>
      </c>
      <c r="BO2097" s="1">
        <v>43</v>
      </c>
      <c r="BP2097" s="1">
        <v>43</v>
      </c>
      <c r="BQ2097" s="1" t="s">
        <v>97</v>
      </c>
      <c r="BR2097" s="1" t="s">
        <v>3613</v>
      </c>
      <c r="BS2097" s="1" t="s">
        <v>84</v>
      </c>
      <c r="BU2097" s="1">
        <v>0</v>
      </c>
      <c r="BV2097" s="1">
        <v>0</v>
      </c>
      <c r="BW2097" s="1">
        <v>0</v>
      </c>
      <c r="BX2097" s="1">
        <v>0</v>
      </c>
    </row>
    <row r="2098" spans="4:76" hidden="1" x14ac:dyDescent="0.25">
      <c r="D2098" s="4"/>
      <c r="E2098" s="5" t="str">
        <f>BJ2098</f>
        <v>DPP-2020-Cycle</v>
      </c>
      <c r="F2098" s="5" t="str">
        <f>BK2098</f>
        <v>West</v>
      </c>
      <c r="H2098" s="5" t="str">
        <f>BB2098</f>
        <v>Active</v>
      </c>
      <c r="I2098" s="6" t="str">
        <f>BS2098</f>
        <v>Not Started</v>
      </c>
      <c r="J2098" s="1" t="s">
        <v>4175</v>
      </c>
      <c r="P2098" s="1" t="str">
        <f>BM2098</f>
        <v>NRIS</v>
      </c>
      <c r="R2098" s="1">
        <f>BP2098</f>
        <v>300</v>
      </c>
      <c r="T2098" s="1" t="str">
        <f>BQ2098</f>
        <v>Solar</v>
      </c>
      <c r="U2098" s="1" t="str">
        <f>BH2098</f>
        <v>Dunn</v>
      </c>
      <c r="V2098" s="1" t="str">
        <f>BI2098</f>
        <v>WI</v>
      </c>
      <c r="AB2098" s="1"/>
      <c r="AC2098" s="1"/>
      <c r="AJ2098" s="5"/>
      <c r="AK2098" s="5"/>
      <c r="AL2098" s="5"/>
      <c r="AM2098" s="5"/>
      <c r="AN2098" s="5"/>
      <c r="AO2098" s="5"/>
      <c r="AP2098" s="5"/>
      <c r="AQ2098" s="5"/>
      <c r="AR2098" s="32"/>
      <c r="AS2098" s="32"/>
      <c r="AT2098" s="28">
        <f>AR2098/($R2098*1000)</f>
        <v>0</v>
      </c>
      <c r="AU2098" s="28">
        <f>AS2098/($R2098*1000)</f>
        <v>0</v>
      </c>
      <c r="BB2098" s="1" t="s">
        <v>2374</v>
      </c>
      <c r="BC2098" s="2">
        <v>44033</v>
      </c>
      <c r="BF2098" s="2">
        <v>45449</v>
      </c>
      <c r="BG2098" s="1" t="s">
        <v>91</v>
      </c>
      <c r="BH2098" s="1" t="s">
        <v>3663</v>
      </c>
      <c r="BI2098" s="1" t="s">
        <v>76</v>
      </c>
      <c r="BJ2098" s="1" t="s">
        <v>3565</v>
      </c>
      <c r="BK2098" s="1" t="s">
        <v>725</v>
      </c>
      <c r="BL2098" s="1" t="s">
        <v>2857</v>
      </c>
      <c r="BM2098" s="1" t="s">
        <v>126</v>
      </c>
      <c r="BN2098" s="1" t="s">
        <v>4176</v>
      </c>
      <c r="BO2098" s="1">
        <v>300</v>
      </c>
      <c r="BP2098" s="1">
        <v>300</v>
      </c>
      <c r="BQ2098" s="1" t="s">
        <v>1485</v>
      </c>
      <c r="BR2098" s="1" t="s">
        <v>3581</v>
      </c>
      <c r="BS2098" s="1" t="s">
        <v>84</v>
      </c>
      <c r="BU2098" s="1">
        <v>0</v>
      </c>
      <c r="BV2098" s="1">
        <v>0</v>
      </c>
      <c r="BW2098" s="1">
        <v>0</v>
      </c>
      <c r="BX2098" s="1">
        <v>0</v>
      </c>
    </row>
    <row r="2099" spans="4:76" hidden="1" x14ac:dyDescent="0.25">
      <c r="D2099" s="4"/>
      <c r="E2099" s="5" t="str">
        <f>BJ2099</f>
        <v>DPP-2013-AUG</v>
      </c>
      <c r="F2099" s="5" t="str">
        <f>BK2099</f>
        <v>West</v>
      </c>
      <c r="H2099" s="5" t="str">
        <f>BB2099</f>
        <v>Done</v>
      </c>
      <c r="I2099" s="6" t="str">
        <f>BS2099</f>
        <v>In Service</v>
      </c>
      <c r="J2099" s="1" t="s">
        <v>4652</v>
      </c>
      <c r="P2099" s="1" t="str">
        <f>BM2099</f>
        <v>NRIS</v>
      </c>
      <c r="R2099" s="1">
        <f>BP2099</f>
        <v>100</v>
      </c>
      <c r="T2099" s="1" t="str">
        <f>BQ2099</f>
        <v>Wind</v>
      </c>
      <c r="U2099" s="1" t="str">
        <f>BH2099</f>
        <v>Madison County</v>
      </c>
      <c r="V2099" s="1" t="str">
        <f>BI2099</f>
        <v>IA</v>
      </c>
      <c r="AB2099" s="1"/>
      <c r="AC2099" s="1"/>
      <c r="AJ2099" s="5"/>
      <c r="AK2099" s="5"/>
      <c r="AL2099" s="5"/>
      <c r="AM2099" s="5"/>
      <c r="AN2099" s="5"/>
      <c r="AO2099" s="5"/>
      <c r="AP2099" s="5"/>
      <c r="AQ2099" s="5"/>
      <c r="AR2099" s="5"/>
      <c r="AS2099" s="5"/>
      <c r="AT2099" s="5"/>
      <c r="AU2099" s="5"/>
      <c r="BB2099" s="1" t="s">
        <v>58</v>
      </c>
      <c r="BC2099" s="2">
        <v>41347</v>
      </c>
      <c r="BE2099" s="2">
        <v>42013</v>
      </c>
      <c r="BF2099" s="2">
        <v>41869</v>
      </c>
      <c r="BG2099" s="1" t="s">
        <v>251</v>
      </c>
      <c r="BH2099" s="1" t="s">
        <v>620</v>
      </c>
      <c r="BI2099" s="1" t="s">
        <v>89</v>
      </c>
      <c r="BJ2099" s="1" t="s">
        <v>1937</v>
      </c>
      <c r="BK2099" s="1" t="s">
        <v>725</v>
      </c>
      <c r="BL2099" s="1" t="s">
        <v>77</v>
      </c>
      <c r="BM2099" s="1" t="s">
        <v>126</v>
      </c>
      <c r="BN2099" s="1" t="s">
        <v>4653</v>
      </c>
      <c r="BO2099" s="1">
        <v>100</v>
      </c>
      <c r="BP2099" s="1">
        <v>100</v>
      </c>
      <c r="BQ2099" s="1" t="s">
        <v>97</v>
      </c>
      <c r="BR2099" s="1" t="s">
        <v>98</v>
      </c>
      <c r="BS2099" s="1" t="s">
        <v>65</v>
      </c>
      <c r="BT2099" s="2">
        <v>41913</v>
      </c>
      <c r="BU2099" s="1">
        <v>0</v>
      </c>
      <c r="BV2099" s="1">
        <v>0</v>
      </c>
      <c r="BW2099" s="1">
        <v>0</v>
      </c>
      <c r="BX2099" s="1">
        <v>0</v>
      </c>
    </row>
    <row r="2100" spans="4:76" hidden="1" x14ac:dyDescent="0.25">
      <c r="D2100" s="4"/>
      <c r="E2100" s="5" t="str">
        <f>BJ2100</f>
        <v>DPP-2020-Cycle</v>
      </c>
      <c r="F2100" s="5" t="str">
        <f>BK2100</f>
        <v>Central</v>
      </c>
      <c r="H2100" s="5" t="str">
        <f>BB2100</f>
        <v>Withdrawn</v>
      </c>
      <c r="I2100" s="6" t="str">
        <f>BS2100</f>
        <v>Not Started</v>
      </c>
      <c r="J2100" s="1" t="s">
        <v>5924</v>
      </c>
      <c r="P2100" s="1" t="str">
        <f>BM2100</f>
        <v>NRIS</v>
      </c>
      <c r="R2100" s="1">
        <f>BP2100</f>
        <v>100</v>
      </c>
      <c r="T2100" s="1" t="str">
        <f>BQ2100</f>
        <v>Battery Storage</v>
      </c>
      <c r="U2100" s="1" t="str">
        <f>BH2100</f>
        <v>Madison</v>
      </c>
      <c r="V2100" s="1" t="str">
        <f>BI2100</f>
        <v>IN</v>
      </c>
      <c r="AB2100" s="1"/>
      <c r="AC2100" s="1"/>
      <c r="AJ2100" s="5"/>
      <c r="AK2100" s="5"/>
      <c r="AL2100" s="5"/>
      <c r="AM2100" s="5"/>
      <c r="AN2100" s="5"/>
      <c r="AO2100" s="5"/>
      <c r="AP2100" s="5"/>
      <c r="AQ2100" s="5"/>
      <c r="AR2100" s="32"/>
      <c r="AS2100" s="32"/>
      <c r="AT2100" s="28">
        <f>AR2100/($R2100*1000)</f>
        <v>0</v>
      </c>
      <c r="AU2100" s="28">
        <f>AS2100/($R2100*1000)</f>
        <v>0</v>
      </c>
      <c r="BB2100" s="1" t="s">
        <v>73</v>
      </c>
      <c r="BC2100" s="2">
        <v>44256</v>
      </c>
      <c r="BD2100" s="2">
        <v>44267</v>
      </c>
      <c r="BF2100" s="2">
        <v>44593</v>
      </c>
      <c r="BG2100" s="1" t="s">
        <v>4239</v>
      </c>
      <c r="BH2100" s="1" t="s">
        <v>3940</v>
      </c>
      <c r="BI2100" s="1" t="s">
        <v>103</v>
      </c>
      <c r="BJ2100" s="1" t="s">
        <v>3565</v>
      </c>
      <c r="BK2100" s="1" t="s">
        <v>2435</v>
      </c>
      <c r="BL2100" s="1" t="s">
        <v>2857</v>
      </c>
      <c r="BM2100" s="1" t="s">
        <v>126</v>
      </c>
      <c r="BN2100" s="1" t="s">
        <v>5925</v>
      </c>
      <c r="BO2100" s="1">
        <v>100</v>
      </c>
      <c r="BP2100" s="1">
        <v>100</v>
      </c>
      <c r="BQ2100" s="1" t="s">
        <v>2498</v>
      </c>
      <c r="BR2100" s="1" t="s">
        <v>2498</v>
      </c>
      <c r="BS2100" s="1" t="s">
        <v>84</v>
      </c>
      <c r="BU2100" s="1">
        <v>0</v>
      </c>
      <c r="BV2100" s="1">
        <v>0</v>
      </c>
      <c r="BW2100" s="1">
        <v>0</v>
      </c>
      <c r="BX2100" s="1">
        <v>0</v>
      </c>
    </row>
    <row r="2101" spans="4:76" hidden="1" x14ac:dyDescent="0.25">
      <c r="D2101" s="4"/>
      <c r="E2101" s="5" t="str">
        <f>BJ2101</f>
        <v>DPP-2014-FEB</v>
      </c>
      <c r="F2101" s="5" t="str">
        <f>BK2101</f>
        <v>Central</v>
      </c>
      <c r="H2101" s="5" t="str">
        <f>BB2101</f>
        <v>Done</v>
      </c>
      <c r="I2101" s="6" t="str">
        <f>BS2101</f>
        <v>Withdrawn</v>
      </c>
      <c r="J2101" s="1" t="s">
        <v>4656</v>
      </c>
      <c r="P2101" s="1" t="str">
        <f>BM2101</f>
        <v>NRIS Only</v>
      </c>
      <c r="R2101" s="1">
        <f>BP2101</f>
        <v>150</v>
      </c>
      <c r="T2101" s="1" t="str">
        <f>BQ2101</f>
        <v>Wind</v>
      </c>
      <c r="U2101" s="1" t="str">
        <f>BH2101</f>
        <v>Iroquois County</v>
      </c>
      <c r="V2101" s="1" t="str">
        <f>BI2101</f>
        <v>IL</v>
      </c>
      <c r="AB2101" s="1"/>
      <c r="AC2101" s="1"/>
      <c r="AJ2101" s="5"/>
      <c r="AK2101" s="5"/>
      <c r="AL2101" s="5"/>
      <c r="AM2101" s="5"/>
      <c r="AN2101" s="5"/>
      <c r="AO2101" s="5"/>
      <c r="AP2101" s="5"/>
      <c r="AQ2101" s="5"/>
      <c r="AR2101" s="5"/>
      <c r="AS2101" s="5"/>
      <c r="AT2101" s="5"/>
      <c r="AU2101" s="5"/>
      <c r="BB2101" s="1" t="s">
        <v>58</v>
      </c>
      <c r="BC2101" s="2">
        <v>41351</v>
      </c>
      <c r="BE2101" s="2">
        <v>42054</v>
      </c>
      <c r="BF2101" s="2">
        <v>43830</v>
      </c>
      <c r="BG2101" s="1" t="s">
        <v>122</v>
      </c>
      <c r="BH2101" s="1" t="s">
        <v>754</v>
      </c>
      <c r="BI2101" s="1" t="s">
        <v>124</v>
      </c>
      <c r="BJ2101" s="1" t="s">
        <v>2749</v>
      </c>
      <c r="BK2101" s="1" t="s">
        <v>2435</v>
      </c>
      <c r="BL2101" s="1" t="s">
        <v>134</v>
      </c>
      <c r="BM2101" s="1" t="s">
        <v>1466</v>
      </c>
      <c r="BN2101" s="1" t="s">
        <v>4657</v>
      </c>
      <c r="BO2101" s="1">
        <v>150</v>
      </c>
      <c r="BP2101" s="1">
        <v>150</v>
      </c>
      <c r="BQ2101" s="1" t="s">
        <v>97</v>
      </c>
      <c r="BR2101" s="1" t="s">
        <v>2499</v>
      </c>
      <c r="BS2101" s="1" t="s">
        <v>73</v>
      </c>
      <c r="BT2101" s="2">
        <v>41866</v>
      </c>
      <c r="BU2101" s="1">
        <v>0</v>
      </c>
      <c r="BV2101" s="1">
        <v>0</v>
      </c>
      <c r="BW2101" s="1">
        <v>0</v>
      </c>
      <c r="BX2101" s="1">
        <v>0</v>
      </c>
    </row>
    <row r="2102" spans="4:76" hidden="1" x14ac:dyDescent="0.25">
      <c r="D2102" s="4"/>
      <c r="E2102" s="5" t="str">
        <f>BJ2102</f>
        <v>DPP-2020-Cycle</v>
      </c>
      <c r="F2102" s="5" t="str">
        <f>BK2102</f>
        <v>East (ATC)</v>
      </c>
      <c r="H2102" s="5" t="str">
        <f>BB2102</f>
        <v>Active</v>
      </c>
      <c r="I2102" s="6" t="str">
        <f>BS2102</f>
        <v>Not Started</v>
      </c>
      <c r="J2102" s="1" t="s">
        <v>4178</v>
      </c>
      <c r="P2102" s="1" t="str">
        <f>BM2102</f>
        <v>NRIS</v>
      </c>
      <c r="R2102" s="1">
        <f>BP2102</f>
        <v>98.4</v>
      </c>
      <c r="T2102" s="1" t="str">
        <f>BQ2102</f>
        <v>Solar</v>
      </c>
      <c r="U2102" s="1" t="str">
        <f>BH2102</f>
        <v>Columbia</v>
      </c>
      <c r="V2102" s="1" t="str">
        <f>BI2102</f>
        <v>WI</v>
      </c>
      <c r="AB2102" s="1"/>
      <c r="AC2102" s="1"/>
      <c r="AJ2102" s="5"/>
      <c r="AK2102" s="5"/>
      <c r="AL2102" s="5"/>
      <c r="AM2102" s="5"/>
      <c r="AN2102" s="5"/>
      <c r="AO2102" s="5"/>
      <c r="AP2102" s="5"/>
      <c r="AQ2102" s="5"/>
      <c r="AR2102" s="32"/>
      <c r="AS2102" s="32"/>
      <c r="AT2102" s="28">
        <f>AR2102/($R2102*1000)</f>
        <v>0</v>
      </c>
      <c r="AU2102" s="28">
        <f>AS2102/($R2102*1000)</f>
        <v>0</v>
      </c>
      <c r="BB2102" s="1" t="s">
        <v>2374</v>
      </c>
      <c r="BC2102" s="2">
        <v>44246</v>
      </c>
      <c r="BF2102" s="2">
        <v>45657</v>
      </c>
      <c r="BG2102" s="1" t="s">
        <v>74</v>
      </c>
      <c r="BH2102" s="1" t="s">
        <v>3936</v>
      </c>
      <c r="BI2102" s="1" t="s">
        <v>76</v>
      </c>
      <c r="BJ2102" s="1" t="s">
        <v>3565</v>
      </c>
      <c r="BK2102" s="1" t="s">
        <v>2196</v>
      </c>
      <c r="BL2102" s="1" t="s">
        <v>2857</v>
      </c>
      <c r="BM2102" s="1" t="s">
        <v>126</v>
      </c>
      <c r="BN2102" s="1" t="s">
        <v>4179</v>
      </c>
      <c r="BO2102" s="1">
        <v>98.4</v>
      </c>
      <c r="BP2102" s="1">
        <v>98.4</v>
      </c>
      <c r="BQ2102" s="1" t="s">
        <v>1485</v>
      </c>
      <c r="BR2102" s="1" t="s">
        <v>3581</v>
      </c>
      <c r="BS2102" s="1" t="s">
        <v>84</v>
      </c>
      <c r="BU2102" s="1">
        <v>0</v>
      </c>
      <c r="BV2102" s="1">
        <v>0</v>
      </c>
      <c r="BW2102" s="1">
        <v>0</v>
      </c>
      <c r="BX2102" s="1">
        <v>0</v>
      </c>
    </row>
    <row r="2103" spans="4:76" hidden="1" x14ac:dyDescent="0.25">
      <c r="D2103" s="4"/>
      <c r="E2103" s="5" t="str">
        <f>BJ2103</f>
        <v>DPP-2013-AUG</v>
      </c>
      <c r="F2103" s="5" t="str">
        <f>BK2103</f>
        <v>West</v>
      </c>
      <c r="H2103" s="5" t="str">
        <f>BB2103</f>
        <v>Done</v>
      </c>
      <c r="I2103" s="6" t="str">
        <f>BS2103</f>
        <v>In Service</v>
      </c>
      <c r="J2103" s="1" t="s">
        <v>4660</v>
      </c>
      <c r="P2103" s="1" t="str">
        <f>BM2103</f>
        <v>NRIS</v>
      </c>
      <c r="R2103" s="1">
        <f>BP2103</f>
        <v>200</v>
      </c>
      <c r="T2103" s="1" t="str">
        <f>BQ2103</f>
        <v>Wind</v>
      </c>
      <c r="U2103" s="1" t="str">
        <f>BH2103</f>
        <v>Mower County</v>
      </c>
      <c r="V2103" s="1" t="str">
        <f>BI2103</f>
        <v>MN</v>
      </c>
      <c r="AB2103" s="1"/>
      <c r="AC2103" s="1"/>
      <c r="AJ2103" s="5"/>
      <c r="AK2103" s="5"/>
      <c r="AL2103" s="5"/>
      <c r="AM2103" s="5"/>
      <c r="AN2103" s="5"/>
      <c r="AO2103" s="5"/>
      <c r="AP2103" s="5"/>
      <c r="AQ2103" s="5"/>
      <c r="AR2103" s="5"/>
      <c r="AS2103" s="5"/>
      <c r="AT2103" s="5"/>
      <c r="AU2103" s="5"/>
      <c r="BB2103" s="1" t="s">
        <v>58</v>
      </c>
      <c r="BC2103" s="2">
        <v>41351</v>
      </c>
      <c r="BE2103" s="2">
        <v>41837</v>
      </c>
      <c r="BF2103" s="2">
        <v>42292</v>
      </c>
      <c r="BG2103" s="1" t="s">
        <v>153</v>
      </c>
      <c r="BH2103" s="1" t="s">
        <v>179</v>
      </c>
      <c r="BI2103" s="1" t="s">
        <v>93</v>
      </c>
      <c r="BJ2103" s="1" t="s">
        <v>1937</v>
      </c>
      <c r="BK2103" s="1" t="s">
        <v>725</v>
      </c>
      <c r="BL2103" s="1" t="s">
        <v>77</v>
      </c>
      <c r="BM2103" s="1" t="s">
        <v>126</v>
      </c>
      <c r="BN2103" s="1" t="s">
        <v>4661</v>
      </c>
      <c r="BO2103" s="1">
        <v>200</v>
      </c>
      <c r="BP2103" s="1">
        <v>200</v>
      </c>
      <c r="BQ2103" s="1" t="s">
        <v>97</v>
      </c>
      <c r="BR2103" s="1" t="s">
        <v>98</v>
      </c>
      <c r="BS2103" s="1" t="s">
        <v>65</v>
      </c>
      <c r="BT2103" s="2">
        <v>41883</v>
      </c>
      <c r="BU2103" s="1">
        <v>0</v>
      </c>
      <c r="BV2103" s="1">
        <v>0</v>
      </c>
      <c r="BW2103" s="1">
        <v>0</v>
      </c>
      <c r="BX2103" s="1">
        <v>0</v>
      </c>
    </row>
    <row r="2104" spans="4:76" hidden="1" x14ac:dyDescent="0.25">
      <c r="D2104" s="4"/>
      <c r="E2104" s="5" t="str">
        <f>BJ2104</f>
        <v>DPP-2013-AUG</v>
      </c>
      <c r="F2104" s="5" t="str">
        <f>BK2104</f>
        <v>West</v>
      </c>
      <c r="H2104" s="5" t="str">
        <f>BB2104</f>
        <v>Done</v>
      </c>
      <c r="I2104" s="6" t="str">
        <f>BS2104</f>
        <v>In Service</v>
      </c>
      <c r="J2104" s="1" t="s">
        <v>4662</v>
      </c>
      <c r="P2104" s="1" t="str">
        <f>BM2104</f>
        <v>NRIS</v>
      </c>
      <c r="R2104" s="1">
        <f>BP2104</f>
        <v>30</v>
      </c>
      <c r="T2104" s="1" t="str">
        <f>BQ2104</f>
        <v>Coal</v>
      </c>
      <c r="U2104" s="1" t="str">
        <f>BH2104</f>
        <v>Woodbury County</v>
      </c>
      <c r="V2104" s="1" t="str">
        <f>BI2104</f>
        <v>IA</v>
      </c>
      <c r="AB2104" s="1"/>
      <c r="AC2104" s="1"/>
      <c r="AJ2104" s="5"/>
      <c r="AK2104" s="5"/>
      <c r="AL2104" s="5"/>
      <c r="AM2104" s="5"/>
      <c r="AN2104" s="5"/>
      <c r="AO2104" s="5"/>
      <c r="AP2104" s="5"/>
      <c r="AQ2104" s="5"/>
      <c r="AR2104" s="5"/>
      <c r="AS2104" s="5"/>
      <c r="AT2104" s="5"/>
      <c r="AU2104" s="5"/>
      <c r="BB2104" s="1" t="s">
        <v>58</v>
      </c>
      <c r="BC2104" s="2">
        <v>41351</v>
      </c>
      <c r="BE2104" s="2">
        <v>42388</v>
      </c>
      <c r="BF2104" s="2">
        <v>42370</v>
      </c>
      <c r="BG2104" s="1" t="s">
        <v>251</v>
      </c>
      <c r="BH2104" s="1" t="s">
        <v>2458</v>
      </c>
      <c r="BI2104" s="1" t="s">
        <v>89</v>
      </c>
      <c r="BJ2104" s="1" t="s">
        <v>1937</v>
      </c>
      <c r="BK2104" s="1" t="s">
        <v>725</v>
      </c>
      <c r="BL2104" s="1" t="s">
        <v>77</v>
      </c>
      <c r="BM2104" s="1" t="s">
        <v>126</v>
      </c>
      <c r="BN2104" s="1" t="s">
        <v>4663</v>
      </c>
      <c r="BO2104" s="1">
        <v>30</v>
      </c>
      <c r="BP2104" s="1">
        <v>30</v>
      </c>
      <c r="BQ2104" s="1" t="s">
        <v>83</v>
      </c>
      <c r="BR2104" s="1" t="s">
        <v>1049</v>
      </c>
      <c r="BS2104" s="1" t="s">
        <v>65</v>
      </c>
      <c r="BT2104" s="2">
        <v>42675</v>
      </c>
      <c r="BU2104" s="1">
        <v>0</v>
      </c>
      <c r="BV2104" s="1">
        <v>0</v>
      </c>
      <c r="BW2104" s="1">
        <v>0</v>
      </c>
      <c r="BX2104" s="1">
        <v>0</v>
      </c>
    </row>
    <row r="2105" spans="4:76" hidden="1" x14ac:dyDescent="0.25">
      <c r="D2105" s="4"/>
      <c r="E2105" s="5" t="str">
        <f>BJ2105</f>
        <v>DPP-2020-Cycle</v>
      </c>
      <c r="F2105" s="5" t="str">
        <f>BK2105</f>
        <v>West</v>
      </c>
      <c r="H2105" s="5" t="str">
        <f>BB2105</f>
        <v>Active</v>
      </c>
      <c r="I2105" s="6" t="str">
        <f>BS2105</f>
        <v>Not Started</v>
      </c>
      <c r="J2105" s="1" t="s">
        <v>4180</v>
      </c>
      <c r="P2105" s="1" t="str">
        <f>BM2105</f>
        <v>NRIS</v>
      </c>
      <c r="R2105" s="1">
        <f>BP2105</f>
        <v>50</v>
      </c>
      <c r="T2105" s="1" t="str">
        <f>BQ2105</f>
        <v>Battery Storage</v>
      </c>
      <c r="U2105" s="1" t="str">
        <f>BH2105</f>
        <v>Allamakee</v>
      </c>
      <c r="V2105" s="1" t="str">
        <f>BI2105</f>
        <v>IA</v>
      </c>
      <c r="AB2105" s="1"/>
      <c r="AC2105" s="1"/>
      <c r="AJ2105" s="5"/>
      <c r="AK2105" s="5"/>
      <c r="AL2105" s="5"/>
      <c r="AM2105" s="5"/>
      <c r="AN2105" s="5"/>
      <c r="AO2105" s="5"/>
      <c r="AP2105" s="5"/>
      <c r="AQ2105" s="5"/>
      <c r="AR2105" s="32"/>
      <c r="AS2105" s="32"/>
      <c r="AT2105" s="28">
        <f>AR2105/($R2105*1000)</f>
        <v>0</v>
      </c>
      <c r="AU2105" s="28">
        <f>AS2105/($R2105*1000)</f>
        <v>0</v>
      </c>
      <c r="BB2105" s="1" t="s">
        <v>2374</v>
      </c>
      <c r="BC2105" s="2">
        <v>44033</v>
      </c>
      <c r="BF2105" s="2">
        <v>45809</v>
      </c>
      <c r="BG2105" s="1" t="s">
        <v>87</v>
      </c>
      <c r="BH2105" s="1" t="s">
        <v>4181</v>
      </c>
      <c r="BI2105" s="1" t="s">
        <v>89</v>
      </c>
      <c r="BJ2105" s="1" t="s">
        <v>3565</v>
      </c>
      <c r="BK2105" s="1" t="s">
        <v>725</v>
      </c>
      <c r="BL2105" s="1" t="s">
        <v>2857</v>
      </c>
      <c r="BM2105" s="1" t="s">
        <v>126</v>
      </c>
      <c r="BN2105" s="1" t="s">
        <v>4182</v>
      </c>
      <c r="BO2105" s="1">
        <v>50</v>
      </c>
      <c r="BP2105" s="1">
        <v>50</v>
      </c>
      <c r="BQ2105" s="1" t="s">
        <v>2498</v>
      </c>
      <c r="BR2105" s="1" t="s">
        <v>2498</v>
      </c>
      <c r="BS2105" s="1" t="s">
        <v>84</v>
      </c>
      <c r="BU2105" s="1">
        <v>0</v>
      </c>
      <c r="BV2105" s="1">
        <v>0</v>
      </c>
      <c r="BW2105" s="1">
        <v>0</v>
      </c>
      <c r="BX2105" s="1">
        <v>0</v>
      </c>
    </row>
    <row r="2106" spans="4:76" hidden="1" x14ac:dyDescent="0.25">
      <c r="D2106" s="4"/>
      <c r="E2106" s="5" t="str">
        <f>BJ2106</f>
        <v>DPP-2020-Cycle</v>
      </c>
      <c r="F2106" s="5" t="str">
        <f>BK2106</f>
        <v>West</v>
      </c>
      <c r="H2106" s="5" t="str">
        <f>BB2106</f>
        <v>Active</v>
      </c>
      <c r="I2106" s="6" t="str">
        <f>BS2106</f>
        <v>Not Started</v>
      </c>
      <c r="J2106" s="1" t="s">
        <v>4183</v>
      </c>
      <c r="P2106" s="1" t="str">
        <f>BM2106</f>
        <v>NRIS</v>
      </c>
      <c r="R2106" s="1">
        <f>BP2106</f>
        <v>150</v>
      </c>
      <c r="T2106" s="1" t="str">
        <f>BQ2106</f>
        <v>Solar</v>
      </c>
      <c r="U2106" s="1" t="str">
        <f>BH2106</f>
        <v>Lee</v>
      </c>
      <c r="V2106" s="1" t="str">
        <f>BI2106</f>
        <v>IA</v>
      </c>
      <c r="AB2106" s="1"/>
      <c r="AC2106" s="1"/>
      <c r="AJ2106" s="5"/>
      <c r="AK2106" s="5"/>
      <c r="AL2106" s="5"/>
      <c r="AM2106" s="5"/>
      <c r="AN2106" s="5"/>
      <c r="AO2106" s="5"/>
      <c r="AP2106" s="5"/>
      <c r="AQ2106" s="5"/>
      <c r="AR2106" s="32"/>
      <c r="AS2106" s="32"/>
      <c r="AT2106" s="28">
        <f>AR2106/($R2106*1000)</f>
        <v>0</v>
      </c>
      <c r="AU2106" s="28">
        <f>AS2106/($R2106*1000)</f>
        <v>0</v>
      </c>
      <c r="BB2106" s="1" t="s">
        <v>2374</v>
      </c>
      <c r="BC2106" s="2">
        <v>44033</v>
      </c>
      <c r="BF2106" s="2">
        <v>45809</v>
      </c>
      <c r="BG2106" s="1" t="s">
        <v>87</v>
      </c>
      <c r="BH2106" s="1" t="s">
        <v>4130</v>
      </c>
      <c r="BI2106" s="1" t="s">
        <v>89</v>
      </c>
      <c r="BJ2106" s="1" t="s">
        <v>3565</v>
      </c>
      <c r="BK2106" s="1" t="s">
        <v>725</v>
      </c>
      <c r="BL2106" s="1" t="s">
        <v>2857</v>
      </c>
      <c r="BM2106" s="1" t="s">
        <v>126</v>
      </c>
      <c r="BN2106" s="1" t="s">
        <v>4184</v>
      </c>
      <c r="BO2106" s="1">
        <v>150</v>
      </c>
      <c r="BP2106" s="1">
        <v>150</v>
      </c>
      <c r="BQ2106" s="1" t="s">
        <v>1485</v>
      </c>
      <c r="BR2106" s="1" t="s">
        <v>3581</v>
      </c>
      <c r="BS2106" s="1" t="s">
        <v>84</v>
      </c>
      <c r="BU2106" s="1">
        <v>0</v>
      </c>
      <c r="BV2106" s="1">
        <v>0</v>
      </c>
      <c r="BW2106" s="1">
        <v>0</v>
      </c>
      <c r="BX2106" s="1">
        <v>0</v>
      </c>
    </row>
    <row r="2107" spans="4:76" hidden="1" x14ac:dyDescent="0.25">
      <c r="D2107" s="4"/>
      <c r="E2107" s="5" t="str">
        <f>BJ2107</f>
        <v>DPP-2020-Cycle</v>
      </c>
      <c r="F2107" s="5" t="str">
        <f>BK2107</f>
        <v>East (ATC)</v>
      </c>
      <c r="H2107" s="5" t="str">
        <f>BB2107</f>
        <v>Active</v>
      </c>
      <c r="I2107" s="6" t="str">
        <f>BS2107</f>
        <v>Not Started</v>
      </c>
      <c r="J2107" s="1" t="s">
        <v>4185</v>
      </c>
      <c r="P2107" s="1" t="str">
        <f>BM2107</f>
        <v>NRIS</v>
      </c>
      <c r="R2107" s="1">
        <f>BP2107</f>
        <v>75</v>
      </c>
      <c r="T2107" s="1" t="str">
        <f>BQ2107</f>
        <v>Solar</v>
      </c>
      <c r="U2107" s="1" t="str">
        <f>BH2107</f>
        <v>Rock</v>
      </c>
      <c r="V2107" s="1" t="str">
        <f>BI2107</f>
        <v>WI</v>
      </c>
      <c r="AB2107" s="1"/>
      <c r="AC2107" s="1"/>
      <c r="AJ2107" s="5"/>
      <c r="AK2107" s="5"/>
      <c r="AL2107" s="5"/>
      <c r="AM2107" s="5"/>
      <c r="AN2107" s="5"/>
      <c r="AO2107" s="5"/>
      <c r="AP2107" s="5"/>
      <c r="AQ2107" s="5"/>
      <c r="AR2107" s="32"/>
      <c r="AS2107" s="32"/>
      <c r="AT2107" s="28">
        <f>AR2107/($R2107*1000)</f>
        <v>0</v>
      </c>
      <c r="AU2107" s="28">
        <f>AS2107/($R2107*1000)</f>
        <v>0</v>
      </c>
      <c r="BB2107" s="1" t="s">
        <v>2374</v>
      </c>
      <c r="BC2107" s="2">
        <v>44244</v>
      </c>
      <c r="BF2107" s="2">
        <v>45809</v>
      </c>
      <c r="BG2107" s="1" t="s">
        <v>74</v>
      </c>
      <c r="BH2107" s="1" t="s">
        <v>4186</v>
      </c>
      <c r="BI2107" s="1" t="s">
        <v>76</v>
      </c>
      <c r="BJ2107" s="1" t="s">
        <v>3565</v>
      </c>
      <c r="BK2107" s="1" t="s">
        <v>2196</v>
      </c>
      <c r="BL2107" s="1" t="s">
        <v>2857</v>
      </c>
      <c r="BM2107" s="1" t="s">
        <v>126</v>
      </c>
      <c r="BN2107" s="1" t="s">
        <v>4187</v>
      </c>
      <c r="BO2107" s="1">
        <v>75</v>
      </c>
      <c r="BP2107" s="1">
        <v>75</v>
      </c>
      <c r="BQ2107" s="1" t="s">
        <v>1485</v>
      </c>
      <c r="BR2107" s="1" t="s">
        <v>3581</v>
      </c>
      <c r="BS2107" s="1" t="s">
        <v>84</v>
      </c>
      <c r="BU2107" s="1">
        <v>0</v>
      </c>
      <c r="BV2107" s="1">
        <v>0</v>
      </c>
      <c r="BW2107" s="1">
        <v>0</v>
      </c>
      <c r="BX2107" s="1">
        <v>0</v>
      </c>
    </row>
    <row r="2108" spans="4:76" hidden="1" x14ac:dyDescent="0.25">
      <c r="D2108" s="4"/>
      <c r="E2108" s="5" t="str">
        <f>BJ2108</f>
        <v>DPP-2020-Cycle</v>
      </c>
      <c r="F2108" s="5" t="str">
        <f>BK2108</f>
        <v>Central</v>
      </c>
      <c r="H2108" s="5" t="str">
        <f>BB2108</f>
        <v>Active</v>
      </c>
      <c r="I2108" s="6" t="str">
        <f>BS2108</f>
        <v>Not Started</v>
      </c>
      <c r="J2108" s="1" t="s">
        <v>4188</v>
      </c>
      <c r="P2108" s="1" t="str">
        <f>BM2108</f>
        <v>NRIS</v>
      </c>
      <c r="R2108" s="1">
        <f>BP2108</f>
        <v>100</v>
      </c>
      <c r="T2108" s="1" t="str">
        <f>BQ2108</f>
        <v>Solar</v>
      </c>
      <c r="U2108" s="1" t="str">
        <f>BH2108</f>
        <v>Dubois</v>
      </c>
      <c r="V2108" s="1" t="str">
        <f>BI2108</f>
        <v>IN</v>
      </c>
      <c r="AB2108" s="1"/>
      <c r="AC2108" s="1"/>
      <c r="AJ2108" s="5"/>
      <c r="AK2108" s="5"/>
      <c r="AL2108" s="5"/>
      <c r="AM2108" s="5"/>
      <c r="AN2108" s="5"/>
      <c r="AO2108" s="5"/>
      <c r="AP2108" s="5"/>
      <c r="AQ2108" s="5"/>
      <c r="AR2108" s="32"/>
      <c r="AS2108" s="32"/>
      <c r="AT2108" s="28">
        <f>AR2108/($R2108*1000)</f>
        <v>0</v>
      </c>
      <c r="AU2108" s="28">
        <f>AS2108/($R2108*1000)</f>
        <v>0</v>
      </c>
      <c r="BB2108" s="1" t="s">
        <v>2374</v>
      </c>
      <c r="BC2108" s="2">
        <v>44033</v>
      </c>
      <c r="BF2108" s="2">
        <v>45169</v>
      </c>
      <c r="BG2108" s="1" t="s">
        <v>3971</v>
      </c>
      <c r="BH2108" s="1" t="s">
        <v>4120</v>
      </c>
      <c r="BI2108" s="1" t="s">
        <v>103</v>
      </c>
      <c r="BJ2108" s="1" t="s">
        <v>3565</v>
      </c>
      <c r="BK2108" s="1" t="s">
        <v>2435</v>
      </c>
      <c r="BL2108" s="1" t="s">
        <v>2857</v>
      </c>
      <c r="BM2108" s="1" t="s">
        <v>126</v>
      </c>
      <c r="BN2108" s="1" t="s">
        <v>4189</v>
      </c>
      <c r="BO2108" s="1">
        <v>100</v>
      </c>
      <c r="BP2108" s="1">
        <v>100</v>
      </c>
      <c r="BQ2108" s="1" t="s">
        <v>1485</v>
      </c>
      <c r="BR2108" s="1" t="s">
        <v>3581</v>
      </c>
      <c r="BS2108" s="1" t="s">
        <v>84</v>
      </c>
      <c r="BU2108" s="1">
        <v>0</v>
      </c>
      <c r="BV2108" s="1">
        <v>0</v>
      </c>
      <c r="BW2108" s="1">
        <v>0</v>
      </c>
      <c r="BX2108" s="1">
        <v>0</v>
      </c>
    </row>
    <row r="2109" spans="4:76" hidden="1" x14ac:dyDescent="0.25">
      <c r="D2109" s="4"/>
      <c r="E2109" s="5" t="str">
        <f>BJ2109</f>
        <v>DPP-2020-Cycle</v>
      </c>
      <c r="F2109" s="5" t="str">
        <f>BK2109</f>
        <v>Central</v>
      </c>
      <c r="H2109" s="5" t="str">
        <f>BB2109</f>
        <v>Active</v>
      </c>
      <c r="I2109" s="6" t="str">
        <f>BS2109</f>
        <v>Not Started</v>
      </c>
      <c r="J2109" s="1" t="s">
        <v>4190</v>
      </c>
      <c r="P2109" s="1" t="str">
        <f>BM2109</f>
        <v>NRIS</v>
      </c>
      <c r="R2109" s="1">
        <f>BP2109</f>
        <v>210</v>
      </c>
      <c r="T2109" s="1" t="str">
        <f>BQ2109</f>
        <v>Solar</v>
      </c>
      <c r="U2109" s="1">
        <f>BH2109</f>
        <v>0</v>
      </c>
      <c r="V2109" s="1" t="str">
        <f>BI2109</f>
        <v>IN</v>
      </c>
      <c r="AB2109" s="1"/>
      <c r="AC2109" s="1"/>
      <c r="AJ2109" s="5"/>
      <c r="AK2109" s="5"/>
      <c r="AL2109" s="5"/>
      <c r="AM2109" s="5"/>
      <c r="AN2109" s="5"/>
      <c r="AO2109" s="5"/>
      <c r="AP2109" s="5"/>
      <c r="AQ2109" s="5"/>
      <c r="AR2109" s="32"/>
      <c r="AS2109" s="32"/>
      <c r="AT2109" s="28">
        <f>AR2109/($R2109*1000)</f>
        <v>0</v>
      </c>
      <c r="AU2109" s="28">
        <f>AS2109/($R2109*1000)</f>
        <v>0</v>
      </c>
      <c r="BB2109" s="1" t="s">
        <v>2374</v>
      </c>
      <c r="BC2109" s="2">
        <v>44033</v>
      </c>
      <c r="BF2109" s="2">
        <v>45036</v>
      </c>
      <c r="BG2109" s="1" t="s">
        <v>2850</v>
      </c>
      <c r="BI2109" s="1" t="s">
        <v>103</v>
      </c>
      <c r="BJ2109" s="1" t="s">
        <v>3565</v>
      </c>
      <c r="BK2109" s="1" t="s">
        <v>2435</v>
      </c>
      <c r="BL2109" s="1" t="s">
        <v>2857</v>
      </c>
      <c r="BM2109" s="1" t="s">
        <v>126</v>
      </c>
      <c r="BN2109" s="1" t="s">
        <v>4191</v>
      </c>
      <c r="BO2109" s="1">
        <v>210</v>
      </c>
      <c r="BP2109" s="1">
        <v>210</v>
      </c>
      <c r="BQ2109" s="1" t="s">
        <v>1485</v>
      </c>
      <c r="BS2109" s="1" t="s">
        <v>84</v>
      </c>
      <c r="BU2109" s="1">
        <v>0</v>
      </c>
      <c r="BV2109" s="1">
        <v>0</v>
      </c>
      <c r="BW2109" s="1">
        <v>0</v>
      </c>
      <c r="BX2109" s="1">
        <v>0</v>
      </c>
    </row>
    <row r="2110" spans="4:76" hidden="1" x14ac:dyDescent="0.25">
      <c r="D2110" s="4"/>
      <c r="E2110" s="5" t="str">
        <f>BJ2110</f>
        <v>DPP-2014-AUG</v>
      </c>
      <c r="F2110" s="5" t="str">
        <f>BK2110</f>
        <v>West</v>
      </c>
      <c r="H2110" s="5" t="str">
        <f>BB2110</f>
        <v>Done</v>
      </c>
      <c r="I2110" s="6" t="str">
        <f>BS2110</f>
        <v>In Service</v>
      </c>
      <c r="J2110" s="1" t="s">
        <v>4676</v>
      </c>
      <c r="P2110" s="1" t="str">
        <f>BM2110</f>
        <v>NRIS</v>
      </c>
      <c r="R2110" s="1">
        <f>BP2110</f>
        <v>250</v>
      </c>
      <c r="T2110" s="1" t="str">
        <f>BQ2110</f>
        <v>Wind</v>
      </c>
      <c r="U2110" s="1" t="str">
        <f>BH2110</f>
        <v>O'Brien County</v>
      </c>
      <c r="V2110" s="1" t="str">
        <f>BI2110</f>
        <v>IA</v>
      </c>
      <c r="AB2110" s="1"/>
      <c r="AC2110" s="1"/>
      <c r="AJ2110" s="5"/>
      <c r="AK2110" s="5"/>
      <c r="AL2110" s="5"/>
      <c r="AM2110" s="5"/>
      <c r="AN2110" s="5"/>
      <c r="AO2110" s="5"/>
      <c r="AP2110" s="5"/>
      <c r="AQ2110" s="5"/>
      <c r="AR2110" s="5"/>
      <c r="AS2110" s="5"/>
      <c r="AT2110" s="5"/>
      <c r="AU2110" s="5"/>
      <c r="BB2110" s="1" t="s">
        <v>58</v>
      </c>
      <c r="BC2110" s="2">
        <v>41414</v>
      </c>
      <c r="BE2110" s="2">
        <v>42499</v>
      </c>
      <c r="BF2110" s="2">
        <v>42644</v>
      </c>
      <c r="BG2110" s="1" t="s">
        <v>251</v>
      </c>
      <c r="BH2110" s="1" t="s">
        <v>254</v>
      </c>
      <c r="BI2110" s="1" t="s">
        <v>89</v>
      </c>
      <c r="BJ2110" s="1" t="s">
        <v>2584</v>
      </c>
      <c r="BK2110" s="1" t="s">
        <v>725</v>
      </c>
      <c r="BL2110" s="1" t="s">
        <v>134</v>
      </c>
      <c r="BM2110" s="1" t="s">
        <v>126</v>
      </c>
      <c r="BN2110" s="1" t="s">
        <v>4677</v>
      </c>
      <c r="BO2110" s="1">
        <v>250</v>
      </c>
      <c r="BP2110" s="1">
        <v>250</v>
      </c>
      <c r="BQ2110" s="1" t="s">
        <v>97</v>
      </c>
      <c r="BR2110" s="1" t="s">
        <v>98</v>
      </c>
      <c r="BS2110" s="1" t="s">
        <v>65</v>
      </c>
      <c r="BT2110" s="2">
        <v>43100</v>
      </c>
      <c r="BU2110" s="1">
        <v>0</v>
      </c>
      <c r="BV2110" s="1">
        <v>0</v>
      </c>
      <c r="BW2110" s="1">
        <v>0</v>
      </c>
      <c r="BX2110" s="1">
        <v>0</v>
      </c>
    </row>
    <row r="2111" spans="4:76" hidden="1" x14ac:dyDescent="0.25">
      <c r="D2111" s="4"/>
      <c r="E2111" s="5" t="str">
        <f>BJ2111</f>
        <v>DPP-2020-Cycle</v>
      </c>
      <c r="F2111" s="5" t="str">
        <f>BK2111</f>
        <v>West</v>
      </c>
      <c r="H2111" s="5" t="str">
        <f>BB2111</f>
        <v>Withdrawn</v>
      </c>
      <c r="I2111" s="6" t="str">
        <f>BS2111</f>
        <v>Not Started</v>
      </c>
      <c r="J2111" s="1" t="s">
        <v>5600</v>
      </c>
      <c r="P2111" s="1" t="str">
        <f>BM2111</f>
        <v>NRIS</v>
      </c>
      <c r="R2111" s="1">
        <f>BP2111</f>
        <v>20</v>
      </c>
      <c r="T2111" s="1" t="str">
        <f>BQ2111</f>
        <v>Hybrid</v>
      </c>
      <c r="U2111" s="1" t="str">
        <f>BH2111</f>
        <v>McPherson</v>
      </c>
      <c r="V2111" s="1" t="str">
        <f>BI2111</f>
        <v>SD</v>
      </c>
      <c r="AB2111" s="1"/>
      <c r="AC2111" s="1"/>
      <c r="AJ2111" s="5"/>
      <c r="AK2111" s="5"/>
      <c r="AL2111" s="5"/>
      <c r="AM2111" s="5"/>
      <c r="AN2111" s="5"/>
      <c r="AO2111" s="5"/>
      <c r="AP2111" s="5"/>
      <c r="AQ2111" s="5"/>
      <c r="AR2111" s="32"/>
      <c r="AS2111" s="32"/>
      <c r="AT2111" s="28">
        <f>AR2111/($R2111*1000)</f>
        <v>0</v>
      </c>
      <c r="AU2111" s="28">
        <f>AS2111/($R2111*1000)</f>
        <v>0</v>
      </c>
      <c r="BB2111" s="1" t="s">
        <v>73</v>
      </c>
      <c r="BC2111" s="2">
        <v>44033</v>
      </c>
      <c r="BD2111" s="2">
        <v>44167</v>
      </c>
      <c r="BF2111" s="2">
        <v>45061</v>
      </c>
      <c r="BG2111" s="1" t="s">
        <v>192</v>
      </c>
      <c r="BH2111" s="1" t="s">
        <v>3918</v>
      </c>
      <c r="BI2111" s="1" t="s">
        <v>205</v>
      </c>
      <c r="BJ2111" s="1" t="s">
        <v>3565</v>
      </c>
      <c r="BK2111" s="1" t="s">
        <v>725</v>
      </c>
      <c r="BL2111" s="1" t="s">
        <v>2857</v>
      </c>
      <c r="BM2111" s="1" t="s">
        <v>126</v>
      </c>
      <c r="BN2111" s="1" t="s">
        <v>5601</v>
      </c>
      <c r="BO2111" s="1">
        <v>20</v>
      </c>
      <c r="BP2111" s="1">
        <v>20</v>
      </c>
      <c r="BQ2111" s="1" t="s">
        <v>2880</v>
      </c>
      <c r="BR2111" s="1" t="s">
        <v>2881</v>
      </c>
      <c r="BS2111" s="1" t="s">
        <v>84</v>
      </c>
      <c r="BU2111" s="1">
        <v>0</v>
      </c>
      <c r="BV2111" s="1">
        <v>0</v>
      </c>
      <c r="BW2111" s="1">
        <v>0</v>
      </c>
      <c r="BX2111" s="1">
        <v>0</v>
      </c>
    </row>
    <row r="2112" spans="4:76" hidden="1" x14ac:dyDescent="0.25">
      <c r="D2112" s="4"/>
      <c r="E2112" s="5" t="str">
        <f>BJ2112</f>
        <v>DPP-2020-Cycle</v>
      </c>
      <c r="F2112" s="5" t="str">
        <f>BK2112</f>
        <v>East (ATC)</v>
      </c>
      <c r="H2112" s="5" t="str">
        <f>BB2112</f>
        <v>Withdrawn</v>
      </c>
      <c r="I2112" s="6" t="str">
        <f>BS2112</f>
        <v>Not Started</v>
      </c>
      <c r="J2112" s="1" t="s">
        <v>5862</v>
      </c>
      <c r="P2112" s="1" t="str">
        <f>BM2112</f>
        <v>NRIS</v>
      </c>
      <c r="R2112" s="1">
        <f>BP2112</f>
        <v>50</v>
      </c>
      <c r="T2112" s="1" t="str">
        <f>BQ2112</f>
        <v>Battery Storage</v>
      </c>
      <c r="U2112" s="1" t="str">
        <f>BH2112</f>
        <v>Waushara</v>
      </c>
      <c r="V2112" s="1" t="str">
        <f>BI2112</f>
        <v>WI</v>
      </c>
      <c r="AB2112" s="1"/>
      <c r="AC2112" s="1"/>
      <c r="AJ2112" s="5"/>
      <c r="AK2112" s="5"/>
      <c r="AL2112" s="5"/>
      <c r="AM2112" s="5"/>
      <c r="AN2112" s="5"/>
      <c r="AO2112" s="5"/>
      <c r="AP2112" s="5"/>
      <c r="AQ2112" s="5"/>
      <c r="AR2112" s="32"/>
      <c r="AS2112" s="32"/>
      <c r="AT2112" s="28">
        <f>AR2112/($R2112*1000)</f>
        <v>0</v>
      </c>
      <c r="AU2112" s="28">
        <f>AS2112/($R2112*1000)</f>
        <v>0</v>
      </c>
      <c r="BB2112" s="1" t="s">
        <v>73</v>
      </c>
      <c r="BC2112" s="2">
        <v>44246</v>
      </c>
      <c r="BD2112" s="2">
        <v>44250</v>
      </c>
      <c r="BF2112" s="2">
        <v>45170</v>
      </c>
      <c r="BG2112" s="1" t="s">
        <v>74</v>
      </c>
      <c r="BH2112" s="1" t="s">
        <v>4147</v>
      </c>
      <c r="BI2112" s="1" t="s">
        <v>76</v>
      </c>
      <c r="BJ2112" s="1" t="s">
        <v>3565</v>
      </c>
      <c r="BK2112" s="1" t="s">
        <v>2196</v>
      </c>
      <c r="BL2112" s="1" t="s">
        <v>2857</v>
      </c>
      <c r="BM2112" s="1" t="s">
        <v>126</v>
      </c>
      <c r="BN2112" s="1" t="s">
        <v>4148</v>
      </c>
      <c r="BO2112" s="1">
        <v>50</v>
      </c>
      <c r="BP2112" s="1">
        <v>50</v>
      </c>
      <c r="BQ2112" s="1" t="s">
        <v>2498</v>
      </c>
      <c r="BR2112" s="1" t="s">
        <v>2498</v>
      </c>
      <c r="BS2112" s="1" t="s">
        <v>84</v>
      </c>
      <c r="BU2112" s="1">
        <v>0</v>
      </c>
      <c r="BV2112" s="1">
        <v>0</v>
      </c>
      <c r="BW2112" s="1">
        <v>0</v>
      </c>
      <c r="BX2112" s="1">
        <v>0</v>
      </c>
    </row>
    <row r="2113" spans="4:76" hidden="1" x14ac:dyDescent="0.25">
      <c r="D2113" s="4"/>
      <c r="E2113" s="5" t="str">
        <f>BJ2113</f>
        <v>DPP-2020-Cycle</v>
      </c>
      <c r="F2113" s="5" t="str">
        <f>BK2113</f>
        <v>East (ATC)</v>
      </c>
      <c r="H2113" s="5" t="str">
        <f>BB2113</f>
        <v>Active</v>
      </c>
      <c r="I2113" s="6" t="str">
        <f>BS2113</f>
        <v>Not Started</v>
      </c>
      <c r="J2113" s="1" t="s">
        <v>4198</v>
      </c>
      <c r="P2113" s="1" t="str">
        <f>BM2113</f>
        <v>NRIS</v>
      </c>
      <c r="R2113" s="1">
        <f>BP2113</f>
        <v>100</v>
      </c>
      <c r="T2113" s="1" t="str">
        <f>BQ2113</f>
        <v>Solar</v>
      </c>
      <c r="U2113" s="1" t="str">
        <f>BH2113</f>
        <v>Walworth</v>
      </c>
      <c r="V2113" s="1" t="str">
        <f>BI2113</f>
        <v>WI</v>
      </c>
      <c r="AB2113" s="1"/>
      <c r="AC2113" s="1"/>
      <c r="AJ2113" s="5"/>
      <c r="AK2113" s="5"/>
      <c r="AL2113" s="5"/>
      <c r="AM2113" s="5"/>
      <c r="AN2113" s="5"/>
      <c r="AO2113" s="5"/>
      <c r="AP2113" s="5"/>
      <c r="AQ2113" s="5"/>
      <c r="AR2113" s="32"/>
      <c r="AS2113" s="32"/>
      <c r="AT2113" s="28">
        <f>AR2113/($R2113*1000)</f>
        <v>0</v>
      </c>
      <c r="AU2113" s="28">
        <f>AS2113/($R2113*1000)</f>
        <v>0</v>
      </c>
      <c r="BB2113" s="1" t="s">
        <v>2374</v>
      </c>
      <c r="BC2113" s="2">
        <v>44033</v>
      </c>
      <c r="BF2113" s="2">
        <v>45170</v>
      </c>
      <c r="BG2113" s="1" t="s">
        <v>74</v>
      </c>
      <c r="BH2113" s="1" t="s">
        <v>4199</v>
      </c>
      <c r="BI2113" s="1" t="s">
        <v>76</v>
      </c>
      <c r="BJ2113" s="1" t="s">
        <v>3565</v>
      </c>
      <c r="BK2113" s="1" t="s">
        <v>2196</v>
      </c>
      <c r="BL2113" s="1" t="s">
        <v>2857</v>
      </c>
      <c r="BM2113" s="1" t="s">
        <v>126</v>
      </c>
      <c r="BN2113" s="1" t="s">
        <v>4200</v>
      </c>
      <c r="BO2113" s="1">
        <v>100</v>
      </c>
      <c r="BP2113" s="1">
        <v>100</v>
      </c>
      <c r="BQ2113" s="1" t="s">
        <v>1485</v>
      </c>
      <c r="BR2113" s="1" t="s">
        <v>3581</v>
      </c>
      <c r="BS2113" s="1" t="s">
        <v>84</v>
      </c>
      <c r="BU2113" s="1">
        <v>0</v>
      </c>
      <c r="BV2113" s="1">
        <v>0</v>
      </c>
      <c r="BW2113" s="1">
        <v>0</v>
      </c>
      <c r="BX2113" s="1">
        <v>0</v>
      </c>
    </row>
    <row r="2114" spans="4:76" hidden="1" x14ac:dyDescent="0.25">
      <c r="D2114" s="4"/>
      <c r="E2114" s="5" t="str">
        <f>BJ2114</f>
        <v>DPP-2014-AUG</v>
      </c>
      <c r="F2114" s="5" t="str">
        <f>BK2114</f>
        <v>West</v>
      </c>
      <c r="H2114" s="5" t="str">
        <f>BB2114</f>
        <v>Done</v>
      </c>
      <c r="I2114" s="6" t="str">
        <f>BS2114</f>
        <v>In Service</v>
      </c>
      <c r="J2114" s="1" t="s">
        <v>4685</v>
      </c>
      <c r="P2114" s="1" t="str">
        <f>BM2114</f>
        <v>NRIS</v>
      </c>
      <c r="R2114" s="1">
        <f>BP2114</f>
        <v>20</v>
      </c>
      <c r="T2114" s="1" t="str">
        <f>BQ2114</f>
        <v>Wind</v>
      </c>
      <c r="U2114" s="1" t="str">
        <f>BH2114</f>
        <v>Madison County</v>
      </c>
      <c r="V2114" s="1" t="str">
        <f>BI2114</f>
        <v>IA</v>
      </c>
      <c r="AB2114" s="1"/>
      <c r="AC2114" s="1"/>
      <c r="AJ2114" s="5"/>
      <c r="AK2114" s="5"/>
      <c r="AL2114" s="5"/>
      <c r="AM2114" s="5"/>
      <c r="AN2114" s="5"/>
      <c r="AO2114" s="5"/>
      <c r="AP2114" s="5"/>
      <c r="AQ2114" s="5"/>
      <c r="AR2114" s="5"/>
      <c r="AS2114" s="5"/>
      <c r="AT2114" s="5"/>
      <c r="AU2114" s="5"/>
      <c r="BB2114" s="1" t="s">
        <v>58</v>
      </c>
      <c r="BC2114" s="2">
        <v>41466</v>
      </c>
      <c r="BE2114" s="2">
        <v>42429</v>
      </c>
      <c r="BF2114" s="2">
        <v>41869</v>
      </c>
      <c r="BG2114" s="1" t="s">
        <v>251</v>
      </c>
      <c r="BH2114" s="1" t="s">
        <v>620</v>
      </c>
      <c r="BI2114" s="1" t="s">
        <v>89</v>
      </c>
      <c r="BJ2114" s="1" t="s">
        <v>2584</v>
      </c>
      <c r="BK2114" s="1" t="s">
        <v>725</v>
      </c>
      <c r="BL2114" s="1" t="s">
        <v>134</v>
      </c>
      <c r="BM2114" s="1" t="s">
        <v>126</v>
      </c>
      <c r="BN2114" s="1" t="s">
        <v>4686</v>
      </c>
      <c r="BO2114" s="1">
        <v>20</v>
      </c>
      <c r="BP2114" s="1">
        <v>20</v>
      </c>
      <c r="BQ2114" s="1" t="s">
        <v>97</v>
      </c>
      <c r="BR2114" s="1" t="s">
        <v>98</v>
      </c>
      <c r="BS2114" s="1" t="s">
        <v>65</v>
      </c>
      <c r="BT2114" s="2">
        <v>41579</v>
      </c>
      <c r="BU2114" s="1">
        <v>0</v>
      </c>
      <c r="BV2114" s="1">
        <v>0</v>
      </c>
      <c r="BW2114" s="1">
        <v>0</v>
      </c>
      <c r="BX2114" s="1">
        <v>0</v>
      </c>
    </row>
    <row r="2115" spans="4:76" hidden="1" x14ac:dyDescent="0.25">
      <c r="D2115" s="4"/>
      <c r="E2115" s="5" t="str">
        <f>BJ2115</f>
        <v>DPP-2013-AUG</v>
      </c>
      <c r="F2115" s="5" t="str">
        <f>BK2115</f>
        <v>West</v>
      </c>
      <c r="H2115" s="5" t="str">
        <f>BB2115</f>
        <v>Done</v>
      </c>
      <c r="I2115" s="6" t="str">
        <f>BS2115</f>
        <v>In Service</v>
      </c>
      <c r="J2115" s="1" t="s">
        <v>4687</v>
      </c>
      <c r="P2115" s="1" t="str">
        <f>BM2115</f>
        <v>NRIS</v>
      </c>
      <c r="R2115" s="1">
        <f>BP2115</f>
        <v>150</v>
      </c>
      <c r="T2115" s="1" t="str">
        <f>BQ2115</f>
        <v>Wind</v>
      </c>
      <c r="U2115" s="1" t="str">
        <f>BH2115</f>
        <v>Rolette County</v>
      </c>
      <c r="V2115" s="1" t="str">
        <f>BI2115</f>
        <v>ND</v>
      </c>
      <c r="AB2115" s="1"/>
      <c r="AC2115" s="1"/>
      <c r="AJ2115" s="5"/>
      <c r="AK2115" s="5"/>
      <c r="AL2115" s="5"/>
      <c r="AM2115" s="5"/>
      <c r="AN2115" s="5"/>
      <c r="AO2115" s="5"/>
      <c r="AP2115" s="5"/>
      <c r="AQ2115" s="5"/>
      <c r="AR2115" s="5"/>
      <c r="AS2115" s="5"/>
      <c r="AT2115" s="5"/>
      <c r="AU2115" s="5"/>
      <c r="BB2115" s="1" t="s">
        <v>58</v>
      </c>
      <c r="BC2115" s="2">
        <v>41491</v>
      </c>
      <c r="BE2115" s="2">
        <v>41836</v>
      </c>
      <c r="BF2115" s="2">
        <v>42292</v>
      </c>
      <c r="BG2115" s="1" t="s">
        <v>91</v>
      </c>
      <c r="BH2115" s="1" t="s">
        <v>471</v>
      </c>
      <c r="BI2115" s="1" t="s">
        <v>194</v>
      </c>
      <c r="BJ2115" s="1" t="s">
        <v>1937</v>
      </c>
      <c r="BK2115" s="1" t="s">
        <v>725</v>
      </c>
      <c r="BL2115" s="1" t="s">
        <v>134</v>
      </c>
      <c r="BM2115" s="1" t="s">
        <v>126</v>
      </c>
      <c r="BN2115" s="1" t="s">
        <v>4688</v>
      </c>
      <c r="BO2115" s="1">
        <v>150</v>
      </c>
      <c r="BP2115" s="1">
        <v>150</v>
      </c>
      <c r="BQ2115" s="1" t="s">
        <v>97</v>
      </c>
      <c r="BR2115" s="1" t="s">
        <v>98</v>
      </c>
      <c r="BS2115" s="1" t="s">
        <v>65</v>
      </c>
      <c r="BT2115" s="2">
        <v>41852</v>
      </c>
      <c r="BU2115" s="1">
        <v>0</v>
      </c>
      <c r="BV2115" s="1">
        <v>0</v>
      </c>
      <c r="BW2115" s="1">
        <v>0</v>
      </c>
      <c r="BX2115" s="1">
        <v>0</v>
      </c>
    </row>
    <row r="2116" spans="4:76" hidden="1" x14ac:dyDescent="0.25">
      <c r="D2116" s="4"/>
      <c r="E2116" s="5" t="str">
        <f>BJ2116</f>
        <v>DPP-2015-AUG</v>
      </c>
      <c r="F2116" s="5" t="str">
        <f>BK2116</f>
        <v>Central</v>
      </c>
      <c r="H2116" s="5" t="str">
        <f>BB2116</f>
        <v>Done</v>
      </c>
      <c r="I2116" s="6" t="str">
        <f>BS2116</f>
        <v>In Service</v>
      </c>
      <c r="J2116" s="1" t="s">
        <v>4689</v>
      </c>
      <c r="P2116" s="1" t="str">
        <f>BM2116</f>
        <v>NRIS</v>
      </c>
      <c r="R2116" s="1">
        <f>BP2116</f>
        <v>45</v>
      </c>
      <c r="T2116" s="1" t="str">
        <f>BQ2116</f>
        <v>Gas</v>
      </c>
      <c r="U2116" s="1" t="str">
        <f>BH2116</f>
        <v>Scott County</v>
      </c>
      <c r="V2116" s="1" t="str">
        <f>BI2116</f>
        <v>IL</v>
      </c>
      <c r="AB2116" s="1"/>
      <c r="AC2116" s="1"/>
      <c r="AJ2116" s="5"/>
      <c r="AK2116" s="5"/>
      <c r="AL2116" s="5"/>
      <c r="AM2116" s="5"/>
      <c r="AN2116" s="5"/>
      <c r="AO2116" s="5"/>
      <c r="AP2116" s="5"/>
      <c r="AQ2116" s="5"/>
      <c r="AR2116" s="5"/>
      <c r="AS2116" s="5"/>
      <c r="AT2116" s="5"/>
      <c r="AU2116" s="5"/>
      <c r="BB2116" s="1" t="s">
        <v>58</v>
      </c>
      <c r="BC2116" s="2">
        <v>41498</v>
      </c>
      <c r="BE2116" s="2">
        <v>42485</v>
      </c>
      <c r="BF2116" s="2">
        <v>42503</v>
      </c>
      <c r="BG2116" s="1" t="s">
        <v>2424</v>
      </c>
      <c r="BH2116" s="1" t="s">
        <v>265</v>
      </c>
      <c r="BI2116" s="1" t="s">
        <v>124</v>
      </c>
      <c r="BJ2116" s="1" t="s">
        <v>1807</v>
      </c>
      <c r="BK2116" s="1" t="s">
        <v>2435</v>
      </c>
      <c r="BL2116" s="1" t="s">
        <v>134</v>
      </c>
      <c r="BM2116" s="1" t="s">
        <v>126</v>
      </c>
      <c r="BN2116" s="1" t="s">
        <v>4690</v>
      </c>
      <c r="BO2116" s="1">
        <v>42</v>
      </c>
      <c r="BP2116" s="1">
        <v>45</v>
      </c>
      <c r="BQ2116" s="1" t="s">
        <v>64</v>
      </c>
      <c r="BR2116" s="1" t="s">
        <v>94</v>
      </c>
      <c r="BS2116" s="1" t="s">
        <v>65</v>
      </c>
      <c r="BT2116" s="2">
        <v>42614</v>
      </c>
      <c r="BU2116" s="1">
        <v>0</v>
      </c>
      <c r="BV2116" s="1">
        <v>0</v>
      </c>
      <c r="BW2116" s="1">
        <v>0</v>
      </c>
      <c r="BX2116" s="1">
        <v>0</v>
      </c>
    </row>
    <row r="2117" spans="4:76" hidden="1" x14ac:dyDescent="0.25">
      <c r="D2117" s="4"/>
      <c r="E2117" s="5" t="str">
        <f>BJ2117</f>
        <v>DPP-2014-FEB</v>
      </c>
      <c r="F2117" s="5" t="str">
        <f>BK2117</f>
        <v>West</v>
      </c>
      <c r="H2117" s="5" t="str">
        <f>BB2117</f>
        <v>Done</v>
      </c>
      <c r="I2117" s="6" t="str">
        <f>BS2117</f>
        <v>In Service</v>
      </c>
      <c r="J2117" s="1" t="s">
        <v>4691</v>
      </c>
      <c r="P2117" s="1" t="str">
        <f>BM2117</f>
        <v>External NRIS</v>
      </c>
      <c r="R2117" s="1">
        <f>BP2117</f>
        <v>3576</v>
      </c>
      <c r="T2117" s="1" t="str">
        <f>BQ2117</f>
        <v>Hydro</v>
      </c>
      <c r="U2117" s="1" t="str">
        <f>BH2117</f>
        <v>Churchill</v>
      </c>
      <c r="V2117" s="1">
        <f>BI2117</f>
        <v>0</v>
      </c>
      <c r="AB2117" s="1"/>
      <c r="AC2117" s="1"/>
      <c r="AJ2117" s="5"/>
      <c r="AK2117" s="5"/>
      <c r="AL2117" s="5"/>
      <c r="AM2117" s="5"/>
      <c r="AN2117" s="5"/>
      <c r="AO2117" s="5"/>
      <c r="AP2117" s="5"/>
      <c r="AQ2117" s="5"/>
      <c r="AR2117" s="5"/>
      <c r="AS2117" s="5"/>
      <c r="AT2117" s="5"/>
      <c r="AU2117" s="5"/>
      <c r="BB2117" s="1" t="s">
        <v>58</v>
      </c>
      <c r="BC2117" s="2">
        <v>41499</v>
      </c>
      <c r="BE2117" s="2">
        <v>42248</v>
      </c>
      <c r="BG2117" s="1" t="s">
        <v>4692</v>
      </c>
      <c r="BH2117" s="1" t="s">
        <v>4693</v>
      </c>
      <c r="BJ2117" s="1" t="s">
        <v>2749</v>
      </c>
      <c r="BK2117" s="1" t="s">
        <v>725</v>
      </c>
      <c r="BL2117" s="1" t="s">
        <v>134</v>
      </c>
      <c r="BM2117" s="1" t="s">
        <v>2993</v>
      </c>
      <c r="BN2117" s="1" t="s">
        <v>4694</v>
      </c>
      <c r="BO2117" s="1">
        <v>3576</v>
      </c>
      <c r="BP2117" s="1">
        <v>3576</v>
      </c>
      <c r="BQ2117" s="1" t="s">
        <v>69</v>
      </c>
      <c r="BR2117" s="1" t="s">
        <v>1066</v>
      </c>
      <c r="BS2117" s="1" t="s">
        <v>65</v>
      </c>
      <c r="BT2117" s="2">
        <v>42644</v>
      </c>
      <c r="BU2117" s="1">
        <v>0</v>
      </c>
      <c r="BV2117" s="1">
        <v>0</v>
      </c>
      <c r="BW2117" s="1">
        <v>0</v>
      </c>
      <c r="BX2117" s="1">
        <v>0</v>
      </c>
    </row>
    <row r="2118" spans="4:76" hidden="1" x14ac:dyDescent="0.25">
      <c r="D2118" s="4"/>
      <c r="E2118" s="5" t="str">
        <f>BJ2118</f>
        <v>DPP-2020-Cycle</v>
      </c>
      <c r="F2118" s="5" t="str">
        <f>BK2118</f>
        <v>Central</v>
      </c>
      <c r="H2118" s="5" t="str">
        <f>BB2118</f>
        <v>Withdrawn</v>
      </c>
      <c r="I2118" s="6" t="str">
        <f>BS2118</f>
        <v>Not Started</v>
      </c>
      <c r="J2118" s="1" t="s">
        <v>5604</v>
      </c>
      <c r="P2118" s="1" t="str">
        <f>BM2118</f>
        <v>NRIS</v>
      </c>
      <c r="R2118" s="1">
        <f>BP2118</f>
        <v>270</v>
      </c>
      <c r="T2118" s="1" t="str">
        <f>BQ2118</f>
        <v>Solar</v>
      </c>
      <c r="U2118" s="1" t="str">
        <f>BH2118</f>
        <v>Cass</v>
      </c>
      <c r="V2118" s="1" t="str">
        <f>BI2118</f>
        <v>IN</v>
      </c>
      <c r="AB2118" s="1"/>
      <c r="AC2118" s="1"/>
      <c r="AJ2118" s="5"/>
      <c r="AK2118" s="5"/>
      <c r="AL2118" s="5"/>
      <c r="AM2118" s="5"/>
      <c r="AN2118" s="5"/>
      <c r="AO2118" s="5"/>
      <c r="AP2118" s="5"/>
      <c r="AQ2118" s="5"/>
      <c r="AR2118" s="32"/>
      <c r="AS2118" s="32"/>
      <c r="AT2118" s="28">
        <f>AR2118/($R2118*1000)</f>
        <v>0</v>
      </c>
      <c r="AU2118" s="28">
        <f>AS2118/($R2118*1000)</f>
        <v>0</v>
      </c>
      <c r="BB2118" s="1" t="s">
        <v>73</v>
      </c>
      <c r="BC2118" s="2">
        <v>44033</v>
      </c>
      <c r="BD2118" s="2">
        <v>44168</v>
      </c>
      <c r="BF2118" s="2">
        <v>45078</v>
      </c>
      <c r="BG2118" s="1" t="s">
        <v>2850</v>
      </c>
      <c r="BH2118" s="1" t="s">
        <v>3830</v>
      </c>
      <c r="BI2118" s="1" t="s">
        <v>103</v>
      </c>
      <c r="BJ2118" s="1" t="s">
        <v>3565</v>
      </c>
      <c r="BK2118" s="1" t="s">
        <v>2435</v>
      </c>
      <c r="BL2118" s="1" t="s">
        <v>2857</v>
      </c>
      <c r="BM2118" s="1" t="s">
        <v>126</v>
      </c>
      <c r="BN2118" s="1" t="s">
        <v>5605</v>
      </c>
      <c r="BO2118" s="1">
        <v>270</v>
      </c>
      <c r="BP2118" s="1">
        <v>270</v>
      </c>
      <c r="BQ2118" s="1" t="s">
        <v>1485</v>
      </c>
      <c r="BR2118" s="1" t="s">
        <v>3581</v>
      </c>
      <c r="BS2118" s="1" t="s">
        <v>84</v>
      </c>
      <c r="BU2118" s="1">
        <v>0</v>
      </c>
      <c r="BV2118" s="1">
        <v>0</v>
      </c>
      <c r="BW2118" s="1">
        <v>0</v>
      </c>
      <c r="BX2118" s="1">
        <v>0</v>
      </c>
    </row>
    <row r="2119" spans="4:76" hidden="1" x14ac:dyDescent="0.25">
      <c r="D2119" s="4"/>
      <c r="E2119" s="5" t="str">
        <f>BJ2119</f>
        <v>DPP-2020-Cycle</v>
      </c>
      <c r="F2119" s="5" t="str">
        <f>BK2119</f>
        <v>Central</v>
      </c>
      <c r="H2119" s="5" t="str">
        <f>BB2119</f>
        <v>Withdrawn</v>
      </c>
      <c r="I2119" s="6" t="str">
        <f>BS2119</f>
        <v>Not Started</v>
      </c>
      <c r="J2119" s="1" t="s">
        <v>5614</v>
      </c>
      <c r="P2119" s="1" t="str">
        <f>BM2119</f>
        <v>NRIS</v>
      </c>
      <c r="R2119" s="1">
        <f>BP2119</f>
        <v>294.10000000000002</v>
      </c>
      <c r="T2119" s="1" t="str">
        <f>BQ2119</f>
        <v>Solar</v>
      </c>
      <c r="U2119" s="1" t="str">
        <f>BH2119</f>
        <v>Porter</v>
      </c>
      <c r="V2119" s="1" t="str">
        <f>BI2119</f>
        <v>IN</v>
      </c>
      <c r="AB2119" s="1"/>
      <c r="AC2119" s="1"/>
      <c r="AJ2119" s="5"/>
      <c r="AK2119" s="5"/>
      <c r="AL2119" s="5"/>
      <c r="AM2119" s="5"/>
      <c r="AN2119" s="5"/>
      <c r="AO2119" s="5"/>
      <c r="AP2119" s="5"/>
      <c r="AQ2119" s="5"/>
      <c r="AR2119" s="32"/>
      <c r="AS2119" s="32"/>
      <c r="AT2119" s="28">
        <f>AR2119/($R2119*1000)</f>
        <v>0</v>
      </c>
      <c r="AU2119" s="28">
        <f>AS2119/($R2119*1000)</f>
        <v>0</v>
      </c>
      <c r="BB2119" s="1" t="s">
        <v>73</v>
      </c>
      <c r="BC2119" s="2">
        <v>44033</v>
      </c>
      <c r="BD2119" s="2">
        <v>44179</v>
      </c>
      <c r="BF2119" s="2">
        <v>45139</v>
      </c>
      <c r="BG2119" s="1" t="s">
        <v>804</v>
      </c>
      <c r="BH2119" s="1" t="s">
        <v>5609</v>
      </c>
      <c r="BI2119" s="1" t="s">
        <v>103</v>
      </c>
      <c r="BJ2119" s="1" t="s">
        <v>3565</v>
      </c>
      <c r="BK2119" s="1" t="s">
        <v>2435</v>
      </c>
      <c r="BL2119" s="1" t="s">
        <v>2857</v>
      </c>
      <c r="BM2119" s="1" t="s">
        <v>126</v>
      </c>
      <c r="BN2119" s="1" t="s">
        <v>5610</v>
      </c>
      <c r="BO2119" s="1">
        <v>294.10000000000002</v>
      </c>
      <c r="BP2119" s="1">
        <v>294.10000000000002</v>
      </c>
      <c r="BQ2119" s="1" t="s">
        <v>1485</v>
      </c>
      <c r="BR2119" s="1" t="s">
        <v>3581</v>
      </c>
      <c r="BS2119" s="1" t="s">
        <v>84</v>
      </c>
      <c r="BU2119" s="1">
        <v>0</v>
      </c>
      <c r="BV2119" s="1">
        <v>0</v>
      </c>
      <c r="BW2119" s="1">
        <v>0</v>
      </c>
      <c r="BX2119" s="1">
        <v>0</v>
      </c>
    </row>
    <row r="2120" spans="4:76" hidden="1" x14ac:dyDescent="0.25">
      <c r="D2120" s="4"/>
      <c r="E2120" s="5" t="str">
        <f>BJ2120</f>
        <v>DPP-2020-Cycle</v>
      </c>
      <c r="F2120" s="5" t="str">
        <f>BK2120</f>
        <v>Central</v>
      </c>
      <c r="H2120" s="5" t="str">
        <f>BB2120</f>
        <v>Active</v>
      </c>
      <c r="I2120" s="6" t="str">
        <f>BS2120</f>
        <v>Not Started</v>
      </c>
      <c r="J2120" s="1" t="s">
        <v>4205</v>
      </c>
      <c r="P2120" s="1" t="str">
        <f>BM2120</f>
        <v>NRIS</v>
      </c>
      <c r="R2120" s="1">
        <f>BP2120</f>
        <v>292.89</v>
      </c>
      <c r="T2120" s="1" t="str">
        <f>BQ2120</f>
        <v>Solar</v>
      </c>
      <c r="U2120" s="1" t="str">
        <f>BH2120</f>
        <v>Miami</v>
      </c>
      <c r="V2120" s="1" t="str">
        <f>BI2120</f>
        <v>IN</v>
      </c>
      <c r="AB2120" s="1"/>
      <c r="AC2120" s="1"/>
      <c r="AJ2120" s="5"/>
      <c r="AK2120" s="5"/>
      <c r="AL2120" s="5"/>
      <c r="AM2120" s="5"/>
      <c r="AN2120" s="5"/>
      <c r="AO2120" s="5"/>
      <c r="AP2120" s="5"/>
      <c r="AQ2120" s="5"/>
      <c r="AR2120" s="32"/>
      <c r="AS2120" s="32"/>
      <c r="AT2120" s="28">
        <f>AR2120/($R2120*1000)</f>
        <v>0</v>
      </c>
      <c r="AU2120" s="28">
        <f>AS2120/($R2120*1000)</f>
        <v>0</v>
      </c>
      <c r="BB2120" s="1" t="s">
        <v>2374</v>
      </c>
      <c r="BC2120" s="2">
        <v>44033</v>
      </c>
      <c r="BF2120" s="2">
        <v>45139</v>
      </c>
      <c r="BG2120" s="1" t="s">
        <v>2850</v>
      </c>
      <c r="BH2120" s="1" t="s">
        <v>4058</v>
      </c>
      <c r="BI2120" s="1" t="s">
        <v>103</v>
      </c>
      <c r="BJ2120" s="1" t="s">
        <v>3565</v>
      </c>
      <c r="BK2120" s="1" t="s">
        <v>2435</v>
      </c>
      <c r="BL2120" s="1" t="s">
        <v>2857</v>
      </c>
      <c r="BM2120" s="1" t="s">
        <v>126</v>
      </c>
      <c r="BN2120" s="1" t="s">
        <v>4206</v>
      </c>
      <c r="BO2120" s="1">
        <v>292.89</v>
      </c>
      <c r="BP2120" s="1">
        <v>292.89</v>
      </c>
      <c r="BQ2120" s="1" t="s">
        <v>1485</v>
      </c>
      <c r="BR2120" s="1" t="s">
        <v>3581</v>
      </c>
      <c r="BS2120" s="1" t="s">
        <v>84</v>
      </c>
      <c r="BU2120" s="1">
        <v>0</v>
      </c>
      <c r="BV2120" s="1">
        <v>0</v>
      </c>
      <c r="BW2120" s="1">
        <v>0</v>
      </c>
      <c r="BX2120" s="1">
        <v>0</v>
      </c>
    </row>
    <row r="2121" spans="4:76" hidden="1" x14ac:dyDescent="0.25">
      <c r="D2121" s="4"/>
      <c r="E2121" s="5" t="str">
        <f>BJ2121</f>
        <v>DPP-2020-Cycle</v>
      </c>
      <c r="F2121" s="5" t="str">
        <f>BK2121</f>
        <v>Central</v>
      </c>
      <c r="H2121" s="5" t="str">
        <f>BB2121</f>
        <v>Active</v>
      </c>
      <c r="I2121" s="6" t="str">
        <f>BS2121</f>
        <v>Not Started</v>
      </c>
      <c r="J2121" s="1" t="s">
        <v>4207</v>
      </c>
      <c r="P2121" s="1" t="str">
        <f>BM2121</f>
        <v>NRIS</v>
      </c>
      <c r="R2121" s="1">
        <f>BP2121</f>
        <v>149.5</v>
      </c>
      <c r="T2121" s="1" t="str">
        <f>BQ2121</f>
        <v>Solar</v>
      </c>
      <c r="U2121" s="1" t="str">
        <f>BH2121</f>
        <v>Cumberland</v>
      </c>
      <c r="V2121" s="1" t="str">
        <f>BI2121</f>
        <v>IL</v>
      </c>
      <c r="AB2121" s="1"/>
      <c r="AC2121" s="1"/>
      <c r="AJ2121" s="5"/>
      <c r="AK2121" s="5"/>
      <c r="AL2121" s="5"/>
      <c r="AM2121" s="5"/>
      <c r="AN2121" s="5"/>
      <c r="AO2121" s="5"/>
      <c r="AP2121" s="5"/>
      <c r="AQ2121" s="5"/>
      <c r="AR2121" s="32"/>
      <c r="AS2121" s="32"/>
      <c r="AT2121" s="28">
        <f>AR2121/($R2121*1000)</f>
        <v>0</v>
      </c>
      <c r="AU2121" s="28">
        <f>AS2121/($R2121*1000)</f>
        <v>0</v>
      </c>
      <c r="BB2121" s="1" t="s">
        <v>2374</v>
      </c>
      <c r="BC2121" s="2">
        <v>44033</v>
      </c>
      <c r="BF2121" s="2">
        <v>45139</v>
      </c>
      <c r="BG2121" s="1" t="s">
        <v>122</v>
      </c>
      <c r="BH2121" s="1" t="s">
        <v>4208</v>
      </c>
      <c r="BI2121" s="1" t="s">
        <v>124</v>
      </c>
      <c r="BJ2121" s="1" t="s">
        <v>3565</v>
      </c>
      <c r="BK2121" s="1" t="s">
        <v>2435</v>
      </c>
      <c r="BL2121" s="1" t="s">
        <v>2857</v>
      </c>
      <c r="BM2121" s="1" t="s">
        <v>126</v>
      </c>
      <c r="BN2121" s="1" t="s">
        <v>4209</v>
      </c>
      <c r="BO2121" s="1">
        <v>149.5</v>
      </c>
      <c r="BP2121" s="1">
        <v>149.5</v>
      </c>
      <c r="BQ2121" s="1" t="s">
        <v>1485</v>
      </c>
      <c r="BR2121" s="1" t="s">
        <v>3581</v>
      </c>
      <c r="BS2121" s="1" t="s">
        <v>84</v>
      </c>
      <c r="BU2121" s="1">
        <v>0</v>
      </c>
      <c r="BV2121" s="1">
        <v>0</v>
      </c>
      <c r="BW2121" s="1">
        <v>0</v>
      </c>
      <c r="BX2121" s="1">
        <v>0</v>
      </c>
    </row>
    <row r="2122" spans="4:76" hidden="1" x14ac:dyDescent="0.25">
      <c r="D2122" s="4"/>
      <c r="E2122" s="5" t="str">
        <f>BJ2122</f>
        <v>DPP-2020-Cycle</v>
      </c>
      <c r="F2122" s="5" t="str">
        <f>BK2122</f>
        <v>East (ATC)</v>
      </c>
      <c r="H2122" s="5" t="str">
        <f>BB2122</f>
        <v>Active</v>
      </c>
      <c r="I2122" s="6" t="str">
        <f>BS2122</f>
        <v>Not Started</v>
      </c>
      <c r="J2122" s="1" t="s">
        <v>4210</v>
      </c>
      <c r="P2122" s="1" t="str">
        <f>BM2122</f>
        <v>NRIS</v>
      </c>
      <c r="R2122" s="1">
        <f>BP2122</f>
        <v>100</v>
      </c>
      <c r="T2122" s="1" t="str">
        <f>BQ2122</f>
        <v>Solar</v>
      </c>
      <c r="U2122" s="1" t="str">
        <f>BH2122</f>
        <v>Winnebago</v>
      </c>
      <c r="V2122" s="1" t="str">
        <f>BI2122</f>
        <v>WI</v>
      </c>
      <c r="AB2122" s="1"/>
      <c r="AC2122" s="1"/>
      <c r="AJ2122" s="5"/>
      <c r="AK2122" s="5"/>
      <c r="AL2122" s="5"/>
      <c r="AM2122" s="5"/>
      <c r="AN2122" s="5"/>
      <c r="AO2122" s="5"/>
      <c r="AP2122" s="5"/>
      <c r="AQ2122" s="5"/>
      <c r="AR2122" s="32"/>
      <c r="AS2122" s="32"/>
      <c r="AT2122" s="28">
        <f>AR2122/($R2122*1000)</f>
        <v>0</v>
      </c>
      <c r="AU2122" s="28">
        <f>AS2122/($R2122*1000)</f>
        <v>0</v>
      </c>
      <c r="BB2122" s="1" t="s">
        <v>2374</v>
      </c>
      <c r="BC2122" s="2">
        <v>44033</v>
      </c>
      <c r="BF2122" s="2">
        <v>45809</v>
      </c>
      <c r="BG2122" s="1" t="s">
        <v>74</v>
      </c>
      <c r="BH2122" s="1" t="s">
        <v>4211</v>
      </c>
      <c r="BI2122" s="1" t="s">
        <v>76</v>
      </c>
      <c r="BJ2122" s="1" t="s">
        <v>3565</v>
      </c>
      <c r="BK2122" s="1" t="s">
        <v>2196</v>
      </c>
      <c r="BL2122" s="1" t="s">
        <v>2857</v>
      </c>
      <c r="BM2122" s="1" t="s">
        <v>126</v>
      </c>
      <c r="BN2122" s="1" t="s">
        <v>4212</v>
      </c>
      <c r="BO2122" s="1">
        <v>100</v>
      </c>
      <c r="BP2122" s="1">
        <v>100</v>
      </c>
      <c r="BQ2122" s="1" t="s">
        <v>1485</v>
      </c>
      <c r="BR2122" s="1" t="s">
        <v>3581</v>
      </c>
      <c r="BS2122" s="1" t="s">
        <v>84</v>
      </c>
      <c r="BU2122" s="1">
        <v>0</v>
      </c>
      <c r="BV2122" s="1">
        <v>0</v>
      </c>
      <c r="BW2122" s="1">
        <v>0</v>
      </c>
      <c r="BX2122" s="1">
        <v>0</v>
      </c>
    </row>
    <row r="2123" spans="4:76" hidden="1" x14ac:dyDescent="0.25">
      <c r="D2123" s="4"/>
      <c r="E2123" s="5" t="str">
        <f>BJ2123</f>
        <v>DPP-2020-Cycle</v>
      </c>
      <c r="F2123" s="5" t="str">
        <f>BK2123</f>
        <v>East (ATC)</v>
      </c>
      <c r="H2123" s="5" t="str">
        <f>BB2123</f>
        <v>Active</v>
      </c>
      <c r="I2123" s="6" t="str">
        <f>BS2123</f>
        <v>Not Started</v>
      </c>
      <c r="J2123" s="1" t="s">
        <v>4213</v>
      </c>
      <c r="P2123" s="1" t="str">
        <f>BM2123</f>
        <v>NRIS</v>
      </c>
      <c r="R2123" s="1">
        <f>BP2123</f>
        <v>150</v>
      </c>
      <c r="T2123" s="1" t="str">
        <f>BQ2123</f>
        <v>Solar</v>
      </c>
      <c r="U2123" s="1" t="str">
        <f>BH2123</f>
        <v>Columbia</v>
      </c>
      <c r="V2123" s="1" t="str">
        <f>BI2123</f>
        <v>WI</v>
      </c>
      <c r="AB2123" s="1"/>
      <c r="AC2123" s="1"/>
      <c r="AJ2123" s="5"/>
      <c r="AK2123" s="5"/>
      <c r="AL2123" s="5"/>
      <c r="AM2123" s="5"/>
      <c r="AN2123" s="5"/>
      <c r="AO2123" s="5"/>
      <c r="AP2123" s="5"/>
      <c r="AQ2123" s="5"/>
      <c r="AR2123" s="32"/>
      <c r="AS2123" s="32"/>
      <c r="AT2123" s="28">
        <f>AR2123/($R2123*1000)</f>
        <v>0</v>
      </c>
      <c r="AU2123" s="28">
        <f>AS2123/($R2123*1000)</f>
        <v>0</v>
      </c>
      <c r="BB2123" s="1" t="s">
        <v>2374</v>
      </c>
      <c r="BC2123" s="2">
        <v>44033</v>
      </c>
      <c r="BF2123" s="2">
        <v>45809</v>
      </c>
      <c r="BG2123" s="1" t="s">
        <v>74</v>
      </c>
      <c r="BH2123" s="1" t="s">
        <v>3936</v>
      </c>
      <c r="BI2123" s="1" t="s">
        <v>76</v>
      </c>
      <c r="BJ2123" s="1" t="s">
        <v>3565</v>
      </c>
      <c r="BK2123" s="1" t="s">
        <v>2196</v>
      </c>
      <c r="BL2123" s="1" t="s">
        <v>2857</v>
      </c>
      <c r="BM2123" s="1" t="s">
        <v>126</v>
      </c>
      <c r="BN2123" s="1" t="s">
        <v>4214</v>
      </c>
      <c r="BO2123" s="1">
        <v>150</v>
      </c>
      <c r="BP2123" s="1">
        <v>150</v>
      </c>
      <c r="BQ2123" s="1" t="s">
        <v>1485</v>
      </c>
      <c r="BR2123" s="1" t="s">
        <v>3581</v>
      </c>
      <c r="BS2123" s="1" t="s">
        <v>84</v>
      </c>
      <c r="BU2123" s="1">
        <v>0</v>
      </c>
      <c r="BV2123" s="1">
        <v>0</v>
      </c>
      <c r="BW2123" s="1">
        <v>0</v>
      </c>
      <c r="BX2123" s="1">
        <v>0</v>
      </c>
    </row>
    <row r="2124" spans="4:76" hidden="1" x14ac:dyDescent="0.25">
      <c r="D2124" s="4"/>
      <c r="E2124" s="5" t="str">
        <f>BJ2124</f>
        <v>DPP-2015-FEB</v>
      </c>
      <c r="F2124" s="5" t="str">
        <f>BK2124</f>
        <v>West</v>
      </c>
      <c r="H2124" s="5" t="str">
        <f>BB2124</f>
        <v>Done</v>
      </c>
      <c r="I2124" s="6" t="str">
        <f>BS2124</f>
        <v>Under Construction</v>
      </c>
      <c r="J2124" s="1" t="s">
        <v>4706</v>
      </c>
      <c r="P2124" s="1" t="str">
        <f>BM2124</f>
        <v>ERIS</v>
      </c>
      <c r="R2124" s="1">
        <f>BP2124</f>
        <v>73</v>
      </c>
      <c r="T2124" s="1" t="str">
        <f>BQ2124</f>
        <v>Combined Cycle</v>
      </c>
      <c r="U2124" s="1" t="str">
        <f>BH2124</f>
        <v>Blue Earth County</v>
      </c>
      <c r="V2124" s="1" t="str">
        <f>BI2124</f>
        <v>MN</v>
      </c>
      <c r="AB2124" s="1"/>
      <c r="AC2124" s="1"/>
      <c r="AJ2124" s="5"/>
      <c r="AK2124" s="5"/>
      <c r="AL2124" s="5"/>
      <c r="AM2124" s="5"/>
      <c r="AN2124" s="5"/>
      <c r="AO2124" s="5"/>
      <c r="AP2124" s="5"/>
      <c r="AQ2124" s="5"/>
      <c r="AR2124" s="5"/>
      <c r="AS2124" s="5"/>
      <c r="AT2124" s="5"/>
      <c r="AU2124" s="5"/>
      <c r="BB2124" s="1" t="s">
        <v>58</v>
      </c>
      <c r="BC2124" s="2">
        <v>41596</v>
      </c>
      <c r="BE2124" s="2">
        <v>42621</v>
      </c>
      <c r="BF2124" s="2">
        <v>39203</v>
      </c>
      <c r="BG2124" s="1" t="s">
        <v>91</v>
      </c>
      <c r="BH2124" s="1" t="s">
        <v>524</v>
      </c>
      <c r="BI2124" s="1" t="s">
        <v>93</v>
      </c>
      <c r="BJ2124" s="1" t="s">
        <v>1438</v>
      </c>
      <c r="BK2124" s="1" t="s">
        <v>725</v>
      </c>
      <c r="BL2124" s="1" t="s">
        <v>134</v>
      </c>
      <c r="BM2124" s="1" t="s">
        <v>62</v>
      </c>
      <c r="BN2124" s="1" t="s">
        <v>4707</v>
      </c>
      <c r="BO2124" s="1">
        <v>0</v>
      </c>
      <c r="BP2124" s="1">
        <v>73</v>
      </c>
      <c r="BQ2124" s="1" t="s">
        <v>94</v>
      </c>
      <c r="BR2124" s="1" t="s">
        <v>94</v>
      </c>
      <c r="BS2124" s="1" t="s">
        <v>71</v>
      </c>
      <c r="BT2124" s="2">
        <v>43383</v>
      </c>
      <c r="BU2124" s="1">
        <v>0</v>
      </c>
      <c r="BV2124" s="1">
        <v>0</v>
      </c>
      <c r="BW2124" s="1">
        <v>0</v>
      </c>
      <c r="BX2124" s="1">
        <v>0</v>
      </c>
    </row>
    <row r="2125" spans="4:76" hidden="1" x14ac:dyDescent="0.25">
      <c r="D2125" s="4"/>
      <c r="E2125" s="5" t="str">
        <f>BJ2125</f>
        <v>DPP-2020-Cycle</v>
      </c>
      <c r="F2125" s="5" t="str">
        <f>BK2125</f>
        <v>South</v>
      </c>
      <c r="H2125" s="5" t="str">
        <f>BB2125</f>
        <v>Active</v>
      </c>
      <c r="I2125" s="6" t="str">
        <f>BS2125</f>
        <v>Not Started</v>
      </c>
      <c r="J2125" s="1" t="s">
        <v>4215</v>
      </c>
      <c r="K2125" s="1" t="e">
        <f>VLOOKUP(J2125,#REF!,3,FALSE)</f>
        <v>#REF!</v>
      </c>
      <c r="P2125" s="1" t="str">
        <f>BM2125</f>
        <v>NRIS</v>
      </c>
      <c r="R2125" s="1">
        <f>BP2125</f>
        <v>50</v>
      </c>
      <c r="T2125" s="1" t="str">
        <f>BQ2125</f>
        <v>Solar</v>
      </c>
      <c r="U2125" s="1" t="str">
        <f>BH2125</f>
        <v>Madison</v>
      </c>
      <c r="V2125" s="1" t="str">
        <f>BI2125</f>
        <v>MS</v>
      </c>
      <c r="AB2125" s="1" t="str">
        <f>BN2125</f>
        <v>J830 POI</v>
      </c>
      <c r="AC2125" s="1" t="str">
        <f>BG2125</f>
        <v>Entergy Mississippi LLC</v>
      </c>
      <c r="AJ2125" s="17" t="e">
        <f>VLOOKUP(J2125,#REF!,7,FALSE)</f>
        <v>#REF!</v>
      </c>
      <c r="AK2125" s="17"/>
      <c r="AL2125" s="17"/>
      <c r="AM2125" s="17"/>
      <c r="AN2125" s="17"/>
      <c r="AO2125" s="17"/>
      <c r="AP2125" s="17"/>
      <c r="AQ2125" s="17"/>
      <c r="AR2125" s="32" t="e">
        <f>VLOOKUP(J2125,#REF!,5,FALSE)</f>
        <v>#REF!</v>
      </c>
      <c r="AS2125" s="32" t="e">
        <f>VLOOKUP(J2125,#REF!,6,FALSE)</f>
        <v>#REF!</v>
      </c>
      <c r="AT2125" s="28" t="e">
        <f>AR2125/($R2125*1000)</f>
        <v>#REF!</v>
      </c>
      <c r="AU2125" s="28" t="e">
        <f>AS2125/($R2125*1000)</f>
        <v>#REF!</v>
      </c>
      <c r="BB2125" s="1" t="s">
        <v>2374</v>
      </c>
      <c r="BC2125" s="2">
        <v>44188</v>
      </c>
      <c r="BF2125" s="2">
        <v>44620</v>
      </c>
      <c r="BG2125" s="1" t="s">
        <v>3615</v>
      </c>
      <c r="BH2125" s="1" t="s">
        <v>3940</v>
      </c>
      <c r="BI2125" s="1" t="s">
        <v>2526</v>
      </c>
      <c r="BJ2125" s="1" t="s">
        <v>3565</v>
      </c>
      <c r="BK2125" s="1" t="s">
        <v>2395</v>
      </c>
      <c r="BL2125" s="1" t="s">
        <v>2857</v>
      </c>
      <c r="BM2125" s="1" t="s">
        <v>126</v>
      </c>
      <c r="BN2125" s="1" t="s">
        <v>4216</v>
      </c>
      <c r="BO2125" s="1">
        <v>50</v>
      </c>
      <c r="BP2125" s="1">
        <v>50</v>
      </c>
      <c r="BQ2125" s="1" t="s">
        <v>1485</v>
      </c>
      <c r="BR2125" s="1" t="s">
        <v>3581</v>
      </c>
      <c r="BS2125" s="1" t="s">
        <v>84</v>
      </c>
      <c r="BU2125" s="1">
        <v>0</v>
      </c>
      <c r="BV2125" s="1">
        <v>0</v>
      </c>
      <c r="BW2125" s="1">
        <v>0</v>
      </c>
      <c r="BX2125" s="1">
        <v>0</v>
      </c>
    </row>
    <row r="2126" spans="4:76" hidden="1" x14ac:dyDescent="0.25">
      <c r="D2126" s="4"/>
      <c r="E2126" s="5" t="str">
        <f>BJ2126</f>
        <v>DPP-2015-FEB</v>
      </c>
      <c r="F2126" s="5" t="str">
        <f>BK2126</f>
        <v>East (ITC)</v>
      </c>
      <c r="H2126" s="5" t="str">
        <f>BB2126</f>
        <v>Done</v>
      </c>
      <c r="I2126" s="6" t="str">
        <f>BS2126</f>
        <v>In Service</v>
      </c>
      <c r="J2126" s="1" t="s">
        <v>4710</v>
      </c>
      <c r="P2126" s="1" t="str">
        <f>BM2126</f>
        <v>NRIS</v>
      </c>
      <c r="R2126" s="1">
        <f>BP2126</f>
        <v>101</v>
      </c>
      <c r="T2126" s="1" t="str">
        <f>BQ2126</f>
        <v>Wind</v>
      </c>
      <c r="U2126" s="1" t="str">
        <f>BH2126</f>
        <v>Tuscola County</v>
      </c>
      <c r="V2126" s="1" t="str">
        <f>BI2126</f>
        <v>MI</v>
      </c>
      <c r="AB2126" s="1"/>
      <c r="AC2126" s="1"/>
      <c r="AJ2126" s="5"/>
      <c r="AK2126" s="5"/>
      <c r="AL2126" s="5"/>
      <c r="AM2126" s="5"/>
      <c r="AN2126" s="5"/>
      <c r="AO2126" s="5"/>
      <c r="AP2126" s="5"/>
      <c r="AQ2126" s="5"/>
      <c r="AR2126" s="5"/>
      <c r="AS2126" s="5"/>
      <c r="AT2126" s="5"/>
      <c r="AU2126" s="5"/>
      <c r="BB2126" s="1" t="s">
        <v>58</v>
      </c>
      <c r="BC2126" s="2">
        <v>41596</v>
      </c>
      <c r="BE2126" s="2">
        <v>42557</v>
      </c>
      <c r="BF2126" s="2">
        <v>42248</v>
      </c>
      <c r="BG2126" s="1" t="s">
        <v>128</v>
      </c>
      <c r="BH2126" s="1" t="s">
        <v>1504</v>
      </c>
      <c r="BI2126" s="1" t="s">
        <v>130</v>
      </c>
      <c r="BJ2126" s="1" t="s">
        <v>1438</v>
      </c>
      <c r="BK2126" s="1" t="s">
        <v>1808</v>
      </c>
      <c r="BL2126" s="1" t="s">
        <v>2320</v>
      </c>
      <c r="BM2126" s="1" t="s">
        <v>126</v>
      </c>
      <c r="BN2126" s="1" t="s">
        <v>4711</v>
      </c>
      <c r="BO2126" s="1">
        <v>101</v>
      </c>
      <c r="BP2126" s="1">
        <v>101</v>
      </c>
      <c r="BQ2126" s="1" t="s">
        <v>97</v>
      </c>
      <c r="BR2126" s="1" t="s">
        <v>98</v>
      </c>
      <c r="BS2126" s="1" t="s">
        <v>65</v>
      </c>
      <c r="BT2126" s="2">
        <v>42917</v>
      </c>
      <c r="BU2126" s="1">
        <v>0</v>
      </c>
      <c r="BV2126" s="1">
        <v>0</v>
      </c>
      <c r="BW2126" s="1">
        <v>0</v>
      </c>
      <c r="BX2126" s="1">
        <v>0</v>
      </c>
    </row>
    <row r="2127" spans="4:76" hidden="1" x14ac:dyDescent="0.25">
      <c r="D2127" s="4"/>
      <c r="E2127" s="5" t="str">
        <f>BJ2127</f>
        <v>DPP-2016-AUG</v>
      </c>
      <c r="F2127" s="5" t="str">
        <f>BK2127</f>
        <v>West</v>
      </c>
      <c r="H2127" s="5" t="str">
        <f>BB2127</f>
        <v>Done</v>
      </c>
      <c r="I2127" s="6" t="str">
        <f>BS2127</f>
        <v>In Service</v>
      </c>
      <c r="J2127" s="1" t="s">
        <v>4712</v>
      </c>
      <c r="P2127" s="1" t="str">
        <f>BM2127</f>
        <v>NRIS</v>
      </c>
      <c r="R2127" s="1">
        <f>BP2127</f>
        <v>101.2</v>
      </c>
      <c r="T2127" s="1" t="str">
        <f>BQ2127</f>
        <v>Wind</v>
      </c>
      <c r="U2127" s="1" t="str">
        <f>BH2127</f>
        <v>Emmons County,Logan County</v>
      </c>
      <c r="V2127" s="1" t="str">
        <f>BI2127</f>
        <v>ND</v>
      </c>
      <c r="AB2127" s="1"/>
      <c r="AC2127" s="1"/>
      <c r="AJ2127" s="5"/>
      <c r="AK2127" s="5"/>
      <c r="AL2127" s="5"/>
      <c r="AM2127" s="5"/>
      <c r="AN2127" s="5"/>
      <c r="AO2127" s="5"/>
      <c r="AP2127" s="5"/>
      <c r="AQ2127" s="5"/>
      <c r="AR2127" s="5"/>
      <c r="AS2127" s="5"/>
      <c r="AT2127" s="5"/>
      <c r="AU2127" s="5"/>
      <c r="BB2127" s="1" t="s">
        <v>58</v>
      </c>
      <c r="BC2127" s="2">
        <v>41596</v>
      </c>
      <c r="BE2127" s="2">
        <v>43815</v>
      </c>
      <c r="BF2127" s="2">
        <v>43728</v>
      </c>
      <c r="BG2127" s="1" t="s">
        <v>192</v>
      </c>
      <c r="BH2127" s="1" t="s">
        <v>4713</v>
      </c>
      <c r="BI2127" s="1" t="s">
        <v>194</v>
      </c>
      <c r="BJ2127" s="1" t="s">
        <v>3161</v>
      </c>
      <c r="BK2127" s="1" t="s">
        <v>725</v>
      </c>
      <c r="BL2127" s="1" t="s">
        <v>726</v>
      </c>
      <c r="BM2127" s="1" t="s">
        <v>126</v>
      </c>
      <c r="BN2127" s="1" t="s">
        <v>4714</v>
      </c>
      <c r="BO2127" s="1">
        <v>101.2</v>
      </c>
      <c r="BP2127" s="1">
        <v>101.2</v>
      </c>
      <c r="BQ2127" s="1" t="s">
        <v>97</v>
      </c>
      <c r="BR2127" s="1" t="s">
        <v>98</v>
      </c>
      <c r="BS2127" s="1" t="s">
        <v>65</v>
      </c>
      <c r="BT2127" s="2">
        <v>43784</v>
      </c>
      <c r="BU2127" s="1">
        <v>100</v>
      </c>
      <c r="BV2127" s="1">
        <v>100</v>
      </c>
      <c r="BW2127" s="1">
        <v>100</v>
      </c>
      <c r="BX2127" s="1">
        <v>100</v>
      </c>
    </row>
    <row r="2128" spans="4:76" hidden="1" x14ac:dyDescent="0.25">
      <c r="D2128" s="4"/>
      <c r="E2128" s="5" t="str">
        <f>BJ2128</f>
        <v>DPP-2020-Cycle</v>
      </c>
      <c r="F2128" s="5" t="str">
        <f>BK2128</f>
        <v>South</v>
      </c>
      <c r="H2128" s="5" t="str">
        <f>BB2128</f>
        <v>Active</v>
      </c>
      <c r="I2128" s="6" t="str">
        <f>BS2128</f>
        <v>Not Started</v>
      </c>
      <c r="J2128" s="1" t="s">
        <v>4217</v>
      </c>
      <c r="K2128" s="1" t="e">
        <f>VLOOKUP(J2128,#REF!,3,FALSE)</f>
        <v>#REF!</v>
      </c>
      <c r="P2128" s="1" t="str">
        <f>BM2128</f>
        <v>NRIS</v>
      </c>
      <c r="R2128" s="1">
        <f>BP2128</f>
        <v>100</v>
      </c>
      <c r="T2128" s="1" t="str">
        <f>BQ2128</f>
        <v>Solar</v>
      </c>
      <c r="U2128" s="1" t="str">
        <f>BH2128</f>
        <v>DeSoto</v>
      </c>
      <c r="V2128" s="1" t="str">
        <f>BI2128</f>
        <v>MS</v>
      </c>
      <c r="AB2128" s="1" t="str">
        <f>BN2128</f>
        <v>Twinkletown 230 kV</v>
      </c>
      <c r="AC2128" s="1" t="str">
        <f>BG2128</f>
        <v>Entergy Mississippi LLC</v>
      </c>
      <c r="AJ2128" s="17" t="e">
        <f>VLOOKUP(J2128,#REF!,7,FALSE)</f>
        <v>#REF!</v>
      </c>
      <c r="AK2128" s="17"/>
      <c r="AL2128" s="17"/>
      <c r="AM2128" s="17"/>
      <c r="AN2128" s="17"/>
      <c r="AO2128" s="17"/>
      <c r="AP2128" s="17"/>
      <c r="AQ2128" s="17"/>
      <c r="AR2128" s="32" t="e">
        <f>VLOOKUP(J2128,#REF!,5,FALSE)</f>
        <v>#REF!</v>
      </c>
      <c r="AS2128" s="32" t="e">
        <f>VLOOKUP(J2128,#REF!,6,FALSE)</f>
        <v>#REF!</v>
      </c>
      <c r="AT2128" s="28" t="e">
        <f>AR2128/($R2128*1000)</f>
        <v>#REF!</v>
      </c>
      <c r="AU2128" s="28" t="e">
        <f>AS2128/($R2128*1000)</f>
        <v>#REF!</v>
      </c>
      <c r="BB2128" s="1" t="s">
        <v>2374</v>
      </c>
      <c r="BC2128" s="2">
        <v>44188</v>
      </c>
      <c r="BF2128" s="2">
        <v>45153</v>
      </c>
      <c r="BG2128" s="1" t="s">
        <v>3615</v>
      </c>
      <c r="BH2128" s="1" t="s">
        <v>4218</v>
      </c>
      <c r="BI2128" s="1" t="s">
        <v>2526</v>
      </c>
      <c r="BJ2128" s="1" t="s">
        <v>3565</v>
      </c>
      <c r="BK2128" s="1" t="s">
        <v>2395</v>
      </c>
      <c r="BL2128" s="1" t="s">
        <v>2857</v>
      </c>
      <c r="BM2128" s="1" t="s">
        <v>126</v>
      </c>
      <c r="BN2128" s="1" t="s">
        <v>4219</v>
      </c>
      <c r="BO2128" s="1">
        <v>100</v>
      </c>
      <c r="BP2128" s="1">
        <v>100</v>
      </c>
      <c r="BQ2128" s="1" t="s">
        <v>1485</v>
      </c>
      <c r="BR2128" s="1" t="s">
        <v>3581</v>
      </c>
      <c r="BS2128" s="1" t="s">
        <v>84</v>
      </c>
      <c r="BU2128" s="1">
        <v>0</v>
      </c>
      <c r="BV2128" s="1">
        <v>0</v>
      </c>
      <c r="BW2128" s="1">
        <v>0</v>
      </c>
      <c r="BX2128" s="1">
        <v>0</v>
      </c>
    </row>
    <row r="2129" spans="4:76" hidden="1" x14ac:dyDescent="0.25">
      <c r="D2129" s="4"/>
      <c r="E2129" s="5" t="str">
        <f>BJ2129</f>
        <v>DPP-2020-Cycle</v>
      </c>
      <c r="F2129" s="5" t="str">
        <f>BK2129</f>
        <v>South</v>
      </c>
      <c r="H2129" s="5" t="str">
        <f>BB2129</f>
        <v>Active</v>
      </c>
      <c r="I2129" s="6" t="str">
        <f>BS2129</f>
        <v>Not Started</v>
      </c>
      <c r="J2129" s="1" t="s">
        <v>4220</v>
      </c>
      <c r="P2129" s="1" t="str">
        <f>BM2129</f>
        <v>NRIS</v>
      </c>
      <c r="R2129" s="1">
        <f>BP2129</f>
        <v>50</v>
      </c>
      <c r="T2129" s="1" t="str">
        <f>BQ2129</f>
        <v>Hybrid</v>
      </c>
      <c r="U2129" s="1" t="str">
        <f>BH2129</f>
        <v>West Baton Rouge</v>
      </c>
      <c r="V2129" s="1" t="str">
        <f>BI2129</f>
        <v>LA</v>
      </c>
      <c r="AB2129" s="1"/>
      <c r="AC2129" s="1"/>
      <c r="AJ2129" s="5"/>
      <c r="AK2129" s="5"/>
      <c r="AL2129" s="5"/>
      <c r="AM2129" s="5"/>
      <c r="AN2129" s="5"/>
      <c r="AO2129" s="5"/>
      <c r="AP2129" s="5"/>
      <c r="AQ2129" s="5"/>
      <c r="AR2129" s="32"/>
      <c r="AS2129" s="32"/>
      <c r="AT2129" s="28">
        <f>AR2129/($R2129*1000)</f>
        <v>0</v>
      </c>
      <c r="AU2129" s="28">
        <f>AS2129/($R2129*1000)</f>
        <v>0</v>
      </c>
      <c r="BB2129" s="1" t="s">
        <v>2374</v>
      </c>
      <c r="BC2129" s="2">
        <v>44098</v>
      </c>
      <c r="BF2129" s="2">
        <v>44774</v>
      </c>
      <c r="BG2129" s="1" t="s">
        <v>3695</v>
      </c>
      <c r="BH2129" s="1" t="s">
        <v>3696</v>
      </c>
      <c r="BI2129" s="1" t="s">
        <v>61</v>
      </c>
      <c r="BJ2129" s="1" t="s">
        <v>3565</v>
      </c>
      <c r="BK2129" s="1" t="s">
        <v>2395</v>
      </c>
      <c r="BL2129" s="1" t="s">
        <v>2857</v>
      </c>
      <c r="BM2129" s="1" t="s">
        <v>126</v>
      </c>
      <c r="BN2129" s="1" t="s">
        <v>4221</v>
      </c>
      <c r="BO2129" s="1">
        <v>50</v>
      </c>
      <c r="BP2129" s="1">
        <v>50</v>
      </c>
      <c r="BQ2129" s="1" t="s">
        <v>2880</v>
      </c>
      <c r="BR2129" s="1" t="s">
        <v>2881</v>
      </c>
      <c r="BS2129" s="1" t="s">
        <v>84</v>
      </c>
      <c r="BU2129" s="1">
        <v>0</v>
      </c>
      <c r="BV2129" s="1">
        <v>0</v>
      </c>
      <c r="BW2129" s="1">
        <v>0</v>
      </c>
      <c r="BX2129" s="1">
        <v>0</v>
      </c>
    </row>
    <row r="2130" spans="4:76" hidden="1" x14ac:dyDescent="0.25">
      <c r="D2130" s="4"/>
      <c r="E2130" s="5" t="str">
        <f>BJ2130</f>
        <v>DPP-2020-Cycle</v>
      </c>
      <c r="F2130" s="5" t="str">
        <f>BK2130</f>
        <v>East (ATC)</v>
      </c>
      <c r="H2130" s="5" t="str">
        <f>BB2130</f>
        <v>Active</v>
      </c>
      <c r="I2130" s="6" t="str">
        <f>BS2130</f>
        <v>Not Started</v>
      </c>
      <c r="J2130" s="1" t="s">
        <v>4224</v>
      </c>
      <c r="P2130" s="1" t="str">
        <f>BM2130</f>
        <v>NRIS</v>
      </c>
      <c r="R2130" s="1">
        <f>BP2130</f>
        <v>149.69</v>
      </c>
      <c r="T2130" s="1" t="str">
        <f>BQ2130</f>
        <v>Solar</v>
      </c>
      <c r="U2130" s="1" t="str">
        <f>BH2130</f>
        <v>Marquette</v>
      </c>
      <c r="V2130" s="1" t="str">
        <f>BI2130</f>
        <v>MI</v>
      </c>
      <c r="AB2130" s="1"/>
      <c r="AC2130" s="1"/>
      <c r="AJ2130" s="5"/>
      <c r="AK2130" s="5"/>
      <c r="AL2130" s="5"/>
      <c r="AM2130" s="5"/>
      <c r="AN2130" s="5"/>
      <c r="AO2130" s="5"/>
      <c r="AP2130" s="5"/>
      <c r="AQ2130" s="5"/>
      <c r="AR2130" s="32"/>
      <c r="AS2130" s="32"/>
      <c r="AT2130" s="28">
        <f>AR2130/($R2130*1000)</f>
        <v>0</v>
      </c>
      <c r="AU2130" s="28">
        <f>AS2130/($R2130*1000)</f>
        <v>0</v>
      </c>
      <c r="BB2130" s="1" t="s">
        <v>2374</v>
      </c>
      <c r="BC2130" s="2">
        <v>44245</v>
      </c>
      <c r="BF2130" s="2">
        <v>45139</v>
      </c>
      <c r="BG2130" s="1" t="s">
        <v>74</v>
      </c>
      <c r="BH2130" s="1" t="s">
        <v>4225</v>
      </c>
      <c r="BI2130" s="1" t="s">
        <v>130</v>
      </c>
      <c r="BJ2130" s="1" t="s">
        <v>3565</v>
      </c>
      <c r="BK2130" s="1" t="s">
        <v>2196</v>
      </c>
      <c r="BL2130" s="1" t="s">
        <v>2857</v>
      </c>
      <c r="BM2130" s="1" t="s">
        <v>126</v>
      </c>
      <c r="BN2130" s="1" t="s">
        <v>4226</v>
      </c>
      <c r="BO2130" s="1">
        <v>149.69</v>
      </c>
      <c r="BP2130" s="1">
        <v>149.69</v>
      </c>
      <c r="BQ2130" s="1" t="s">
        <v>1485</v>
      </c>
      <c r="BR2130" s="1" t="s">
        <v>3581</v>
      </c>
      <c r="BS2130" s="1" t="s">
        <v>84</v>
      </c>
      <c r="BU2130" s="1">
        <v>0</v>
      </c>
      <c r="BV2130" s="1">
        <v>0</v>
      </c>
      <c r="BW2130" s="1">
        <v>0</v>
      </c>
      <c r="BX2130" s="1">
        <v>0</v>
      </c>
    </row>
    <row r="2131" spans="4:76" hidden="1" x14ac:dyDescent="0.25">
      <c r="D2131" s="4"/>
      <c r="E2131" s="5" t="str">
        <f>BJ2131</f>
        <v>DPP-2020-Cycle</v>
      </c>
      <c r="F2131" s="5" t="str">
        <f>BK2131</f>
        <v>East (ATC)</v>
      </c>
      <c r="H2131" s="5" t="str">
        <f>BB2131</f>
        <v>Active</v>
      </c>
      <c r="I2131" s="6" t="str">
        <f>BS2131</f>
        <v>Not Started</v>
      </c>
      <c r="J2131" s="1" t="s">
        <v>4227</v>
      </c>
      <c r="P2131" s="1" t="str">
        <f>BM2131</f>
        <v>NRIS</v>
      </c>
      <c r="R2131" s="1">
        <f>BP2131</f>
        <v>150.5</v>
      </c>
      <c r="T2131" s="1" t="str">
        <f>BQ2131</f>
        <v>Solar</v>
      </c>
      <c r="U2131" s="1" t="str">
        <f>BH2131</f>
        <v>Wood</v>
      </c>
      <c r="V2131" s="1" t="str">
        <f>BI2131</f>
        <v>WI</v>
      </c>
      <c r="AB2131" s="1"/>
      <c r="AC2131" s="1"/>
      <c r="AJ2131" s="5"/>
      <c r="AK2131" s="5"/>
      <c r="AL2131" s="5"/>
      <c r="AM2131" s="5"/>
      <c r="AN2131" s="5"/>
      <c r="AO2131" s="5"/>
      <c r="AP2131" s="5"/>
      <c r="AQ2131" s="5"/>
      <c r="AR2131" s="32"/>
      <c r="AS2131" s="32"/>
      <c r="AT2131" s="28">
        <f>AR2131/($R2131*1000)</f>
        <v>0</v>
      </c>
      <c r="AU2131" s="28">
        <f>AS2131/($R2131*1000)</f>
        <v>0</v>
      </c>
      <c r="BB2131" s="1" t="s">
        <v>2374</v>
      </c>
      <c r="BC2131" s="2">
        <v>44034</v>
      </c>
      <c r="BF2131" s="2">
        <v>45139</v>
      </c>
      <c r="BG2131" s="1" t="s">
        <v>74</v>
      </c>
      <c r="BH2131" s="1" t="s">
        <v>1273</v>
      </c>
      <c r="BI2131" s="1" t="s">
        <v>76</v>
      </c>
      <c r="BJ2131" s="1" t="s">
        <v>3565</v>
      </c>
      <c r="BK2131" s="1" t="s">
        <v>2196</v>
      </c>
      <c r="BL2131" s="1" t="s">
        <v>2857</v>
      </c>
      <c r="BM2131" s="1" t="s">
        <v>126</v>
      </c>
      <c r="BN2131" s="1" t="s">
        <v>4228</v>
      </c>
      <c r="BO2131" s="1">
        <v>150.5</v>
      </c>
      <c r="BP2131" s="1">
        <v>150.5</v>
      </c>
      <c r="BQ2131" s="1" t="s">
        <v>1485</v>
      </c>
      <c r="BR2131" s="1" t="s">
        <v>3581</v>
      </c>
      <c r="BS2131" s="1" t="s">
        <v>84</v>
      </c>
      <c r="BU2131" s="1">
        <v>0</v>
      </c>
      <c r="BV2131" s="1">
        <v>0</v>
      </c>
      <c r="BW2131" s="1">
        <v>0</v>
      </c>
      <c r="BX2131" s="1">
        <v>0</v>
      </c>
    </row>
    <row r="2132" spans="4:76" hidden="1" x14ac:dyDescent="0.25">
      <c r="D2132" s="4"/>
      <c r="E2132" s="5" t="str">
        <f>BJ2132</f>
        <v>DPP-2020-Cycle</v>
      </c>
      <c r="F2132" s="5" t="str">
        <f>BK2132</f>
        <v>East (ATC)</v>
      </c>
      <c r="H2132" s="5" t="str">
        <f>BB2132</f>
        <v>Active</v>
      </c>
      <c r="I2132" s="6" t="str">
        <f>BS2132</f>
        <v>Not Started</v>
      </c>
      <c r="J2132" s="1" t="s">
        <v>4229</v>
      </c>
      <c r="P2132" s="1" t="str">
        <f>BM2132</f>
        <v>NRIS</v>
      </c>
      <c r="R2132" s="1">
        <f>BP2132</f>
        <v>148.1</v>
      </c>
      <c r="T2132" s="1" t="str">
        <f>BQ2132</f>
        <v>Solar</v>
      </c>
      <c r="U2132" s="1" t="str">
        <f>BH2132</f>
        <v>Portage</v>
      </c>
      <c r="V2132" s="1" t="str">
        <f>BI2132</f>
        <v>WI</v>
      </c>
      <c r="AB2132" s="1"/>
      <c r="AC2132" s="1"/>
      <c r="AJ2132" s="5"/>
      <c r="AK2132" s="5"/>
      <c r="AL2132" s="5"/>
      <c r="AM2132" s="5"/>
      <c r="AN2132" s="5"/>
      <c r="AO2132" s="5"/>
      <c r="AP2132" s="5"/>
      <c r="AQ2132" s="5"/>
      <c r="AR2132" s="32"/>
      <c r="AS2132" s="32"/>
      <c r="AT2132" s="28">
        <f>AR2132/($R2132*1000)</f>
        <v>0</v>
      </c>
      <c r="AU2132" s="28">
        <f>AS2132/($R2132*1000)</f>
        <v>0</v>
      </c>
      <c r="BB2132" s="1" t="s">
        <v>2374</v>
      </c>
      <c r="BC2132" s="2">
        <v>44246</v>
      </c>
      <c r="BF2132" s="2">
        <v>45139</v>
      </c>
      <c r="BG2132" s="1" t="s">
        <v>74</v>
      </c>
      <c r="BH2132" s="1" t="s">
        <v>3788</v>
      </c>
      <c r="BI2132" s="1" t="s">
        <v>76</v>
      </c>
      <c r="BJ2132" s="1" t="s">
        <v>3565</v>
      </c>
      <c r="BK2132" s="1" t="s">
        <v>2196</v>
      </c>
      <c r="BL2132" s="1" t="s">
        <v>2857</v>
      </c>
      <c r="BM2132" s="1" t="s">
        <v>126</v>
      </c>
      <c r="BN2132" s="1" t="s">
        <v>4230</v>
      </c>
      <c r="BO2132" s="1">
        <v>148.1</v>
      </c>
      <c r="BP2132" s="1">
        <v>148.1</v>
      </c>
      <c r="BQ2132" s="1" t="s">
        <v>1485</v>
      </c>
      <c r="BR2132" s="1" t="s">
        <v>3581</v>
      </c>
      <c r="BS2132" s="1" t="s">
        <v>84</v>
      </c>
      <c r="BU2132" s="1">
        <v>0</v>
      </c>
      <c r="BV2132" s="1">
        <v>0</v>
      </c>
      <c r="BW2132" s="1">
        <v>0</v>
      </c>
      <c r="BX2132" s="1">
        <v>0</v>
      </c>
    </row>
    <row r="2133" spans="4:76" hidden="1" x14ac:dyDescent="0.25">
      <c r="D2133" s="4"/>
      <c r="E2133" s="5" t="str">
        <f>BJ2133</f>
        <v>DPP-2020-Cycle</v>
      </c>
      <c r="F2133" s="5" t="str">
        <f>BK2133</f>
        <v>East (ATC)</v>
      </c>
      <c r="H2133" s="5" t="str">
        <f>BB2133</f>
        <v>Withdrawn</v>
      </c>
      <c r="I2133" s="6" t="str">
        <f>BS2133</f>
        <v>Not Started</v>
      </c>
      <c r="J2133" s="1" t="s">
        <v>5592</v>
      </c>
      <c r="P2133" s="1" t="str">
        <f>BM2133</f>
        <v>NRIS</v>
      </c>
      <c r="R2133" s="1">
        <f>BP2133</f>
        <v>300</v>
      </c>
      <c r="T2133" s="1" t="str">
        <f>BQ2133</f>
        <v>Solar</v>
      </c>
      <c r="U2133" s="1" t="str">
        <f>BH2133</f>
        <v>Green</v>
      </c>
      <c r="V2133" s="1" t="str">
        <f>BI2133</f>
        <v>WI</v>
      </c>
      <c r="AB2133" s="1"/>
      <c r="AC2133" s="1"/>
      <c r="AJ2133" s="5"/>
      <c r="AK2133" s="5"/>
      <c r="AL2133" s="5"/>
      <c r="AM2133" s="5"/>
      <c r="AN2133" s="5"/>
      <c r="AO2133" s="5"/>
      <c r="AP2133" s="5"/>
      <c r="AQ2133" s="5"/>
      <c r="AR2133" s="32"/>
      <c r="AS2133" s="32"/>
      <c r="AT2133" s="28">
        <f>AR2133/($R2133*1000)</f>
        <v>0</v>
      </c>
      <c r="AU2133" s="28">
        <f>AS2133/($R2133*1000)</f>
        <v>0</v>
      </c>
      <c r="BB2133" s="1" t="s">
        <v>73</v>
      </c>
      <c r="BC2133" s="2">
        <v>44034</v>
      </c>
      <c r="BD2133" s="2">
        <v>44166</v>
      </c>
      <c r="BF2133" s="2">
        <v>45444</v>
      </c>
      <c r="BG2133" s="1" t="s">
        <v>74</v>
      </c>
      <c r="BH2133" s="1" t="s">
        <v>4117</v>
      </c>
      <c r="BI2133" s="1" t="s">
        <v>76</v>
      </c>
      <c r="BJ2133" s="1" t="s">
        <v>3565</v>
      </c>
      <c r="BK2133" s="1" t="s">
        <v>2196</v>
      </c>
      <c r="BL2133" s="1" t="s">
        <v>2857</v>
      </c>
      <c r="BM2133" s="1" t="s">
        <v>126</v>
      </c>
      <c r="BN2133" s="1" t="s">
        <v>5593</v>
      </c>
      <c r="BO2133" s="1">
        <v>300</v>
      </c>
      <c r="BP2133" s="1">
        <v>300</v>
      </c>
      <c r="BQ2133" s="1" t="s">
        <v>1485</v>
      </c>
      <c r="BR2133" s="1" t="s">
        <v>3581</v>
      </c>
      <c r="BS2133" s="1" t="s">
        <v>84</v>
      </c>
      <c r="BU2133" s="1">
        <v>0</v>
      </c>
      <c r="BV2133" s="1">
        <v>0</v>
      </c>
      <c r="BW2133" s="1">
        <v>0</v>
      </c>
      <c r="BX2133" s="1">
        <v>0</v>
      </c>
    </row>
    <row r="2134" spans="4:76" hidden="1" x14ac:dyDescent="0.25">
      <c r="D2134" s="4"/>
      <c r="E2134" s="5" t="str">
        <f>BJ2134</f>
        <v>DPP-2020-Cycle</v>
      </c>
      <c r="F2134" s="5" t="str">
        <f>BK2134</f>
        <v>West</v>
      </c>
      <c r="H2134" s="5" t="str">
        <f>BB2134</f>
        <v>Active</v>
      </c>
      <c r="I2134" s="6" t="str">
        <f>BS2134</f>
        <v>Not Started</v>
      </c>
      <c r="J2134" s="1" t="s">
        <v>4233</v>
      </c>
      <c r="P2134" s="1" t="str">
        <f>BM2134</f>
        <v>NRIS</v>
      </c>
      <c r="R2134" s="1">
        <f>BP2134</f>
        <v>200</v>
      </c>
      <c r="T2134" s="1" t="str">
        <f>BQ2134</f>
        <v>Wind</v>
      </c>
      <c r="U2134" s="1" t="str">
        <f>BH2134</f>
        <v>McHenry</v>
      </c>
      <c r="V2134" s="1" t="str">
        <f>BI2134</f>
        <v>ND</v>
      </c>
      <c r="AB2134" s="1"/>
      <c r="AC2134" s="1"/>
      <c r="AJ2134" s="5"/>
      <c r="AK2134" s="5"/>
      <c r="AL2134" s="5"/>
      <c r="AM2134" s="5"/>
      <c r="AN2134" s="5"/>
      <c r="AO2134" s="5"/>
      <c r="AP2134" s="5"/>
      <c r="AQ2134" s="5"/>
      <c r="AR2134" s="32"/>
      <c r="AS2134" s="32"/>
      <c r="AT2134" s="28">
        <f>AR2134/($R2134*1000)</f>
        <v>0</v>
      </c>
      <c r="AU2134" s="28">
        <f>AS2134/($R2134*1000)</f>
        <v>0</v>
      </c>
      <c r="BB2134" s="1" t="s">
        <v>2374</v>
      </c>
      <c r="BC2134" s="2">
        <v>44246</v>
      </c>
      <c r="BF2134" s="2">
        <v>45017</v>
      </c>
      <c r="BG2134" s="1" t="s">
        <v>153</v>
      </c>
      <c r="BH2134" s="1" t="s">
        <v>4234</v>
      </c>
      <c r="BI2134" s="1" t="s">
        <v>194</v>
      </c>
      <c r="BJ2134" s="1" t="s">
        <v>3565</v>
      </c>
      <c r="BK2134" s="1" t="s">
        <v>725</v>
      </c>
      <c r="BL2134" s="1" t="s">
        <v>2857</v>
      </c>
      <c r="BM2134" s="1" t="s">
        <v>126</v>
      </c>
      <c r="BN2134" s="1" t="s">
        <v>4235</v>
      </c>
      <c r="BO2134" s="1">
        <v>200</v>
      </c>
      <c r="BP2134" s="1">
        <v>200</v>
      </c>
      <c r="BQ2134" s="1" t="s">
        <v>97</v>
      </c>
      <c r="BR2134" s="1" t="s">
        <v>3613</v>
      </c>
      <c r="BS2134" s="1" t="s">
        <v>84</v>
      </c>
      <c r="BU2134" s="1">
        <v>0</v>
      </c>
      <c r="BV2134" s="1">
        <v>0</v>
      </c>
      <c r="BW2134" s="1">
        <v>0</v>
      </c>
      <c r="BX2134" s="1">
        <v>0</v>
      </c>
    </row>
    <row r="2135" spans="4:76" hidden="1" x14ac:dyDescent="0.25">
      <c r="D2135" s="4"/>
      <c r="E2135" s="5" t="str">
        <f>BJ2135</f>
        <v>DPP-2020-Cycle</v>
      </c>
      <c r="F2135" s="5" t="str">
        <f>BK2135</f>
        <v>Central</v>
      </c>
      <c r="H2135" s="5" t="str">
        <f>BB2135</f>
        <v>Withdrawn</v>
      </c>
      <c r="I2135" s="6" t="str">
        <f>BS2135</f>
        <v>Not Started</v>
      </c>
      <c r="J2135" s="1" t="s">
        <v>5818</v>
      </c>
      <c r="P2135" s="1" t="str">
        <f>BM2135</f>
        <v>NRIS</v>
      </c>
      <c r="R2135" s="1">
        <f>BP2135</f>
        <v>147.19</v>
      </c>
      <c r="T2135" s="1" t="str">
        <f>BQ2135</f>
        <v>Wind</v>
      </c>
      <c r="U2135" s="1" t="str">
        <f>BH2135</f>
        <v>Bureau</v>
      </c>
      <c r="V2135" s="1" t="str">
        <f>BI2135</f>
        <v>IL</v>
      </c>
      <c r="AB2135" s="1"/>
      <c r="AC2135" s="1"/>
      <c r="AJ2135" s="5"/>
      <c r="AK2135" s="5"/>
      <c r="AL2135" s="5"/>
      <c r="AM2135" s="5"/>
      <c r="AN2135" s="5"/>
      <c r="AO2135" s="5"/>
      <c r="AP2135" s="5"/>
      <c r="AQ2135" s="5"/>
      <c r="AR2135" s="32"/>
      <c r="AS2135" s="32"/>
      <c r="AT2135" s="28">
        <f>AR2135/($R2135*1000)</f>
        <v>0</v>
      </c>
      <c r="AU2135" s="28">
        <f>AS2135/($R2135*1000)</f>
        <v>0</v>
      </c>
      <c r="BB2135" s="1" t="s">
        <v>73</v>
      </c>
      <c r="BC2135" s="2">
        <v>44034</v>
      </c>
      <c r="BD2135" s="2">
        <v>44239</v>
      </c>
      <c r="BF2135" s="2">
        <v>44774</v>
      </c>
      <c r="BG2135" s="1" t="s">
        <v>122</v>
      </c>
      <c r="BH2135" s="1" t="s">
        <v>5819</v>
      </c>
      <c r="BI2135" s="1" t="s">
        <v>124</v>
      </c>
      <c r="BJ2135" s="1" t="s">
        <v>3565</v>
      </c>
      <c r="BK2135" s="1" t="s">
        <v>2435</v>
      </c>
      <c r="BL2135" s="1" t="s">
        <v>2857</v>
      </c>
      <c r="BM2135" s="1" t="s">
        <v>126</v>
      </c>
      <c r="BN2135" s="1" t="s">
        <v>5820</v>
      </c>
      <c r="BO2135" s="1">
        <v>147.19</v>
      </c>
      <c r="BP2135" s="1">
        <v>147.19</v>
      </c>
      <c r="BQ2135" s="1" t="s">
        <v>97</v>
      </c>
      <c r="BR2135" s="1" t="s">
        <v>3613</v>
      </c>
      <c r="BS2135" s="1" t="s">
        <v>84</v>
      </c>
      <c r="BU2135" s="1">
        <v>0</v>
      </c>
      <c r="BV2135" s="1">
        <v>0</v>
      </c>
      <c r="BW2135" s="1">
        <v>0</v>
      </c>
      <c r="BX2135" s="1">
        <v>0</v>
      </c>
    </row>
    <row r="2136" spans="4:76" hidden="1" x14ac:dyDescent="0.25">
      <c r="D2136" s="4"/>
      <c r="E2136" s="5" t="str">
        <f>BJ2136</f>
        <v>DPP-2020-Cycle</v>
      </c>
      <c r="F2136" s="5" t="str">
        <f>BK2136</f>
        <v>Central</v>
      </c>
      <c r="H2136" s="5" t="str">
        <f>BB2136</f>
        <v>Active</v>
      </c>
      <c r="I2136" s="6" t="str">
        <f>BS2136</f>
        <v>Not Started</v>
      </c>
      <c r="J2136" s="1" t="s">
        <v>4238</v>
      </c>
      <c r="P2136" s="1" t="str">
        <f>BM2136</f>
        <v>NRIS</v>
      </c>
      <c r="R2136" s="1">
        <f>BP2136</f>
        <v>309</v>
      </c>
      <c r="T2136" s="1" t="str">
        <f>BQ2136</f>
        <v>Hybrid</v>
      </c>
      <c r="U2136" s="1" t="str">
        <f>BH2136</f>
        <v>Shelby</v>
      </c>
      <c r="V2136" s="1" t="str">
        <f>BI2136</f>
        <v>IN</v>
      </c>
      <c r="AB2136" s="1"/>
      <c r="AC2136" s="1"/>
      <c r="AJ2136" s="5"/>
      <c r="AK2136" s="5"/>
      <c r="AL2136" s="5"/>
      <c r="AM2136" s="5"/>
      <c r="AN2136" s="5"/>
      <c r="AO2136" s="5"/>
      <c r="AP2136" s="5"/>
      <c r="AQ2136" s="5"/>
      <c r="AR2136" s="32"/>
      <c r="AS2136" s="32"/>
      <c r="AT2136" s="28">
        <f>AR2136/($R2136*1000)</f>
        <v>0</v>
      </c>
      <c r="AU2136" s="28">
        <f>AS2136/($R2136*1000)</f>
        <v>0</v>
      </c>
      <c r="BB2136" s="1" t="s">
        <v>2374</v>
      </c>
      <c r="BC2136" s="2">
        <v>44188</v>
      </c>
      <c r="BF2136" s="2">
        <v>45016</v>
      </c>
      <c r="BG2136" s="1" t="s">
        <v>4239</v>
      </c>
      <c r="BH2136" s="1" t="s">
        <v>4102</v>
      </c>
      <c r="BI2136" s="1" t="s">
        <v>103</v>
      </c>
      <c r="BJ2136" s="1" t="s">
        <v>3565</v>
      </c>
      <c r="BK2136" s="1" t="s">
        <v>2435</v>
      </c>
      <c r="BL2136" s="1" t="s">
        <v>2857</v>
      </c>
      <c r="BM2136" s="1" t="s">
        <v>126</v>
      </c>
      <c r="BN2136" s="1" t="s">
        <v>4240</v>
      </c>
      <c r="BO2136" s="1">
        <v>309</v>
      </c>
      <c r="BP2136" s="1">
        <v>309</v>
      </c>
      <c r="BQ2136" s="1" t="s">
        <v>2880</v>
      </c>
      <c r="BR2136" s="1" t="s">
        <v>2881</v>
      </c>
      <c r="BS2136" s="1" t="s">
        <v>84</v>
      </c>
      <c r="BU2136" s="1">
        <v>0</v>
      </c>
      <c r="BV2136" s="1">
        <v>0</v>
      </c>
      <c r="BW2136" s="1">
        <v>0</v>
      </c>
      <c r="BX2136" s="1">
        <v>0</v>
      </c>
    </row>
    <row r="2137" spans="4:76" hidden="1" x14ac:dyDescent="0.25">
      <c r="D2137" s="4"/>
      <c r="E2137" s="5" t="str">
        <f>BJ2137</f>
        <v>DPP-2016-AUG</v>
      </c>
      <c r="F2137" s="5" t="str">
        <f>BK2137</f>
        <v>West</v>
      </c>
      <c r="H2137" s="5" t="str">
        <f>BB2137</f>
        <v>Withdrawn</v>
      </c>
      <c r="I2137" s="6" t="str">
        <f>BS2137</f>
        <v>Not Started</v>
      </c>
      <c r="J2137" s="1" t="s">
        <v>4735</v>
      </c>
      <c r="P2137" s="1" t="str">
        <f>BM2137</f>
        <v>NRIS</v>
      </c>
      <c r="R2137" s="1">
        <f>BP2137</f>
        <v>150</v>
      </c>
      <c r="T2137" s="1" t="str">
        <f>BQ2137</f>
        <v>Wind</v>
      </c>
      <c r="U2137" s="1" t="str">
        <f>BH2137</f>
        <v>Dickey County</v>
      </c>
      <c r="V2137" s="1" t="str">
        <f>BI2137</f>
        <v>ND</v>
      </c>
      <c r="AB2137" s="1"/>
      <c r="AC2137" s="1"/>
      <c r="AJ2137" s="5"/>
      <c r="AK2137" s="5"/>
      <c r="AL2137" s="5"/>
      <c r="AM2137" s="5"/>
      <c r="AN2137" s="5"/>
      <c r="AO2137" s="5"/>
      <c r="AP2137" s="5"/>
      <c r="AQ2137" s="5"/>
      <c r="AR2137" s="5"/>
      <c r="AS2137" s="5"/>
      <c r="AT2137" s="5"/>
      <c r="AU2137" s="5"/>
      <c r="BB2137" s="1" t="s">
        <v>73</v>
      </c>
      <c r="BC2137" s="2">
        <v>42142</v>
      </c>
      <c r="BD2137" s="2">
        <v>43479</v>
      </c>
      <c r="BF2137" s="2">
        <v>42993</v>
      </c>
      <c r="BG2137" s="1" t="s">
        <v>192</v>
      </c>
      <c r="BH2137" s="1" t="s">
        <v>193</v>
      </c>
      <c r="BI2137" s="1" t="s">
        <v>194</v>
      </c>
      <c r="BJ2137" s="1" t="s">
        <v>3161</v>
      </c>
      <c r="BK2137" s="1" t="s">
        <v>725</v>
      </c>
      <c r="BL2137" s="1" t="s">
        <v>726</v>
      </c>
      <c r="BM2137" s="1" t="s">
        <v>126</v>
      </c>
      <c r="BN2137" s="1" t="s">
        <v>727</v>
      </c>
      <c r="BO2137" s="1">
        <v>150</v>
      </c>
      <c r="BP2137" s="1">
        <v>150</v>
      </c>
      <c r="BQ2137" s="1" t="s">
        <v>97</v>
      </c>
      <c r="BR2137" s="1" t="s">
        <v>98</v>
      </c>
      <c r="BS2137" s="1" t="s">
        <v>84</v>
      </c>
      <c r="BT2137" s="2">
        <v>42401</v>
      </c>
      <c r="BU2137" s="1">
        <v>150</v>
      </c>
      <c r="BV2137" s="1">
        <v>0</v>
      </c>
      <c r="BW2137" s="1">
        <v>0</v>
      </c>
      <c r="BX2137" s="1">
        <v>0</v>
      </c>
    </row>
    <row r="2138" spans="4:76" hidden="1" x14ac:dyDescent="0.25">
      <c r="D2138" s="4"/>
      <c r="E2138" s="5" t="str">
        <f>BJ2138</f>
        <v>DPP-2020-Cycle</v>
      </c>
      <c r="F2138" s="5" t="str">
        <f>BK2138</f>
        <v>Central</v>
      </c>
      <c r="H2138" s="5" t="str">
        <f>BB2138</f>
        <v>Withdrawn</v>
      </c>
      <c r="I2138" s="6" t="str">
        <f>BS2138</f>
        <v>Not Started</v>
      </c>
      <c r="J2138" s="1" t="s">
        <v>5615</v>
      </c>
      <c r="P2138" s="1" t="str">
        <f>BM2138</f>
        <v>NRIS</v>
      </c>
      <c r="R2138" s="1">
        <f>BP2138</f>
        <v>300</v>
      </c>
      <c r="T2138" s="1" t="str">
        <f>BQ2138</f>
        <v>Wind</v>
      </c>
      <c r="U2138" s="1" t="str">
        <f>BH2138</f>
        <v>Coles</v>
      </c>
      <c r="V2138" s="1" t="str">
        <f>BI2138</f>
        <v>IL</v>
      </c>
      <c r="AB2138" s="1"/>
      <c r="AC2138" s="1"/>
      <c r="AJ2138" s="5"/>
      <c r="AK2138" s="5"/>
      <c r="AL2138" s="5"/>
      <c r="AM2138" s="5"/>
      <c r="AN2138" s="5"/>
      <c r="AO2138" s="5"/>
      <c r="AP2138" s="5"/>
      <c r="AQ2138" s="5"/>
      <c r="AR2138" s="32"/>
      <c r="AS2138" s="32"/>
      <c r="AT2138" s="28">
        <f>AR2138/($R2138*1000)</f>
        <v>0</v>
      </c>
      <c r="AU2138" s="28">
        <f>AS2138/($R2138*1000)</f>
        <v>0</v>
      </c>
      <c r="BB2138" s="1" t="s">
        <v>73</v>
      </c>
      <c r="BC2138" s="2">
        <v>44034</v>
      </c>
      <c r="BD2138" s="2">
        <v>44179</v>
      </c>
      <c r="BF2138" s="2">
        <v>45036</v>
      </c>
      <c r="BG2138" s="1" t="s">
        <v>2444</v>
      </c>
      <c r="BH2138" s="1" t="s">
        <v>5616</v>
      </c>
      <c r="BI2138" s="1" t="s">
        <v>124</v>
      </c>
      <c r="BJ2138" s="1" t="s">
        <v>3565</v>
      </c>
      <c r="BK2138" s="1" t="s">
        <v>2435</v>
      </c>
      <c r="BL2138" s="1" t="s">
        <v>2857</v>
      </c>
      <c r="BM2138" s="1" t="s">
        <v>126</v>
      </c>
      <c r="BN2138" s="1" t="s">
        <v>5617</v>
      </c>
      <c r="BO2138" s="1">
        <v>300</v>
      </c>
      <c r="BP2138" s="1">
        <v>300</v>
      </c>
      <c r="BQ2138" s="1" t="s">
        <v>97</v>
      </c>
      <c r="BR2138" s="1" t="s">
        <v>3613</v>
      </c>
      <c r="BS2138" s="1" t="s">
        <v>84</v>
      </c>
      <c r="BU2138" s="1">
        <v>0</v>
      </c>
      <c r="BV2138" s="1">
        <v>0</v>
      </c>
      <c r="BW2138" s="1">
        <v>0</v>
      </c>
      <c r="BX2138" s="1">
        <v>0</v>
      </c>
    </row>
    <row r="2139" spans="4:76" hidden="1" x14ac:dyDescent="0.25">
      <c r="D2139" s="4"/>
      <c r="E2139" s="5" t="str">
        <f>BJ2139</f>
        <v>DPP-2020-Cycle</v>
      </c>
      <c r="F2139" s="5" t="str">
        <f>BK2139</f>
        <v>West</v>
      </c>
      <c r="H2139" s="5" t="str">
        <f>BB2139</f>
        <v>Withdrawn</v>
      </c>
      <c r="I2139" s="6" t="str">
        <f>BS2139</f>
        <v>Not Started</v>
      </c>
      <c r="J2139" s="1" t="s">
        <v>5519</v>
      </c>
      <c r="P2139" s="1" t="str">
        <f>BM2139</f>
        <v>NRIS</v>
      </c>
      <c r="R2139" s="1">
        <f>BP2139</f>
        <v>42</v>
      </c>
      <c r="T2139" s="1" t="str">
        <f>BQ2139</f>
        <v>Wind</v>
      </c>
      <c r="U2139" s="1" t="str">
        <f>BH2139</f>
        <v>Barnes</v>
      </c>
      <c r="V2139" s="1" t="str">
        <f>BI2139</f>
        <v>ND</v>
      </c>
      <c r="AB2139" s="1"/>
      <c r="AC2139" s="1"/>
      <c r="AJ2139" s="5"/>
      <c r="AK2139" s="5"/>
      <c r="AL2139" s="5"/>
      <c r="AM2139" s="5"/>
      <c r="AN2139" s="5"/>
      <c r="AO2139" s="5"/>
      <c r="AP2139" s="5"/>
      <c r="AQ2139" s="5"/>
      <c r="AR2139" s="32"/>
      <c r="AS2139" s="32"/>
      <c r="AT2139" s="28">
        <f>AR2139/($R2139*1000)</f>
        <v>0</v>
      </c>
      <c r="AU2139" s="28">
        <f>AS2139/($R2139*1000)</f>
        <v>0</v>
      </c>
      <c r="BB2139" s="1" t="s">
        <v>73</v>
      </c>
      <c r="BC2139" s="2">
        <v>44034</v>
      </c>
      <c r="BD2139" s="2">
        <v>44112</v>
      </c>
      <c r="BF2139" s="2">
        <v>45261</v>
      </c>
      <c r="BG2139" s="1" t="s">
        <v>91</v>
      </c>
      <c r="BH2139" s="1" t="s">
        <v>5520</v>
      </c>
      <c r="BI2139" s="1" t="s">
        <v>194</v>
      </c>
      <c r="BJ2139" s="1" t="s">
        <v>3565</v>
      </c>
      <c r="BK2139" s="1" t="s">
        <v>725</v>
      </c>
      <c r="BL2139" s="1" t="s">
        <v>2857</v>
      </c>
      <c r="BM2139" s="1" t="s">
        <v>126</v>
      </c>
      <c r="BN2139" s="1" t="s">
        <v>5521</v>
      </c>
      <c r="BO2139" s="1">
        <v>42</v>
      </c>
      <c r="BP2139" s="1">
        <v>42</v>
      </c>
      <c r="BQ2139" s="1" t="s">
        <v>97</v>
      </c>
      <c r="BR2139" s="1" t="s">
        <v>3613</v>
      </c>
      <c r="BS2139" s="1" t="s">
        <v>84</v>
      </c>
      <c r="BU2139" s="1">
        <v>0</v>
      </c>
      <c r="BV2139" s="1">
        <v>0</v>
      </c>
      <c r="BW2139" s="1">
        <v>0</v>
      </c>
      <c r="BX2139" s="1">
        <v>0</v>
      </c>
    </row>
    <row r="2140" spans="4:76" hidden="1" x14ac:dyDescent="0.25">
      <c r="D2140" s="4"/>
      <c r="E2140" s="5" t="str">
        <f>BJ2140</f>
        <v>DPP-2020-Cycle</v>
      </c>
      <c r="F2140" s="5" t="str">
        <f>BK2140</f>
        <v>South</v>
      </c>
      <c r="H2140" s="5" t="str">
        <f>BB2140</f>
        <v>Active</v>
      </c>
      <c r="I2140" s="6" t="str">
        <f>BS2140</f>
        <v>Not Started</v>
      </c>
      <c r="J2140" s="1" t="s">
        <v>4246</v>
      </c>
      <c r="P2140" s="1" t="str">
        <f>BM2140</f>
        <v>NRIS</v>
      </c>
      <c r="R2140" s="1">
        <f>BP2140</f>
        <v>0</v>
      </c>
      <c r="T2140" s="1" t="str">
        <f>BQ2140</f>
        <v>Battery Storage</v>
      </c>
      <c r="U2140" s="1" t="str">
        <f>BH2140</f>
        <v>Sabine</v>
      </c>
      <c r="V2140" s="1" t="str">
        <f>BI2140</f>
        <v>LA</v>
      </c>
      <c r="AB2140" s="1"/>
      <c r="AC2140" s="1"/>
      <c r="AJ2140" s="5"/>
      <c r="AK2140" s="5"/>
      <c r="AL2140" s="5"/>
      <c r="AM2140" s="5"/>
      <c r="AN2140" s="5"/>
      <c r="AO2140" s="5"/>
      <c r="AP2140" s="5"/>
      <c r="AQ2140" s="5"/>
      <c r="AR2140" s="32"/>
      <c r="AS2140" s="32"/>
      <c r="AT2140" s="28" t="e">
        <f>AR2140/($R2140*1000)</f>
        <v>#DIV/0!</v>
      </c>
      <c r="AU2140" s="28" t="e">
        <f>AS2140/($R2140*1000)</f>
        <v>#DIV/0!</v>
      </c>
      <c r="BB2140" s="1" t="s">
        <v>2374</v>
      </c>
      <c r="BC2140" s="2">
        <v>44186</v>
      </c>
      <c r="BF2140" s="2">
        <v>45306</v>
      </c>
      <c r="BG2140" s="1" t="s">
        <v>2711</v>
      </c>
      <c r="BH2140" s="1" t="s">
        <v>4047</v>
      </c>
      <c r="BI2140" s="1" t="s">
        <v>61</v>
      </c>
      <c r="BJ2140" s="1" t="s">
        <v>3565</v>
      </c>
      <c r="BK2140" s="1" t="s">
        <v>2395</v>
      </c>
      <c r="BL2140" s="1" t="s">
        <v>2857</v>
      </c>
      <c r="BM2140" s="1" t="s">
        <v>126</v>
      </c>
      <c r="BN2140" s="1" t="s">
        <v>4048</v>
      </c>
      <c r="BO2140" s="1">
        <v>0</v>
      </c>
      <c r="BP2140" s="1">
        <v>0</v>
      </c>
      <c r="BQ2140" s="1" t="s">
        <v>2498</v>
      </c>
      <c r="BR2140" s="1" t="s">
        <v>2498</v>
      </c>
      <c r="BS2140" s="1" t="s">
        <v>84</v>
      </c>
      <c r="BU2140" s="1">
        <v>0</v>
      </c>
      <c r="BV2140" s="1">
        <v>0</v>
      </c>
      <c r="BW2140" s="1">
        <v>0</v>
      </c>
      <c r="BX2140" s="1">
        <v>0</v>
      </c>
    </row>
    <row r="2141" spans="4:76" hidden="1" x14ac:dyDescent="0.25">
      <c r="D2141" s="4"/>
      <c r="E2141" s="5" t="str">
        <f>BJ2141</f>
        <v>DPP-2014-AUG</v>
      </c>
      <c r="F2141" s="5" t="str">
        <f>BK2141</f>
        <v>West</v>
      </c>
      <c r="H2141" s="5" t="str">
        <f>BB2141</f>
        <v>Done</v>
      </c>
      <c r="I2141" s="6" t="str">
        <f>BS2141</f>
        <v>In Service</v>
      </c>
      <c r="J2141" s="1" t="s">
        <v>4741</v>
      </c>
      <c r="P2141" s="1" t="str">
        <f>BM2141</f>
        <v>NRIS</v>
      </c>
      <c r="R2141" s="1">
        <f>BP2141</f>
        <v>150</v>
      </c>
      <c r="T2141" s="1" t="str">
        <f>BQ2141</f>
        <v>Wind</v>
      </c>
      <c r="U2141" s="1" t="str">
        <f>BH2141</f>
        <v>Dickey County</v>
      </c>
      <c r="V2141" s="1" t="str">
        <f>BI2141</f>
        <v>ND</v>
      </c>
      <c r="AB2141" s="1"/>
      <c r="AC2141" s="1"/>
      <c r="AJ2141" s="5"/>
      <c r="AK2141" s="5"/>
      <c r="AL2141" s="5"/>
      <c r="AM2141" s="5"/>
      <c r="AN2141" s="5"/>
      <c r="AO2141" s="5"/>
      <c r="AP2141" s="5"/>
      <c r="AQ2141" s="5"/>
      <c r="AR2141" s="5"/>
      <c r="AS2141" s="5"/>
      <c r="AT2141" s="5"/>
      <c r="AU2141" s="5"/>
      <c r="BB2141" s="1" t="s">
        <v>58</v>
      </c>
      <c r="BC2141" s="2">
        <v>41596</v>
      </c>
      <c r="BE2141" s="2">
        <v>42612</v>
      </c>
      <c r="BF2141" s="2">
        <v>42979</v>
      </c>
      <c r="BG2141" s="1" t="s">
        <v>192</v>
      </c>
      <c r="BH2141" s="1" t="s">
        <v>193</v>
      </c>
      <c r="BI2141" s="1" t="s">
        <v>194</v>
      </c>
      <c r="BJ2141" s="1" t="s">
        <v>2584</v>
      </c>
      <c r="BK2141" s="1" t="s">
        <v>725</v>
      </c>
      <c r="BL2141" s="1" t="s">
        <v>134</v>
      </c>
      <c r="BM2141" s="1" t="s">
        <v>126</v>
      </c>
      <c r="BN2141" s="1" t="s">
        <v>4742</v>
      </c>
      <c r="BO2141" s="1">
        <v>150</v>
      </c>
      <c r="BP2141" s="1">
        <v>150</v>
      </c>
      <c r="BQ2141" s="1" t="s">
        <v>97</v>
      </c>
      <c r="BR2141" s="1" t="s">
        <v>98</v>
      </c>
      <c r="BS2141" s="1" t="s">
        <v>65</v>
      </c>
      <c r="BT2141" s="2">
        <v>42644</v>
      </c>
      <c r="BU2141" s="1">
        <v>0</v>
      </c>
      <c r="BV2141" s="1">
        <v>0</v>
      </c>
      <c r="BW2141" s="1">
        <v>0</v>
      </c>
      <c r="BX2141" s="1">
        <v>0</v>
      </c>
    </row>
    <row r="2142" spans="4:76" hidden="1" x14ac:dyDescent="0.25">
      <c r="D2142" s="4"/>
      <c r="E2142" s="5" t="str">
        <f>BJ2142</f>
        <v>DPP-2020-Cycle</v>
      </c>
      <c r="F2142" s="5" t="str">
        <f>BK2142</f>
        <v>South</v>
      </c>
      <c r="H2142" s="5" t="str">
        <f>BB2142</f>
        <v>Active</v>
      </c>
      <c r="I2142" s="6" t="str">
        <f>BS2142</f>
        <v>Not Started</v>
      </c>
      <c r="J2142" s="1" t="s">
        <v>4249</v>
      </c>
      <c r="K2142" s="1" t="e">
        <f>VLOOKUP(J2142,#REF!,3,FALSE)</f>
        <v>#REF!</v>
      </c>
      <c r="P2142" s="1" t="str">
        <f>BM2142</f>
        <v>NRIS</v>
      </c>
      <c r="R2142" s="1">
        <f>BP2142</f>
        <v>250</v>
      </c>
      <c r="T2142" s="1" t="str">
        <f>BQ2142</f>
        <v>Solar</v>
      </c>
      <c r="U2142" s="1" t="str">
        <f>BH2142</f>
        <v>Liberty</v>
      </c>
      <c r="V2142" s="1" t="str">
        <f>BI2142</f>
        <v>TX</v>
      </c>
      <c r="AB2142" s="1" t="str">
        <f>BN2142</f>
        <v>Timberland 230kV</v>
      </c>
      <c r="AC2142" s="1" t="str">
        <f>BG2142</f>
        <v>Entergy Texas Inc</v>
      </c>
      <c r="AJ2142" s="17" t="e">
        <f>VLOOKUP(J2142,#REF!,7,FALSE)</f>
        <v>#REF!</v>
      </c>
      <c r="AK2142" s="17"/>
      <c r="AL2142" s="17"/>
      <c r="AM2142" s="17"/>
      <c r="AN2142" s="17"/>
      <c r="AO2142" s="17"/>
      <c r="AP2142" s="17"/>
      <c r="AQ2142" s="17"/>
      <c r="AR2142" s="32" t="e">
        <f>VLOOKUP(J2142,#REF!,5,FALSE)</f>
        <v>#REF!</v>
      </c>
      <c r="AS2142" s="32" t="e">
        <f>VLOOKUP(J2142,#REF!,6,FALSE)</f>
        <v>#REF!</v>
      </c>
      <c r="AT2142" s="28" t="e">
        <f>AR2142/($R2142*1000)</f>
        <v>#REF!</v>
      </c>
      <c r="AU2142" s="28" t="e">
        <f>AS2142/($R2142*1000)</f>
        <v>#REF!</v>
      </c>
      <c r="BB2142" s="1" t="s">
        <v>2374</v>
      </c>
      <c r="BC2142" s="2">
        <v>44034</v>
      </c>
      <c r="BF2142" s="2">
        <v>45200</v>
      </c>
      <c r="BG2142" s="1" t="s">
        <v>4040</v>
      </c>
      <c r="BH2142" s="1" t="s">
        <v>4250</v>
      </c>
      <c r="BI2142" s="1" t="s">
        <v>67</v>
      </c>
      <c r="BJ2142" s="1" t="s">
        <v>3565</v>
      </c>
      <c r="BK2142" s="1" t="s">
        <v>2395</v>
      </c>
      <c r="BL2142" s="1" t="s">
        <v>2857</v>
      </c>
      <c r="BM2142" s="1" t="s">
        <v>126</v>
      </c>
      <c r="BN2142" s="1" t="s">
        <v>4251</v>
      </c>
      <c r="BO2142" s="1">
        <v>250</v>
      </c>
      <c r="BP2142" s="1">
        <v>250</v>
      </c>
      <c r="BQ2142" s="1" t="s">
        <v>1485</v>
      </c>
      <c r="BR2142" s="1" t="s">
        <v>3581</v>
      </c>
      <c r="BS2142" s="1" t="s">
        <v>84</v>
      </c>
      <c r="BU2142" s="1">
        <v>0</v>
      </c>
      <c r="BV2142" s="1">
        <v>0</v>
      </c>
      <c r="BW2142" s="1">
        <v>0</v>
      </c>
      <c r="BX2142" s="1">
        <v>0</v>
      </c>
    </row>
    <row r="2143" spans="4:76" hidden="1" x14ac:dyDescent="0.25">
      <c r="D2143" s="4"/>
      <c r="E2143" s="5" t="str">
        <f>BJ2143</f>
        <v>DPP-2020-Cycle</v>
      </c>
      <c r="F2143" s="5" t="str">
        <f>BK2143</f>
        <v>West</v>
      </c>
      <c r="H2143" s="5" t="str">
        <f>BB2143</f>
        <v>Withdrawn</v>
      </c>
      <c r="I2143" s="6" t="str">
        <f>BS2143</f>
        <v>Not Started</v>
      </c>
      <c r="J2143" s="1" t="s">
        <v>5523</v>
      </c>
      <c r="P2143" s="1" t="str">
        <f>BM2143</f>
        <v>External NRIS</v>
      </c>
      <c r="R2143" s="1">
        <f>BP2143</f>
        <v>39</v>
      </c>
      <c r="T2143" s="1" t="str">
        <f>BQ2143</f>
        <v>Wind</v>
      </c>
      <c r="U2143" s="1" t="str">
        <f>BH2143</f>
        <v>Barnes</v>
      </c>
      <c r="V2143" s="1" t="str">
        <f>BI2143</f>
        <v>ND</v>
      </c>
      <c r="AB2143" s="1"/>
      <c r="AC2143" s="1"/>
      <c r="AJ2143" s="5"/>
      <c r="AK2143" s="5"/>
      <c r="AL2143" s="5"/>
      <c r="AM2143" s="5"/>
      <c r="AN2143" s="5"/>
      <c r="AO2143" s="5"/>
      <c r="AP2143" s="5"/>
      <c r="AQ2143" s="5"/>
      <c r="AR2143" s="32"/>
      <c r="AS2143" s="32"/>
      <c r="AT2143" s="28">
        <f>AR2143/($R2143*1000)</f>
        <v>0</v>
      </c>
      <c r="AU2143" s="28">
        <f>AS2143/($R2143*1000)</f>
        <v>0</v>
      </c>
      <c r="BB2143" s="1" t="s">
        <v>73</v>
      </c>
      <c r="BC2143" s="2">
        <v>44034</v>
      </c>
      <c r="BD2143" s="2">
        <v>44112</v>
      </c>
      <c r="BF2143" s="2">
        <v>45261</v>
      </c>
      <c r="BG2143" s="1" t="s">
        <v>91</v>
      </c>
      <c r="BH2143" s="1" t="s">
        <v>5520</v>
      </c>
      <c r="BI2143" s="1" t="s">
        <v>194</v>
      </c>
      <c r="BJ2143" s="1" t="s">
        <v>3565</v>
      </c>
      <c r="BK2143" s="1" t="s">
        <v>725</v>
      </c>
      <c r="BL2143" s="1" t="s">
        <v>2857</v>
      </c>
      <c r="BM2143" s="1" t="s">
        <v>2993</v>
      </c>
      <c r="BN2143" s="1" t="s">
        <v>5524</v>
      </c>
      <c r="BO2143" s="1">
        <v>39</v>
      </c>
      <c r="BP2143" s="1">
        <v>39</v>
      </c>
      <c r="BQ2143" s="1" t="s">
        <v>97</v>
      </c>
      <c r="BR2143" s="1" t="s">
        <v>3613</v>
      </c>
      <c r="BS2143" s="1" t="s">
        <v>84</v>
      </c>
      <c r="BU2143" s="1">
        <v>0</v>
      </c>
      <c r="BV2143" s="1">
        <v>0</v>
      </c>
      <c r="BW2143" s="1">
        <v>0</v>
      </c>
      <c r="BX2143" s="1">
        <v>0</v>
      </c>
    </row>
    <row r="2144" spans="4:76" hidden="1" x14ac:dyDescent="0.25">
      <c r="D2144" s="4"/>
      <c r="E2144" s="5" t="str">
        <f>BJ2144</f>
        <v>DPP-2020-Cycle</v>
      </c>
      <c r="F2144" s="5" t="str">
        <f>BK2144</f>
        <v>East (ATC)</v>
      </c>
      <c r="H2144" s="5" t="str">
        <f>BB2144</f>
        <v>Withdrawn</v>
      </c>
      <c r="I2144" s="6" t="str">
        <f>BS2144</f>
        <v>Not Started</v>
      </c>
      <c r="J2144" s="1" t="s">
        <v>5835</v>
      </c>
      <c r="P2144" s="1" t="str">
        <f>BM2144</f>
        <v>NRIS</v>
      </c>
      <c r="R2144" s="1">
        <f>BP2144</f>
        <v>22.5</v>
      </c>
      <c r="T2144" s="1" t="str">
        <f>BQ2144</f>
        <v>Solar</v>
      </c>
      <c r="U2144" s="1" t="str">
        <f>BH2144</f>
        <v>Iron</v>
      </c>
      <c r="V2144" s="1" t="str">
        <f>BI2144</f>
        <v>MI</v>
      </c>
      <c r="AB2144" s="1"/>
      <c r="AC2144" s="1"/>
      <c r="AJ2144" s="5"/>
      <c r="AK2144" s="5"/>
      <c r="AL2144" s="5"/>
      <c r="AM2144" s="5"/>
      <c r="AN2144" s="5"/>
      <c r="AO2144" s="5"/>
      <c r="AP2144" s="5"/>
      <c r="AQ2144" s="5"/>
      <c r="AR2144" s="32"/>
      <c r="AS2144" s="32"/>
      <c r="AT2144" s="28">
        <f>AR2144/($R2144*1000)</f>
        <v>0</v>
      </c>
      <c r="AU2144" s="28">
        <f>AS2144/($R2144*1000)</f>
        <v>0</v>
      </c>
      <c r="BB2144" s="1" t="s">
        <v>73</v>
      </c>
      <c r="BC2144" s="2">
        <v>44034</v>
      </c>
      <c r="BD2144" s="2">
        <v>44246</v>
      </c>
      <c r="BF2144" s="2">
        <v>45184</v>
      </c>
      <c r="BG2144" s="1" t="s">
        <v>74</v>
      </c>
      <c r="BH2144" s="1" t="s">
        <v>5836</v>
      </c>
      <c r="BI2144" s="1" t="s">
        <v>130</v>
      </c>
      <c r="BJ2144" s="1" t="s">
        <v>3565</v>
      </c>
      <c r="BK2144" s="1" t="s">
        <v>2196</v>
      </c>
      <c r="BL2144" s="1" t="s">
        <v>2857</v>
      </c>
      <c r="BM2144" s="1" t="s">
        <v>126</v>
      </c>
      <c r="BN2144" s="1" t="s">
        <v>5837</v>
      </c>
      <c r="BO2144" s="1">
        <v>22.5</v>
      </c>
      <c r="BP2144" s="1">
        <v>22.5</v>
      </c>
      <c r="BQ2144" s="1" t="s">
        <v>1485</v>
      </c>
      <c r="BR2144" s="1" t="s">
        <v>3581</v>
      </c>
      <c r="BS2144" s="1" t="s">
        <v>84</v>
      </c>
      <c r="BU2144" s="1">
        <v>0</v>
      </c>
      <c r="BV2144" s="1">
        <v>0</v>
      </c>
      <c r="BW2144" s="1">
        <v>0</v>
      </c>
      <c r="BX2144" s="1">
        <v>0</v>
      </c>
    </row>
    <row r="2145" spans="4:76" hidden="1" x14ac:dyDescent="0.25">
      <c r="D2145" s="4"/>
      <c r="E2145" s="5" t="str">
        <f>BJ2145</f>
        <v>DPP-2014-AUG</v>
      </c>
      <c r="F2145" s="5" t="str">
        <f>BK2145</f>
        <v>West</v>
      </c>
      <c r="H2145" s="5" t="str">
        <f>BB2145</f>
        <v>Done</v>
      </c>
      <c r="I2145" s="6" t="str">
        <f>BS2145</f>
        <v>In Service</v>
      </c>
      <c r="J2145" s="1" t="s">
        <v>4751</v>
      </c>
      <c r="P2145" s="1" t="str">
        <f>BM2145</f>
        <v>ERIS</v>
      </c>
      <c r="R2145" s="1">
        <f>BP2145</f>
        <v>55</v>
      </c>
      <c r="T2145" s="1" t="str">
        <f>BQ2145</f>
        <v>Gas</v>
      </c>
      <c r="U2145" s="1" t="str">
        <f>BH2145</f>
        <v>Ramsey County</v>
      </c>
      <c r="V2145" s="1" t="str">
        <f>BI2145</f>
        <v>MN</v>
      </c>
      <c r="AB2145" s="1"/>
      <c r="AC2145" s="1"/>
      <c r="AJ2145" s="5"/>
      <c r="AK2145" s="5"/>
      <c r="AL2145" s="5"/>
      <c r="AM2145" s="5"/>
      <c r="AN2145" s="5"/>
      <c r="AO2145" s="5"/>
      <c r="AP2145" s="5"/>
      <c r="AQ2145" s="5"/>
      <c r="AR2145" s="5"/>
      <c r="AS2145" s="5"/>
      <c r="AT2145" s="5"/>
      <c r="AU2145" s="5"/>
      <c r="BB2145" s="1" t="s">
        <v>58</v>
      </c>
      <c r="BC2145" s="2">
        <v>41652</v>
      </c>
      <c r="BE2145" s="2">
        <v>42416</v>
      </c>
      <c r="BF2145" s="2">
        <v>42430</v>
      </c>
      <c r="BG2145" s="1" t="s">
        <v>2432</v>
      </c>
      <c r="BH2145" s="1" t="s">
        <v>167</v>
      </c>
      <c r="BI2145" s="1" t="s">
        <v>93</v>
      </c>
      <c r="BJ2145" s="1" t="s">
        <v>2584</v>
      </c>
      <c r="BK2145" s="1" t="s">
        <v>725</v>
      </c>
      <c r="BL2145" s="1" t="s">
        <v>134</v>
      </c>
      <c r="BM2145" s="1" t="s">
        <v>62</v>
      </c>
      <c r="BN2145" s="1" t="s">
        <v>4752</v>
      </c>
      <c r="BO2145" s="1">
        <v>0</v>
      </c>
      <c r="BP2145" s="1">
        <v>55</v>
      </c>
      <c r="BQ2145" s="1" t="s">
        <v>64</v>
      </c>
      <c r="BR2145" s="1" t="s">
        <v>94</v>
      </c>
      <c r="BS2145" s="1" t="s">
        <v>65</v>
      </c>
      <c r="BT2145" s="2">
        <v>42675</v>
      </c>
      <c r="BU2145" s="1">
        <v>0</v>
      </c>
      <c r="BV2145" s="1">
        <v>0</v>
      </c>
      <c r="BW2145" s="1">
        <v>0</v>
      </c>
      <c r="BX2145" s="1">
        <v>0</v>
      </c>
    </row>
    <row r="2146" spans="4:76" hidden="1" x14ac:dyDescent="0.25">
      <c r="D2146" s="4"/>
      <c r="E2146" s="5" t="str">
        <f>BJ2146</f>
        <v>DPP-2020-Cycle</v>
      </c>
      <c r="F2146" s="5" t="str">
        <f>BK2146</f>
        <v>West</v>
      </c>
      <c r="H2146" s="5" t="str">
        <f>BB2146</f>
        <v>Withdrawn</v>
      </c>
      <c r="I2146" s="6" t="str">
        <f>BS2146</f>
        <v>Not Started</v>
      </c>
      <c r="J2146" s="1" t="s">
        <v>5525</v>
      </c>
      <c r="P2146" s="1" t="str">
        <f>BM2146</f>
        <v>NRIS Only</v>
      </c>
      <c r="R2146" s="1">
        <f>BP2146</f>
        <v>33</v>
      </c>
      <c r="T2146" s="1" t="str">
        <f>BQ2146</f>
        <v>Wind</v>
      </c>
      <c r="U2146" s="1" t="str">
        <f>BH2146</f>
        <v>Cavalier</v>
      </c>
      <c r="V2146" s="1" t="str">
        <f>BI2146</f>
        <v>ND</v>
      </c>
      <c r="AB2146" s="1"/>
      <c r="AC2146" s="1"/>
      <c r="AJ2146" s="5"/>
      <c r="AK2146" s="5"/>
      <c r="AL2146" s="5"/>
      <c r="AM2146" s="5"/>
      <c r="AN2146" s="5"/>
      <c r="AO2146" s="5"/>
      <c r="AP2146" s="5"/>
      <c r="AQ2146" s="5"/>
      <c r="AR2146" s="32"/>
      <c r="AS2146" s="32"/>
      <c r="AT2146" s="28">
        <f>AR2146/($R2146*1000)</f>
        <v>0</v>
      </c>
      <c r="AU2146" s="28">
        <f>AS2146/($R2146*1000)</f>
        <v>0</v>
      </c>
      <c r="BB2146" s="1" t="s">
        <v>73</v>
      </c>
      <c r="BC2146" s="2">
        <v>44034</v>
      </c>
      <c r="BD2146" s="2">
        <v>44112</v>
      </c>
      <c r="BF2146" s="2">
        <v>45261</v>
      </c>
      <c r="BG2146" s="1" t="s">
        <v>203</v>
      </c>
      <c r="BH2146" s="1" t="s">
        <v>5526</v>
      </c>
      <c r="BI2146" s="1" t="s">
        <v>194</v>
      </c>
      <c r="BJ2146" s="1" t="s">
        <v>3565</v>
      </c>
      <c r="BK2146" s="1" t="s">
        <v>725</v>
      </c>
      <c r="BL2146" s="1" t="s">
        <v>2857</v>
      </c>
      <c r="BM2146" s="1" t="s">
        <v>1466</v>
      </c>
      <c r="BN2146" s="1" t="s">
        <v>5527</v>
      </c>
      <c r="BO2146" s="1">
        <v>33</v>
      </c>
      <c r="BP2146" s="1">
        <v>33</v>
      </c>
      <c r="BQ2146" s="1" t="s">
        <v>97</v>
      </c>
      <c r="BR2146" s="1" t="s">
        <v>3613</v>
      </c>
      <c r="BS2146" s="1" t="s">
        <v>84</v>
      </c>
      <c r="BU2146" s="1">
        <v>0</v>
      </c>
      <c r="BV2146" s="1">
        <v>0</v>
      </c>
      <c r="BW2146" s="1">
        <v>0</v>
      </c>
      <c r="BX2146" s="1">
        <v>0</v>
      </c>
    </row>
    <row r="2147" spans="4:76" hidden="1" x14ac:dyDescent="0.25">
      <c r="D2147" s="4"/>
      <c r="E2147" s="5" t="str">
        <f>BJ2147</f>
        <v>DPP-2020-Cycle</v>
      </c>
      <c r="F2147" s="5" t="str">
        <f>BK2147</f>
        <v>Central</v>
      </c>
      <c r="H2147" s="5" t="str">
        <f>BB2147</f>
        <v>Withdrawn</v>
      </c>
      <c r="I2147" s="6" t="str">
        <f>BS2147</f>
        <v>Not Started</v>
      </c>
      <c r="J2147" s="1" t="s">
        <v>5596</v>
      </c>
      <c r="P2147" s="1" t="str">
        <f>BM2147</f>
        <v>NRIS</v>
      </c>
      <c r="R2147" s="1">
        <f>BP2147</f>
        <v>125</v>
      </c>
      <c r="T2147" s="1" t="str">
        <f>BQ2147</f>
        <v>Solar</v>
      </c>
      <c r="U2147" s="1" t="str">
        <f>BH2147</f>
        <v>Perry</v>
      </c>
      <c r="V2147" s="1" t="str">
        <f>BI2147</f>
        <v>MO</v>
      </c>
      <c r="AB2147" s="1"/>
      <c r="AC2147" s="1"/>
      <c r="AJ2147" s="5"/>
      <c r="AK2147" s="5"/>
      <c r="AL2147" s="5"/>
      <c r="AM2147" s="5"/>
      <c r="AN2147" s="5"/>
      <c r="AO2147" s="5"/>
      <c r="AP2147" s="5"/>
      <c r="AQ2147" s="5"/>
      <c r="AR2147" s="32"/>
      <c r="AS2147" s="32"/>
      <c r="AT2147" s="28">
        <f>AR2147/($R2147*1000)</f>
        <v>0</v>
      </c>
      <c r="AU2147" s="28">
        <f>AS2147/($R2147*1000)</f>
        <v>0</v>
      </c>
      <c r="BB2147" s="1" t="s">
        <v>73</v>
      </c>
      <c r="BC2147" s="2">
        <v>44034</v>
      </c>
      <c r="BD2147" s="2">
        <v>44166</v>
      </c>
      <c r="BF2147" s="2">
        <v>45170</v>
      </c>
      <c r="BG2147" s="1" t="s">
        <v>5597</v>
      </c>
      <c r="BH2147" s="1" t="s">
        <v>4094</v>
      </c>
      <c r="BI2147" s="1" t="s">
        <v>488</v>
      </c>
      <c r="BJ2147" s="1" t="s">
        <v>3565</v>
      </c>
      <c r="BK2147" s="1" t="s">
        <v>2435</v>
      </c>
      <c r="BL2147" s="1" t="s">
        <v>2857</v>
      </c>
      <c r="BM2147" s="1" t="s">
        <v>126</v>
      </c>
      <c r="BN2147" s="1" t="s">
        <v>5598</v>
      </c>
      <c r="BO2147" s="1">
        <v>125</v>
      </c>
      <c r="BP2147" s="1">
        <v>125</v>
      </c>
      <c r="BQ2147" s="1" t="s">
        <v>1485</v>
      </c>
      <c r="BR2147" s="1" t="s">
        <v>3581</v>
      </c>
      <c r="BS2147" s="1" t="s">
        <v>84</v>
      </c>
      <c r="BU2147" s="1">
        <v>0</v>
      </c>
      <c r="BV2147" s="1">
        <v>0</v>
      </c>
      <c r="BW2147" s="1">
        <v>0</v>
      </c>
      <c r="BX2147" s="1">
        <v>0</v>
      </c>
    </row>
    <row r="2148" spans="4:76" hidden="1" x14ac:dyDescent="0.25">
      <c r="D2148" s="4"/>
      <c r="E2148" s="5" t="str">
        <f>BJ2148</f>
        <v>DPP-2020-Cycle</v>
      </c>
      <c r="F2148" s="5" t="str">
        <f>BK2148</f>
        <v>Central</v>
      </c>
      <c r="H2148" s="5" t="str">
        <f>BB2148</f>
        <v>Active</v>
      </c>
      <c r="I2148" s="6" t="str">
        <f>BS2148</f>
        <v>Not Started</v>
      </c>
      <c r="J2148" s="1" t="s">
        <v>4261</v>
      </c>
      <c r="P2148" s="1" t="str">
        <f>BM2148</f>
        <v>NRIS</v>
      </c>
      <c r="R2148" s="1">
        <f>BP2148</f>
        <v>150</v>
      </c>
      <c r="T2148" s="1" t="str">
        <f>BQ2148</f>
        <v>Solar</v>
      </c>
      <c r="U2148" s="1" t="str">
        <f>BH2148</f>
        <v>Tipton</v>
      </c>
      <c r="V2148" s="1" t="str">
        <f>BI2148</f>
        <v>IN</v>
      </c>
      <c r="AB2148" s="1"/>
      <c r="AC2148" s="1"/>
      <c r="AJ2148" s="5"/>
      <c r="AK2148" s="5"/>
      <c r="AL2148" s="5"/>
      <c r="AM2148" s="5"/>
      <c r="AN2148" s="5"/>
      <c r="AO2148" s="5"/>
      <c r="AP2148" s="5"/>
      <c r="AQ2148" s="5"/>
      <c r="AR2148" s="32"/>
      <c r="AS2148" s="32"/>
      <c r="AT2148" s="28">
        <f>AR2148/($R2148*1000)</f>
        <v>0</v>
      </c>
      <c r="AU2148" s="28">
        <f>AS2148/($R2148*1000)</f>
        <v>0</v>
      </c>
      <c r="BB2148" s="1" t="s">
        <v>2374</v>
      </c>
      <c r="BC2148" s="2">
        <v>44034</v>
      </c>
      <c r="BF2148" s="2">
        <v>45200</v>
      </c>
      <c r="BG2148" s="1" t="s">
        <v>2850</v>
      </c>
      <c r="BH2148" s="1" t="s">
        <v>3928</v>
      </c>
      <c r="BI2148" s="1" t="s">
        <v>103</v>
      </c>
      <c r="BJ2148" s="1" t="s">
        <v>3565</v>
      </c>
      <c r="BK2148" s="1" t="s">
        <v>2435</v>
      </c>
      <c r="BL2148" s="1" t="s">
        <v>2857</v>
      </c>
      <c r="BM2148" s="1" t="s">
        <v>126</v>
      </c>
      <c r="BN2148" s="1" t="s">
        <v>4262</v>
      </c>
      <c r="BO2148" s="1">
        <v>150</v>
      </c>
      <c r="BP2148" s="1">
        <v>150</v>
      </c>
      <c r="BQ2148" s="1" t="s">
        <v>1485</v>
      </c>
      <c r="BR2148" s="1" t="s">
        <v>3581</v>
      </c>
      <c r="BS2148" s="1" t="s">
        <v>84</v>
      </c>
      <c r="BU2148" s="1">
        <v>0</v>
      </c>
      <c r="BV2148" s="1">
        <v>0</v>
      </c>
      <c r="BW2148" s="1">
        <v>0</v>
      </c>
      <c r="BX2148" s="1">
        <v>0</v>
      </c>
    </row>
    <row r="2149" spans="4:76" hidden="1" x14ac:dyDescent="0.25">
      <c r="D2149" s="4"/>
      <c r="E2149" s="5" t="str">
        <f>BJ2149</f>
        <v>DPP-2020-Cycle</v>
      </c>
      <c r="F2149" s="5" t="str">
        <f>BK2149</f>
        <v>West</v>
      </c>
      <c r="H2149" s="5" t="str">
        <f>BB2149</f>
        <v>Active</v>
      </c>
      <c r="I2149" s="6" t="str">
        <f>BS2149</f>
        <v>Not Started</v>
      </c>
      <c r="J2149" s="1" t="s">
        <v>4263</v>
      </c>
      <c r="P2149" s="1" t="str">
        <f>BM2149</f>
        <v>NRIS</v>
      </c>
      <c r="R2149" s="1">
        <f>BP2149</f>
        <v>20</v>
      </c>
      <c r="T2149" s="1" t="str">
        <f>BQ2149</f>
        <v>Hybrid</v>
      </c>
      <c r="U2149" s="1" t="str">
        <f>BH2149</f>
        <v>Fallon</v>
      </c>
      <c r="V2149" s="1" t="str">
        <f>BI2149</f>
        <v>MT</v>
      </c>
      <c r="AB2149" s="1"/>
      <c r="AC2149" s="1"/>
      <c r="AJ2149" s="5"/>
      <c r="AK2149" s="5"/>
      <c r="AL2149" s="5"/>
      <c r="AM2149" s="5"/>
      <c r="AN2149" s="5"/>
      <c r="AO2149" s="5"/>
      <c r="AP2149" s="5"/>
      <c r="AQ2149" s="5"/>
      <c r="AR2149" s="32"/>
      <c r="AS2149" s="32"/>
      <c r="AT2149" s="28">
        <f>AR2149/($R2149*1000)</f>
        <v>0</v>
      </c>
      <c r="AU2149" s="28">
        <f>AS2149/($R2149*1000)</f>
        <v>0</v>
      </c>
      <c r="BB2149" s="1" t="s">
        <v>2374</v>
      </c>
      <c r="BC2149" s="2">
        <v>44034</v>
      </c>
      <c r="BF2149" s="2">
        <v>45214</v>
      </c>
      <c r="BG2149" s="1" t="s">
        <v>192</v>
      </c>
      <c r="BH2149" s="1" t="s">
        <v>4264</v>
      </c>
      <c r="BI2149" s="1" t="s">
        <v>513</v>
      </c>
      <c r="BJ2149" s="1" t="s">
        <v>3565</v>
      </c>
      <c r="BK2149" s="1" t="s">
        <v>725</v>
      </c>
      <c r="BL2149" s="1" t="s">
        <v>2857</v>
      </c>
      <c r="BM2149" s="1" t="s">
        <v>126</v>
      </c>
      <c r="BN2149" s="1" t="s">
        <v>4265</v>
      </c>
      <c r="BO2149" s="1">
        <v>20</v>
      </c>
      <c r="BP2149" s="1">
        <v>20</v>
      </c>
      <c r="BQ2149" s="1" t="s">
        <v>2880</v>
      </c>
      <c r="BR2149" s="1" t="s">
        <v>2881</v>
      </c>
      <c r="BS2149" s="1" t="s">
        <v>84</v>
      </c>
      <c r="BU2149" s="1">
        <v>0</v>
      </c>
      <c r="BV2149" s="1">
        <v>0</v>
      </c>
      <c r="BW2149" s="1">
        <v>0</v>
      </c>
      <c r="BX2149" s="1">
        <v>0</v>
      </c>
    </row>
    <row r="2150" spans="4:76" hidden="1" x14ac:dyDescent="0.25">
      <c r="D2150" s="4"/>
      <c r="E2150" s="5" t="str">
        <f>BJ2150</f>
        <v>DPP-2014-AUG</v>
      </c>
      <c r="F2150" s="5" t="str">
        <f>BK2150</f>
        <v>East (ITC)</v>
      </c>
      <c r="H2150" s="5" t="str">
        <f>BB2150</f>
        <v>Done</v>
      </c>
      <c r="I2150" s="6" t="str">
        <f>BS2150</f>
        <v>In Service</v>
      </c>
      <c r="J2150" s="1" t="s">
        <v>4763</v>
      </c>
      <c r="P2150" s="1" t="str">
        <f>BM2150</f>
        <v>ERIS</v>
      </c>
      <c r="R2150" s="1">
        <f>BP2150</f>
        <v>4</v>
      </c>
      <c r="T2150" s="1" t="str">
        <f>BQ2150</f>
        <v>Wind</v>
      </c>
      <c r="U2150" s="1" t="str">
        <f>BH2150</f>
        <v>Huron County</v>
      </c>
      <c r="V2150" s="1" t="str">
        <f>BI2150</f>
        <v>MI</v>
      </c>
      <c r="AB2150" s="1"/>
      <c r="AC2150" s="1"/>
      <c r="AJ2150" s="5"/>
      <c r="AK2150" s="5"/>
      <c r="AL2150" s="5"/>
      <c r="AM2150" s="5"/>
      <c r="AN2150" s="5"/>
      <c r="AO2150" s="5"/>
      <c r="AP2150" s="5"/>
      <c r="AQ2150" s="5"/>
      <c r="AR2150" s="5"/>
      <c r="AS2150" s="5"/>
      <c r="AT2150" s="5"/>
      <c r="AU2150" s="5"/>
      <c r="BB2150" s="1" t="s">
        <v>58</v>
      </c>
      <c r="BC2150" s="2">
        <v>41710</v>
      </c>
      <c r="BE2150" s="2">
        <v>42163</v>
      </c>
      <c r="BF2150" s="2">
        <v>42156</v>
      </c>
      <c r="BG2150" s="1" t="s">
        <v>128</v>
      </c>
      <c r="BH2150" s="1" t="s">
        <v>546</v>
      </c>
      <c r="BI2150" s="1" t="s">
        <v>130</v>
      </c>
      <c r="BJ2150" s="1" t="s">
        <v>2584</v>
      </c>
      <c r="BK2150" s="1" t="s">
        <v>1808</v>
      </c>
      <c r="BL2150" s="1" t="s">
        <v>134</v>
      </c>
      <c r="BM2150" s="1" t="s">
        <v>62</v>
      </c>
      <c r="BN2150" s="1" t="s">
        <v>4764</v>
      </c>
      <c r="BO2150" s="1">
        <v>4</v>
      </c>
      <c r="BP2150" s="1">
        <v>4</v>
      </c>
      <c r="BQ2150" s="1" t="s">
        <v>97</v>
      </c>
      <c r="BR2150" s="1" t="s">
        <v>98</v>
      </c>
      <c r="BS2150" s="1" t="s">
        <v>65</v>
      </c>
      <c r="BT2150" s="2">
        <v>42433</v>
      </c>
      <c r="BU2150" s="1">
        <v>0</v>
      </c>
      <c r="BV2150" s="1">
        <v>0</v>
      </c>
      <c r="BW2150" s="1">
        <v>0</v>
      </c>
      <c r="BX2150" s="1">
        <v>0</v>
      </c>
    </row>
    <row r="2151" spans="4:76" hidden="1" x14ac:dyDescent="0.25">
      <c r="D2151" s="4"/>
      <c r="E2151" s="5" t="str">
        <f>BJ2151</f>
        <v>DPP-2020-Cycle</v>
      </c>
      <c r="F2151" s="5" t="str">
        <f>BK2151</f>
        <v>West</v>
      </c>
      <c r="H2151" s="5" t="str">
        <f>BB2151</f>
        <v>Withdrawn</v>
      </c>
      <c r="I2151" s="6" t="str">
        <f>BS2151</f>
        <v>Not Started</v>
      </c>
      <c r="J2151" s="1" t="s">
        <v>5528</v>
      </c>
      <c r="P2151" s="1" t="str">
        <f>BM2151</f>
        <v>NRIS Only</v>
      </c>
      <c r="R2151" s="1">
        <f>BP2151</f>
        <v>37</v>
      </c>
      <c r="T2151" s="1" t="str">
        <f>BQ2151</f>
        <v>Wind</v>
      </c>
      <c r="U2151" s="1" t="str">
        <f>BH2151</f>
        <v>Hancock</v>
      </c>
      <c r="V2151" s="1" t="str">
        <f>BI2151</f>
        <v>IA</v>
      </c>
      <c r="AB2151" s="1"/>
      <c r="AC2151" s="1"/>
      <c r="AJ2151" s="5"/>
      <c r="AK2151" s="5"/>
      <c r="AL2151" s="5"/>
      <c r="AM2151" s="5"/>
      <c r="AN2151" s="5"/>
      <c r="AO2151" s="5"/>
      <c r="AP2151" s="5"/>
      <c r="AQ2151" s="5"/>
      <c r="AR2151" s="32"/>
      <c r="AS2151" s="32"/>
      <c r="AT2151" s="28">
        <f>AR2151/($R2151*1000)</f>
        <v>0</v>
      </c>
      <c r="AU2151" s="28">
        <f>AS2151/($R2151*1000)</f>
        <v>0</v>
      </c>
      <c r="BB2151" s="1" t="s">
        <v>73</v>
      </c>
      <c r="BC2151" s="2">
        <v>44034</v>
      </c>
      <c r="BD2151" s="2">
        <v>44112</v>
      </c>
      <c r="BF2151" s="2">
        <v>45261</v>
      </c>
      <c r="BG2151" s="1" t="s">
        <v>87</v>
      </c>
      <c r="BH2151" s="1" t="s">
        <v>3959</v>
      </c>
      <c r="BI2151" s="1" t="s">
        <v>89</v>
      </c>
      <c r="BJ2151" s="1" t="s">
        <v>3565</v>
      </c>
      <c r="BK2151" s="1" t="s">
        <v>725</v>
      </c>
      <c r="BL2151" s="1" t="s">
        <v>2857</v>
      </c>
      <c r="BM2151" s="1" t="s">
        <v>1466</v>
      </c>
      <c r="BN2151" s="1" t="s">
        <v>5529</v>
      </c>
      <c r="BO2151" s="1">
        <v>37</v>
      </c>
      <c r="BP2151" s="1">
        <v>37</v>
      </c>
      <c r="BQ2151" s="1" t="s">
        <v>97</v>
      </c>
      <c r="BR2151" s="1" t="s">
        <v>3613</v>
      </c>
      <c r="BS2151" s="1" t="s">
        <v>84</v>
      </c>
      <c r="BU2151" s="1">
        <v>0</v>
      </c>
      <c r="BV2151" s="1">
        <v>0</v>
      </c>
      <c r="BW2151" s="1">
        <v>0</v>
      </c>
      <c r="BX2151" s="1">
        <v>0</v>
      </c>
    </row>
    <row r="2152" spans="4:76" hidden="1" x14ac:dyDescent="0.25">
      <c r="D2152" s="4"/>
      <c r="E2152" s="5" t="str">
        <f>BJ2152</f>
        <v>DPP-2014-AUG</v>
      </c>
      <c r="F2152" s="5" t="str">
        <f>BK2152</f>
        <v>East (ITC)</v>
      </c>
      <c r="H2152" s="5" t="str">
        <f>BB2152</f>
        <v>Done</v>
      </c>
      <c r="I2152" s="6" t="str">
        <f>BS2152</f>
        <v>In Service</v>
      </c>
      <c r="J2152" s="1" t="s">
        <v>4766</v>
      </c>
      <c r="P2152" s="1" t="str">
        <f>BM2152</f>
        <v>NRIS</v>
      </c>
      <c r="R2152" s="1">
        <f>BP2152</f>
        <v>150</v>
      </c>
      <c r="T2152" s="1" t="str">
        <f>BQ2152</f>
        <v>Wind</v>
      </c>
      <c r="U2152" s="1" t="str">
        <f>BH2152</f>
        <v>Huron County</v>
      </c>
      <c r="V2152" s="1" t="str">
        <f>BI2152</f>
        <v>MI</v>
      </c>
      <c r="AB2152" s="1"/>
      <c r="AC2152" s="1"/>
      <c r="AJ2152" s="5"/>
      <c r="AK2152" s="5"/>
      <c r="AL2152" s="5"/>
      <c r="AM2152" s="5"/>
      <c r="AN2152" s="5"/>
      <c r="AO2152" s="5"/>
      <c r="AP2152" s="5"/>
      <c r="AQ2152" s="5"/>
      <c r="AR2152" s="5"/>
      <c r="AS2152" s="5"/>
      <c r="AT2152" s="5"/>
      <c r="AU2152" s="5"/>
      <c r="BB2152" s="1" t="s">
        <v>58</v>
      </c>
      <c r="BC2152" s="2">
        <v>41715</v>
      </c>
      <c r="BE2152" s="2">
        <v>42160</v>
      </c>
      <c r="BF2152" s="2">
        <v>42566</v>
      </c>
      <c r="BG2152" s="1" t="s">
        <v>128</v>
      </c>
      <c r="BH2152" s="1" t="s">
        <v>546</v>
      </c>
      <c r="BI2152" s="1" t="s">
        <v>130</v>
      </c>
      <c r="BJ2152" s="1" t="s">
        <v>2584</v>
      </c>
      <c r="BK2152" s="1" t="s">
        <v>1808</v>
      </c>
      <c r="BL2152" s="1" t="s">
        <v>134</v>
      </c>
      <c r="BM2152" s="1" t="s">
        <v>126</v>
      </c>
      <c r="BN2152" s="1" t="s">
        <v>4767</v>
      </c>
      <c r="BO2152" s="1">
        <v>150</v>
      </c>
      <c r="BP2152" s="1">
        <v>150</v>
      </c>
      <c r="BQ2152" s="1" t="s">
        <v>97</v>
      </c>
      <c r="BR2152" s="1" t="s">
        <v>98</v>
      </c>
      <c r="BS2152" s="1" t="s">
        <v>65</v>
      </c>
      <c r="BT2152" s="2">
        <v>43465</v>
      </c>
      <c r="BU2152" s="1">
        <v>0</v>
      </c>
      <c r="BV2152" s="1">
        <v>0</v>
      </c>
      <c r="BW2152" s="1">
        <v>0</v>
      </c>
      <c r="BX2152" s="1">
        <v>0</v>
      </c>
    </row>
    <row r="2153" spans="4:76" hidden="1" x14ac:dyDescent="0.25">
      <c r="D2153" s="4"/>
      <c r="E2153" s="5" t="str">
        <f>BJ2153</f>
        <v>DPP-2014-AUG</v>
      </c>
      <c r="F2153" s="5" t="str">
        <f>BK2153</f>
        <v>South</v>
      </c>
      <c r="H2153" s="5" t="str">
        <f>BB2153</f>
        <v>Done</v>
      </c>
      <c r="I2153" s="6" t="str">
        <f>BS2153</f>
        <v>In Service</v>
      </c>
      <c r="J2153" s="1" t="s">
        <v>4768</v>
      </c>
      <c r="P2153" s="1" t="str">
        <f>BM2153</f>
        <v>NRIS Only</v>
      </c>
      <c r="R2153" s="1">
        <f>BP2153</f>
        <v>160</v>
      </c>
      <c r="T2153" s="1" t="str">
        <f>BQ2153</f>
        <v>Gas</v>
      </c>
      <c r="U2153" s="1" t="str">
        <f>BH2153</f>
        <v>Jefferson County</v>
      </c>
      <c r="V2153" s="1" t="str">
        <f>BI2153</f>
        <v>AR</v>
      </c>
      <c r="AB2153" s="1"/>
      <c r="AC2153" s="1"/>
      <c r="AJ2153" s="5"/>
      <c r="AK2153" s="5"/>
      <c r="AL2153" s="5"/>
      <c r="AM2153" s="5"/>
      <c r="AN2153" s="5"/>
      <c r="AO2153" s="5"/>
      <c r="AP2153" s="5"/>
      <c r="AQ2153" s="5"/>
      <c r="AR2153" s="5"/>
      <c r="AS2153" s="5"/>
      <c r="AT2153" s="5"/>
      <c r="AU2153" s="5"/>
      <c r="BB2153" s="1" t="s">
        <v>58</v>
      </c>
      <c r="BC2153" s="2">
        <v>41718</v>
      </c>
      <c r="BE2153" s="2">
        <v>42220</v>
      </c>
      <c r="BF2153" s="2">
        <v>42220</v>
      </c>
      <c r="BG2153" s="1" t="s">
        <v>59</v>
      </c>
      <c r="BH2153" s="1" t="s">
        <v>1073</v>
      </c>
      <c r="BI2153" s="1" t="s">
        <v>2394</v>
      </c>
      <c r="BJ2153" s="1" t="s">
        <v>2584</v>
      </c>
      <c r="BK2153" s="1" t="s">
        <v>2395</v>
      </c>
      <c r="BL2153" s="1" t="s">
        <v>134</v>
      </c>
      <c r="BM2153" s="1" t="s">
        <v>1466</v>
      </c>
      <c r="BN2153" s="1" t="s">
        <v>4769</v>
      </c>
      <c r="BO2153" s="1">
        <v>160</v>
      </c>
      <c r="BP2153" s="1">
        <v>160</v>
      </c>
      <c r="BQ2153" s="1" t="s">
        <v>64</v>
      </c>
      <c r="BR2153" s="1" t="s">
        <v>1592</v>
      </c>
      <c r="BS2153" s="1" t="s">
        <v>65</v>
      </c>
      <c r="BT2153" s="2">
        <v>42613</v>
      </c>
      <c r="BU2153" s="1">
        <v>0</v>
      </c>
      <c r="BV2153" s="1">
        <v>0</v>
      </c>
      <c r="BW2153" s="1">
        <v>0</v>
      </c>
      <c r="BX2153" s="1">
        <v>0</v>
      </c>
    </row>
    <row r="2154" spans="4:76" hidden="1" x14ac:dyDescent="0.25">
      <c r="D2154" s="4"/>
      <c r="E2154" s="5" t="str">
        <f>BJ2154</f>
        <v>DPP-2014-AUG</v>
      </c>
      <c r="F2154" s="5" t="str">
        <f>BK2154</f>
        <v>West</v>
      </c>
      <c r="H2154" s="5" t="str">
        <f>BB2154</f>
        <v>Done</v>
      </c>
      <c r="I2154" s="6" t="str">
        <f>BS2154</f>
        <v>Under Construction</v>
      </c>
      <c r="J2154" s="1" t="s">
        <v>4770</v>
      </c>
      <c r="P2154" s="1" t="str">
        <f>BM2154</f>
        <v>NRIS</v>
      </c>
      <c r="R2154" s="1">
        <f>BP2154</f>
        <v>55</v>
      </c>
      <c r="T2154" s="1" t="str">
        <f>BQ2154</f>
        <v>Hydro</v>
      </c>
      <c r="U2154" s="1" t="str">
        <f>BH2154</f>
        <v>Marion County</v>
      </c>
      <c r="V2154" s="1" t="str">
        <f>BI2154</f>
        <v>IA</v>
      </c>
      <c r="AB2154" s="1"/>
      <c r="AC2154" s="1"/>
      <c r="AJ2154" s="5"/>
      <c r="AK2154" s="5"/>
      <c r="AL2154" s="5"/>
      <c r="AM2154" s="5"/>
      <c r="AN2154" s="5"/>
      <c r="AO2154" s="5"/>
      <c r="AP2154" s="5"/>
      <c r="AQ2154" s="5"/>
      <c r="AR2154" s="5"/>
      <c r="AS2154" s="5"/>
      <c r="AT2154" s="5"/>
      <c r="AU2154" s="5"/>
      <c r="BB2154" s="1" t="s">
        <v>58</v>
      </c>
      <c r="BC2154" s="2">
        <v>41746</v>
      </c>
      <c r="BE2154" s="2">
        <v>42482</v>
      </c>
      <c r="BF2154" s="2">
        <v>42948</v>
      </c>
      <c r="BG2154" s="1" t="s">
        <v>4771</v>
      </c>
      <c r="BH2154" s="1" t="s">
        <v>133</v>
      </c>
      <c r="BI2154" s="1" t="s">
        <v>89</v>
      </c>
      <c r="BJ2154" s="1" t="s">
        <v>2584</v>
      </c>
      <c r="BK2154" s="1" t="s">
        <v>725</v>
      </c>
      <c r="BL2154" s="1" t="s">
        <v>134</v>
      </c>
      <c r="BM2154" s="1" t="s">
        <v>126</v>
      </c>
      <c r="BN2154" s="1" t="s">
        <v>4772</v>
      </c>
      <c r="BO2154" s="1">
        <v>55</v>
      </c>
      <c r="BP2154" s="1">
        <v>55</v>
      </c>
      <c r="BQ2154" s="1" t="s">
        <v>69</v>
      </c>
      <c r="BS2154" s="1" t="s">
        <v>71</v>
      </c>
      <c r="BT2154" s="2">
        <v>43616</v>
      </c>
      <c r="BU2154" s="1">
        <v>0</v>
      </c>
      <c r="BV2154" s="1">
        <v>0</v>
      </c>
      <c r="BW2154" s="1">
        <v>0</v>
      </c>
      <c r="BX2154" s="1">
        <v>0</v>
      </c>
    </row>
    <row r="2155" spans="4:76" hidden="1" x14ac:dyDescent="0.25">
      <c r="D2155" s="4"/>
      <c r="E2155" s="5" t="str">
        <f>BJ2155</f>
        <v>DPP-2020-Cycle</v>
      </c>
      <c r="F2155" s="5" t="str">
        <f>BK2155</f>
        <v>Central</v>
      </c>
      <c r="H2155" s="5" t="str">
        <f>BB2155</f>
        <v>Withdrawn</v>
      </c>
      <c r="I2155" s="6" t="str">
        <f>BS2155</f>
        <v>Not Started</v>
      </c>
      <c r="J2155" s="1" t="s">
        <v>5669</v>
      </c>
      <c r="P2155" s="1" t="str">
        <f>BM2155</f>
        <v>NRIS</v>
      </c>
      <c r="R2155" s="1">
        <f>BP2155</f>
        <v>200</v>
      </c>
      <c r="T2155" s="1" t="str">
        <f>BQ2155</f>
        <v>Solar</v>
      </c>
      <c r="U2155" s="1" t="str">
        <f>BH2155</f>
        <v>Orange</v>
      </c>
      <c r="V2155" s="1" t="str">
        <f>BI2155</f>
        <v>IN</v>
      </c>
      <c r="AB2155" s="1"/>
      <c r="AC2155" s="1"/>
      <c r="AJ2155" s="5"/>
      <c r="AK2155" s="5"/>
      <c r="AL2155" s="5"/>
      <c r="AM2155" s="5"/>
      <c r="AN2155" s="5"/>
      <c r="AO2155" s="5"/>
      <c r="AP2155" s="5"/>
      <c r="AQ2155" s="5"/>
      <c r="AR2155" s="32"/>
      <c r="AS2155" s="32"/>
      <c r="AT2155" s="28">
        <f>AR2155/($R2155*1000)</f>
        <v>0</v>
      </c>
      <c r="AU2155" s="28">
        <f>AS2155/($R2155*1000)</f>
        <v>0</v>
      </c>
      <c r="BB2155" s="1" t="s">
        <v>73</v>
      </c>
      <c r="BC2155" s="2">
        <v>44035</v>
      </c>
      <c r="BD2155" s="2">
        <v>44183</v>
      </c>
      <c r="BF2155" s="2">
        <v>45017</v>
      </c>
      <c r="BG2155" s="1" t="s">
        <v>2850</v>
      </c>
      <c r="BH2155" s="1" t="s">
        <v>4439</v>
      </c>
      <c r="BI2155" s="1" t="s">
        <v>103</v>
      </c>
      <c r="BJ2155" s="1" t="s">
        <v>3565</v>
      </c>
      <c r="BK2155" s="1" t="s">
        <v>2435</v>
      </c>
      <c r="BL2155" s="1" t="s">
        <v>2857</v>
      </c>
      <c r="BM2155" s="1" t="s">
        <v>126</v>
      </c>
      <c r="BN2155" s="1" t="s">
        <v>5670</v>
      </c>
      <c r="BO2155" s="1">
        <v>200</v>
      </c>
      <c r="BP2155" s="1">
        <v>200</v>
      </c>
      <c r="BQ2155" s="1" t="s">
        <v>1485</v>
      </c>
      <c r="BR2155" s="1" t="s">
        <v>3581</v>
      </c>
      <c r="BS2155" s="1" t="s">
        <v>84</v>
      </c>
      <c r="BU2155" s="1">
        <v>0</v>
      </c>
      <c r="BV2155" s="1">
        <v>0</v>
      </c>
      <c r="BW2155" s="1">
        <v>0</v>
      </c>
      <c r="BX2155" s="1">
        <v>0</v>
      </c>
    </row>
    <row r="2156" spans="4:76" hidden="1" x14ac:dyDescent="0.25">
      <c r="D2156" s="4"/>
      <c r="E2156" s="5" t="str">
        <f>BJ2156</f>
        <v>DPP-2020-Cycle</v>
      </c>
      <c r="F2156" s="5" t="str">
        <f>BK2156</f>
        <v>West</v>
      </c>
      <c r="H2156" s="5" t="str">
        <f>BB2156</f>
        <v>Active</v>
      </c>
      <c r="I2156" s="6" t="str">
        <f>BS2156</f>
        <v>Not Started</v>
      </c>
      <c r="J2156" s="1" t="s">
        <v>4270</v>
      </c>
      <c r="P2156" s="1" t="str">
        <f>BM2156</f>
        <v>NRIS</v>
      </c>
      <c r="R2156" s="1">
        <f>BP2156</f>
        <v>120</v>
      </c>
      <c r="T2156" s="1" t="str">
        <f>BQ2156</f>
        <v>Wind</v>
      </c>
      <c r="U2156" s="1" t="str">
        <f>BH2156</f>
        <v>Howard</v>
      </c>
      <c r="V2156" s="1" t="str">
        <f>BI2156</f>
        <v>IA</v>
      </c>
      <c r="AB2156" s="1"/>
      <c r="AC2156" s="1"/>
      <c r="AJ2156" s="5"/>
      <c r="AK2156" s="5"/>
      <c r="AL2156" s="5"/>
      <c r="AM2156" s="5"/>
      <c r="AN2156" s="5"/>
      <c r="AO2156" s="5"/>
      <c r="AP2156" s="5"/>
      <c r="AQ2156" s="5"/>
      <c r="AR2156" s="32"/>
      <c r="AS2156" s="32"/>
      <c r="AT2156" s="28">
        <f>AR2156/($R2156*1000)</f>
        <v>0</v>
      </c>
      <c r="AU2156" s="28">
        <f>AS2156/($R2156*1000)</f>
        <v>0</v>
      </c>
      <c r="BB2156" s="1" t="s">
        <v>2374</v>
      </c>
      <c r="BC2156" s="2">
        <v>44267</v>
      </c>
      <c r="BF2156" s="2">
        <v>45200</v>
      </c>
      <c r="BG2156" s="1" t="s">
        <v>447</v>
      </c>
      <c r="BH2156" s="1" t="s">
        <v>4271</v>
      </c>
      <c r="BI2156" s="1" t="s">
        <v>89</v>
      </c>
      <c r="BJ2156" s="1" t="s">
        <v>3565</v>
      </c>
      <c r="BK2156" s="1" t="s">
        <v>725</v>
      </c>
      <c r="BL2156" s="1" t="s">
        <v>2857</v>
      </c>
      <c r="BM2156" s="1" t="s">
        <v>126</v>
      </c>
      <c r="BN2156" s="1" t="s">
        <v>4272</v>
      </c>
      <c r="BO2156" s="1">
        <v>120</v>
      </c>
      <c r="BP2156" s="1">
        <v>120</v>
      </c>
      <c r="BQ2156" s="1" t="s">
        <v>97</v>
      </c>
      <c r="BR2156" s="1" t="s">
        <v>3613</v>
      </c>
      <c r="BS2156" s="1" t="s">
        <v>84</v>
      </c>
      <c r="BU2156" s="1">
        <v>0</v>
      </c>
      <c r="BV2156" s="1">
        <v>0</v>
      </c>
      <c r="BW2156" s="1">
        <v>0</v>
      </c>
      <c r="BX2156" s="1">
        <v>0</v>
      </c>
    </row>
    <row r="2157" spans="4:76" hidden="1" x14ac:dyDescent="0.25">
      <c r="D2157" s="4"/>
      <c r="E2157" s="5" t="str">
        <f>BJ2157</f>
        <v>DPP-2020-Cycle</v>
      </c>
      <c r="F2157" s="5" t="str">
        <f>BK2157</f>
        <v>Central</v>
      </c>
      <c r="H2157" s="5" t="str">
        <f>BB2157</f>
        <v>Active</v>
      </c>
      <c r="I2157" s="6" t="str">
        <f>BS2157</f>
        <v>Not Started</v>
      </c>
      <c r="J2157" s="1" t="s">
        <v>4275</v>
      </c>
      <c r="P2157" s="1" t="str">
        <f>BM2157</f>
        <v>ERIS</v>
      </c>
      <c r="R2157" s="1">
        <f>BP2157</f>
        <v>150</v>
      </c>
      <c r="T2157" s="1" t="str">
        <f>BQ2157</f>
        <v>Wind</v>
      </c>
      <c r="U2157" s="1">
        <f>BH2157</f>
        <v>0</v>
      </c>
      <c r="V2157" s="1" t="str">
        <f>BI2157</f>
        <v>IL</v>
      </c>
      <c r="AB2157" s="1"/>
      <c r="AC2157" s="1"/>
      <c r="AJ2157" s="5"/>
      <c r="AK2157" s="5"/>
      <c r="AL2157" s="5"/>
      <c r="AM2157" s="5"/>
      <c r="AN2157" s="5"/>
      <c r="AO2157" s="5"/>
      <c r="AP2157" s="5"/>
      <c r="AQ2157" s="5"/>
      <c r="AR2157" s="32"/>
      <c r="AS2157" s="32"/>
      <c r="AT2157" s="28">
        <f>AR2157/($R2157*1000)</f>
        <v>0</v>
      </c>
      <c r="AU2157" s="28">
        <f>AS2157/($R2157*1000)</f>
        <v>0</v>
      </c>
      <c r="BB2157" s="1" t="s">
        <v>2374</v>
      </c>
      <c r="BC2157" s="2">
        <v>44035</v>
      </c>
      <c r="BF2157" s="2">
        <v>45596</v>
      </c>
      <c r="BG2157" s="1" t="s">
        <v>122</v>
      </c>
      <c r="BI2157" s="1" t="s">
        <v>124</v>
      </c>
      <c r="BJ2157" s="1" t="s">
        <v>3565</v>
      </c>
      <c r="BK2157" s="1" t="s">
        <v>2435</v>
      </c>
      <c r="BL2157" s="1" t="s">
        <v>2857</v>
      </c>
      <c r="BM2157" s="1" t="s">
        <v>62</v>
      </c>
      <c r="BN2157" s="1" t="s">
        <v>4276</v>
      </c>
      <c r="BO2157" s="1">
        <v>150</v>
      </c>
      <c r="BP2157" s="1">
        <v>150</v>
      </c>
      <c r="BQ2157" s="1" t="s">
        <v>97</v>
      </c>
      <c r="BS2157" s="1" t="s">
        <v>84</v>
      </c>
      <c r="BU2157" s="1">
        <v>0</v>
      </c>
      <c r="BV2157" s="1">
        <v>0</v>
      </c>
      <c r="BW2157" s="1">
        <v>0</v>
      </c>
      <c r="BX2157" s="1">
        <v>0</v>
      </c>
    </row>
    <row r="2158" spans="4:76" hidden="1" x14ac:dyDescent="0.25">
      <c r="D2158" s="4"/>
      <c r="E2158" s="5" t="str">
        <f>BJ2158</f>
        <v>DPP-2014-AUG</v>
      </c>
      <c r="F2158" s="5" t="str">
        <f>BK2158</f>
        <v>Central</v>
      </c>
      <c r="H2158" s="5" t="str">
        <f>BB2158</f>
        <v>Done</v>
      </c>
      <c r="I2158" s="6" t="str">
        <f>BS2158</f>
        <v>Retired</v>
      </c>
      <c r="J2158" s="1" t="s">
        <v>4779</v>
      </c>
      <c r="P2158" s="1" t="str">
        <f>BM2158</f>
        <v>NRIS</v>
      </c>
      <c r="R2158" s="1">
        <f>BP2158</f>
        <v>170</v>
      </c>
      <c r="T2158" s="1" t="str">
        <f>BQ2158</f>
        <v>Coal</v>
      </c>
      <c r="U2158" s="1" t="str">
        <f>BH2158</f>
        <v>Vigo County</v>
      </c>
      <c r="V2158" s="1" t="str">
        <f>BI2158</f>
        <v>IN</v>
      </c>
      <c r="AB2158" s="1"/>
      <c r="AC2158" s="1"/>
      <c r="AJ2158" s="5"/>
      <c r="AK2158" s="5"/>
      <c r="AL2158" s="5"/>
      <c r="AM2158" s="5"/>
      <c r="AN2158" s="5"/>
      <c r="AO2158" s="5"/>
      <c r="AP2158" s="5"/>
      <c r="AQ2158" s="5"/>
      <c r="AR2158" s="5"/>
      <c r="AS2158" s="5"/>
      <c r="AT2158" s="5"/>
      <c r="AU2158" s="5"/>
      <c r="BB2158" s="1" t="s">
        <v>58</v>
      </c>
      <c r="BC2158" s="2">
        <v>41775</v>
      </c>
      <c r="BE2158" s="2">
        <v>41963</v>
      </c>
      <c r="BG2158" s="1" t="s">
        <v>101</v>
      </c>
      <c r="BH2158" s="1" t="s">
        <v>102</v>
      </c>
      <c r="BI2158" s="1" t="s">
        <v>103</v>
      </c>
      <c r="BJ2158" s="1" t="s">
        <v>2584</v>
      </c>
      <c r="BK2158" s="1" t="s">
        <v>2435</v>
      </c>
      <c r="BL2158" s="1" t="s">
        <v>134</v>
      </c>
      <c r="BM2158" s="1" t="s">
        <v>126</v>
      </c>
      <c r="BN2158" s="1" t="s">
        <v>4780</v>
      </c>
      <c r="BO2158" s="1">
        <v>170</v>
      </c>
      <c r="BP2158" s="1">
        <v>170</v>
      </c>
      <c r="BQ2158" s="1" t="s">
        <v>83</v>
      </c>
      <c r="BR2158" s="1" t="s">
        <v>1260</v>
      </c>
      <c r="BS2158" s="1" t="s">
        <v>650</v>
      </c>
      <c r="BT2158" s="2">
        <v>40543</v>
      </c>
      <c r="BU2158" s="1">
        <v>0</v>
      </c>
      <c r="BV2158" s="1">
        <v>0</v>
      </c>
      <c r="BW2158" s="1">
        <v>0</v>
      </c>
      <c r="BX2158" s="1">
        <v>0</v>
      </c>
    </row>
    <row r="2159" spans="4:76" hidden="1" x14ac:dyDescent="0.25">
      <c r="D2159" s="4"/>
      <c r="E2159" s="5" t="str">
        <f>BJ2159</f>
        <v>DPP-2014-AUG</v>
      </c>
      <c r="F2159" s="5" t="str">
        <f>BK2159</f>
        <v>Central</v>
      </c>
      <c r="H2159" s="5" t="str">
        <f>BB2159</f>
        <v>Done</v>
      </c>
      <c r="I2159" s="6" t="str">
        <f>BS2159</f>
        <v>Retired</v>
      </c>
      <c r="J2159" s="1" t="s">
        <v>4781</v>
      </c>
      <c r="P2159" s="1" t="str">
        <f>BM2159</f>
        <v>NRIS</v>
      </c>
      <c r="R2159" s="1">
        <f>BP2159</f>
        <v>180</v>
      </c>
      <c r="T2159" s="1" t="str">
        <f>BQ2159</f>
        <v>Coal</v>
      </c>
      <c r="U2159" s="1" t="str">
        <f>BH2159</f>
        <v>Vigo County</v>
      </c>
      <c r="V2159" s="1" t="str">
        <f>BI2159</f>
        <v>IN</v>
      </c>
      <c r="AB2159" s="1"/>
      <c r="AC2159" s="1"/>
      <c r="AJ2159" s="5"/>
      <c r="AK2159" s="5"/>
      <c r="AL2159" s="5"/>
      <c r="AM2159" s="5"/>
      <c r="AN2159" s="5"/>
      <c r="AO2159" s="5"/>
      <c r="AP2159" s="5"/>
      <c r="AQ2159" s="5"/>
      <c r="AR2159" s="5"/>
      <c r="AS2159" s="5"/>
      <c r="AT2159" s="5"/>
      <c r="AU2159" s="5"/>
      <c r="BB2159" s="1" t="s">
        <v>58</v>
      </c>
      <c r="BC2159" s="2">
        <v>41775</v>
      </c>
      <c r="BE2159" s="2">
        <v>41963</v>
      </c>
      <c r="BG2159" s="1" t="s">
        <v>101</v>
      </c>
      <c r="BH2159" s="1" t="s">
        <v>102</v>
      </c>
      <c r="BI2159" s="1" t="s">
        <v>103</v>
      </c>
      <c r="BJ2159" s="1" t="s">
        <v>2584</v>
      </c>
      <c r="BK2159" s="1" t="s">
        <v>2435</v>
      </c>
      <c r="BL2159" s="1" t="s">
        <v>134</v>
      </c>
      <c r="BM2159" s="1" t="s">
        <v>126</v>
      </c>
      <c r="BN2159" s="1" t="s">
        <v>4782</v>
      </c>
      <c r="BO2159" s="1">
        <v>180</v>
      </c>
      <c r="BP2159" s="1">
        <v>180</v>
      </c>
      <c r="BQ2159" s="1" t="s">
        <v>83</v>
      </c>
      <c r="BR2159" s="1" t="s">
        <v>1260</v>
      </c>
      <c r="BS2159" s="1" t="s">
        <v>650</v>
      </c>
      <c r="BT2159" s="2">
        <v>40543</v>
      </c>
      <c r="BU2159" s="1">
        <v>0</v>
      </c>
      <c r="BV2159" s="1">
        <v>0</v>
      </c>
      <c r="BW2159" s="1">
        <v>0</v>
      </c>
      <c r="BX2159" s="1">
        <v>0</v>
      </c>
    </row>
    <row r="2160" spans="4:76" hidden="1" x14ac:dyDescent="0.25">
      <c r="D2160" s="4"/>
      <c r="E2160" s="5" t="str">
        <f>BJ2160</f>
        <v>DPP-2019-Cycle</v>
      </c>
      <c r="F2160" s="5" t="str">
        <f>BK2160</f>
        <v>West</v>
      </c>
      <c r="H2160" s="5" t="str">
        <f>BB2160</f>
        <v>Active</v>
      </c>
      <c r="I2160" s="6" t="str">
        <f>BS2160</f>
        <v>Not Started</v>
      </c>
      <c r="J2160" s="1" t="s">
        <v>3251</v>
      </c>
      <c r="P2160" s="1" t="str">
        <f>BM2160</f>
        <v>NRIS</v>
      </c>
      <c r="R2160" s="1">
        <f>BP2160</f>
        <v>95</v>
      </c>
      <c r="T2160" s="1" t="str">
        <f>BQ2160</f>
        <v>Gas</v>
      </c>
      <c r="U2160" s="1" t="str">
        <f>BH2160</f>
        <v>Linn County</v>
      </c>
      <c r="V2160" s="1" t="str">
        <f>BI2160</f>
        <v>IA</v>
      </c>
      <c r="AB2160" s="1"/>
      <c r="AC2160" s="1"/>
      <c r="AJ2160" s="5"/>
      <c r="AK2160" s="5"/>
      <c r="AL2160" s="5"/>
      <c r="AM2160" s="5"/>
      <c r="AN2160" s="5"/>
      <c r="AO2160" s="5"/>
      <c r="AP2160" s="5"/>
      <c r="AQ2160" s="5"/>
      <c r="AR2160" s="5"/>
      <c r="AS2160" s="5"/>
      <c r="AT2160" s="5"/>
      <c r="AU2160" s="5"/>
      <c r="BB2160" s="1" t="s">
        <v>2374</v>
      </c>
      <c r="BC2160" s="2">
        <v>43584</v>
      </c>
      <c r="BF2160" s="2">
        <v>44621</v>
      </c>
      <c r="BG2160" s="1" t="s">
        <v>87</v>
      </c>
      <c r="BH2160" s="1" t="s">
        <v>463</v>
      </c>
      <c r="BI2160" s="1" t="s">
        <v>89</v>
      </c>
      <c r="BJ2160" s="1" t="s">
        <v>2856</v>
      </c>
      <c r="BK2160" s="1" t="s">
        <v>725</v>
      </c>
      <c r="BL2160" s="1" t="s">
        <v>2857</v>
      </c>
      <c r="BM2160" s="1" t="s">
        <v>126</v>
      </c>
      <c r="BN2160" s="1" t="s">
        <v>3252</v>
      </c>
      <c r="BO2160" s="1">
        <v>95</v>
      </c>
      <c r="BP2160" s="1">
        <v>95</v>
      </c>
      <c r="BQ2160" s="1" t="s">
        <v>64</v>
      </c>
      <c r="BR2160" s="1" t="s">
        <v>172</v>
      </c>
      <c r="BS2160" s="1" t="s">
        <v>84</v>
      </c>
      <c r="BU2160" s="1">
        <v>0</v>
      </c>
      <c r="BV2160" s="1">
        <v>0</v>
      </c>
      <c r="BW2160" s="1">
        <v>0</v>
      </c>
      <c r="BX2160" s="1">
        <v>0</v>
      </c>
    </row>
    <row r="2161" spans="4:76" hidden="1" x14ac:dyDescent="0.25">
      <c r="D2161" s="4"/>
      <c r="E2161" s="5" t="str">
        <f>BJ2161</f>
        <v>DPP-2020-Cycle</v>
      </c>
      <c r="F2161" s="5" t="str">
        <f>BK2161</f>
        <v>Central</v>
      </c>
      <c r="H2161" s="5" t="str">
        <f>BB2161</f>
        <v>Withdrawn</v>
      </c>
      <c r="I2161" s="6" t="str">
        <f>BS2161</f>
        <v>Not Started</v>
      </c>
      <c r="J2161" s="1" t="s">
        <v>5945</v>
      </c>
      <c r="P2161" s="1" t="str">
        <f>BM2161</f>
        <v>NRIS</v>
      </c>
      <c r="R2161" s="1">
        <f>BP2161</f>
        <v>197.3</v>
      </c>
      <c r="T2161" s="1" t="str">
        <f>BQ2161</f>
        <v>Solar</v>
      </c>
      <c r="U2161" s="1" t="str">
        <f>BH2161</f>
        <v>Cumberland</v>
      </c>
      <c r="V2161" s="1" t="str">
        <f>BI2161</f>
        <v>IL</v>
      </c>
      <c r="AB2161" s="1"/>
      <c r="AC2161" s="1"/>
      <c r="AJ2161" s="5"/>
      <c r="AK2161" s="5"/>
      <c r="AL2161" s="5"/>
      <c r="AM2161" s="5"/>
      <c r="AN2161" s="5"/>
      <c r="AO2161" s="5"/>
      <c r="AP2161" s="5"/>
      <c r="AQ2161" s="5"/>
      <c r="AR2161" s="32"/>
      <c r="AS2161" s="32"/>
      <c r="AT2161" s="28">
        <f>AR2161/($R2161*1000)</f>
        <v>0</v>
      </c>
      <c r="AU2161" s="28">
        <f>AS2161/($R2161*1000)</f>
        <v>0</v>
      </c>
      <c r="BB2161" s="1" t="s">
        <v>73</v>
      </c>
      <c r="BC2161" s="2">
        <v>44035</v>
      </c>
      <c r="BD2161" s="2">
        <v>44270</v>
      </c>
      <c r="BF2161" s="2">
        <v>45139</v>
      </c>
      <c r="BG2161" s="1" t="s">
        <v>122</v>
      </c>
      <c r="BH2161" s="1" t="s">
        <v>4208</v>
      </c>
      <c r="BI2161" s="1" t="s">
        <v>124</v>
      </c>
      <c r="BJ2161" s="1" t="s">
        <v>3565</v>
      </c>
      <c r="BK2161" s="1" t="s">
        <v>2435</v>
      </c>
      <c r="BL2161" s="1" t="s">
        <v>2857</v>
      </c>
      <c r="BM2161" s="1" t="s">
        <v>126</v>
      </c>
      <c r="BN2161" s="1" t="s">
        <v>5946</v>
      </c>
      <c r="BO2161" s="1">
        <v>197.3</v>
      </c>
      <c r="BP2161" s="1">
        <v>197.3</v>
      </c>
      <c r="BQ2161" s="1" t="s">
        <v>1485</v>
      </c>
      <c r="BR2161" s="1" t="s">
        <v>3581</v>
      </c>
      <c r="BS2161" s="1" t="s">
        <v>84</v>
      </c>
      <c r="BU2161" s="1">
        <v>0</v>
      </c>
      <c r="BV2161" s="1">
        <v>0</v>
      </c>
      <c r="BW2161" s="1">
        <v>0</v>
      </c>
      <c r="BX2161" s="1">
        <v>0</v>
      </c>
    </row>
    <row r="2162" spans="4:76" hidden="1" x14ac:dyDescent="0.25">
      <c r="D2162" s="4"/>
      <c r="E2162" s="5" t="str">
        <f>BJ2162</f>
        <v>DPP-2020-Cycle</v>
      </c>
      <c r="F2162" s="5" t="str">
        <f>BK2162</f>
        <v>Central</v>
      </c>
      <c r="H2162" s="5" t="str">
        <f>BB2162</f>
        <v>Active</v>
      </c>
      <c r="I2162" s="6" t="str">
        <f>BS2162</f>
        <v>Not Started</v>
      </c>
      <c r="J2162" s="1" t="s">
        <v>4280</v>
      </c>
      <c r="P2162" s="1" t="str">
        <f>BM2162</f>
        <v>NRIS</v>
      </c>
      <c r="R2162" s="1">
        <f>BP2162</f>
        <v>200</v>
      </c>
      <c r="T2162" s="1" t="str">
        <f>BQ2162</f>
        <v>Solar</v>
      </c>
      <c r="U2162" s="1" t="str">
        <f>BH2162</f>
        <v>White</v>
      </c>
      <c r="V2162" s="1" t="str">
        <f>BI2162</f>
        <v>IN</v>
      </c>
      <c r="AB2162" s="1"/>
      <c r="AC2162" s="1"/>
      <c r="AJ2162" s="5"/>
      <c r="AK2162" s="5"/>
      <c r="AL2162" s="5"/>
      <c r="AM2162" s="5"/>
      <c r="AN2162" s="5"/>
      <c r="AO2162" s="5"/>
      <c r="AP2162" s="5"/>
      <c r="AQ2162" s="5"/>
      <c r="AR2162" s="32"/>
      <c r="AS2162" s="32"/>
      <c r="AT2162" s="28">
        <f>AR2162/($R2162*1000)</f>
        <v>0</v>
      </c>
      <c r="AU2162" s="28">
        <f>AS2162/($R2162*1000)</f>
        <v>0</v>
      </c>
      <c r="BB2162" s="1" t="s">
        <v>2374</v>
      </c>
      <c r="BC2162" s="2">
        <v>44035</v>
      </c>
      <c r="BF2162" s="2">
        <v>45169</v>
      </c>
      <c r="BG2162" s="1" t="s">
        <v>804</v>
      </c>
      <c r="BH2162" s="1" t="s">
        <v>4281</v>
      </c>
      <c r="BI2162" s="1" t="s">
        <v>103</v>
      </c>
      <c r="BJ2162" s="1" t="s">
        <v>3565</v>
      </c>
      <c r="BK2162" s="1" t="s">
        <v>2435</v>
      </c>
      <c r="BL2162" s="1" t="s">
        <v>2857</v>
      </c>
      <c r="BM2162" s="1" t="s">
        <v>126</v>
      </c>
      <c r="BN2162" s="1" t="s">
        <v>4282</v>
      </c>
      <c r="BO2162" s="1">
        <v>200</v>
      </c>
      <c r="BP2162" s="1">
        <v>200</v>
      </c>
      <c r="BQ2162" s="1" t="s">
        <v>1485</v>
      </c>
      <c r="BR2162" s="1" t="s">
        <v>3581</v>
      </c>
      <c r="BS2162" s="1" t="s">
        <v>84</v>
      </c>
      <c r="BU2162" s="1">
        <v>0</v>
      </c>
      <c r="BV2162" s="1">
        <v>0</v>
      </c>
      <c r="BW2162" s="1">
        <v>0</v>
      </c>
      <c r="BX2162" s="1">
        <v>0</v>
      </c>
    </row>
    <row r="2163" spans="4:76" hidden="1" x14ac:dyDescent="0.25">
      <c r="D2163" s="4"/>
      <c r="E2163" s="5" t="str">
        <f>BJ2163</f>
        <v>DPP-2020-Cycle</v>
      </c>
      <c r="F2163" s="5" t="str">
        <f>BK2163</f>
        <v>East (ATC)</v>
      </c>
      <c r="H2163" s="5" t="str">
        <f>BB2163</f>
        <v>Active</v>
      </c>
      <c r="I2163" s="6" t="str">
        <f>BS2163</f>
        <v>Not Started</v>
      </c>
      <c r="J2163" s="1" t="s">
        <v>4283</v>
      </c>
      <c r="P2163" s="1" t="str">
        <f>BM2163</f>
        <v>NRIS</v>
      </c>
      <c r="R2163" s="1">
        <f>BP2163</f>
        <v>300</v>
      </c>
      <c r="T2163" s="1" t="str">
        <f>BQ2163</f>
        <v>Wind</v>
      </c>
      <c r="U2163" s="1" t="str">
        <f>BH2163</f>
        <v>Iowa,Lafayette</v>
      </c>
      <c r="V2163" s="1" t="str">
        <f>BI2163</f>
        <v>WI</v>
      </c>
      <c r="AB2163" s="1"/>
      <c r="AC2163" s="1"/>
      <c r="AJ2163" s="5"/>
      <c r="AK2163" s="5"/>
      <c r="AL2163" s="5"/>
      <c r="AM2163" s="5"/>
      <c r="AN2163" s="5"/>
      <c r="AO2163" s="5"/>
      <c r="AP2163" s="5"/>
      <c r="AQ2163" s="5"/>
      <c r="AR2163" s="32"/>
      <c r="AS2163" s="32"/>
      <c r="AT2163" s="28">
        <f>AR2163/($R2163*1000)</f>
        <v>0</v>
      </c>
      <c r="AU2163" s="28">
        <f>AS2163/($R2163*1000)</f>
        <v>0</v>
      </c>
      <c r="BB2163" s="1" t="s">
        <v>2374</v>
      </c>
      <c r="BC2163" s="2">
        <v>44035</v>
      </c>
      <c r="BF2163" s="2">
        <v>45397</v>
      </c>
      <c r="BG2163" s="1" t="s">
        <v>74</v>
      </c>
      <c r="BH2163" s="1" t="s">
        <v>4284</v>
      </c>
      <c r="BI2163" s="1" t="s">
        <v>76</v>
      </c>
      <c r="BJ2163" s="1" t="s">
        <v>3565</v>
      </c>
      <c r="BK2163" s="1" t="s">
        <v>2196</v>
      </c>
      <c r="BL2163" s="1" t="s">
        <v>2857</v>
      </c>
      <c r="BM2163" s="1" t="s">
        <v>126</v>
      </c>
      <c r="BN2163" s="1" t="s">
        <v>4285</v>
      </c>
      <c r="BO2163" s="1">
        <v>300</v>
      </c>
      <c r="BP2163" s="1">
        <v>300</v>
      </c>
      <c r="BQ2163" s="1" t="s">
        <v>97</v>
      </c>
      <c r="BR2163" s="1" t="s">
        <v>3613</v>
      </c>
      <c r="BS2163" s="1" t="s">
        <v>84</v>
      </c>
      <c r="BU2163" s="1">
        <v>0</v>
      </c>
      <c r="BV2163" s="1">
        <v>0</v>
      </c>
      <c r="BW2163" s="1">
        <v>0</v>
      </c>
      <c r="BX2163" s="1">
        <v>0</v>
      </c>
    </row>
    <row r="2164" spans="4:76" hidden="1" x14ac:dyDescent="0.25">
      <c r="D2164" s="4"/>
      <c r="E2164" s="5" t="str">
        <f>BJ2164</f>
        <v>DPP-2014-AUG</v>
      </c>
      <c r="F2164" s="5" t="str">
        <f>BK2164</f>
        <v>Central</v>
      </c>
      <c r="H2164" s="5" t="str">
        <f>BB2164</f>
        <v>Done</v>
      </c>
      <c r="I2164" s="6" t="str">
        <f>BS2164</f>
        <v>In Service</v>
      </c>
      <c r="J2164" s="1" t="s">
        <v>4793</v>
      </c>
      <c r="P2164" s="1" t="str">
        <f>BM2164</f>
        <v>NRIS Only</v>
      </c>
      <c r="R2164" s="1">
        <f>BP2164</f>
        <v>96</v>
      </c>
      <c r="T2164" s="1" t="str">
        <f>BQ2164</f>
        <v>Gas</v>
      </c>
      <c r="U2164" s="1" t="str">
        <f>BH2164</f>
        <v>Ford County</v>
      </c>
      <c r="V2164" s="1" t="str">
        <f>BI2164</f>
        <v>IL</v>
      </c>
      <c r="AB2164" s="1"/>
      <c r="AC2164" s="1"/>
      <c r="AJ2164" s="5"/>
      <c r="AK2164" s="5"/>
      <c r="AL2164" s="5"/>
      <c r="AM2164" s="5"/>
      <c r="AN2164" s="5"/>
      <c r="AO2164" s="5"/>
      <c r="AP2164" s="5"/>
      <c r="AQ2164" s="5"/>
      <c r="AR2164" s="5"/>
      <c r="AS2164" s="5"/>
      <c r="AT2164" s="5"/>
      <c r="AU2164" s="5"/>
      <c r="BB2164" s="1" t="s">
        <v>58</v>
      </c>
      <c r="BC2164" s="2">
        <v>41775</v>
      </c>
      <c r="BE2164" s="2">
        <v>42383</v>
      </c>
      <c r="BF2164" s="2">
        <v>36161</v>
      </c>
      <c r="BG2164" s="1" t="s">
        <v>122</v>
      </c>
      <c r="BH2164" s="1" t="s">
        <v>736</v>
      </c>
      <c r="BI2164" s="1" t="s">
        <v>124</v>
      </c>
      <c r="BJ2164" s="1" t="s">
        <v>2584</v>
      </c>
      <c r="BK2164" s="1" t="s">
        <v>2435</v>
      </c>
      <c r="BL2164" s="1" t="s">
        <v>134</v>
      </c>
      <c r="BM2164" s="1" t="s">
        <v>1466</v>
      </c>
      <c r="BN2164" s="1" t="s">
        <v>4794</v>
      </c>
      <c r="BO2164" s="1">
        <v>68</v>
      </c>
      <c r="BP2164" s="1">
        <v>96</v>
      </c>
      <c r="BQ2164" s="1" t="s">
        <v>64</v>
      </c>
      <c r="BR2164" s="1" t="s">
        <v>172</v>
      </c>
      <c r="BS2164" s="1" t="s">
        <v>65</v>
      </c>
      <c r="BT2164" s="2">
        <v>42674</v>
      </c>
      <c r="BU2164" s="1">
        <v>0</v>
      </c>
      <c r="BV2164" s="1">
        <v>0</v>
      </c>
      <c r="BW2164" s="1">
        <v>0</v>
      </c>
      <c r="BX2164" s="1">
        <v>0</v>
      </c>
    </row>
    <row r="2165" spans="4:76" hidden="1" x14ac:dyDescent="0.25">
      <c r="D2165" s="4"/>
      <c r="E2165" s="5" t="str">
        <f>BJ2165</f>
        <v>DPP-2014-AUG</v>
      </c>
      <c r="F2165" s="5" t="str">
        <f>BK2165</f>
        <v>East (ITC)</v>
      </c>
      <c r="H2165" s="5" t="str">
        <f>BB2165</f>
        <v>Done</v>
      </c>
      <c r="I2165" s="6" t="str">
        <f>BS2165</f>
        <v>In Service</v>
      </c>
      <c r="J2165" s="1" t="s">
        <v>4795</v>
      </c>
      <c r="P2165" s="1" t="str">
        <f>BM2165</f>
        <v>NRIS</v>
      </c>
      <c r="R2165" s="1">
        <f>BP2165</f>
        <v>100</v>
      </c>
      <c r="T2165" s="1" t="str">
        <f>BQ2165</f>
        <v>Wind</v>
      </c>
      <c r="U2165" s="1" t="str">
        <f>BH2165</f>
        <v>Huron County</v>
      </c>
      <c r="V2165" s="1" t="str">
        <f>BI2165</f>
        <v>MI</v>
      </c>
      <c r="AB2165" s="1"/>
      <c r="AC2165" s="1"/>
      <c r="AJ2165" s="5"/>
      <c r="AK2165" s="5"/>
      <c r="AL2165" s="5"/>
      <c r="AM2165" s="5"/>
      <c r="AN2165" s="5"/>
      <c r="AO2165" s="5"/>
      <c r="AP2165" s="5"/>
      <c r="AQ2165" s="5"/>
      <c r="AR2165" s="5"/>
      <c r="AS2165" s="5"/>
      <c r="AT2165" s="5"/>
      <c r="AU2165" s="5"/>
      <c r="BB2165" s="1" t="s">
        <v>58</v>
      </c>
      <c r="BC2165" s="2">
        <v>41775</v>
      </c>
      <c r="BE2165" s="2">
        <v>42242</v>
      </c>
      <c r="BF2165" s="2">
        <v>42979</v>
      </c>
      <c r="BG2165" s="1" t="s">
        <v>128</v>
      </c>
      <c r="BH2165" s="1" t="s">
        <v>546</v>
      </c>
      <c r="BI2165" s="1" t="s">
        <v>130</v>
      </c>
      <c r="BJ2165" s="1" t="s">
        <v>2584</v>
      </c>
      <c r="BK2165" s="1" t="s">
        <v>1808</v>
      </c>
      <c r="BL2165" s="1" t="s">
        <v>134</v>
      </c>
      <c r="BM2165" s="1" t="s">
        <v>126</v>
      </c>
      <c r="BN2165" s="1" t="s">
        <v>4796</v>
      </c>
      <c r="BO2165" s="1">
        <v>100</v>
      </c>
      <c r="BP2165" s="1">
        <v>100</v>
      </c>
      <c r="BQ2165" s="1" t="s">
        <v>97</v>
      </c>
      <c r="BR2165" s="1" t="s">
        <v>98</v>
      </c>
      <c r="BS2165" s="1" t="s">
        <v>65</v>
      </c>
      <c r="BT2165" s="2">
        <v>42614</v>
      </c>
      <c r="BU2165" s="1">
        <v>0</v>
      </c>
      <c r="BV2165" s="1">
        <v>0</v>
      </c>
      <c r="BW2165" s="1">
        <v>0</v>
      </c>
      <c r="BX2165" s="1">
        <v>0</v>
      </c>
    </row>
    <row r="2166" spans="4:76" hidden="1" x14ac:dyDescent="0.25">
      <c r="D2166" s="4"/>
      <c r="E2166" s="5" t="str">
        <f>BJ2166</f>
        <v>DPP-2020-Cycle</v>
      </c>
      <c r="F2166" s="5" t="str">
        <f>BK2166</f>
        <v>Central</v>
      </c>
      <c r="H2166" s="5" t="str">
        <f>BB2166</f>
        <v>Active</v>
      </c>
      <c r="I2166" s="6" t="str">
        <f>BS2166</f>
        <v>Not Started</v>
      </c>
      <c r="J2166" s="1" t="s">
        <v>4286</v>
      </c>
      <c r="P2166" s="1" t="str">
        <f>BM2166</f>
        <v>NRIS Only</v>
      </c>
      <c r="R2166" s="1">
        <f>BP2166</f>
        <v>50</v>
      </c>
      <c r="T2166" s="1" t="str">
        <f>BQ2166</f>
        <v>Wind</v>
      </c>
      <c r="U2166" s="1" t="str">
        <f>BH2166</f>
        <v>Warren</v>
      </c>
      <c r="V2166" s="1" t="str">
        <f>BI2166</f>
        <v>IN</v>
      </c>
      <c r="AB2166" s="1"/>
      <c r="AC2166" s="1"/>
      <c r="AJ2166" s="5"/>
      <c r="AK2166" s="5"/>
      <c r="AL2166" s="5"/>
      <c r="AM2166" s="5"/>
      <c r="AN2166" s="5"/>
      <c r="AO2166" s="5"/>
      <c r="AP2166" s="5"/>
      <c r="AQ2166" s="5"/>
      <c r="AR2166" s="32"/>
      <c r="AS2166" s="32"/>
      <c r="AT2166" s="28">
        <f>AR2166/($R2166*1000)</f>
        <v>0</v>
      </c>
      <c r="AU2166" s="28">
        <f>AS2166/($R2166*1000)</f>
        <v>0</v>
      </c>
      <c r="BB2166" s="1" t="s">
        <v>2374</v>
      </c>
      <c r="BC2166" s="2">
        <v>44035</v>
      </c>
      <c r="BF2166" s="2">
        <v>45047</v>
      </c>
      <c r="BG2166" s="1" t="s">
        <v>2850</v>
      </c>
      <c r="BH2166" s="1" t="s">
        <v>4287</v>
      </c>
      <c r="BI2166" s="1" t="s">
        <v>103</v>
      </c>
      <c r="BJ2166" s="1" t="s">
        <v>3565</v>
      </c>
      <c r="BK2166" s="1" t="s">
        <v>2435</v>
      </c>
      <c r="BL2166" s="1" t="s">
        <v>2857</v>
      </c>
      <c r="BM2166" s="1" t="s">
        <v>1466</v>
      </c>
      <c r="BN2166" s="1" t="s">
        <v>4288</v>
      </c>
      <c r="BO2166" s="1">
        <v>50</v>
      </c>
      <c r="BP2166" s="1">
        <v>50</v>
      </c>
      <c r="BQ2166" s="1" t="s">
        <v>97</v>
      </c>
      <c r="BR2166" s="1" t="s">
        <v>3613</v>
      </c>
      <c r="BS2166" s="1" t="s">
        <v>84</v>
      </c>
      <c r="BU2166" s="1">
        <v>0</v>
      </c>
      <c r="BV2166" s="1">
        <v>0</v>
      </c>
      <c r="BW2166" s="1">
        <v>0</v>
      </c>
      <c r="BX2166" s="1">
        <v>0</v>
      </c>
    </row>
    <row r="2167" spans="4:76" hidden="1" x14ac:dyDescent="0.25">
      <c r="D2167" s="4"/>
      <c r="E2167" s="5" t="str">
        <f>BJ2167</f>
        <v>DPP-2020-Cycle</v>
      </c>
      <c r="F2167" s="5" t="str">
        <f>BK2167</f>
        <v>East (ATC)</v>
      </c>
      <c r="H2167" s="5" t="str">
        <f>BB2167</f>
        <v>Withdrawn</v>
      </c>
      <c r="I2167" s="6" t="str">
        <f>BS2167</f>
        <v>Not Started</v>
      </c>
      <c r="J2167" s="1" t="s">
        <v>5550</v>
      </c>
      <c r="P2167" s="1" t="str">
        <f>BM2167</f>
        <v>NRIS</v>
      </c>
      <c r="R2167" s="1">
        <f>BP2167</f>
        <v>150</v>
      </c>
      <c r="T2167" s="1" t="str">
        <f>BQ2167</f>
        <v>Solar</v>
      </c>
      <c r="U2167" s="1" t="str">
        <f>BH2167</f>
        <v>Calumet</v>
      </c>
      <c r="V2167" s="1" t="str">
        <f>BI2167</f>
        <v>WI</v>
      </c>
      <c r="AB2167" s="1"/>
      <c r="AC2167" s="1"/>
      <c r="AJ2167" s="5"/>
      <c r="AK2167" s="5"/>
      <c r="AL2167" s="5"/>
      <c r="AM2167" s="5"/>
      <c r="AN2167" s="5"/>
      <c r="AO2167" s="5"/>
      <c r="AP2167" s="5"/>
      <c r="AQ2167" s="5"/>
      <c r="AR2167" s="32"/>
      <c r="AS2167" s="32"/>
      <c r="AT2167" s="28">
        <f>AR2167/($R2167*1000)</f>
        <v>0</v>
      </c>
      <c r="AU2167" s="28">
        <f>AS2167/($R2167*1000)</f>
        <v>0</v>
      </c>
      <c r="BB2167" s="1" t="s">
        <v>73</v>
      </c>
      <c r="BC2167" s="2">
        <v>44035</v>
      </c>
      <c r="BD2167" s="2">
        <v>44146</v>
      </c>
      <c r="BF2167" s="2">
        <v>45261</v>
      </c>
      <c r="BG2167" s="1" t="s">
        <v>74</v>
      </c>
      <c r="BH2167" s="1" t="s">
        <v>5551</v>
      </c>
      <c r="BI2167" s="1" t="s">
        <v>76</v>
      </c>
      <c r="BJ2167" s="1" t="s">
        <v>3565</v>
      </c>
      <c r="BK2167" s="1" t="s">
        <v>2196</v>
      </c>
      <c r="BL2167" s="1" t="s">
        <v>2857</v>
      </c>
      <c r="BM2167" s="1" t="s">
        <v>126</v>
      </c>
      <c r="BN2167" s="1" t="s">
        <v>5552</v>
      </c>
      <c r="BO2167" s="1">
        <v>150</v>
      </c>
      <c r="BP2167" s="1">
        <v>150</v>
      </c>
      <c r="BQ2167" s="1" t="s">
        <v>1485</v>
      </c>
      <c r="BR2167" s="1" t="s">
        <v>3581</v>
      </c>
      <c r="BS2167" s="1" t="s">
        <v>84</v>
      </c>
      <c r="BU2167" s="1">
        <v>0</v>
      </c>
      <c r="BV2167" s="1">
        <v>0</v>
      </c>
      <c r="BW2167" s="1">
        <v>0</v>
      </c>
      <c r="BX2167" s="1">
        <v>0</v>
      </c>
    </row>
    <row r="2168" spans="4:76" hidden="1" x14ac:dyDescent="0.25">
      <c r="D2168" s="4"/>
      <c r="E2168" s="5" t="str">
        <f>BJ2168</f>
        <v>DPP-2014-AUG</v>
      </c>
      <c r="F2168" s="5" t="str">
        <f>BK2168</f>
        <v>West</v>
      </c>
      <c r="H2168" s="5" t="str">
        <f>BB2168</f>
        <v>Done</v>
      </c>
      <c r="I2168" s="6" t="str">
        <f>BS2168</f>
        <v>In Service</v>
      </c>
      <c r="J2168" s="1" t="s">
        <v>4802</v>
      </c>
      <c r="P2168" s="1" t="str">
        <f>BM2168</f>
        <v>NRIS</v>
      </c>
      <c r="R2168" s="1">
        <f>BP2168</f>
        <v>150</v>
      </c>
      <c r="T2168" s="1" t="str">
        <f>BQ2168</f>
        <v>Wind</v>
      </c>
      <c r="U2168" s="1" t="str">
        <f>BH2168</f>
        <v>Adams County</v>
      </c>
      <c r="V2168" s="1" t="str">
        <f>BI2168</f>
        <v>IA</v>
      </c>
      <c r="AB2168" s="1"/>
      <c r="AC2168" s="1"/>
      <c r="AJ2168" s="5"/>
      <c r="AK2168" s="5"/>
      <c r="AL2168" s="5"/>
      <c r="AM2168" s="5"/>
      <c r="AN2168" s="5"/>
      <c r="AO2168" s="5"/>
      <c r="AP2168" s="5"/>
      <c r="AQ2168" s="5"/>
      <c r="AR2168" s="5"/>
      <c r="AS2168" s="5"/>
      <c r="AT2168" s="5"/>
      <c r="AU2168" s="5"/>
      <c r="BB2168" s="1" t="s">
        <v>58</v>
      </c>
      <c r="BC2168" s="2">
        <v>41778</v>
      </c>
      <c r="BE2168" s="2">
        <v>42499</v>
      </c>
      <c r="BF2168" s="2">
        <v>42278</v>
      </c>
      <c r="BG2168" s="1" t="s">
        <v>251</v>
      </c>
      <c r="BH2168" s="1" t="s">
        <v>1087</v>
      </c>
      <c r="BI2168" s="1" t="s">
        <v>89</v>
      </c>
      <c r="BJ2168" s="1" t="s">
        <v>2584</v>
      </c>
      <c r="BK2168" s="1" t="s">
        <v>725</v>
      </c>
      <c r="BL2168" s="1" t="s">
        <v>134</v>
      </c>
      <c r="BM2168" s="1" t="s">
        <v>126</v>
      </c>
      <c r="BN2168" s="1" t="s">
        <v>4803</v>
      </c>
      <c r="BO2168" s="1">
        <v>150</v>
      </c>
      <c r="BP2168" s="1">
        <v>150</v>
      </c>
      <c r="BQ2168" s="1" t="s">
        <v>97</v>
      </c>
      <c r="BR2168" s="1" t="s">
        <v>98</v>
      </c>
      <c r="BS2168" s="1" t="s">
        <v>65</v>
      </c>
      <c r="BT2168" s="2">
        <v>42583</v>
      </c>
      <c r="BU2168" s="1">
        <v>0</v>
      </c>
      <c r="BV2168" s="1">
        <v>0</v>
      </c>
      <c r="BW2168" s="1">
        <v>0</v>
      </c>
      <c r="BX2168" s="1">
        <v>0</v>
      </c>
    </row>
    <row r="2169" spans="4:76" hidden="1" x14ac:dyDescent="0.25">
      <c r="D2169" s="4"/>
      <c r="E2169" s="5" t="str">
        <f>BJ2169</f>
        <v>DPP-2014-AUG</v>
      </c>
      <c r="F2169" s="5" t="str">
        <f>BK2169</f>
        <v>West</v>
      </c>
      <c r="H2169" s="5" t="str">
        <f>BB2169</f>
        <v>Done</v>
      </c>
      <c r="I2169" s="6" t="str">
        <f>BS2169</f>
        <v>In Service</v>
      </c>
      <c r="J2169" s="1" t="s">
        <v>4804</v>
      </c>
      <c r="P2169" s="1" t="str">
        <f>BM2169</f>
        <v>NRIS</v>
      </c>
      <c r="R2169" s="1">
        <f>BP2169</f>
        <v>169</v>
      </c>
      <c r="T2169" s="1" t="str">
        <f>BQ2169</f>
        <v>Wind</v>
      </c>
      <c r="U2169" s="1" t="str">
        <f>BH2169</f>
        <v>Mahaska County</v>
      </c>
      <c r="V2169" s="1" t="str">
        <f>BI2169</f>
        <v>IA</v>
      </c>
      <c r="AB2169" s="1"/>
      <c r="AC2169" s="1"/>
      <c r="AJ2169" s="5"/>
      <c r="AK2169" s="5"/>
      <c r="AL2169" s="5"/>
      <c r="AM2169" s="5"/>
      <c r="AN2169" s="5"/>
      <c r="AO2169" s="5"/>
      <c r="AP2169" s="5"/>
      <c r="AQ2169" s="5"/>
      <c r="AR2169" s="5"/>
      <c r="AS2169" s="5"/>
      <c r="AT2169" s="5"/>
      <c r="AU2169" s="5"/>
      <c r="BB2169" s="1" t="s">
        <v>58</v>
      </c>
      <c r="BC2169" s="2">
        <v>41778</v>
      </c>
      <c r="BE2169" s="2">
        <v>42538</v>
      </c>
      <c r="BF2169" s="2">
        <v>42917</v>
      </c>
      <c r="BG2169" s="1" t="s">
        <v>87</v>
      </c>
      <c r="BH2169" s="1" t="s">
        <v>4805</v>
      </c>
      <c r="BI2169" s="1" t="s">
        <v>89</v>
      </c>
      <c r="BJ2169" s="1" t="s">
        <v>2584</v>
      </c>
      <c r="BK2169" s="1" t="s">
        <v>725</v>
      </c>
      <c r="BL2169" s="1" t="s">
        <v>134</v>
      </c>
      <c r="BM2169" s="1" t="s">
        <v>126</v>
      </c>
      <c r="BN2169" s="1" t="s">
        <v>4806</v>
      </c>
      <c r="BO2169" s="1">
        <v>169</v>
      </c>
      <c r="BP2169" s="1">
        <v>169</v>
      </c>
      <c r="BQ2169" s="1" t="s">
        <v>97</v>
      </c>
      <c r="BR2169" s="1" t="s">
        <v>98</v>
      </c>
      <c r="BS2169" s="1" t="s">
        <v>65</v>
      </c>
      <c r="BT2169" s="2">
        <v>43036</v>
      </c>
      <c r="BU2169" s="1">
        <v>0</v>
      </c>
      <c r="BV2169" s="1">
        <v>0</v>
      </c>
      <c r="BW2169" s="1">
        <v>0</v>
      </c>
      <c r="BX2169" s="1">
        <v>0</v>
      </c>
    </row>
    <row r="2170" spans="4:76" hidden="1" x14ac:dyDescent="0.25">
      <c r="D2170" s="4"/>
      <c r="E2170" s="5" t="str">
        <f>BJ2170</f>
        <v>DPP-2020-Cycle</v>
      </c>
      <c r="F2170" s="5" t="str">
        <f>BK2170</f>
        <v>West</v>
      </c>
      <c r="H2170" s="5" t="str">
        <f>BB2170</f>
        <v>Withdrawn</v>
      </c>
      <c r="I2170" s="6" t="str">
        <f>BS2170</f>
        <v>Not Started</v>
      </c>
      <c r="J2170" s="1" t="s">
        <v>5532</v>
      </c>
      <c r="P2170" s="1" t="str">
        <f>BM2170</f>
        <v>NRIS Only</v>
      </c>
      <c r="R2170" s="1">
        <f>BP2170</f>
        <v>34</v>
      </c>
      <c r="T2170" s="1" t="str">
        <f>BQ2170</f>
        <v>Wind</v>
      </c>
      <c r="U2170" s="1" t="str">
        <f>BH2170</f>
        <v>Osceola</v>
      </c>
      <c r="V2170" s="1" t="str">
        <f>BI2170</f>
        <v>IA</v>
      </c>
      <c r="AB2170" s="1"/>
      <c r="AC2170" s="1"/>
      <c r="AJ2170" s="5"/>
      <c r="AK2170" s="5"/>
      <c r="AL2170" s="5"/>
      <c r="AM2170" s="5"/>
      <c r="AN2170" s="5"/>
      <c r="AO2170" s="5"/>
      <c r="AP2170" s="5"/>
      <c r="AQ2170" s="5"/>
      <c r="AR2170" s="32"/>
      <c r="AS2170" s="32"/>
      <c r="AT2170" s="28">
        <f>AR2170/($R2170*1000)</f>
        <v>0</v>
      </c>
      <c r="AU2170" s="28">
        <f>AS2170/($R2170*1000)</f>
        <v>0</v>
      </c>
      <c r="BB2170" s="1" t="s">
        <v>73</v>
      </c>
      <c r="BC2170" s="2">
        <v>44035</v>
      </c>
      <c r="BD2170" s="2">
        <v>44112</v>
      </c>
      <c r="BF2170" s="2">
        <v>45261</v>
      </c>
      <c r="BG2170" s="1" t="s">
        <v>87</v>
      </c>
      <c r="BH2170" s="1" t="s">
        <v>5533</v>
      </c>
      <c r="BI2170" s="1" t="s">
        <v>89</v>
      </c>
      <c r="BJ2170" s="1" t="s">
        <v>3565</v>
      </c>
      <c r="BK2170" s="1" t="s">
        <v>725</v>
      </c>
      <c r="BL2170" s="1" t="s">
        <v>2857</v>
      </c>
      <c r="BM2170" s="1" t="s">
        <v>1466</v>
      </c>
      <c r="BN2170" s="1" t="s">
        <v>5534</v>
      </c>
      <c r="BO2170" s="1">
        <v>34</v>
      </c>
      <c r="BP2170" s="1">
        <v>34</v>
      </c>
      <c r="BQ2170" s="1" t="s">
        <v>97</v>
      </c>
      <c r="BR2170" s="1" t="s">
        <v>3613</v>
      </c>
      <c r="BS2170" s="1" t="s">
        <v>84</v>
      </c>
      <c r="BU2170" s="1">
        <v>0</v>
      </c>
      <c r="BV2170" s="1">
        <v>0</v>
      </c>
      <c r="BW2170" s="1">
        <v>0</v>
      </c>
      <c r="BX2170" s="1">
        <v>0</v>
      </c>
    </row>
    <row r="2171" spans="4:76" hidden="1" x14ac:dyDescent="0.25">
      <c r="D2171" s="4"/>
      <c r="E2171" s="5" t="str">
        <f>BJ2171</f>
        <v>DPP-2019-Cycle</v>
      </c>
      <c r="F2171" s="5" t="str">
        <f>BK2171</f>
        <v>East (ATC)</v>
      </c>
      <c r="H2171" s="5" t="str">
        <f>BB2171</f>
        <v>Active</v>
      </c>
      <c r="I2171" s="6" t="str">
        <f>BS2171</f>
        <v>Not Started</v>
      </c>
      <c r="J2171" s="1" t="s">
        <v>3282</v>
      </c>
      <c r="P2171" s="1" t="str">
        <f>BM2171</f>
        <v>NRIS</v>
      </c>
      <c r="R2171" s="1">
        <f>BP2171</f>
        <v>50</v>
      </c>
      <c r="T2171" s="1" t="str">
        <f>BQ2171</f>
        <v>Gas</v>
      </c>
      <c r="U2171" s="1" t="str">
        <f>BH2171</f>
        <v>Chippewa County</v>
      </c>
      <c r="V2171" s="1" t="str">
        <f>BI2171</f>
        <v>MI</v>
      </c>
      <c r="AB2171" s="1"/>
      <c r="AC2171" s="1"/>
      <c r="AJ2171" s="5"/>
      <c r="AK2171" s="5"/>
      <c r="AL2171" s="5"/>
      <c r="AM2171" s="5"/>
      <c r="AN2171" s="5"/>
      <c r="AO2171" s="5"/>
      <c r="AP2171" s="5"/>
      <c r="AQ2171" s="5"/>
      <c r="AR2171" s="5"/>
      <c r="AS2171" s="5"/>
      <c r="AT2171" s="5"/>
      <c r="AU2171" s="5"/>
      <c r="BB2171" s="1" t="s">
        <v>2374</v>
      </c>
      <c r="BC2171" s="2">
        <v>43584</v>
      </c>
      <c r="BF2171" s="2">
        <v>44256</v>
      </c>
      <c r="BG2171" s="1" t="s">
        <v>74</v>
      </c>
      <c r="BH2171" s="1" t="s">
        <v>972</v>
      </c>
      <c r="BI2171" s="1" t="s">
        <v>130</v>
      </c>
      <c r="BJ2171" s="1" t="s">
        <v>2856</v>
      </c>
      <c r="BK2171" s="1" t="s">
        <v>2196</v>
      </c>
      <c r="BL2171" s="1" t="s">
        <v>2863</v>
      </c>
      <c r="BM2171" s="1" t="s">
        <v>126</v>
      </c>
      <c r="BN2171" s="1" t="s">
        <v>3283</v>
      </c>
      <c r="BO2171" s="1">
        <v>50</v>
      </c>
      <c r="BP2171" s="1">
        <v>50</v>
      </c>
      <c r="BQ2171" s="1" t="s">
        <v>64</v>
      </c>
      <c r="BR2171" s="1" t="s">
        <v>172</v>
      </c>
      <c r="BS2171" s="1" t="s">
        <v>84</v>
      </c>
      <c r="BU2171" s="1">
        <v>50</v>
      </c>
      <c r="BV2171" s="1">
        <v>50</v>
      </c>
      <c r="BW2171" s="1">
        <v>0</v>
      </c>
      <c r="BX2171" s="1">
        <v>0</v>
      </c>
    </row>
    <row r="2172" spans="4:76" hidden="1" x14ac:dyDescent="0.25">
      <c r="D2172" s="4"/>
      <c r="E2172" s="5" t="str">
        <f>BJ2172</f>
        <v>DPP-2020-Cycle</v>
      </c>
      <c r="F2172" s="5" t="str">
        <f>BK2172</f>
        <v>Central</v>
      </c>
      <c r="H2172" s="5" t="str">
        <f>BB2172</f>
        <v>Active</v>
      </c>
      <c r="I2172" s="6" t="str">
        <f>BS2172</f>
        <v>Not Started</v>
      </c>
      <c r="J2172" s="1" t="s">
        <v>4293</v>
      </c>
      <c r="P2172" s="1" t="str">
        <f>BM2172</f>
        <v>NRIS</v>
      </c>
      <c r="R2172" s="1">
        <f>BP2172</f>
        <v>100</v>
      </c>
      <c r="T2172" s="1" t="str">
        <f>BQ2172</f>
        <v>Solar</v>
      </c>
      <c r="U2172" s="1" t="str">
        <f>BH2172</f>
        <v>Perry</v>
      </c>
      <c r="V2172" s="1" t="str">
        <f>BI2172</f>
        <v>IL</v>
      </c>
      <c r="AB2172" s="1"/>
      <c r="AC2172" s="1"/>
      <c r="AJ2172" s="5"/>
      <c r="AK2172" s="5"/>
      <c r="AL2172" s="5"/>
      <c r="AM2172" s="5"/>
      <c r="AN2172" s="5"/>
      <c r="AO2172" s="5"/>
      <c r="AP2172" s="5"/>
      <c r="AQ2172" s="5"/>
      <c r="AR2172" s="32"/>
      <c r="AS2172" s="32"/>
      <c r="AT2172" s="28">
        <f>AR2172/($R2172*1000)</f>
        <v>0</v>
      </c>
      <c r="AU2172" s="28">
        <f>AS2172/($R2172*1000)</f>
        <v>0</v>
      </c>
      <c r="BB2172" s="1" t="s">
        <v>2374</v>
      </c>
      <c r="BC2172" s="2">
        <v>44035</v>
      </c>
      <c r="BF2172" s="2">
        <v>45170</v>
      </c>
      <c r="BG2172" s="1" t="s">
        <v>122</v>
      </c>
      <c r="BH2172" s="1" t="s">
        <v>4094</v>
      </c>
      <c r="BI2172" s="1" t="s">
        <v>124</v>
      </c>
      <c r="BJ2172" s="1" t="s">
        <v>3565</v>
      </c>
      <c r="BK2172" s="1" t="s">
        <v>2435</v>
      </c>
      <c r="BL2172" s="1" t="s">
        <v>2857</v>
      </c>
      <c r="BM2172" s="1" t="s">
        <v>126</v>
      </c>
      <c r="BN2172" s="1" t="s">
        <v>4294</v>
      </c>
      <c r="BO2172" s="1">
        <v>100</v>
      </c>
      <c r="BP2172" s="1">
        <v>100</v>
      </c>
      <c r="BQ2172" s="1" t="s">
        <v>1485</v>
      </c>
      <c r="BR2172" s="1" t="s">
        <v>3581</v>
      </c>
      <c r="BS2172" s="1" t="s">
        <v>84</v>
      </c>
      <c r="BU2172" s="1">
        <v>0</v>
      </c>
      <c r="BV2172" s="1">
        <v>0</v>
      </c>
      <c r="BW2172" s="1">
        <v>0</v>
      </c>
      <c r="BX2172" s="1">
        <v>0</v>
      </c>
    </row>
    <row r="2173" spans="4:76" hidden="1" x14ac:dyDescent="0.25">
      <c r="D2173" s="4"/>
      <c r="E2173" s="5" t="str">
        <f>BJ2173</f>
        <v>DPP-2014-AUG</v>
      </c>
      <c r="F2173" s="5" t="str">
        <f>BK2173</f>
        <v>South</v>
      </c>
      <c r="H2173" s="5" t="str">
        <f>BB2173</f>
        <v>Done</v>
      </c>
      <c r="I2173" s="6" t="str">
        <f>BS2173</f>
        <v>In Service</v>
      </c>
      <c r="J2173" s="1" t="s">
        <v>4813</v>
      </c>
      <c r="P2173" s="1" t="str">
        <f>BM2173</f>
        <v>NRIS</v>
      </c>
      <c r="R2173" s="1">
        <f>BP2173</f>
        <v>81</v>
      </c>
      <c r="T2173" s="1" t="str">
        <f>BQ2173</f>
        <v>Solar</v>
      </c>
      <c r="U2173" s="1" t="str">
        <f>BH2173</f>
        <v>Arkansas County</v>
      </c>
      <c r="V2173" s="1" t="str">
        <f>BI2173</f>
        <v>AR</v>
      </c>
      <c r="AB2173" s="1"/>
      <c r="AC2173" s="1"/>
      <c r="AJ2173" s="5"/>
      <c r="AK2173" s="5"/>
      <c r="AL2173" s="5"/>
      <c r="AM2173" s="5"/>
      <c r="AN2173" s="5"/>
      <c r="AO2173" s="5"/>
      <c r="AP2173" s="5"/>
      <c r="AQ2173" s="5"/>
      <c r="AR2173" s="5"/>
      <c r="AS2173" s="5"/>
      <c r="AT2173" s="5"/>
      <c r="AU2173" s="5"/>
      <c r="BB2173" s="1" t="s">
        <v>58</v>
      </c>
      <c r="BC2173" s="2">
        <v>41778</v>
      </c>
      <c r="BE2173" s="2">
        <v>42261</v>
      </c>
      <c r="BF2173" s="2">
        <v>42979</v>
      </c>
      <c r="BG2173" s="1" t="s">
        <v>59</v>
      </c>
      <c r="BH2173" s="1" t="s">
        <v>2578</v>
      </c>
      <c r="BI2173" s="1" t="s">
        <v>2394</v>
      </c>
      <c r="BJ2173" s="1" t="s">
        <v>2584</v>
      </c>
      <c r="BK2173" s="1" t="s">
        <v>2395</v>
      </c>
      <c r="BL2173" s="1" t="s">
        <v>77</v>
      </c>
      <c r="BM2173" s="1" t="s">
        <v>126</v>
      </c>
      <c r="BN2173" s="1" t="s">
        <v>4814</v>
      </c>
      <c r="BO2173" s="1">
        <v>81</v>
      </c>
      <c r="BP2173" s="1">
        <v>81</v>
      </c>
      <c r="BQ2173" s="1" t="s">
        <v>1485</v>
      </c>
      <c r="BR2173" s="1" t="s">
        <v>2499</v>
      </c>
      <c r="BS2173" s="1" t="s">
        <v>65</v>
      </c>
      <c r="BT2173" s="2">
        <v>42614</v>
      </c>
      <c r="BU2173" s="1">
        <v>0</v>
      </c>
      <c r="BV2173" s="1">
        <v>0</v>
      </c>
      <c r="BW2173" s="1">
        <v>0</v>
      </c>
      <c r="BX2173" s="1">
        <v>0</v>
      </c>
    </row>
    <row r="2174" spans="4:76" hidden="1" x14ac:dyDescent="0.25">
      <c r="D2174" s="4"/>
      <c r="E2174" s="5" t="str">
        <f>BJ2174</f>
        <v>DPP-2020-Cycle</v>
      </c>
      <c r="F2174" s="5" t="str">
        <f>BK2174</f>
        <v>East (ATC)</v>
      </c>
      <c r="H2174" s="5" t="str">
        <f>BB2174</f>
        <v>Active</v>
      </c>
      <c r="I2174" s="6" t="str">
        <f>BS2174</f>
        <v>Not Started</v>
      </c>
      <c r="J2174" s="1" t="s">
        <v>4295</v>
      </c>
      <c r="P2174" s="1" t="str">
        <f>BM2174</f>
        <v>NRIS</v>
      </c>
      <c r="R2174" s="1">
        <f>BP2174</f>
        <v>100</v>
      </c>
      <c r="T2174" s="1" t="str">
        <f>BQ2174</f>
        <v>Solar</v>
      </c>
      <c r="U2174" s="1" t="str">
        <f>BH2174</f>
        <v>Kenosha</v>
      </c>
      <c r="V2174" s="1" t="str">
        <f>BI2174</f>
        <v>WI</v>
      </c>
      <c r="AB2174" s="1"/>
      <c r="AC2174" s="1"/>
      <c r="AJ2174" s="5"/>
      <c r="AK2174" s="5"/>
      <c r="AL2174" s="5"/>
      <c r="AM2174" s="5"/>
      <c r="AN2174" s="5"/>
      <c r="AO2174" s="5"/>
      <c r="AP2174" s="5"/>
      <c r="AQ2174" s="5"/>
      <c r="AR2174" s="32"/>
      <c r="AS2174" s="32"/>
      <c r="AT2174" s="28">
        <f>AR2174/($R2174*1000)</f>
        <v>0</v>
      </c>
      <c r="AU2174" s="28">
        <f>AS2174/($R2174*1000)</f>
        <v>0</v>
      </c>
      <c r="BB2174" s="1" t="s">
        <v>2374</v>
      </c>
      <c r="BC2174" s="2">
        <v>44035</v>
      </c>
      <c r="BF2174" s="2">
        <v>45596</v>
      </c>
      <c r="BG2174" s="1" t="s">
        <v>74</v>
      </c>
      <c r="BH2174" s="1" t="s">
        <v>4296</v>
      </c>
      <c r="BI2174" s="1" t="s">
        <v>76</v>
      </c>
      <c r="BJ2174" s="1" t="s">
        <v>3565</v>
      </c>
      <c r="BK2174" s="1" t="s">
        <v>2196</v>
      </c>
      <c r="BL2174" s="1" t="s">
        <v>2857</v>
      </c>
      <c r="BM2174" s="1" t="s">
        <v>126</v>
      </c>
      <c r="BN2174" s="1" t="s">
        <v>4297</v>
      </c>
      <c r="BO2174" s="1">
        <v>100</v>
      </c>
      <c r="BP2174" s="1">
        <v>100</v>
      </c>
      <c r="BQ2174" s="1" t="s">
        <v>1485</v>
      </c>
      <c r="BR2174" s="1" t="s">
        <v>3581</v>
      </c>
      <c r="BS2174" s="1" t="s">
        <v>84</v>
      </c>
      <c r="BU2174" s="1">
        <v>0</v>
      </c>
      <c r="BV2174" s="1">
        <v>0</v>
      </c>
      <c r="BW2174" s="1">
        <v>0</v>
      </c>
      <c r="BX2174" s="1">
        <v>0</v>
      </c>
    </row>
    <row r="2175" spans="4:76" hidden="1" x14ac:dyDescent="0.25">
      <c r="D2175" s="4"/>
      <c r="E2175" s="5" t="str">
        <f>BJ2175</f>
        <v>DPP-2020-Cycle</v>
      </c>
      <c r="F2175" s="5" t="str">
        <f>BK2175</f>
        <v>East (ATC)</v>
      </c>
      <c r="H2175" s="5" t="str">
        <f>BB2175</f>
        <v>Active</v>
      </c>
      <c r="I2175" s="6" t="str">
        <f>BS2175</f>
        <v>Not Started</v>
      </c>
      <c r="J2175" s="1" t="s">
        <v>4298</v>
      </c>
      <c r="P2175" s="1" t="str">
        <f>BM2175</f>
        <v>NRIS</v>
      </c>
      <c r="R2175" s="1">
        <f>BP2175</f>
        <v>200</v>
      </c>
      <c r="T2175" s="1" t="str">
        <f>BQ2175</f>
        <v>Solar</v>
      </c>
      <c r="U2175" s="1" t="str">
        <f>BH2175</f>
        <v>Dane</v>
      </c>
      <c r="V2175" s="1" t="str">
        <f>BI2175</f>
        <v>WI</v>
      </c>
      <c r="AB2175" s="1"/>
      <c r="AC2175" s="1"/>
      <c r="AJ2175" s="5"/>
      <c r="AK2175" s="5"/>
      <c r="AL2175" s="5"/>
      <c r="AM2175" s="5"/>
      <c r="AN2175" s="5"/>
      <c r="AO2175" s="5"/>
      <c r="AP2175" s="5"/>
      <c r="AQ2175" s="5"/>
      <c r="AR2175" s="32"/>
      <c r="AS2175" s="32"/>
      <c r="AT2175" s="28">
        <f>AR2175/($R2175*1000)</f>
        <v>0</v>
      </c>
      <c r="AU2175" s="28">
        <f>AS2175/($R2175*1000)</f>
        <v>0</v>
      </c>
      <c r="BB2175" s="1" t="s">
        <v>2374</v>
      </c>
      <c r="BC2175" s="2">
        <v>44244</v>
      </c>
      <c r="BF2175" s="2">
        <v>45596</v>
      </c>
      <c r="BG2175" s="1" t="s">
        <v>74</v>
      </c>
      <c r="BH2175" s="1" t="s">
        <v>4299</v>
      </c>
      <c r="BI2175" s="1" t="s">
        <v>76</v>
      </c>
      <c r="BJ2175" s="1" t="s">
        <v>3565</v>
      </c>
      <c r="BK2175" s="1" t="s">
        <v>2196</v>
      </c>
      <c r="BL2175" s="1" t="s">
        <v>2857</v>
      </c>
      <c r="BM2175" s="1" t="s">
        <v>126</v>
      </c>
      <c r="BN2175" s="1" t="s">
        <v>4300</v>
      </c>
      <c r="BO2175" s="1">
        <v>200</v>
      </c>
      <c r="BP2175" s="1">
        <v>200</v>
      </c>
      <c r="BQ2175" s="1" t="s">
        <v>1485</v>
      </c>
      <c r="BR2175" s="1" t="s">
        <v>3581</v>
      </c>
      <c r="BS2175" s="1" t="s">
        <v>84</v>
      </c>
      <c r="BU2175" s="1">
        <v>0</v>
      </c>
      <c r="BV2175" s="1">
        <v>0</v>
      </c>
      <c r="BW2175" s="1">
        <v>0</v>
      </c>
      <c r="BX2175" s="1">
        <v>0</v>
      </c>
    </row>
    <row r="2176" spans="4:76" hidden="1" x14ac:dyDescent="0.25">
      <c r="D2176" s="4"/>
      <c r="E2176" s="5" t="str">
        <f>BJ2176</f>
        <v>DPP-2016-FEB</v>
      </c>
      <c r="F2176" s="5" t="str">
        <f>BK2176</f>
        <v>Central</v>
      </c>
      <c r="H2176" s="5" t="str">
        <f>BB2176</f>
        <v>Done</v>
      </c>
      <c r="I2176" s="6" t="str">
        <f>BS2176</f>
        <v>Under Construction</v>
      </c>
      <c r="J2176" s="1" t="s">
        <v>4820</v>
      </c>
      <c r="P2176" s="1" t="str">
        <f>BM2176</f>
        <v>NRIS</v>
      </c>
      <c r="R2176" s="1">
        <f>BP2176</f>
        <v>715</v>
      </c>
      <c r="T2176" s="1" t="str">
        <f>BQ2176</f>
        <v>Gas</v>
      </c>
      <c r="U2176" s="1" t="str">
        <f>BH2176</f>
        <v>St. Joseph County</v>
      </c>
      <c r="V2176" s="1" t="str">
        <f>BI2176</f>
        <v>IN</v>
      </c>
      <c r="AB2176" s="1"/>
      <c r="AC2176" s="1"/>
      <c r="AJ2176" s="5"/>
      <c r="AK2176" s="5"/>
      <c r="AL2176" s="5"/>
      <c r="AM2176" s="5"/>
      <c r="AN2176" s="5"/>
      <c r="AO2176" s="5"/>
      <c r="AP2176" s="5"/>
      <c r="AQ2176" s="5"/>
      <c r="AR2176" s="5"/>
      <c r="AS2176" s="5"/>
      <c r="AT2176" s="5"/>
      <c r="AU2176" s="5"/>
      <c r="BB2176" s="1" t="s">
        <v>58</v>
      </c>
      <c r="BC2176" s="2">
        <v>41778</v>
      </c>
      <c r="BF2176" s="2">
        <v>43221</v>
      </c>
      <c r="BG2176" s="1" t="s">
        <v>804</v>
      </c>
      <c r="BH2176" s="1" t="s">
        <v>2379</v>
      </c>
      <c r="BI2176" s="1" t="s">
        <v>103</v>
      </c>
      <c r="BJ2176" s="1" t="s">
        <v>724</v>
      </c>
      <c r="BK2176" s="1" t="s">
        <v>2435</v>
      </c>
      <c r="BL2176" s="1" t="s">
        <v>726</v>
      </c>
      <c r="BM2176" s="1" t="s">
        <v>126</v>
      </c>
      <c r="BN2176" s="1" t="s">
        <v>2380</v>
      </c>
      <c r="BO2176" s="1">
        <v>705</v>
      </c>
      <c r="BP2176" s="1">
        <v>715</v>
      </c>
      <c r="BQ2176" s="1" t="s">
        <v>64</v>
      </c>
      <c r="BR2176" s="1" t="s">
        <v>94</v>
      </c>
      <c r="BS2176" s="1" t="s">
        <v>71</v>
      </c>
      <c r="BT2176" s="2">
        <v>43921</v>
      </c>
      <c r="BU2176" s="1">
        <v>0</v>
      </c>
      <c r="BV2176" s="1">
        <v>0</v>
      </c>
      <c r="BW2176" s="1">
        <v>0</v>
      </c>
      <c r="BX2176" s="1">
        <v>0</v>
      </c>
    </row>
    <row r="2177" spans="4:76" hidden="1" x14ac:dyDescent="0.25">
      <c r="D2177" s="4"/>
      <c r="E2177" s="5" t="str">
        <f>BJ2177</f>
        <v>DPP-2020-Cycle</v>
      </c>
      <c r="F2177" s="5" t="str">
        <f>BK2177</f>
        <v>Central</v>
      </c>
      <c r="H2177" s="5" t="str">
        <f>BB2177</f>
        <v>Active</v>
      </c>
      <c r="I2177" s="6" t="str">
        <f>BS2177</f>
        <v>Not Started</v>
      </c>
      <c r="J2177" s="1" t="s">
        <v>4303</v>
      </c>
      <c r="P2177" s="1" t="str">
        <f>BM2177</f>
        <v>NRIS</v>
      </c>
      <c r="R2177" s="1">
        <f>BP2177</f>
        <v>200</v>
      </c>
      <c r="T2177" s="1" t="str">
        <f>BQ2177</f>
        <v>Solar</v>
      </c>
      <c r="U2177" s="1" t="str">
        <f>BH2177</f>
        <v>Montgomery</v>
      </c>
      <c r="V2177" s="1" t="str">
        <f>BI2177</f>
        <v>IN</v>
      </c>
      <c r="AB2177" s="1"/>
      <c r="AC2177" s="1"/>
      <c r="AJ2177" s="5"/>
      <c r="AK2177" s="5"/>
      <c r="AL2177" s="5"/>
      <c r="AM2177" s="5"/>
      <c r="AN2177" s="5"/>
      <c r="AO2177" s="5"/>
      <c r="AP2177" s="5"/>
      <c r="AQ2177" s="5"/>
      <c r="AR2177" s="32"/>
      <c r="AS2177" s="32"/>
      <c r="AT2177" s="28">
        <f>AR2177/($R2177*1000)</f>
        <v>0</v>
      </c>
      <c r="AU2177" s="28">
        <f>AS2177/($R2177*1000)</f>
        <v>0</v>
      </c>
      <c r="BB2177" s="1" t="s">
        <v>2374</v>
      </c>
      <c r="BC2177" s="2">
        <v>44035</v>
      </c>
      <c r="BF2177" s="2">
        <v>45153</v>
      </c>
      <c r="BG2177" s="1" t="s">
        <v>2850</v>
      </c>
      <c r="BH2177" s="1" t="s">
        <v>3762</v>
      </c>
      <c r="BI2177" s="1" t="s">
        <v>103</v>
      </c>
      <c r="BJ2177" s="1" t="s">
        <v>3565</v>
      </c>
      <c r="BK2177" s="1" t="s">
        <v>2435</v>
      </c>
      <c r="BL2177" s="1" t="s">
        <v>2857</v>
      </c>
      <c r="BM2177" s="1" t="s">
        <v>126</v>
      </c>
      <c r="BN2177" s="1" t="s">
        <v>4304</v>
      </c>
      <c r="BO2177" s="1">
        <v>200</v>
      </c>
      <c r="BP2177" s="1">
        <v>200</v>
      </c>
      <c r="BQ2177" s="1" t="s">
        <v>1485</v>
      </c>
      <c r="BR2177" s="1" t="s">
        <v>3581</v>
      </c>
      <c r="BS2177" s="1" t="s">
        <v>84</v>
      </c>
      <c r="BU2177" s="1">
        <v>0</v>
      </c>
      <c r="BV2177" s="1">
        <v>0</v>
      </c>
      <c r="BW2177" s="1">
        <v>0</v>
      </c>
      <c r="BX2177" s="1">
        <v>0</v>
      </c>
    </row>
    <row r="2178" spans="4:76" hidden="1" x14ac:dyDescent="0.25">
      <c r="D2178" s="4"/>
      <c r="E2178" s="5" t="str">
        <f>BJ2178</f>
        <v>DPP-2020-Cycle</v>
      </c>
      <c r="F2178" s="5" t="str">
        <f>BK2178</f>
        <v>East (ATC)</v>
      </c>
      <c r="H2178" s="5" t="str">
        <f>BB2178</f>
        <v>Active</v>
      </c>
      <c r="I2178" s="6" t="str">
        <f>BS2178</f>
        <v>Not Started</v>
      </c>
      <c r="J2178" s="1" t="s">
        <v>4305</v>
      </c>
      <c r="P2178" s="1" t="str">
        <f>BM2178</f>
        <v>NRIS</v>
      </c>
      <c r="R2178" s="1">
        <f>BP2178</f>
        <v>300</v>
      </c>
      <c r="T2178" s="1" t="str">
        <f>BQ2178</f>
        <v>Wind</v>
      </c>
      <c r="U2178" s="1" t="str">
        <f>BH2178</f>
        <v>Iowa,Lafayette</v>
      </c>
      <c r="V2178" s="1" t="str">
        <f>BI2178</f>
        <v>WI</v>
      </c>
      <c r="AB2178" s="1"/>
      <c r="AC2178" s="1"/>
      <c r="AJ2178" s="5"/>
      <c r="AK2178" s="5"/>
      <c r="AL2178" s="5"/>
      <c r="AM2178" s="5"/>
      <c r="AN2178" s="5"/>
      <c r="AO2178" s="5"/>
      <c r="AP2178" s="5"/>
      <c r="AQ2178" s="5"/>
      <c r="AR2178" s="32"/>
      <c r="AS2178" s="32"/>
      <c r="AT2178" s="28">
        <f>AR2178/($R2178*1000)</f>
        <v>0</v>
      </c>
      <c r="AU2178" s="28">
        <f>AS2178/($R2178*1000)</f>
        <v>0</v>
      </c>
      <c r="BB2178" s="1" t="s">
        <v>2374</v>
      </c>
      <c r="BC2178" s="2">
        <v>44035</v>
      </c>
      <c r="BF2178" s="2">
        <v>45397</v>
      </c>
      <c r="BG2178" s="1" t="s">
        <v>74</v>
      </c>
      <c r="BH2178" s="1" t="s">
        <v>4284</v>
      </c>
      <c r="BI2178" s="1" t="s">
        <v>76</v>
      </c>
      <c r="BJ2178" s="1" t="s">
        <v>3565</v>
      </c>
      <c r="BK2178" s="1" t="s">
        <v>2196</v>
      </c>
      <c r="BL2178" s="1" t="s">
        <v>2857</v>
      </c>
      <c r="BM2178" s="1" t="s">
        <v>126</v>
      </c>
      <c r="BN2178" s="1" t="s">
        <v>4306</v>
      </c>
      <c r="BO2178" s="1">
        <v>300</v>
      </c>
      <c r="BP2178" s="1">
        <v>300</v>
      </c>
      <c r="BQ2178" s="1" t="s">
        <v>97</v>
      </c>
      <c r="BR2178" s="1" t="s">
        <v>3613</v>
      </c>
      <c r="BS2178" s="1" t="s">
        <v>84</v>
      </c>
      <c r="BU2178" s="1">
        <v>0</v>
      </c>
      <c r="BV2178" s="1">
        <v>0</v>
      </c>
      <c r="BW2178" s="1">
        <v>0</v>
      </c>
      <c r="BX2178" s="1">
        <v>0</v>
      </c>
    </row>
    <row r="2179" spans="4:76" hidden="1" x14ac:dyDescent="0.25">
      <c r="D2179" s="4"/>
      <c r="E2179" s="5" t="str">
        <f>BJ2179</f>
        <v>DPP-2014-AUG</v>
      </c>
      <c r="F2179" s="5" t="str">
        <f>BK2179</f>
        <v>East (ITC)</v>
      </c>
      <c r="H2179" s="5" t="str">
        <f>BB2179</f>
        <v>Done</v>
      </c>
      <c r="I2179" s="6" t="str">
        <f>BS2179</f>
        <v>In Service</v>
      </c>
      <c r="J2179" s="1" t="s">
        <v>4825</v>
      </c>
      <c r="P2179" s="1" t="str">
        <f>BM2179</f>
        <v>NRIS</v>
      </c>
      <c r="R2179" s="1">
        <f>BP2179</f>
        <v>52</v>
      </c>
      <c r="T2179" s="1" t="str">
        <f>BQ2179</f>
        <v>Wind</v>
      </c>
      <c r="U2179" s="1" t="str">
        <f>BH2179</f>
        <v>Huron County</v>
      </c>
      <c r="V2179" s="1" t="str">
        <f>BI2179</f>
        <v>MI</v>
      </c>
      <c r="AB2179" s="1"/>
      <c r="AC2179" s="1"/>
      <c r="AJ2179" s="5"/>
      <c r="AK2179" s="5"/>
      <c r="AL2179" s="5"/>
      <c r="AM2179" s="5"/>
      <c r="AN2179" s="5"/>
      <c r="AO2179" s="5"/>
      <c r="AP2179" s="5"/>
      <c r="AQ2179" s="5"/>
      <c r="AR2179" s="5"/>
      <c r="AS2179" s="5"/>
      <c r="AT2179" s="5"/>
      <c r="AU2179" s="5"/>
      <c r="BB2179" s="1" t="s">
        <v>58</v>
      </c>
      <c r="BC2179" s="2">
        <v>41778</v>
      </c>
      <c r="BE2179" s="2">
        <v>42206</v>
      </c>
      <c r="BF2179" s="2">
        <v>42593</v>
      </c>
      <c r="BG2179" s="1" t="s">
        <v>128</v>
      </c>
      <c r="BH2179" s="1" t="s">
        <v>546</v>
      </c>
      <c r="BI2179" s="1" t="s">
        <v>130</v>
      </c>
      <c r="BJ2179" s="1" t="s">
        <v>2584</v>
      </c>
      <c r="BK2179" s="1" t="s">
        <v>1808</v>
      </c>
      <c r="BL2179" s="1" t="s">
        <v>134</v>
      </c>
      <c r="BM2179" s="1" t="s">
        <v>126</v>
      </c>
      <c r="BN2179" s="1" t="s">
        <v>4826</v>
      </c>
      <c r="BO2179" s="1">
        <v>52</v>
      </c>
      <c r="BP2179" s="1">
        <v>52</v>
      </c>
      <c r="BQ2179" s="1" t="s">
        <v>97</v>
      </c>
      <c r="BR2179" s="1" t="s">
        <v>98</v>
      </c>
      <c r="BS2179" s="1" t="s">
        <v>65</v>
      </c>
      <c r="BT2179" s="2">
        <v>43215</v>
      </c>
      <c r="BU2179" s="1">
        <v>0</v>
      </c>
      <c r="BV2179" s="1">
        <v>0</v>
      </c>
      <c r="BW2179" s="1">
        <v>0</v>
      </c>
      <c r="BX2179" s="1">
        <v>0</v>
      </c>
    </row>
    <row r="2180" spans="4:76" hidden="1" x14ac:dyDescent="0.25">
      <c r="D2180" s="4"/>
      <c r="E2180" s="5" t="str">
        <f>BJ2180</f>
        <v>DPP-2020-Cycle</v>
      </c>
      <c r="F2180" s="5" t="str">
        <f>BK2180</f>
        <v>Central</v>
      </c>
      <c r="H2180" s="5" t="str">
        <f>BB2180</f>
        <v>Active</v>
      </c>
      <c r="I2180" s="6" t="str">
        <f>BS2180</f>
        <v>Not Started</v>
      </c>
      <c r="J2180" s="1" t="s">
        <v>4307</v>
      </c>
      <c r="P2180" s="1" t="str">
        <f>BM2180</f>
        <v>NRIS</v>
      </c>
      <c r="R2180" s="1">
        <f>BP2180</f>
        <v>150</v>
      </c>
      <c r="T2180" s="1" t="str">
        <f>BQ2180</f>
        <v>Solar</v>
      </c>
      <c r="U2180" s="1" t="str">
        <f>BH2180</f>
        <v>Montgomery</v>
      </c>
      <c r="V2180" s="1" t="str">
        <f>BI2180</f>
        <v>IN</v>
      </c>
      <c r="AB2180" s="1"/>
      <c r="AC2180" s="1"/>
      <c r="AJ2180" s="5"/>
      <c r="AK2180" s="5"/>
      <c r="AL2180" s="5"/>
      <c r="AM2180" s="5"/>
      <c r="AN2180" s="5"/>
      <c r="AO2180" s="5"/>
      <c r="AP2180" s="5"/>
      <c r="AQ2180" s="5"/>
      <c r="AR2180" s="32"/>
      <c r="AS2180" s="32"/>
      <c r="AT2180" s="28">
        <f>AR2180/($R2180*1000)</f>
        <v>0</v>
      </c>
      <c r="AU2180" s="28">
        <f>AS2180/($R2180*1000)</f>
        <v>0</v>
      </c>
      <c r="BB2180" s="1" t="s">
        <v>2374</v>
      </c>
      <c r="BC2180" s="2">
        <v>44035</v>
      </c>
      <c r="BF2180" s="2">
        <v>45170</v>
      </c>
      <c r="BG2180" s="1" t="s">
        <v>2850</v>
      </c>
      <c r="BH2180" s="1" t="s">
        <v>3762</v>
      </c>
      <c r="BI2180" s="1" t="s">
        <v>103</v>
      </c>
      <c r="BJ2180" s="1" t="s">
        <v>3565</v>
      </c>
      <c r="BK2180" s="1" t="s">
        <v>2435</v>
      </c>
      <c r="BL2180" s="1" t="s">
        <v>2857</v>
      </c>
      <c r="BM2180" s="1" t="s">
        <v>126</v>
      </c>
      <c r="BN2180" s="1" t="s">
        <v>4308</v>
      </c>
      <c r="BO2180" s="1">
        <v>150</v>
      </c>
      <c r="BP2180" s="1">
        <v>150</v>
      </c>
      <c r="BQ2180" s="1" t="s">
        <v>1485</v>
      </c>
      <c r="BR2180" s="1" t="s">
        <v>3581</v>
      </c>
      <c r="BS2180" s="1" t="s">
        <v>84</v>
      </c>
      <c r="BU2180" s="1">
        <v>0</v>
      </c>
      <c r="BV2180" s="1">
        <v>0</v>
      </c>
      <c r="BW2180" s="1">
        <v>0</v>
      </c>
      <c r="BX2180" s="1">
        <v>0</v>
      </c>
    </row>
    <row r="2181" spans="4:76" hidden="1" x14ac:dyDescent="0.25">
      <c r="D2181" s="4"/>
      <c r="E2181" s="5" t="str">
        <f>BJ2181</f>
        <v>DPP-2020-Cycle</v>
      </c>
      <c r="F2181" s="5" t="str">
        <f>BK2181</f>
        <v>Central</v>
      </c>
      <c r="H2181" s="5" t="str">
        <f>BB2181</f>
        <v>Active</v>
      </c>
      <c r="I2181" s="6" t="str">
        <f>BS2181</f>
        <v>Not Started</v>
      </c>
      <c r="J2181" s="1" t="s">
        <v>4309</v>
      </c>
      <c r="P2181" s="1" t="str">
        <f>BM2181</f>
        <v>NRIS</v>
      </c>
      <c r="R2181" s="1">
        <f>BP2181</f>
        <v>150</v>
      </c>
      <c r="T2181" s="1" t="str">
        <f>BQ2181</f>
        <v>Solar</v>
      </c>
      <c r="U2181" s="1" t="str">
        <f>BH2181</f>
        <v>Montgomery</v>
      </c>
      <c r="V2181" s="1" t="str">
        <f>BI2181</f>
        <v>IN</v>
      </c>
      <c r="AB2181" s="1"/>
      <c r="AC2181" s="1"/>
      <c r="AJ2181" s="5"/>
      <c r="AK2181" s="5"/>
      <c r="AL2181" s="5"/>
      <c r="AM2181" s="5"/>
      <c r="AN2181" s="5"/>
      <c r="AO2181" s="5"/>
      <c r="AP2181" s="5"/>
      <c r="AQ2181" s="5"/>
      <c r="AR2181" s="32"/>
      <c r="AS2181" s="32"/>
      <c r="AT2181" s="28">
        <f>AR2181/($R2181*1000)</f>
        <v>0</v>
      </c>
      <c r="AU2181" s="28">
        <f>AS2181/($R2181*1000)</f>
        <v>0</v>
      </c>
      <c r="BB2181" s="1" t="s">
        <v>2374</v>
      </c>
      <c r="BC2181" s="2">
        <v>44035</v>
      </c>
      <c r="BF2181" s="2">
        <v>45170</v>
      </c>
      <c r="BG2181" s="1" t="s">
        <v>2850</v>
      </c>
      <c r="BH2181" s="1" t="s">
        <v>3762</v>
      </c>
      <c r="BI2181" s="1" t="s">
        <v>103</v>
      </c>
      <c r="BJ2181" s="1" t="s">
        <v>3565</v>
      </c>
      <c r="BK2181" s="1" t="s">
        <v>2435</v>
      </c>
      <c r="BL2181" s="1" t="s">
        <v>2857</v>
      </c>
      <c r="BM2181" s="1" t="s">
        <v>126</v>
      </c>
      <c r="BN2181" s="1" t="s">
        <v>4310</v>
      </c>
      <c r="BO2181" s="1">
        <v>150</v>
      </c>
      <c r="BP2181" s="1">
        <v>150</v>
      </c>
      <c r="BQ2181" s="1" t="s">
        <v>1485</v>
      </c>
      <c r="BR2181" s="1" t="s">
        <v>3581</v>
      </c>
      <c r="BS2181" s="1" t="s">
        <v>84</v>
      </c>
      <c r="BU2181" s="1">
        <v>0</v>
      </c>
      <c r="BV2181" s="1">
        <v>0</v>
      </c>
      <c r="BW2181" s="1">
        <v>0</v>
      </c>
      <c r="BX2181" s="1">
        <v>0</v>
      </c>
    </row>
    <row r="2182" spans="4:76" hidden="1" x14ac:dyDescent="0.25">
      <c r="D2182" s="4"/>
      <c r="E2182" s="5" t="str">
        <f>BJ2182</f>
        <v>DPP-2017-FEB</v>
      </c>
      <c r="F2182" s="5" t="str">
        <f>BK2182</f>
        <v>West</v>
      </c>
      <c r="H2182" s="5" t="str">
        <f>BB2182</f>
        <v>Withdrawn</v>
      </c>
      <c r="I2182" s="6" t="str">
        <f>BS2182</f>
        <v>Not Started</v>
      </c>
      <c r="J2182" s="1" t="s">
        <v>4832</v>
      </c>
      <c r="P2182" s="1" t="str">
        <f>BM2182</f>
        <v>NRIS</v>
      </c>
      <c r="R2182" s="1">
        <f>BP2182</f>
        <v>200</v>
      </c>
      <c r="T2182" s="1" t="str">
        <f>BQ2182</f>
        <v>Wind</v>
      </c>
      <c r="U2182" s="1" t="str">
        <f>BH2182</f>
        <v>Clark County</v>
      </c>
      <c r="V2182" s="1" t="str">
        <f>BI2182</f>
        <v>SD</v>
      </c>
      <c r="AB2182" s="1"/>
      <c r="AC2182" s="1"/>
      <c r="AJ2182" s="5"/>
      <c r="AK2182" s="5"/>
      <c r="AL2182" s="5"/>
      <c r="AM2182" s="5"/>
      <c r="AN2182" s="5"/>
      <c r="AO2182" s="5"/>
      <c r="AP2182" s="5"/>
      <c r="AQ2182" s="5"/>
      <c r="AR2182" s="5"/>
      <c r="AS2182" s="5"/>
      <c r="AT2182" s="5"/>
      <c r="AU2182" s="5"/>
      <c r="BB2182" s="1" t="s">
        <v>73</v>
      </c>
      <c r="BC2182" s="2">
        <v>42142</v>
      </c>
      <c r="BD2182" s="2">
        <v>43564</v>
      </c>
      <c r="BF2182" s="2">
        <v>43738</v>
      </c>
      <c r="BG2182" s="1" t="s">
        <v>203</v>
      </c>
      <c r="BH2182" s="1" t="s">
        <v>2829</v>
      </c>
      <c r="BI2182" s="1" t="s">
        <v>205</v>
      </c>
      <c r="BJ2182" s="1" t="s">
        <v>3220</v>
      </c>
      <c r="BK2182" s="1" t="s">
        <v>725</v>
      </c>
      <c r="BL2182" s="1" t="s">
        <v>726</v>
      </c>
      <c r="BM2182" s="1" t="s">
        <v>126</v>
      </c>
      <c r="BN2182" s="1" t="s">
        <v>4833</v>
      </c>
      <c r="BO2182" s="1">
        <v>200</v>
      </c>
      <c r="BP2182" s="1">
        <v>200</v>
      </c>
      <c r="BQ2182" s="1" t="s">
        <v>97</v>
      </c>
      <c r="BR2182" s="1" t="s">
        <v>98</v>
      </c>
      <c r="BS2182" s="1" t="s">
        <v>84</v>
      </c>
      <c r="BU2182" s="1">
        <v>0</v>
      </c>
      <c r="BV2182" s="1">
        <v>0</v>
      </c>
      <c r="BW2182" s="1">
        <v>0</v>
      </c>
      <c r="BX2182" s="1">
        <v>0</v>
      </c>
    </row>
    <row r="2183" spans="4:76" hidden="1" x14ac:dyDescent="0.25">
      <c r="D2183" s="4"/>
      <c r="E2183" s="5" t="str">
        <f>BJ2183</f>
        <v>DPP-2017-FEB</v>
      </c>
      <c r="F2183" s="5" t="str">
        <f>BK2183</f>
        <v>West</v>
      </c>
      <c r="H2183" s="5" t="str">
        <f>BB2183</f>
        <v>Withdrawn</v>
      </c>
      <c r="I2183" s="6" t="str">
        <f>BS2183</f>
        <v>Not Started</v>
      </c>
      <c r="J2183" s="1" t="s">
        <v>4834</v>
      </c>
      <c r="P2183" s="1" t="str">
        <f>BM2183</f>
        <v>NRIS</v>
      </c>
      <c r="R2183" s="1">
        <f>BP2183</f>
        <v>20</v>
      </c>
      <c r="T2183" s="1" t="str">
        <f>BQ2183</f>
        <v>Battery Storage</v>
      </c>
      <c r="U2183" s="1" t="str">
        <f>BH2183</f>
        <v>Mower County</v>
      </c>
      <c r="V2183" s="1" t="str">
        <f>BI2183</f>
        <v>MN</v>
      </c>
      <c r="AB2183" s="1"/>
      <c r="AC2183" s="1"/>
      <c r="AJ2183" s="5"/>
      <c r="AK2183" s="5"/>
      <c r="AL2183" s="5"/>
      <c r="AM2183" s="5"/>
      <c r="AN2183" s="5"/>
      <c r="AO2183" s="5"/>
      <c r="AP2183" s="5"/>
      <c r="AQ2183" s="5"/>
      <c r="AR2183" s="5"/>
      <c r="AS2183" s="5"/>
      <c r="AT2183" s="5"/>
      <c r="AU2183" s="5"/>
      <c r="BB2183" s="1" t="s">
        <v>73</v>
      </c>
      <c r="BC2183" s="2">
        <v>42324</v>
      </c>
      <c r="BD2183" s="2">
        <v>43564</v>
      </c>
      <c r="BF2183" s="2">
        <v>43723</v>
      </c>
      <c r="BG2183" s="1" t="s">
        <v>87</v>
      </c>
      <c r="BH2183" s="1" t="s">
        <v>179</v>
      </c>
      <c r="BI2183" s="1" t="s">
        <v>93</v>
      </c>
      <c r="BJ2183" s="1" t="s">
        <v>3220</v>
      </c>
      <c r="BK2183" s="1" t="s">
        <v>725</v>
      </c>
      <c r="BL2183" s="1" t="s">
        <v>726</v>
      </c>
      <c r="BM2183" s="1" t="s">
        <v>126</v>
      </c>
      <c r="BN2183" s="1" t="s">
        <v>4835</v>
      </c>
      <c r="BO2183" s="1">
        <v>20</v>
      </c>
      <c r="BP2183" s="1">
        <v>20</v>
      </c>
      <c r="BQ2183" s="1" t="s">
        <v>2498</v>
      </c>
      <c r="BR2183" s="1" t="s">
        <v>2499</v>
      </c>
      <c r="BS2183" s="1" t="s">
        <v>84</v>
      </c>
      <c r="BU2183" s="1">
        <v>0</v>
      </c>
      <c r="BV2183" s="1">
        <v>0</v>
      </c>
      <c r="BW2183" s="1">
        <v>0</v>
      </c>
      <c r="BX2183" s="1">
        <v>0</v>
      </c>
    </row>
    <row r="2184" spans="4:76" hidden="1" x14ac:dyDescent="0.25">
      <c r="D2184" s="4"/>
      <c r="E2184" s="5" t="str">
        <f>BJ2184</f>
        <v>DPP-2020-Cycle</v>
      </c>
      <c r="F2184" s="5" t="str">
        <f>BK2184</f>
        <v>Central</v>
      </c>
      <c r="H2184" s="5" t="str">
        <f>BB2184</f>
        <v>Active</v>
      </c>
      <c r="I2184" s="6" t="str">
        <f>BS2184</f>
        <v>Not Started</v>
      </c>
      <c r="J2184" s="1" t="s">
        <v>4311</v>
      </c>
      <c r="P2184" s="1" t="str">
        <f>BM2184</f>
        <v>NRIS</v>
      </c>
      <c r="R2184" s="1">
        <f>BP2184</f>
        <v>39</v>
      </c>
      <c r="T2184" s="1" t="str">
        <f>BQ2184</f>
        <v>Solar</v>
      </c>
      <c r="U2184" s="1" t="str">
        <f>BH2184</f>
        <v>Henry</v>
      </c>
      <c r="V2184" s="1" t="str">
        <f>BI2184</f>
        <v>IN</v>
      </c>
      <c r="AB2184" s="1"/>
      <c r="AC2184" s="1"/>
      <c r="AJ2184" s="5"/>
      <c r="AK2184" s="5"/>
      <c r="AL2184" s="5"/>
      <c r="AM2184" s="5"/>
      <c r="AN2184" s="5"/>
      <c r="AO2184" s="5"/>
      <c r="AP2184" s="5"/>
      <c r="AQ2184" s="5"/>
      <c r="AR2184" s="32"/>
      <c r="AS2184" s="32"/>
      <c r="AT2184" s="28">
        <f>AR2184/($R2184*1000)</f>
        <v>0</v>
      </c>
      <c r="AU2184" s="28">
        <f>AS2184/($R2184*1000)</f>
        <v>0</v>
      </c>
      <c r="BB2184" s="1" t="s">
        <v>2374</v>
      </c>
      <c r="BC2184" s="2">
        <v>44035</v>
      </c>
      <c r="BF2184" s="2">
        <v>45170</v>
      </c>
      <c r="BG2184" s="1" t="s">
        <v>2850</v>
      </c>
      <c r="BH2184" s="1" t="s">
        <v>4312</v>
      </c>
      <c r="BI2184" s="1" t="s">
        <v>103</v>
      </c>
      <c r="BJ2184" s="1" t="s">
        <v>3565</v>
      </c>
      <c r="BK2184" s="1" t="s">
        <v>2435</v>
      </c>
      <c r="BL2184" s="1" t="s">
        <v>2857</v>
      </c>
      <c r="BM2184" s="1" t="s">
        <v>126</v>
      </c>
      <c r="BN2184" s="1" t="s">
        <v>4313</v>
      </c>
      <c r="BO2184" s="1">
        <v>39</v>
      </c>
      <c r="BP2184" s="1">
        <v>39</v>
      </c>
      <c r="BQ2184" s="1" t="s">
        <v>1485</v>
      </c>
      <c r="BR2184" s="1" t="s">
        <v>3581</v>
      </c>
      <c r="BS2184" s="1" t="s">
        <v>84</v>
      </c>
      <c r="BU2184" s="1">
        <v>0</v>
      </c>
      <c r="BV2184" s="1">
        <v>0</v>
      </c>
      <c r="BW2184" s="1">
        <v>0</v>
      </c>
      <c r="BX2184" s="1">
        <v>0</v>
      </c>
    </row>
    <row r="2185" spans="4:76" hidden="1" x14ac:dyDescent="0.25">
      <c r="D2185" s="4"/>
      <c r="E2185" s="5" t="str">
        <f>BJ2185</f>
        <v>DPP-2020-Cycle</v>
      </c>
      <c r="F2185" s="5" t="str">
        <f>BK2185</f>
        <v>Central</v>
      </c>
      <c r="H2185" s="5" t="str">
        <f>BB2185</f>
        <v>Active</v>
      </c>
      <c r="I2185" s="6" t="str">
        <f>BS2185</f>
        <v>Not Started</v>
      </c>
      <c r="J2185" s="1" t="s">
        <v>4314</v>
      </c>
      <c r="P2185" s="1" t="str">
        <f>BM2185</f>
        <v>NRIS</v>
      </c>
      <c r="R2185" s="1">
        <f>BP2185</f>
        <v>100</v>
      </c>
      <c r="T2185" s="1" t="str">
        <f>BQ2185</f>
        <v>Solar</v>
      </c>
      <c r="U2185" s="1" t="str">
        <f>BH2185</f>
        <v>LaPorte</v>
      </c>
      <c r="V2185" s="1" t="str">
        <f>BI2185</f>
        <v>IN</v>
      </c>
      <c r="AB2185" s="1"/>
      <c r="AC2185" s="1"/>
      <c r="AJ2185" s="5"/>
      <c r="AK2185" s="5"/>
      <c r="AL2185" s="5"/>
      <c r="AM2185" s="5"/>
      <c r="AN2185" s="5"/>
      <c r="AO2185" s="5"/>
      <c r="AP2185" s="5"/>
      <c r="AQ2185" s="5"/>
      <c r="AR2185" s="32"/>
      <c r="AS2185" s="32"/>
      <c r="AT2185" s="28">
        <f>AR2185/($R2185*1000)</f>
        <v>0</v>
      </c>
      <c r="AU2185" s="28">
        <f>AS2185/($R2185*1000)</f>
        <v>0</v>
      </c>
      <c r="BB2185" s="1" t="s">
        <v>2374</v>
      </c>
      <c r="BC2185" s="2">
        <v>44244</v>
      </c>
      <c r="BF2185" s="2">
        <v>45485</v>
      </c>
      <c r="BG2185" s="1" t="s">
        <v>804</v>
      </c>
      <c r="BH2185" s="1" t="s">
        <v>4163</v>
      </c>
      <c r="BI2185" s="1" t="s">
        <v>103</v>
      </c>
      <c r="BJ2185" s="1" t="s">
        <v>3565</v>
      </c>
      <c r="BK2185" s="1" t="s">
        <v>2435</v>
      </c>
      <c r="BL2185" s="1" t="s">
        <v>2857</v>
      </c>
      <c r="BM2185" s="1" t="s">
        <v>126</v>
      </c>
      <c r="BN2185" s="1" t="s">
        <v>4315</v>
      </c>
      <c r="BO2185" s="1">
        <v>100</v>
      </c>
      <c r="BP2185" s="1">
        <v>100</v>
      </c>
      <c r="BQ2185" s="1" t="s">
        <v>1485</v>
      </c>
      <c r="BR2185" s="1" t="s">
        <v>3581</v>
      </c>
      <c r="BS2185" s="1" t="s">
        <v>84</v>
      </c>
      <c r="BU2185" s="1">
        <v>0</v>
      </c>
      <c r="BV2185" s="1">
        <v>0</v>
      </c>
      <c r="BW2185" s="1">
        <v>0</v>
      </c>
      <c r="BX2185" s="1">
        <v>0</v>
      </c>
    </row>
    <row r="2186" spans="4:76" hidden="1" x14ac:dyDescent="0.25">
      <c r="D2186" s="4"/>
      <c r="E2186" s="5" t="str">
        <f>BJ2186</f>
        <v>DPP-2020-Cycle</v>
      </c>
      <c r="F2186" s="5" t="str">
        <f>BK2186</f>
        <v>Central</v>
      </c>
      <c r="H2186" s="5" t="str">
        <f>BB2186</f>
        <v>Active</v>
      </c>
      <c r="I2186" s="6" t="str">
        <f>BS2186</f>
        <v>Not Started</v>
      </c>
      <c r="J2186" s="1" t="s">
        <v>4316</v>
      </c>
      <c r="P2186" s="1" t="str">
        <f>BM2186</f>
        <v>NRIS</v>
      </c>
      <c r="R2186" s="1">
        <f>BP2186</f>
        <v>200</v>
      </c>
      <c r="T2186" s="1" t="str">
        <f>BQ2186</f>
        <v>Solar</v>
      </c>
      <c r="U2186" s="1" t="str">
        <f>BH2186</f>
        <v>Sullivan</v>
      </c>
      <c r="V2186" s="1" t="str">
        <f>BI2186</f>
        <v>IN</v>
      </c>
      <c r="AB2186" s="1"/>
      <c r="AC2186" s="1"/>
      <c r="AJ2186" s="5"/>
      <c r="AK2186" s="5"/>
      <c r="AL2186" s="5"/>
      <c r="AM2186" s="5"/>
      <c r="AN2186" s="5"/>
      <c r="AO2186" s="5"/>
      <c r="AP2186" s="5"/>
      <c r="AQ2186" s="5"/>
      <c r="AR2186" s="32"/>
      <c r="AS2186" s="32"/>
      <c r="AT2186" s="28">
        <f>AR2186/($R2186*1000)</f>
        <v>0</v>
      </c>
      <c r="AU2186" s="28">
        <f>AS2186/($R2186*1000)</f>
        <v>0</v>
      </c>
      <c r="BB2186" s="1" t="s">
        <v>2374</v>
      </c>
      <c r="BC2186" s="2">
        <v>44035</v>
      </c>
      <c r="BF2186" s="2">
        <v>45078</v>
      </c>
      <c r="BG2186" s="1" t="s">
        <v>3967</v>
      </c>
      <c r="BH2186" s="1" t="s">
        <v>4087</v>
      </c>
      <c r="BI2186" s="1" t="s">
        <v>103</v>
      </c>
      <c r="BJ2186" s="1" t="s">
        <v>3565</v>
      </c>
      <c r="BK2186" s="1" t="s">
        <v>2435</v>
      </c>
      <c r="BL2186" s="1" t="s">
        <v>2857</v>
      </c>
      <c r="BM2186" s="1" t="s">
        <v>126</v>
      </c>
      <c r="BN2186" s="1" t="s">
        <v>4088</v>
      </c>
      <c r="BO2186" s="1">
        <v>200</v>
      </c>
      <c r="BP2186" s="1">
        <v>200</v>
      </c>
      <c r="BQ2186" s="1" t="s">
        <v>1485</v>
      </c>
      <c r="BR2186" s="1" t="s">
        <v>3581</v>
      </c>
      <c r="BS2186" s="1" t="s">
        <v>84</v>
      </c>
      <c r="BU2186" s="1">
        <v>0</v>
      </c>
      <c r="BV2186" s="1">
        <v>0</v>
      </c>
      <c r="BW2186" s="1">
        <v>0</v>
      </c>
      <c r="BX2186" s="1">
        <v>0</v>
      </c>
    </row>
    <row r="2187" spans="4:76" hidden="1" x14ac:dyDescent="0.25">
      <c r="D2187" s="4"/>
      <c r="E2187" s="5" t="str">
        <f>BJ2187</f>
        <v>DPP-2020-Cycle</v>
      </c>
      <c r="F2187" s="5" t="str">
        <f>BK2187</f>
        <v>South</v>
      </c>
      <c r="H2187" s="5" t="str">
        <f>BB2187</f>
        <v>Withdrawn</v>
      </c>
      <c r="I2187" s="6" t="str">
        <f>BS2187</f>
        <v>Not Started</v>
      </c>
      <c r="J2187" s="1" t="s">
        <v>5539</v>
      </c>
      <c r="P2187" s="1" t="str">
        <f>BM2187</f>
        <v>NRIS</v>
      </c>
      <c r="R2187" s="1">
        <f>BP2187</f>
        <v>0</v>
      </c>
      <c r="T2187" s="1" t="str">
        <f>BQ2187</f>
        <v>Battery Storage</v>
      </c>
      <c r="U2187" s="1" t="str">
        <f>BH2187</f>
        <v>Hinds</v>
      </c>
      <c r="V2187" s="1" t="str">
        <f>BI2187</f>
        <v>MS</v>
      </c>
      <c r="AB2187" s="1"/>
      <c r="AC2187" s="1"/>
      <c r="AJ2187" s="5"/>
      <c r="AK2187" s="5"/>
      <c r="AL2187" s="5"/>
      <c r="AM2187" s="5"/>
      <c r="AN2187" s="5"/>
      <c r="AO2187" s="5"/>
      <c r="AP2187" s="5"/>
      <c r="AQ2187" s="5"/>
      <c r="AR2187" s="32"/>
      <c r="AS2187" s="32"/>
      <c r="AT2187" s="28" t="e">
        <f>AR2187/($R2187*1000)</f>
        <v>#DIV/0!</v>
      </c>
      <c r="AU2187" s="28" t="e">
        <f>AS2187/($R2187*1000)</f>
        <v>#DIV/0!</v>
      </c>
      <c r="BB2187" s="1" t="s">
        <v>73</v>
      </c>
      <c r="BC2187" s="2">
        <v>44035</v>
      </c>
      <c r="BD2187" s="2">
        <v>44112</v>
      </c>
      <c r="BF2187" s="2">
        <v>45230</v>
      </c>
      <c r="BG2187" s="1" t="s">
        <v>3615</v>
      </c>
      <c r="BH2187" s="1" t="s">
        <v>4044</v>
      </c>
      <c r="BI2187" s="1" t="s">
        <v>2526</v>
      </c>
      <c r="BJ2187" s="1" t="s">
        <v>3565</v>
      </c>
      <c r="BK2187" s="1" t="s">
        <v>2395</v>
      </c>
      <c r="BL2187" s="1" t="s">
        <v>2857</v>
      </c>
      <c r="BM2187" s="1" t="s">
        <v>126</v>
      </c>
      <c r="BN2187" s="1" t="s">
        <v>5496</v>
      </c>
      <c r="BO2187" s="1">
        <v>0</v>
      </c>
      <c r="BP2187" s="1">
        <v>0</v>
      </c>
      <c r="BQ2187" s="1" t="s">
        <v>2498</v>
      </c>
      <c r="BR2187" s="1" t="s">
        <v>2498</v>
      </c>
      <c r="BS2187" s="1" t="s">
        <v>84</v>
      </c>
      <c r="BU2187" s="1">
        <v>0</v>
      </c>
      <c r="BV2187" s="1">
        <v>0</v>
      </c>
      <c r="BW2187" s="1">
        <v>0</v>
      </c>
      <c r="BX2187" s="1">
        <v>0</v>
      </c>
    </row>
    <row r="2188" spans="4:76" hidden="1" x14ac:dyDescent="0.25">
      <c r="D2188" s="4"/>
      <c r="E2188" s="5" t="str">
        <f>BJ2188</f>
        <v>DPP-2020-Cycle</v>
      </c>
      <c r="F2188" s="5" t="str">
        <f>BK2188</f>
        <v>South</v>
      </c>
      <c r="H2188" s="5" t="str">
        <f>BB2188</f>
        <v>Withdrawn</v>
      </c>
      <c r="I2188" s="6" t="str">
        <f>BS2188</f>
        <v>Not Started</v>
      </c>
      <c r="J2188" s="1" t="s">
        <v>5500</v>
      </c>
      <c r="P2188" s="1" t="str">
        <f>BM2188</f>
        <v>NRIS</v>
      </c>
      <c r="R2188" s="1">
        <f>BP2188</f>
        <v>120</v>
      </c>
      <c r="T2188" s="1" t="str">
        <f>BQ2188</f>
        <v>Solar</v>
      </c>
      <c r="U2188" s="1" t="str">
        <f>BH2188</f>
        <v>St. Mary</v>
      </c>
      <c r="V2188" s="1" t="str">
        <f>BI2188</f>
        <v>LA</v>
      </c>
      <c r="AB2188" s="1"/>
      <c r="AC2188" s="1"/>
      <c r="AJ2188" s="5"/>
      <c r="AK2188" s="5"/>
      <c r="AL2188" s="5"/>
      <c r="AM2188" s="5"/>
      <c r="AN2188" s="5"/>
      <c r="AO2188" s="5"/>
      <c r="AP2188" s="5"/>
      <c r="AQ2188" s="5"/>
      <c r="AR2188" s="32"/>
      <c r="AS2188" s="32"/>
      <c r="AT2188" s="28">
        <f>AR2188/($R2188*1000)</f>
        <v>0</v>
      </c>
      <c r="AU2188" s="28">
        <f>AS2188/($R2188*1000)</f>
        <v>0</v>
      </c>
      <c r="BB2188" s="1" t="s">
        <v>73</v>
      </c>
      <c r="BC2188" s="2">
        <v>44036</v>
      </c>
      <c r="BD2188" s="2">
        <v>44098</v>
      </c>
      <c r="BF2188" s="2">
        <v>44985</v>
      </c>
      <c r="BG2188" s="1" t="s">
        <v>2711</v>
      </c>
      <c r="BH2188" s="1" t="s">
        <v>2712</v>
      </c>
      <c r="BI2188" s="1" t="s">
        <v>61</v>
      </c>
      <c r="BJ2188" s="1" t="s">
        <v>3565</v>
      </c>
      <c r="BK2188" s="1" t="s">
        <v>2395</v>
      </c>
      <c r="BL2188" s="1" t="s">
        <v>2857</v>
      </c>
      <c r="BM2188" s="1" t="s">
        <v>126</v>
      </c>
      <c r="BN2188" s="1" t="s">
        <v>5501</v>
      </c>
      <c r="BO2188" s="1">
        <v>120</v>
      </c>
      <c r="BP2188" s="1">
        <v>120</v>
      </c>
      <c r="BQ2188" s="1" t="s">
        <v>1485</v>
      </c>
      <c r="BR2188" s="1" t="s">
        <v>3581</v>
      </c>
      <c r="BS2188" s="1" t="s">
        <v>84</v>
      </c>
      <c r="BU2188" s="1">
        <v>0</v>
      </c>
      <c r="BV2188" s="1">
        <v>0</v>
      </c>
      <c r="BW2188" s="1">
        <v>0</v>
      </c>
      <c r="BX2188" s="1">
        <v>0</v>
      </c>
    </row>
    <row r="2189" spans="4:76" hidden="1" x14ac:dyDescent="0.25">
      <c r="D2189" s="4"/>
      <c r="E2189" s="5" t="str">
        <f>BJ2189</f>
        <v>DPP-2020-Cycle</v>
      </c>
      <c r="F2189" s="5" t="str">
        <f>BK2189</f>
        <v>South</v>
      </c>
      <c r="H2189" s="5" t="str">
        <f>BB2189</f>
        <v>Active</v>
      </c>
      <c r="I2189" s="6" t="str">
        <f>BS2189</f>
        <v>Not Started</v>
      </c>
      <c r="J2189" s="1" t="s">
        <v>4321</v>
      </c>
      <c r="K2189" s="1" t="e">
        <f>VLOOKUP(J2189,#REF!,3,FALSE)</f>
        <v>#REF!</v>
      </c>
      <c r="P2189" s="1" t="str">
        <f>BM2189</f>
        <v>NRIS</v>
      </c>
      <c r="R2189" s="1">
        <f>BP2189</f>
        <v>5.99</v>
      </c>
      <c r="T2189" s="1" t="str">
        <f>BQ2189</f>
        <v>Solar</v>
      </c>
      <c r="U2189" s="1" t="str">
        <f>BH2189</f>
        <v>Monroe</v>
      </c>
      <c r="V2189" s="1" t="str">
        <f>BI2189</f>
        <v>AR</v>
      </c>
      <c r="AB2189" s="1" t="str">
        <f>BN2189</f>
        <v>Brinkley East to Clarendon 115 kV</v>
      </c>
      <c r="AC2189" s="1" t="str">
        <f>BG2189</f>
        <v>Entergy Arkansas LLC</v>
      </c>
      <c r="AJ2189" s="17" t="e">
        <f>VLOOKUP(J2189,#REF!,7,FALSE)</f>
        <v>#REF!</v>
      </c>
      <c r="AK2189" s="17"/>
      <c r="AL2189" s="17"/>
      <c r="AM2189" s="17"/>
      <c r="AN2189" s="17"/>
      <c r="AO2189" s="17"/>
      <c r="AP2189" s="17"/>
      <c r="AQ2189" s="17"/>
      <c r="AR2189" s="32" t="e">
        <f>VLOOKUP(J2189,#REF!,5,FALSE)</f>
        <v>#REF!</v>
      </c>
      <c r="AS2189" s="32" t="e">
        <f>VLOOKUP(J2189,#REF!,6,FALSE)</f>
        <v>#REF!</v>
      </c>
      <c r="AT2189" s="28" t="e">
        <f>AR2189/($R2189*1000)</f>
        <v>#REF!</v>
      </c>
      <c r="AU2189" s="28" t="e">
        <f>AS2189/($R2189*1000)</f>
        <v>#REF!</v>
      </c>
      <c r="BB2189" s="1" t="s">
        <v>2374</v>
      </c>
      <c r="BC2189" s="2">
        <v>44186</v>
      </c>
      <c r="BF2189" s="2">
        <v>44470</v>
      </c>
      <c r="BG2189" s="1" t="s">
        <v>3586</v>
      </c>
      <c r="BH2189" s="1" t="s">
        <v>4322</v>
      </c>
      <c r="BI2189" s="1" t="s">
        <v>2394</v>
      </c>
      <c r="BJ2189" s="1" t="s">
        <v>3565</v>
      </c>
      <c r="BK2189" s="1" t="s">
        <v>2395</v>
      </c>
      <c r="BL2189" s="1" t="s">
        <v>2857</v>
      </c>
      <c r="BM2189" s="1" t="s">
        <v>126</v>
      </c>
      <c r="BN2189" s="1" t="s">
        <v>4323</v>
      </c>
      <c r="BO2189" s="1">
        <v>5.99</v>
      </c>
      <c r="BP2189" s="1">
        <v>5.99</v>
      </c>
      <c r="BQ2189" s="1" t="s">
        <v>1485</v>
      </c>
      <c r="BR2189" s="1" t="s">
        <v>3581</v>
      </c>
      <c r="BS2189" s="1" t="s">
        <v>84</v>
      </c>
      <c r="BU2189" s="1">
        <v>0</v>
      </c>
      <c r="BV2189" s="1">
        <v>0</v>
      </c>
      <c r="BW2189" s="1">
        <v>0</v>
      </c>
      <c r="BX2189" s="1">
        <v>0</v>
      </c>
    </row>
    <row r="2190" spans="4:76" hidden="1" x14ac:dyDescent="0.25">
      <c r="D2190" s="4"/>
      <c r="E2190" s="5" t="str">
        <f>BJ2190</f>
        <v>DPP-2020-Cycle</v>
      </c>
      <c r="F2190" s="5" t="str">
        <f>BK2190</f>
        <v>South</v>
      </c>
      <c r="H2190" s="5" t="str">
        <f>BB2190</f>
        <v>Active</v>
      </c>
      <c r="I2190" s="6" t="str">
        <f>BS2190</f>
        <v>Not Started</v>
      </c>
      <c r="J2190" s="1" t="s">
        <v>4326</v>
      </c>
      <c r="P2190" s="1" t="str">
        <f>BM2190</f>
        <v>NRIS</v>
      </c>
      <c r="R2190" s="1">
        <f>BP2190</f>
        <v>0</v>
      </c>
      <c r="T2190" s="1" t="str">
        <f>BQ2190</f>
        <v>Battery Storage</v>
      </c>
      <c r="U2190" s="1" t="str">
        <f>BH2190</f>
        <v>Ashley</v>
      </c>
      <c r="V2190" s="1" t="str">
        <f>BI2190</f>
        <v>AR</v>
      </c>
      <c r="AB2190" s="1"/>
      <c r="AC2190" s="1"/>
      <c r="AJ2190" s="5"/>
      <c r="AK2190" s="5"/>
      <c r="AL2190" s="5"/>
      <c r="AM2190" s="5"/>
      <c r="AN2190" s="5"/>
      <c r="AO2190" s="5"/>
      <c r="AP2190" s="5"/>
      <c r="AQ2190" s="5"/>
      <c r="AR2190" s="32"/>
      <c r="AS2190" s="32"/>
      <c r="AT2190" s="28" t="e">
        <f>AR2190/($R2190*1000)</f>
        <v>#DIV/0!</v>
      </c>
      <c r="AU2190" s="28" t="e">
        <f>AS2190/($R2190*1000)</f>
        <v>#DIV/0!</v>
      </c>
      <c r="BB2190" s="1" t="s">
        <v>2374</v>
      </c>
      <c r="BC2190" s="2">
        <v>44120</v>
      </c>
      <c r="BF2190" s="2">
        <v>44621</v>
      </c>
      <c r="BG2190" s="1" t="s">
        <v>3586</v>
      </c>
      <c r="BH2190" s="1" t="s">
        <v>4327</v>
      </c>
      <c r="BI2190" s="1" t="s">
        <v>2394</v>
      </c>
      <c r="BJ2190" s="1" t="s">
        <v>3565</v>
      </c>
      <c r="BK2190" s="1" t="s">
        <v>2395</v>
      </c>
      <c r="BL2190" s="1" t="s">
        <v>2857</v>
      </c>
      <c r="BM2190" s="1" t="s">
        <v>126</v>
      </c>
      <c r="BN2190" s="1" t="s">
        <v>4328</v>
      </c>
      <c r="BO2190" s="1">
        <v>0</v>
      </c>
      <c r="BP2190" s="1">
        <v>0</v>
      </c>
      <c r="BQ2190" s="1" t="s">
        <v>2498</v>
      </c>
      <c r="BR2190" s="1" t="s">
        <v>2498</v>
      </c>
      <c r="BS2190" s="1" t="s">
        <v>84</v>
      </c>
      <c r="BU2190" s="1">
        <v>0</v>
      </c>
      <c r="BV2190" s="1">
        <v>0</v>
      </c>
      <c r="BW2190" s="1">
        <v>0</v>
      </c>
      <c r="BX2190" s="1">
        <v>0</v>
      </c>
    </row>
    <row r="2191" spans="4:76" hidden="1" x14ac:dyDescent="0.25">
      <c r="D2191" s="4"/>
      <c r="E2191" s="5" t="str">
        <f>BJ2191</f>
        <v>DPP-2020-Cycle</v>
      </c>
      <c r="F2191" s="5" t="str">
        <f>BK2191</f>
        <v>South</v>
      </c>
      <c r="H2191" s="5" t="str">
        <f>BB2191</f>
        <v>Active</v>
      </c>
      <c r="I2191" s="6" t="str">
        <f>BS2191</f>
        <v>Not Started</v>
      </c>
      <c r="J2191" s="1" t="s">
        <v>4329</v>
      </c>
      <c r="P2191" s="1" t="str">
        <f>BM2191</f>
        <v>NRIS</v>
      </c>
      <c r="R2191" s="1">
        <f>BP2191</f>
        <v>0</v>
      </c>
      <c r="T2191" s="1" t="str">
        <f>BQ2191</f>
        <v>Battery Storage</v>
      </c>
      <c r="U2191" s="1" t="str">
        <f>BH2191</f>
        <v>Madison</v>
      </c>
      <c r="V2191" s="1" t="str">
        <f>BI2191</f>
        <v>MS</v>
      </c>
      <c r="AB2191" s="1"/>
      <c r="AC2191" s="1"/>
      <c r="AJ2191" s="5"/>
      <c r="AK2191" s="5"/>
      <c r="AL2191" s="5"/>
      <c r="AM2191" s="5"/>
      <c r="AN2191" s="5"/>
      <c r="AO2191" s="5"/>
      <c r="AP2191" s="5"/>
      <c r="AQ2191" s="5"/>
      <c r="AR2191" s="32"/>
      <c r="AS2191" s="32"/>
      <c r="AT2191" s="28" t="e">
        <f>AR2191/($R2191*1000)</f>
        <v>#DIV/0!</v>
      </c>
      <c r="AU2191" s="28" t="e">
        <f>AS2191/($R2191*1000)</f>
        <v>#DIV/0!</v>
      </c>
      <c r="BB2191" s="1" t="s">
        <v>2374</v>
      </c>
      <c r="BC2191" s="2">
        <v>44120</v>
      </c>
      <c r="BF2191" s="2">
        <v>45230</v>
      </c>
      <c r="BG2191" s="1" t="s">
        <v>3615</v>
      </c>
      <c r="BH2191" s="1" t="s">
        <v>3940</v>
      </c>
      <c r="BI2191" s="1" t="s">
        <v>2526</v>
      </c>
      <c r="BJ2191" s="1" t="s">
        <v>3565</v>
      </c>
      <c r="BK2191" s="1" t="s">
        <v>2395</v>
      </c>
      <c r="BL2191" s="1" t="s">
        <v>2857</v>
      </c>
      <c r="BM2191" s="1" t="s">
        <v>126</v>
      </c>
      <c r="BN2191" s="1" t="s">
        <v>3941</v>
      </c>
      <c r="BO2191" s="1">
        <v>0</v>
      </c>
      <c r="BP2191" s="1">
        <v>0</v>
      </c>
      <c r="BQ2191" s="1" t="s">
        <v>2498</v>
      </c>
      <c r="BR2191" s="1" t="s">
        <v>2498</v>
      </c>
      <c r="BS2191" s="1" t="s">
        <v>84</v>
      </c>
      <c r="BU2191" s="1">
        <v>0</v>
      </c>
      <c r="BV2191" s="1">
        <v>0</v>
      </c>
      <c r="BW2191" s="1">
        <v>0</v>
      </c>
      <c r="BX2191" s="1">
        <v>0</v>
      </c>
    </row>
    <row r="2192" spans="4:76" hidden="1" x14ac:dyDescent="0.25">
      <c r="D2192" s="4"/>
      <c r="E2192" s="5" t="str">
        <f>BJ2192</f>
        <v>DPP-2020-Cycle</v>
      </c>
      <c r="F2192" s="5" t="str">
        <f>BK2192</f>
        <v>East (ATC)</v>
      </c>
      <c r="H2192" s="5" t="str">
        <f>BB2192</f>
        <v>Withdrawn</v>
      </c>
      <c r="I2192" s="6" t="str">
        <f>BS2192</f>
        <v>Not Started</v>
      </c>
      <c r="J2192" s="1" t="s">
        <v>5838</v>
      </c>
      <c r="P2192" s="1" t="str">
        <f>BM2192</f>
        <v>NRIS</v>
      </c>
      <c r="R2192" s="1">
        <f>BP2192</f>
        <v>22.5</v>
      </c>
      <c r="T2192" s="1" t="str">
        <f>BQ2192</f>
        <v>Solar</v>
      </c>
      <c r="U2192" s="1" t="str">
        <f>BH2192</f>
        <v>Houghton</v>
      </c>
      <c r="V2192" s="1" t="str">
        <f>BI2192</f>
        <v>MI</v>
      </c>
      <c r="AB2192" s="1"/>
      <c r="AC2192" s="1"/>
      <c r="AJ2192" s="5"/>
      <c r="AK2192" s="5"/>
      <c r="AL2192" s="5"/>
      <c r="AM2192" s="5"/>
      <c r="AN2192" s="5"/>
      <c r="AO2192" s="5"/>
      <c r="AP2192" s="5"/>
      <c r="AQ2192" s="5"/>
      <c r="AR2192" s="32"/>
      <c r="AS2192" s="32"/>
      <c r="AT2192" s="28">
        <f>AR2192/($R2192*1000)</f>
        <v>0</v>
      </c>
      <c r="AU2192" s="28">
        <f>AS2192/($R2192*1000)</f>
        <v>0</v>
      </c>
      <c r="BB2192" s="1" t="s">
        <v>73</v>
      </c>
      <c r="BC2192" s="2">
        <v>44036</v>
      </c>
      <c r="BD2192" s="2">
        <v>44246</v>
      </c>
      <c r="BF2192" s="2">
        <v>45184</v>
      </c>
      <c r="BG2192" s="1" t="s">
        <v>74</v>
      </c>
      <c r="BH2192" s="1" t="s">
        <v>4360</v>
      </c>
      <c r="BI2192" s="1" t="s">
        <v>130</v>
      </c>
      <c r="BJ2192" s="1" t="s">
        <v>3565</v>
      </c>
      <c r="BK2192" s="1" t="s">
        <v>2196</v>
      </c>
      <c r="BL2192" s="1" t="s">
        <v>2857</v>
      </c>
      <c r="BM2192" s="1" t="s">
        <v>126</v>
      </c>
      <c r="BN2192" s="1" t="s">
        <v>5839</v>
      </c>
      <c r="BO2192" s="1">
        <v>22.5</v>
      </c>
      <c r="BP2192" s="1">
        <v>22.5</v>
      </c>
      <c r="BQ2192" s="1" t="s">
        <v>1485</v>
      </c>
      <c r="BR2192" s="1" t="s">
        <v>3581</v>
      </c>
      <c r="BS2192" s="1" t="s">
        <v>84</v>
      </c>
      <c r="BU2192" s="1">
        <v>0</v>
      </c>
      <c r="BV2192" s="1">
        <v>0</v>
      </c>
      <c r="BW2192" s="1">
        <v>0</v>
      </c>
      <c r="BX2192" s="1">
        <v>0</v>
      </c>
    </row>
    <row r="2193" spans="4:76" hidden="1" x14ac:dyDescent="0.25">
      <c r="D2193" s="4"/>
      <c r="E2193" s="5" t="str">
        <f>BJ2193</f>
        <v>DPP-2020-Cycle</v>
      </c>
      <c r="F2193" s="5" t="str">
        <f>BK2193</f>
        <v>East (ATC)</v>
      </c>
      <c r="H2193" s="5" t="str">
        <f>BB2193</f>
        <v>Active</v>
      </c>
      <c r="I2193" s="6" t="str">
        <f>BS2193</f>
        <v>Not Started</v>
      </c>
      <c r="J2193" s="1" t="s">
        <v>4332</v>
      </c>
      <c r="P2193" s="1" t="str">
        <f>BM2193</f>
        <v>NRIS</v>
      </c>
      <c r="R2193" s="1">
        <f>BP2193</f>
        <v>75</v>
      </c>
      <c r="T2193" s="1" t="str">
        <f>BQ2193</f>
        <v>Solar</v>
      </c>
      <c r="U2193" s="1" t="str">
        <f>BH2193</f>
        <v>Sheboygan</v>
      </c>
      <c r="V2193" s="1" t="str">
        <f>BI2193</f>
        <v>WI</v>
      </c>
      <c r="AB2193" s="1"/>
      <c r="AC2193" s="1"/>
      <c r="AJ2193" s="5"/>
      <c r="AK2193" s="5"/>
      <c r="AL2193" s="5"/>
      <c r="AM2193" s="5"/>
      <c r="AN2193" s="5"/>
      <c r="AO2193" s="5"/>
      <c r="AP2193" s="5"/>
      <c r="AQ2193" s="5"/>
      <c r="AR2193" s="32"/>
      <c r="AS2193" s="32"/>
      <c r="AT2193" s="28">
        <f>AR2193/($R2193*1000)</f>
        <v>0</v>
      </c>
      <c r="AU2193" s="28">
        <f>AS2193/($R2193*1000)</f>
        <v>0</v>
      </c>
      <c r="BB2193" s="1" t="s">
        <v>2374</v>
      </c>
      <c r="BC2193" s="2">
        <v>44036</v>
      </c>
      <c r="BF2193" s="2">
        <v>45809</v>
      </c>
      <c r="BG2193" s="1" t="s">
        <v>74</v>
      </c>
      <c r="BH2193" s="1" t="s">
        <v>4333</v>
      </c>
      <c r="BI2193" s="1" t="s">
        <v>76</v>
      </c>
      <c r="BJ2193" s="1" t="s">
        <v>3565</v>
      </c>
      <c r="BK2193" s="1" t="s">
        <v>2196</v>
      </c>
      <c r="BL2193" s="1" t="s">
        <v>2857</v>
      </c>
      <c r="BM2193" s="1" t="s">
        <v>126</v>
      </c>
      <c r="BN2193" s="1" t="s">
        <v>4334</v>
      </c>
      <c r="BO2193" s="1">
        <v>75</v>
      </c>
      <c r="BP2193" s="1">
        <v>75</v>
      </c>
      <c r="BQ2193" s="1" t="s">
        <v>1485</v>
      </c>
      <c r="BR2193" s="1" t="s">
        <v>3581</v>
      </c>
      <c r="BS2193" s="1" t="s">
        <v>84</v>
      </c>
      <c r="BU2193" s="1">
        <v>0</v>
      </c>
      <c r="BV2193" s="1">
        <v>0</v>
      </c>
      <c r="BW2193" s="1">
        <v>0</v>
      </c>
      <c r="BX2193" s="1">
        <v>0</v>
      </c>
    </row>
    <row r="2194" spans="4:76" hidden="1" x14ac:dyDescent="0.25">
      <c r="D2194" s="4"/>
      <c r="E2194" s="5" t="str">
        <f>BJ2194</f>
        <v>DPP-2020-Cycle</v>
      </c>
      <c r="F2194" s="5" t="str">
        <f>BK2194</f>
        <v>South</v>
      </c>
      <c r="H2194" s="5" t="str">
        <f>BB2194</f>
        <v>Active</v>
      </c>
      <c r="I2194" s="6" t="str">
        <f>BS2194</f>
        <v>Not Started</v>
      </c>
      <c r="J2194" s="25" t="s">
        <v>4335</v>
      </c>
      <c r="K2194" s="1" t="e">
        <f>VLOOKUP(J2194,#REF!,3,FALSE)</f>
        <v>#REF!</v>
      </c>
      <c r="P2194" s="1" t="str">
        <f>BM2194</f>
        <v>ERIS</v>
      </c>
      <c r="R2194" s="1">
        <f>BP2194</f>
        <v>150</v>
      </c>
      <c r="T2194" s="1" t="str">
        <f>BQ2194</f>
        <v>Solar</v>
      </c>
      <c r="U2194" s="1" t="str">
        <f>BH2194</f>
        <v>Acadia</v>
      </c>
      <c r="V2194" s="1" t="str">
        <f>BI2194</f>
        <v>LA</v>
      </c>
      <c r="AB2194" s="1" t="str">
        <f>BN2194</f>
        <v>Richard to Scott 138kV line</v>
      </c>
      <c r="AC2194" s="1" t="str">
        <f>BG2194</f>
        <v>Entergy Louisiana LLC</v>
      </c>
      <c r="AH2194" s="17" t="e">
        <f>AJ2194*(1000*BO2194)</f>
        <v>#REF!</v>
      </c>
      <c r="AI2194" s="17" t="e">
        <f>#REF!*(1000*BO2194)</f>
        <v>#REF!</v>
      </c>
      <c r="AJ2194" s="19" t="e">
        <f>VLOOKUP(J2194,#REF!,7,FALSE)</f>
        <v>#REF!</v>
      </c>
      <c r="AK2194" s="19"/>
      <c r="AL2194" s="19"/>
      <c r="AM2194" s="19"/>
      <c r="AN2194" s="19"/>
      <c r="AO2194" s="19"/>
      <c r="AP2194" s="19"/>
      <c r="AQ2194" s="19"/>
      <c r="AR2194" s="32" t="e">
        <f>VLOOKUP(J2194,#REF!,5,FALSE)</f>
        <v>#REF!</v>
      </c>
      <c r="AS2194" s="32" t="e">
        <f>VLOOKUP(J2194,#REF!,6,FALSE)</f>
        <v>#REF!</v>
      </c>
      <c r="AT2194" s="28" t="e">
        <f>AR2194/($R2194*1000)</f>
        <v>#REF!</v>
      </c>
      <c r="AU2194" s="28" t="e">
        <f>AS2194/($R2194*1000)</f>
        <v>#REF!</v>
      </c>
      <c r="BB2194" s="1" t="s">
        <v>2374</v>
      </c>
      <c r="BC2194" s="2">
        <v>44188</v>
      </c>
      <c r="BF2194" s="2">
        <v>45169</v>
      </c>
      <c r="BG2194" s="1" t="s">
        <v>3695</v>
      </c>
      <c r="BH2194" s="1" t="s">
        <v>3757</v>
      </c>
      <c r="BI2194" s="1" t="s">
        <v>61</v>
      </c>
      <c r="BJ2194" s="1" t="s">
        <v>3565</v>
      </c>
      <c r="BK2194" s="1" t="s">
        <v>2395</v>
      </c>
      <c r="BL2194" s="1" t="s">
        <v>2857</v>
      </c>
      <c r="BM2194" s="1" t="s">
        <v>62</v>
      </c>
      <c r="BN2194" s="1" t="s">
        <v>4336</v>
      </c>
      <c r="BO2194" s="1">
        <v>150</v>
      </c>
      <c r="BP2194" s="1">
        <v>150</v>
      </c>
      <c r="BQ2194" s="1" t="s">
        <v>1485</v>
      </c>
      <c r="BR2194" s="1" t="s">
        <v>3581</v>
      </c>
      <c r="BS2194" s="1" t="s">
        <v>84</v>
      </c>
      <c r="BU2194" s="1">
        <v>0</v>
      </c>
      <c r="BV2194" s="1">
        <v>0</v>
      </c>
      <c r="BW2194" s="1">
        <v>0</v>
      </c>
      <c r="BX2194" s="1">
        <v>0</v>
      </c>
    </row>
    <row r="2195" spans="4:76" hidden="1" x14ac:dyDescent="0.25">
      <c r="D2195" s="4"/>
      <c r="E2195" s="5" t="str">
        <f>BJ2195</f>
        <v>DPP-2020-Cycle</v>
      </c>
      <c r="F2195" s="5" t="str">
        <f>BK2195</f>
        <v>South</v>
      </c>
      <c r="H2195" s="5" t="str">
        <f>BB2195</f>
        <v>Active</v>
      </c>
      <c r="I2195" s="6" t="str">
        <f>BS2195</f>
        <v>Not Started</v>
      </c>
      <c r="J2195" s="25" t="s">
        <v>4337</v>
      </c>
      <c r="K2195" s="1" t="e">
        <f>VLOOKUP(J2195,#REF!,3,FALSE)</f>
        <v>#REF!</v>
      </c>
      <c r="P2195" s="1" t="str">
        <f>BM2195</f>
        <v>ERIS</v>
      </c>
      <c r="R2195" s="1">
        <f>BP2195</f>
        <v>100</v>
      </c>
      <c r="T2195" s="1" t="str">
        <f>BQ2195</f>
        <v>Solar</v>
      </c>
      <c r="U2195" s="1" t="str">
        <f>BH2195</f>
        <v>Acadia</v>
      </c>
      <c r="V2195" s="1" t="str">
        <f>BI2195</f>
        <v>LA</v>
      </c>
      <c r="AB2195" s="1" t="str">
        <f>BN2195</f>
        <v>Bayou Cove to Richard 138kV (Circuit 258)</v>
      </c>
      <c r="AC2195" s="1" t="str">
        <f>BG2195</f>
        <v>Entergy Louisiana LLC</v>
      </c>
      <c r="AH2195" s="17" t="e">
        <f>AJ2195*(1000*BO2195)</f>
        <v>#REF!</v>
      </c>
      <c r="AI2195" s="17" t="e">
        <f>#REF!*(1000*BO2195)</f>
        <v>#REF!</v>
      </c>
      <c r="AJ2195" s="19" t="e">
        <f>VLOOKUP(J2195,#REF!,7,FALSE)</f>
        <v>#REF!</v>
      </c>
      <c r="AK2195" s="19"/>
      <c r="AL2195" s="19"/>
      <c r="AM2195" s="19"/>
      <c r="AN2195" s="19"/>
      <c r="AO2195" s="19"/>
      <c r="AP2195" s="19"/>
      <c r="AQ2195" s="19"/>
      <c r="AR2195" s="32" t="e">
        <f>VLOOKUP(J2195,#REF!,5,FALSE)</f>
        <v>#REF!</v>
      </c>
      <c r="AS2195" s="32" t="e">
        <f>VLOOKUP(J2195,#REF!,6,FALSE)</f>
        <v>#REF!</v>
      </c>
      <c r="AT2195" s="28" t="e">
        <f>AR2195/($R2195*1000)</f>
        <v>#REF!</v>
      </c>
      <c r="AU2195" s="28" t="e">
        <f>AS2195/($R2195*1000)</f>
        <v>#REF!</v>
      </c>
      <c r="BB2195" s="1" t="s">
        <v>2374</v>
      </c>
      <c r="BC2195" s="2">
        <v>44187</v>
      </c>
      <c r="BF2195" s="2">
        <v>45169</v>
      </c>
      <c r="BG2195" s="1" t="s">
        <v>3695</v>
      </c>
      <c r="BH2195" s="1" t="s">
        <v>3757</v>
      </c>
      <c r="BI2195" s="1" t="s">
        <v>61</v>
      </c>
      <c r="BJ2195" s="1" t="s">
        <v>3565</v>
      </c>
      <c r="BK2195" s="1" t="s">
        <v>2395</v>
      </c>
      <c r="BL2195" s="1" t="s">
        <v>2857</v>
      </c>
      <c r="BM2195" s="1" t="s">
        <v>62</v>
      </c>
      <c r="BN2195" s="1" t="s">
        <v>4338</v>
      </c>
      <c r="BO2195" s="1">
        <v>100</v>
      </c>
      <c r="BP2195" s="1">
        <v>100</v>
      </c>
      <c r="BQ2195" s="1" t="s">
        <v>1485</v>
      </c>
      <c r="BR2195" s="1" t="s">
        <v>3581</v>
      </c>
      <c r="BS2195" s="1" t="s">
        <v>84</v>
      </c>
      <c r="BU2195" s="1">
        <v>0</v>
      </c>
      <c r="BV2195" s="1">
        <v>0</v>
      </c>
      <c r="BW2195" s="1">
        <v>0</v>
      </c>
      <c r="BX2195" s="1">
        <v>0</v>
      </c>
    </row>
    <row r="2196" spans="4:76" hidden="1" x14ac:dyDescent="0.25">
      <c r="D2196" s="4"/>
      <c r="E2196" s="5" t="str">
        <f>BJ2196</f>
        <v>DPP-2014-AUG</v>
      </c>
      <c r="F2196" s="5" t="str">
        <f>BK2196</f>
        <v>Central</v>
      </c>
      <c r="H2196" s="5" t="str">
        <f>BB2196</f>
        <v>Done</v>
      </c>
      <c r="I2196" s="6" t="str">
        <f>BS2196</f>
        <v>Withdrawn</v>
      </c>
      <c r="J2196" s="1" t="s">
        <v>4859</v>
      </c>
      <c r="P2196" s="1" t="str">
        <f>BM2196</f>
        <v>External NRIS</v>
      </c>
      <c r="R2196" s="1">
        <f>BP2196</f>
        <v>2325</v>
      </c>
      <c r="T2196" s="1" t="str">
        <f>BQ2196</f>
        <v>Nuclear</v>
      </c>
      <c r="U2196" s="1" t="str">
        <f>BH2196</f>
        <v>Ogle County</v>
      </c>
      <c r="V2196" s="1" t="str">
        <f>BI2196</f>
        <v>IL</v>
      </c>
      <c r="AB2196" s="1"/>
      <c r="AC2196" s="1"/>
      <c r="AJ2196" s="5"/>
      <c r="AK2196" s="5"/>
      <c r="AL2196" s="5"/>
      <c r="AM2196" s="5"/>
      <c r="AN2196" s="5"/>
      <c r="AO2196" s="5"/>
      <c r="AP2196" s="5"/>
      <c r="AQ2196" s="5"/>
      <c r="AR2196" s="5"/>
      <c r="AS2196" s="5"/>
      <c r="AT2196" s="5"/>
      <c r="AU2196" s="5"/>
      <c r="BB2196" s="1" t="s">
        <v>58</v>
      </c>
      <c r="BC2196" s="2">
        <v>41814</v>
      </c>
      <c r="BE2196" s="2">
        <v>42426</v>
      </c>
      <c r="BG2196" s="1" t="s">
        <v>3254</v>
      </c>
      <c r="BH2196" s="1" t="s">
        <v>4860</v>
      </c>
      <c r="BI2196" s="1" t="s">
        <v>124</v>
      </c>
      <c r="BJ2196" s="1" t="s">
        <v>2584</v>
      </c>
      <c r="BK2196" s="1" t="s">
        <v>2435</v>
      </c>
      <c r="BL2196" s="1" t="s">
        <v>134</v>
      </c>
      <c r="BM2196" s="1" t="s">
        <v>2993</v>
      </c>
      <c r="BN2196" s="1" t="s">
        <v>1455</v>
      </c>
      <c r="BO2196" s="1">
        <v>2300</v>
      </c>
      <c r="BP2196" s="1">
        <v>2325</v>
      </c>
      <c r="BQ2196" s="1" t="s">
        <v>387</v>
      </c>
      <c r="BR2196" s="1" t="s">
        <v>387</v>
      </c>
      <c r="BS2196" s="1" t="s">
        <v>73</v>
      </c>
      <c r="BT2196" s="2">
        <v>42460</v>
      </c>
      <c r="BU2196" s="1">
        <v>0</v>
      </c>
      <c r="BV2196" s="1">
        <v>0</v>
      </c>
      <c r="BW2196" s="1">
        <v>0</v>
      </c>
      <c r="BX2196" s="1">
        <v>0</v>
      </c>
    </row>
    <row r="2197" spans="4:76" hidden="1" x14ac:dyDescent="0.25">
      <c r="D2197" s="4"/>
      <c r="E2197" s="5" t="str">
        <f>BJ2197</f>
        <v>DPP-2020-Cycle</v>
      </c>
      <c r="F2197" s="5" t="str">
        <f>BK2197</f>
        <v>South</v>
      </c>
      <c r="H2197" s="5" t="str">
        <f>BB2197</f>
        <v>Active</v>
      </c>
      <c r="I2197" s="6" t="str">
        <f>BS2197</f>
        <v>Not Started</v>
      </c>
      <c r="J2197" s="25" t="s">
        <v>4339</v>
      </c>
      <c r="K2197" s="1" t="s">
        <v>6153</v>
      </c>
      <c r="P2197" s="1" t="str">
        <f>BM2197</f>
        <v>NRIS</v>
      </c>
      <c r="R2197" s="1">
        <f>BP2197</f>
        <v>150</v>
      </c>
      <c r="T2197" s="1" t="str">
        <f>BQ2197</f>
        <v>Solar</v>
      </c>
      <c r="U2197" s="1" t="str">
        <f>BH2197</f>
        <v>Evangeline</v>
      </c>
      <c r="V2197" s="1" t="str">
        <f>BI2197</f>
        <v>LA</v>
      </c>
      <c r="AB2197" s="1" t="str">
        <f>BN2197</f>
        <v>Pine Prairie to Coughlin 138 kV</v>
      </c>
      <c r="AC2197" s="1" t="str">
        <f>BG2197</f>
        <v>CLECO Corporation</v>
      </c>
      <c r="AH2197" s="17" t="e">
        <f>AJ2197*(1000*BO2197)</f>
        <v>#REF!</v>
      </c>
      <c r="AI2197" s="17" t="e">
        <f>#REF!*(1000*BO2197)</f>
        <v>#REF!</v>
      </c>
      <c r="AJ2197" s="19" t="e">
        <f>VLOOKUP(J2197,#REF!,7,FALSE)</f>
        <v>#REF!</v>
      </c>
      <c r="AK2197" s="19"/>
      <c r="AL2197" s="19"/>
      <c r="AM2197" s="19"/>
      <c r="AN2197" s="19"/>
      <c r="AO2197" s="19"/>
      <c r="AP2197" s="19"/>
      <c r="AQ2197" s="19"/>
      <c r="AR2197" s="32" t="e">
        <f>VLOOKUP(J2197,#REF!,5,FALSE)</f>
        <v>#REF!</v>
      </c>
      <c r="AS2197" s="32" t="e">
        <f>VLOOKUP(J2197,#REF!,6,FALSE)</f>
        <v>#REF!</v>
      </c>
      <c r="AT2197" s="28" t="e">
        <f>AR2197/($R2197*1000)</f>
        <v>#REF!</v>
      </c>
      <c r="AU2197" s="28" t="e">
        <f>AS2197/($R2197*1000)</f>
        <v>#REF!</v>
      </c>
      <c r="BB2197" s="1" t="s">
        <v>2374</v>
      </c>
      <c r="BC2197" s="2">
        <v>44046</v>
      </c>
      <c r="BF2197" s="2">
        <v>44985</v>
      </c>
      <c r="BG2197" s="1" t="s">
        <v>2711</v>
      </c>
      <c r="BH2197" s="1" t="s">
        <v>4075</v>
      </c>
      <c r="BI2197" s="1" t="s">
        <v>61</v>
      </c>
      <c r="BJ2197" s="1" t="s">
        <v>3565</v>
      </c>
      <c r="BK2197" s="1" t="s">
        <v>2395</v>
      </c>
      <c r="BL2197" s="1" t="s">
        <v>2857</v>
      </c>
      <c r="BM2197" s="1" t="s">
        <v>126</v>
      </c>
      <c r="BN2197" s="1" t="s">
        <v>4340</v>
      </c>
      <c r="BO2197" s="1">
        <v>150</v>
      </c>
      <c r="BP2197" s="1">
        <v>150</v>
      </c>
      <c r="BQ2197" s="1" t="s">
        <v>1485</v>
      </c>
      <c r="BR2197" s="1" t="s">
        <v>3581</v>
      </c>
      <c r="BS2197" s="1" t="s">
        <v>84</v>
      </c>
      <c r="BU2197" s="1">
        <v>0</v>
      </c>
      <c r="BV2197" s="1">
        <v>0</v>
      </c>
      <c r="BW2197" s="1">
        <v>0</v>
      </c>
      <c r="BX2197" s="1">
        <v>0</v>
      </c>
    </row>
    <row r="2198" spans="4:76" hidden="1" x14ac:dyDescent="0.25">
      <c r="D2198" s="4"/>
      <c r="E2198" s="5" t="str">
        <f>BJ2198</f>
        <v>DPP-2014-AUG</v>
      </c>
      <c r="F2198" s="5" t="str">
        <f>BK2198</f>
        <v>South</v>
      </c>
      <c r="H2198" s="5" t="str">
        <f>BB2198</f>
        <v>Done</v>
      </c>
      <c r="I2198" s="6" t="str">
        <f>BS2198</f>
        <v>In Service</v>
      </c>
      <c r="J2198" s="1" t="s">
        <v>4863</v>
      </c>
      <c r="P2198" s="1" t="str">
        <f>BM2198</f>
        <v>NRIS Only</v>
      </c>
      <c r="R2198" s="1">
        <f>BP2198</f>
        <v>71.5</v>
      </c>
      <c r="T2198" s="1" t="str">
        <f>BQ2198</f>
        <v>Gas</v>
      </c>
      <c r="U2198" s="1" t="str">
        <f>BH2198</f>
        <v>St. Mary,St. Mary Parish</v>
      </c>
      <c r="V2198" s="1" t="str">
        <f>BI2198</f>
        <v>LA</v>
      </c>
      <c r="AB2198" s="1"/>
      <c r="AC2198" s="1"/>
      <c r="AJ2198" s="5"/>
      <c r="AK2198" s="5"/>
      <c r="AL2198" s="5"/>
      <c r="AM2198" s="5"/>
      <c r="AN2198" s="5"/>
      <c r="AO2198" s="5"/>
      <c r="AP2198" s="5"/>
      <c r="AQ2198" s="5"/>
      <c r="AR2198" s="5"/>
      <c r="AS2198" s="5"/>
      <c r="AT2198" s="5"/>
      <c r="AU2198" s="5"/>
      <c r="BB2198" s="1" t="s">
        <v>58</v>
      </c>
      <c r="BC2198" s="2">
        <v>41820</v>
      </c>
      <c r="BE2198" s="2">
        <v>42426</v>
      </c>
      <c r="BF2198" s="2">
        <v>42285</v>
      </c>
      <c r="BG2198" s="1" t="s">
        <v>2711</v>
      </c>
      <c r="BH2198" s="1" t="s">
        <v>3005</v>
      </c>
      <c r="BI2198" s="1" t="s">
        <v>61</v>
      </c>
      <c r="BJ2198" s="1" t="s">
        <v>2584</v>
      </c>
      <c r="BK2198" s="1" t="s">
        <v>2395</v>
      </c>
      <c r="BL2198" s="1" t="s">
        <v>134</v>
      </c>
      <c r="BM2198" s="1" t="s">
        <v>1466</v>
      </c>
      <c r="BN2198" s="1" t="s">
        <v>4864</v>
      </c>
      <c r="BO2198" s="1">
        <v>64.510000000000005</v>
      </c>
      <c r="BP2198" s="1">
        <v>71.5</v>
      </c>
      <c r="BQ2198" s="1" t="s">
        <v>64</v>
      </c>
      <c r="BR2198" s="1" t="s">
        <v>94</v>
      </c>
      <c r="BS2198" s="1" t="s">
        <v>65</v>
      </c>
      <c r="BT2198" s="2">
        <v>42460</v>
      </c>
      <c r="BU2198" s="1">
        <v>0</v>
      </c>
      <c r="BV2198" s="1">
        <v>0</v>
      </c>
      <c r="BW2198" s="1">
        <v>0</v>
      </c>
      <c r="BX2198" s="1">
        <v>0</v>
      </c>
    </row>
    <row r="2199" spans="4:76" hidden="1" x14ac:dyDescent="0.25">
      <c r="D2199" s="4"/>
      <c r="E2199" s="5" t="str">
        <f>BJ2199</f>
        <v>DPP-2014-AUG</v>
      </c>
      <c r="F2199" s="5" t="str">
        <f>BK2199</f>
        <v>Central</v>
      </c>
      <c r="H2199" s="5" t="str">
        <f>BB2199</f>
        <v>Done</v>
      </c>
      <c r="I2199" s="6" t="str">
        <f>BS2199</f>
        <v>In Service</v>
      </c>
      <c r="J2199" s="1" t="s">
        <v>4865</v>
      </c>
      <c r="P2199" s="1" t="str">
        <f>BM2199</f>
        <v>External NRIS</v>
      </c>
      <c r="R2199" s="1">
        <f>BP2199</f>
        <v>30</v>
      </c>
      <c r="T2199" s="1" t="str">
        <f>BQ2199</f>
        <v>Landfill Gas</v>
      </c>
      <c r="U2199" s="1" t="str">
        <f>BH2199</f>
        <v>Bucks County</v>
      </c>
      <c r="V2199" s="1" t="str">
        <f>BI2199</f>
        <v>PA</v>
      </c>
      <c r="AB2199" s="1"/>
      <c r="AC2199" s="1"/>
      <c r="AJ2199" s="5"/>
      <c r="AK2199" s="5"/>
      <c r="AL2199" s="5"/>
      <c r="AM2199" s="5"/>
      <c r="AN2199" s="5"/>
      <c r="AO2199" s="5"/>
      <c r="AP2199" s="5"/>
      <c r="AQ2199" s="5"/>
      <c r="AR2199" s="5"/>
      <c r="AS2199" s="5"/>
      <c r="AT2199" s="5"/>
      <c r="AU2199" s="5"/>
      <c r="BB2199" s="1" t="s">
        <v>58</v>
      </c>
      <c r="BC2199" s="2">
        <v>41823</v>
      </c>
      <c r="BE2199" s="2">
        <v>42426</v>
      </c>
      <c r="BG2199" s="1" t="s">
        <v>4866</v>
      </c>
      <c r="BH2199" s="1" t="s">
        <v>4867</v>
      </c>
      <c r="BI2199" s="1" t="s">
        <v>1047</v>
      </c>
      <c r="BJ2199" s="1" t="s">
        <v>2584</v>
      </c>
      <c r="BK2199" s="1" t="s">
        <v>2435</v>
      </c>
      <c r="BL2199" s="1" t="s">
        <v>134</v>
      </c>
      <c r="BM2199" s="1" t="s">
        <v>2993</v>
      </c>
      <c r="BN2199" s="1" t="s">
        <v>4868</v>
      </c>
      <c r="BO2199" s="1">
        <v>30</v>
      </c>
      <c r="BP2199" s="1">
        <v>30</v>
      </c>
      <c r="BQ2199" s="1" t="s">
        <v>1730</v>
      </c>
      <c r="BR2199" s="1" t="s">
        <v>172</v>
      </c>
      <c r="BS2199" s="1" t="s">
        <v>65</v>
      </c>
      <c r="BT2199" s="2">
        <v>41960</v>
      </c>
      <c r="BU2199" s="1">
        <v>0</v>
      </c>
      <c r="BV2199" s="1">
        <v>0</v>
      </c>
      <c r="BW2199" s="1">
        <v>0</v>
      </c>
      <c r="BX2199" s="1">
        <v>0</v>
      </c>
    </row>
    <row r="2200" spans="4:76" hidden="1" x14ac:dyDescent="0.25">
      <c r="D2200" s="4"/>
      <c r="E2200" s="5" t="str">
        <f>BJ2200</f>
        <v>DPP-2020-Cycle</v>
      </c>
      <c r="F2200" s="5" t="str">
        <f>BK2200</f>
        <v>South</v>
      </c>
      <c r="H2200" s="5" t="str">
        <f>BB2200</f>
        <v>Active</v>
      </c>
      <c r="I2200" s="6" t="str">
        <f>BS2200</f>
        <v>Not Started</v>
      </c>
      <c r="J2200" s="1" t="s">
        <v>4341</v>
      </c>
      <c r="K2200" s="1" t="e">
        <f>VLOOKUP(J2200,#REF!,3,FALSE)</f>
        <v>#REF!</v>
      </c>
      <c r="P2200" s="1" t="str">
        <f>BM2200</f>
        <v>NRIS</v>
      </c>
      <c r="R2200" s="1">
        <f>BP2200</f>
        <v>100</v>
      </c>
      <c r="T2200" s="1" t="str">
        <f>BQ2200</f>
        <v>Solar</v>
      </c>
      <c r="U2200" s="1" t="str">
        <f>BH2200</f>
        <v>St. John the Baptist</v>
      </c>
      <c r="V2200" s="1" t="str">
        <f>BI2200</f>
        <v>LA</v>
      </c>
      <c r="AB2200" s="1" t="str">
        <f>BN2200</f>
        <v>Waterford 230kV</v>
      </c>
      <c r="AC2200" s="1" t="str">
        <f>BG2200</f>
        <v>Entergy Louisiana LLC</v>
      </c>
      <c r="AH2200" s="17" t="e">
        <f>AJ2200*(1000*BO2200)</f>
        <v>#REF!</v>
      </c>
      <c r="AI2200" s="17" t="e">
        <f>#REF!*(1000*BO2200)</f>
        <v>#REF!</v>
      </c>
      <c r="AJ2200" s="19" t="e">
        <f>VLOOKUP(J2200,#REF!,7,FALSE)</f>
        <v>#REF!</v>
      </c>
      <c r="AK2200" s="19"/>
      <c r="AL2200" s="19"/>
      <c r="AM2200" s="19"/>
      <c r="AN2200" s="19"/>
      <c r="AO2200" s="19"/>
      <c r="AP2200" s="19"/>
      <c r="AQ2200" s="19"/>
      <c r="AR2200" s="32" t="e">
        <f>VLOOKUP(J2200,#REF!,5,FALSE)</f>
        <v>#REF!</v>
      </c>
      <c r="AS2200" s="32" t="e">
        <f>VLOOKUP(J2200,#REF!,6,FALSE)</f>
        <v>#REF!</v>
      </c>
      <c r="AT2200" s="28" t="e">
        <f>AR2200/($R2200*1000)</f>
        <v>#REF!</v>
      </c>
      <c r="AU2200" s="28" t="e">
        <f>AS2200/($R2200*1000)</f>
        <v>#REF!</v>
      </c>
      <c r="BB2200" s="1" t="s">
        <v>2374</v>
      </c>
      <c r="BC2200" s="2">
        <v>44036</v>
      </c>
      <c r="BF2200" s="2">
        <v>45230</v>
      </c>
      <c r="BG2200" s="1" t="s">
        <v>3695</v>
      </c>
      <c r="BH2200" s="1" t="s">
        <v>4342</v>
      </c>
      <c r="BI2200" s="1" t="s">
        <v>61</v>
      </c>
      <c r="BJ2200" s="1" t="s">
        <v>3565</v>
      </c>
      <c r="BK2200" s="1" t="s">
        <v>2395</v>
      </c>
      <c r="BL2200" s="1" t="s">
        <v>2857</v>
      </c>
      <c r="BM2200" s="1" t="s">
        <v>126</v>
      </c>
      <c r="BN2200" s="1" t="s">
        <v>4343</v>
      </c>
      <c r="BO2200" s="1">
        <v>100</v>
      </c>
      <c r="BP2200" s="1">
        <v>100</v>
      </c>
      <c r="BQ2200" s="1" t="s">
        <v>1485</v>
      </c>
      <c r="BR2200" s="1" t="s">
        <v>3581</v>
      </c>
      <c r="BS2200" s="1" t="s">
        <v>84</v>
      </c>
      <c r="BU2200" s="1">
        <v>0</v>
      </c>
      <c r="BV2200" s="1">
        <v>0</v>
      </c>
      <c r="BW2200" s="1">
        <v>0</v>
      </c>
      <c r="BX2200" s="1">
        <v>0</v>
      </c>
    </row>
    <row r="2201" spans="4:76" hidden="1" x14ac:dyDescent="0.25">
      <c r="D2201" s="4"/>
      <c r="E2201" s="5" t="str">
        <f>BJ2201</f>
        <v>DPP-2014-AUG</v>
      </c>
      <c r="F2201" s="5" t="str">
        <f>BK2201</f>
        <v>South</v>
      </c>
      <c r="H2201" s="5" t="str">
        <f>BB2201</f>
        <v>Done</v>
      </c>
      <c r="I2201" s="6" t="str">
        <f>BS2201</f>
        <v>In Service</v>
      </c>
      <c r="J2201" s="1" t="s">
        <v>4871</v>
      </c>
      <c r="P2201" s="1" t="str">
        <f>BM2201</f>
        <v>NRIS Only</v>
      </c>
      <c r="R2201" s="1">
        <f>BP2201</f>
        <v>1270</v>
      </c>
      <c r="T2201" s="1" t="str">
        <f>BQ2201</f>
        <v>Gas</v>
      </c>
      <c r="U2201" s="1" t="str">
        <f>BH2201</f>
        <v>Union County</v>
      </c>
      <c r="V2201" s="1" t="str">
        <f>BI2201</f>
        <v>AR</v>
      </c>
      <c r="AB2201" s="1"/>
      <c r="AC2201" s="1"/>
      <c r="AJ2201" s="5"/>
      <c r="AK2201" s="5"/>
      <c r="AL2201" s="5"/>
      <c r="AM2201" s="5"/>
      <c r="AN2201" s="5"/>
      <c r="AO2201" s="5"/>
      <c r="AP2201" s="5"/>
      <c r="AQ2201" s="5"/>
      <c r="AR2201" s="5"/>
      <c r="AS2201" s="5"/>
      <c r="AT2201" s="5"/>
      <c r="AU2201" s="5"/>
      <c r="BB2201" s="1" t="s">
        <v>58</v>
      </c>
      <c r="BC2201" s="2">
        <v>41827</v>
      </c>
      <c r="BE2201" s="2">
        <v>42151</v>
      </c>
      <c r="BF2201" s="2">
        <v>42151</v>
      </c>
      <c r="BG2201" s="1" t="s">
        <v>59</v>
      </c>
      <c r="BH2201" s="1" t="s">
        <v>2643</v>
      </c>
      <c r="BI2201" s="1" t="s">
        <v>2394</v>
      </c>
      <c r="BJ2201" s="1" t="s">
        <v>2584</v>
      </c>
      <c r="BK2201" s="1" t="s">
        <v>2395</v>
      </c>
      <c r="BL2201" s="1" t="s">
        <v>134</v>
      </c>
      <c r="BM2201" s="1" t="s">
        <v>1466</v>
      </c>
      <c r="BN2201" s="1" t="s">
        <v>4872</v>
      </c>
      <c r="BO2201" s="1">
        <v>1270</v>
      </c>
      <c r="BP2201" s="1">
        <v>1270</v>
      </c>
      <c r="BQ2201" s="1" t="s">
        <v>64</v>
      </c>
      <c r="BR2201" s="1" t="s">
        <v>105</v>
      </c>
      <c r="BS2201" s="1" t="s">
        <v>65</v>
      </c>
      <c r="BT2201" s="2">
        <v>42719</v>
      </c>
      <c r="BU2201" s="1">
        <v>0</v>
      </c>
      <c r="BV2201" s="1">
        <v>0</v>
      </c>
      <c r="BW2201" s="1">
        <v>0</v>
      </c>
      <c r="BX2201" s="1">
        <v>0</v>
      </c>
    </row>
    <row r="2202" spans="4:76" hidden="1" x14ac:dyDescent="0.25">
      <c r="D2202" s="4"/>
      <c r="E2202" s="5" t="str">
        <f>BJ2202</f>
        <v>DPP-2020-Cycle</v>
      </c>
      <c r="F2202" s="5" t="str">
        <f>BK2202</f>
        <v>Central</v>
      </c>
      <c r="H2202" s="5" t="str">
        <f>BB2202</f>
        <v>Withdrawn</v>
      </c>
      <c r="I2202" s="6" t="str">
        <f>BS2202</f>
        <v>Not Started</v>
      </c>
      <c r="J2202" s="1" t="s">
        <v>5825</v>
      </c>
      <c r="P2202" s="1" t="str">
        <f>BM2202</f>
        <v>External NRIS</v>
      </c>
      <c r="R2202" s="1">
        <f>BP2202</f>
        <v>100</v>
      </c>
      <c r="T2202" s="1" t="str">
        <f>BQ2202</f>
        <v>Solar</v>
      </c>
      <c r="U2202" s="1" t="str">
        <f>BH2202</f>
        <v>Pulaski</v>
      </c>
      <c r="V2202" s="1" t="str">
        <f>BI2202</f>
        <v>IL</v>
      </c>
      <c r="AB2202" s="1"/>
      <c r="AC2202" s="1"/>
      <c r="AJ2202" s="5"/>
      <c r="AK2202" s="5"/>
      <c r="AL2202" s="5"/>
      <c r="AM2202" s="5"/>
      <c r="AN2202" s="5"/>
      <c r="AO2202" s="5"/>
      <c r="AP2202" s="5"/>
      <c r="AQ2202" s="5"/>
      <c r="AR2202" s="32"/>
      <c r="AS2202" s="32"/>
      <c r="AT2202" s="28">
        <f>AR2202/($R2202*1000)</f>
        <v>0</v>
      </c>
      <c r="AU2202" s="28">
        <f>AS2202/($R2202*1000)</f>
        <v>0</v>
      </c>
      <c r="BB2202" s="1" t="s">
        <v>73</v>
      </c>
      <c r="BC2202" s="2">
        <v>44039</v>
      </c>
      <c r="BD2202" s="2">
        <v>44245</v>
      </c>
      <c r="BF2202" s="2">
        <v>44607</v>
      </c>
      <c r="BG2202" s="1" t="s">
        <v>122</v>
      </c>
      <c r="BH2202" s="1" t="s">
        <v>4168</v>
      </c>
      <c r="BI2202" s="1" t="s">
        <v>124</v>
      </c>
      <c r="BJ2202" s="1" t="s">
        <v>3565</v>
      </c>
      <c r="BK2202" s="1" t="s">
        <v>2435</v>
      </c>
      <c r="BL2202" s="1" t="s">
        <v>2857</v>
      </c>
      <c r="BM2202" s="1" t="s">
        <v>2993</v>
      </c>
      <c r="BN2202" s="1" t="s">
        <v>5826</v>
      </c>
      <c r="BO2202" s="1">
        <v>100</v>
      </c>
      <c r="BP2202" s="1">
        <v>100</v>
      </c>
      <c r="BQ2202" s="1" t="s">
        <v>1485</v>
      </c>
      <c r="BR2202" s="1" t="s">
        <v>3581</v>
      </c>
      <c r="BS2202" s="1" t="s">
        <v>84</v>
      </c>
      <c r="BU2202" s="1">
        <v>0</v>
      </c>
      <c r="BV2202" s="1">
        <v>0</v>
      </c>
      <c r="BW2202" s="1">
        <v>0</v>
      </c>
      <c r="BX2202" s="1">
        <v>0</v>
      </c>
    </row>
    <row r="2203" spans="4:76" hidden="1" x14ac:dyDescent="0.25">
      <c r="D2203" s="4"/>
      <c r="E2203" s="5" t="str">
        <f>BJ2203</f>
        <v>DPP-2020-Cycle</v>
      </c>
      <c r="F2203" s="5" t="str">
        <f>BK2203</f>
        <v>West</v>
      </c>
      <c r="H2203" s="5" t="str">
        <f>BB2203</f>
        <v>Withdrawn</v>
      </c>
      <c r="I2203" s="6" t="str">
        <f>BS2203</f>
        <v>Not Started</v>
      </c>
      <c r="J2203" s="1" t="s">
        <v>5540</v>
      </c>
      <c r="P2203" s="1" t="str">
        <f>BM2203</f>
        <v>NRIS Only</v>
      </c>
      <c r="R2203" s="1">
        <f>BP2203</f>
        <v>25</v>
      </c>
      <c r="T2203" s="1" t="str">
        <f>BQ2203</f>
        <v>Wind</v>
      </c>
      <c r="U2203" s="1" t="str">
        <f>BH2203</f>
        <v>Mower</v>
      </c>
      <c r="V2203" s="1" t="str">
        <f>BI2203</f>
        <v>MN</v>
      </c>
      <c r="AB2203" s="1"/>
      <c r="AC2203" s="1"/>
      <c r="AJ2203" s="5"/>
      <c r="AK2203" s="5"/>
      <c r="AL2203" s="5"/>
      <c r="AM2203" s="5"/>
      <c r="AN2203" s="5"/>
      <c r="AO2203" s="5"/>
      <c r="AP2203" s="5"/>
      <c r="AQ2203" s="5"/>
      <c r="AR2203" s="32"/>
      <c r="AS2203" s="32"/>
      <c r="AT2203" s="28">
        <f>AR2203/($R2203*1000)</f>
        <v>0</v>
      </c>
      <c r="AU2203" s="28">
        <f>AS2203/($R2203*1000)</f>
        <v>0</v>
      </c>
      <c r="BB2203" s="1" t="s">
        <v>73</v>
      </c>
      <c r="BC2203" s="2">
        <v>44039</v>
      </c>
      <c r="BD2203" s="2">
        <v>44112</v>
      </c>
      <c r="BF2203" s="2">
        <v>45261</v>
      </c>
      <c r="BG2203" s="1" t="s">
        <v>87</v>
      </c>
      <c r="BH2203" s="1" t="s">
        <v>5541</v>
      </c>
      <c r="BI2203" s="1" t="s">
        <v>93</v>
      </c>
      <c r="BJ2203" s="1" t="s">
        <v>3565</v>
      </c>
      <c r="BK2203" s="1" t="s">
        <v>725</v>
      </c>
      <c r="BL2203" s="1" t="s">
        <v>2857</v>
      </c>
      <c r="BM2203" s="1" t="s">
        <v>1466</v>
      </c>
      <c r="BN2203" s="1" t="s">
        <v>5542</v>
      </c>
      <c r="BO2203" s="1">
        <v>25</v>
      </c>
      <c r="BP2203" s="1">
        <v>25</v>
      </c>
      <c r="BQ2203" s="1" t="s">
        <v>97</v>
      </c>
      <c r="BR2203" s="1" t="s">
        <v>3613</v>
      </c>
      <c r="BS2203" s="1" t="s">
        <v>84</v>
      </c>
      <c r="BU2203" s="1">
        <v>0</v>
      </c>
      <c r="BV2203" s="1">
        <v>0</v>
      </c>
      <c r="BW2203" s="1">
        <v>0</v>
      </c>
      <c r="BX2203" s="1">
        <v>0</v>
      </c>
    </row>
    <row r="2204" spans="4:76" hidden="1" x14ac:dyDescent="0.25">
      <c r="D2204" s="4"/>
      <c r="E2204" s="5" t="str">
        <f>BJ2204</f>
        <v>DPP-2020-Cycle</v>
      </c>
      <c r="F2204" s="5" t="str">
        <f>BK2204</f>
        <v>West</v>
      </c>
      <c r="H2204" s="5" t="str">
        <f>BB2204</f>
        <v>Active</v>
      </c>
      <c r="I2204" s="6" t="str">
        <f>BS2204</f>
        <v>Not Started</v>
      </c>
      <c r="J2204" s="1" t="s">
        <v>4353</v>
      </c>
      <c r="P2204" s="1" t="str">
        <f>BM2204</f>
        <v>NRIS Only</v>
      </c>
      <c r="R2204" s="1">
        <f>BP2204</f>
        <v>39</v>
      </c>
      <c r="T2204" s="1" t="str">
        <f>BQ2204</f>
        <v>Wind</v>
      </c>
      <c r="U2204" s="1" t="str">
        <f>BH2204</f>
        <v>Story</v>
      </c>
      <c r="V2204" s="1" t="str">
        <f>BI2204</f>
        <v>IA</v>
      </c>
      <c r="AB2204" s="1"/>
      <c r="AC2204" s="1"/>
      <c r="AJ2204" s="5"/>
      <c r="AK2204" s="5"/>
      <c r="AL2204" s="5"/>
      <c r="AM2204" s="5"/>
      <c r="AN2204" s="5"/>
      <c r="AO2204" s="5"/>
      <c r="AP2204" s="5"/>
      <c r="AQ2204" s="5"/>
      <c r="AR2204" s="32"/>
      <c r="AS2204" s="32"/>
      <c r="AT2204" s="28">
        <f>AR2204/($R2204*1000)</f>
        <v>0</v>
      </c>
      <c r="AU2204" s="28">
        <f>AS2204/($R2204*1000)</f>
        <v>0</v>
      </c>
      <c r="BB2204" s="1" t="s">
        <v>2374</v>
      </c>
      <c r="BC2204" s="2">
        <v>44188</v>
      </c>
      <c r="BF2204" s="2">
        <v>45261</v>
      </c>
      <c r="BG2204" s="1" t="s">
        <v>87</v>
      </c>
      <c r="BH2204" s="1" t="s">
        <v>4354</v>
      </c>
      <c r="BI2204" s="1" t="s">
        <v>89</v>
      </c>
      <c r="BJ2204" s="1" t="s">
        <v>3565</v>
      </c>
      <c r="BK2204" s="1" t="s">
        <v>725</v>
      </c>
      <c r="BL2204" s="1" t="s">
        <v>2857</v>
      </c>
      <c r="BM2204" s="1" t="s">
        <v>1466</v>
      </c>
      <c r="BN2204" s="1" t="s">
        <v>4355</v>
      </c>
      <c r="BO2204" s="1">
        <v>39</v>
      </c>
      <c r="BP2204" s="1">
        <v>39</v>
      </c>
      <c r="BQ2204" s="1" t="s">
        <v>97</v>
      </c>
      <c r="BR2204" s="1" t="s">
        <v>3613</v>
      </c>
      <c r="BS2204" s="1" t="s">
        <v>84</v>
      </c>
      <c r="BU2204" s="1">
        <v>0</v>
      </c>
      <c r="BV2204" s="1">
        <v>0</v>
      </c>
      <c r="BW2204" s="1">
        <v>0</v>
      </c>
      <c r="BX2204" s="1">
        <v>0</v>
      </c>
    </row>
    <row r="2205" spans="4:76" hidden="1" x14ac:dyDescent="0.25">
      <c r="D2205" s="4"/>
      <c r="E2205" s="5" t="str">
        <f>BJ2205</f>
        <v>DPP-2020-Cycle</v>
      </c>
      <c r="F2205" s="5" t="str">
        <f>BK2205</f>
        <v>Central</v>
      </c>
      <c r="H2205" s="5" t="str">
        <f>BB2205</f>
        <v>Active</v>
      </c>
      <c r="I2205" s="6" t="str">
        <f>BS2205</f>
        <v>Not Started</v>
      </c>
      <c r="J2205" s="1" t="s">
        <v>4356</v>
      </c>
      <c r="P2205" s="1" t="str">
        <f>BM2205</f>
        <v>NRIS</v>
      </c>
      <c r="R2205" s="1">
        <f>BP2205</f>
        <v>150</v>
      </c>
      <c r="T2205" s="1" t="str">
        <f>BQ2205</f>
        <v>Solar</v>
      </c>
      <c r="U2205" s="1" t="str">
        <f>BH2205</f>
        <v>Marshall</v>
      </c>
      <c r="V2205" s="1" t="str">
        <f>BI2205</f>
        <v>IN</v>
      </c>
      <c r="AB2205" s="1"/>
      <c r="AC2205" s="1"/>
      <c r="AJ2205" s="5"/>
      <c r="AK2205" s="5"/>
      <c r="AL2205" s="5"/>
      <c r="AM2205" s="5"/>
      <c r="AN2205" s="5"/>
      <c r="AO2205" s="5"/>
      <c r="AP2205" s="5"/>
      <c r="AQ2205" s="5"/>
      <c r="AR2205" s="32"/>
      <c r="AS2205" s="32"/>
      <c r="AT2205" s="28">
        <f>AR2205/($R2205*1000)</f>
        <v>0</v>
      </c>
      <c r="AU2205" s="28">
        <f>AS2205/($R2205*1000)</f>
        <v>0</v>
      </c>
      <c r="BB2205" s="1" t="s">
        <v>2374</v>
      </c>
      <c r="BC2205" s="2">
        <v>44264</v>
      </c>
      <c r="BF2205" s="2">
        <v>45595</v>
      </c>
      <c r="BG2205" s="1" t="s">
        <v>804</v>
      </c>
      <c r="BH2205" s="1" t="s">
        <v>4357</v>
      </c>
      <c r="BI2205" s="1" t="s">
        <v>103</v>
      </c>
      <c r="BJ2205" s="1" t="s">
        <v>3565</v>
      </c>
      <c r="BK2205" s="1" t="s">
        <v>2435</v>
      </c>
      <c r="BL2205" s="1" t="s">
        <v>2857</v>
      </c>
      <c r="BM2205" s="1" t="s">
        <v>126</v>
      </c>
      <c r="BN2205" s="1" t="s">
        <v>4358</v>
      </c>
      <c r="BO2205" s="1">
        <v>150</v>
      </c>
      <c r="BP2205" s="1">
        <v>150</v>
      </c>
      <c r="BQ2205" s="1" t="s">
        <v>1485</v>
      </c>
      <c r="BR2205" s="1" t="s">
        <v>3581</v>
      </c>
      <c r="BS2205" s="1" t="s">
        <v>84</v>
      </c>
      <c r="BU2205" s="1">
        <v>0</v>
      </c>
      <c r="BV2205" s="1">
        <v>0</v>
      </c>
      <c r="BW2205" s="1">
        <v>0</v>
      </c>
      <c r="BX2205" s="1">
        <v>0</v>
      </c>
    </row>
    <row r="2206" spans="4:76" hidden="1" x14ac:dyDescent="0.25">
      <c r="D2206" s="4"/>
      <c r="E2206" s="5" t="str">
        <f>BJ2206</f>
        <v>DPP-2020-Cycle</v>
      </c>
      <c r="F2206" s="5" t="str">
        <f>BK2206</f>
        <v>East (ATC)</v>
      </c>
      <c r="H2206" s="5" t="str">
        <f>BB2206</f>
        <v>Active</v>
      </c>
      <c r="I2206" s="6" t="str">
        <f>BS2206</f>
        <v>Not Started</v>
      </c>
      <c r="J2206" s="1" t="s">
        <v>4359</v>
      </c>
      <c r="P2206" s="1" t="str">
        <f>BM2206</f>
        <v>NRIS</v>
      </c>
      <c r="R2206" s="1">
        <f>BP2206</f>
        <v>1.6</v>
      </c>
      <c r="T2206" s="1" t="str">
        <f>BQ2206</f>
        <v>Wind</v>
      </c>
      <c r="U2206" s="1" t="str">
        <f>BH2206</f>
        <v>Houghton</v>
      </c>
      <c r="V2206" s="1" t="str">
        <f>BI2206</f>
        <v>MI</v>
      </c>
      <c r="AB2206" s="1"/>
      <c r="AC2206" s="1"/>
      <c r="AJ2206" s="5"/>
      <c r="AK2206" s="5"/>
      <c r="AL2206" s="5"/>
      <c r="AM2206" s="5"/>
      <c r="AN2206" s="5"/>
      <c r="AO2206" s="5"/>
      <c r="AP2206" s="5"/>
      <c r="AQ2206" s="5"/>
      <c r="AR2206" s="32"/>
      <c r="AS2206" s="32"/>
      <c r="AT2206" s="28">
        <f>AR2206/($R2206*1000)</f>
        <v>0</v>
      </c>
      <c r="AU2206" s="28">
        <f>AS2206/($R2206*1000)</f>
        <v>0</v>
      </c>
      <c r="BB2206" s="1" t="s">
        <v>2374</v>
      </c>
      <c r="BC2206" s="2">
        <v>44039</v>
      </c>
      <c r="BF2206" s="2">
        <v>44454</v>
      </c>
      <c r="BG2206" s="1" t="s">
        <v>74</v>
      </c>
      <c r="BH2206" s="1" t="s">
        <v>4360</v>
      </c>
      <c r="BI2206" s="1" t="s">
        <v>130</v>
      </c>
      <c r="BJ2206" s="1" t="s">
        <v>3565</v>
      </c>
      <c r="BK2206" s="1" t="s">
        <v>2196</v>
      </c>
      <c r="BL2206" s="1" t="s">
        <v>2857</v>
      </c>
      <c r="BM2206" s="1" t="s">
        <v>126</v>
      </c>
      <c r="BN2206" s="1" t="s">
        <v>4361</v>
      </c>
      <c r="BO2206" s="1">
        <v>1.6</v>
      </c>
      <c r="BP2206" s="1">
        <v>1.6</v>
      </c>
      <c r="BQ2206" s="1" t="s">
        <v>97</v>
      </c>
      <c r="BR2206" s="1" t="s">
        <v>3613</v>
      </c>
      <c r="BS2206" s="1" t="s">
        <v>84</v>
      </c>
      <c r="BU2206" s="1">
        <v>0</v>
      </c>
      <c r="BV2206" s="1">
        <v>0</v>
      </c>
      <c r="BW2206" s="1">
        <v>0</v>
      </c>
      <c r="BX2206" s="1">
        <v>0</v>
      </c>
    </row>
    <row r="2207" spans="4:76" hidden="1" x14ac:dyDescent="0.25">
      <c r="D2207" s="4"/>
      <c r="E2207" s="5" t="str">
        <f>BJ2207</f>
        <v>DPP-2014-AUG</v>
      </c>
      <c r="F2207" s="5" t="str">
        <f>BK2207</f>
        <v>West</v>
      </c>
      <c r="H2207" s="5" t="str">
        <f>BB2207</f>
        <v>Done</v>
      </c>
      <c r="I2207" s="6" t="str">
        <f>BS2207</f>
        <v>In Service</v>
      </c>
      <c r="J2207" s="1" t="s">
        <v>4883</v>
      </c>
      <c r="P2207" s="1" t="str">
        <f>BM2207</f>
        <v>NRIS Only</v>
      </c>
      <c r="R2207" s="1">
        <f>BP2207</f>
        <v>48.3</v>
      </c>
      <c r="T2207" s="1" t="str">
        <f>BQ2207</f>
        <v>Gas</v>
      </c>
      <c r="U2207" s="1" t="str">
        <f>BH2207</f>
        <v>Cambridge</v>
      </c>
      <c r="V2207" s="1" t="str">
        <f>BI2207</f>
        <v>WI</v>
      </c>
      <c r="AB2207" s="1"/>
      <c r="AC2207" s="1"/>
      <c r="AJ2207" s="5"/>
      <c r="AK2207" s="5"/>
      <c r="AL2207" s="5"/>
      <c r="AM2207" s="5"/>
      <c r="AN2207" s="5"/>
      <c r="AO2207" s="5"/>
      <c r="AP2207" s="5"/>
      <c r="AQ2207" s="5"/>
      <c r="AR2207" s="5"/>
      <c r="AS2207" s="5"/>
      <c r="AT2207" s="5"/>
      <c r="AU2207" s="5"/>
      <c r="BB2207" s="1" t="s">
        <v>58</v>
      </c>
      <c r="BC2207" s="2">
        <v>41834</v>
      </c>
      <c r="BE2207" s="2">
        <v>42443</v>
      </c>
      <c r="BF2207" s="2">
        <v>42430</v>
      </c>
      <c r="BG2207" s="1" t="s">
        <v>74</v>
      </c>
      <c r="BH2207" s="1" t="s">
        <v>4884</v>
      </c>
      <c r="BI2207" s="1" t="s">
        <v>76</v>
      </c>
      <c r="BJ2207" s="1" t="s">
        <v>2584</v>
      </c>
      <c r="BK2207" s="1" t="s">
        <v>725</v>
      </c>
      <c r="BL2207" s="1" t="s">
        <v>134</v>
      </c>
      <c r="BM2207" s="1" t="s">
        <v>1466</v>
      </c>
      <c r="BN2207" s="1" t="s">
        <v>4885</v>
      </c>
      <c r="BO2207" s="1">
        <v>48.3</v>
      </c>
      <c r="BP2207" s="1">
        <v>48.3</v>
      </c>
      <c r="BQ2207" s="1" t="s">
        <v>64</v>
      </c>
      <c r="BR2207" s="1" t="s">
        <v>172</v>
      </c>
      <c r="BS2207" s="1" t="s">
        <v>65</v>
      </c>
      <c r="BT2207" s="2">
        <v>43952</v>
      </c>
      <c r="BU2207" s="1">
        <v>0</v>
      </c>
      <c r="BV2207" s="1">
        <v>0</v>
      </c>
      <c r="BW2207" s="1">
        <v>0</v>
      </c>
      <c r="BX2207" s="1">
        <v>0</v>
      </c>
    </row>
    <row r="2208" spans="4:76" hidden="1" x14ac:dyDescent="0.25">
      <c r="D2208" s="4"/>
      <c r="E2208" s="5" t="str">
        <f>BJ2208</f>
        <v>DPP-2020-Cycle</v>
      </c>
      <c r="F2208" s="5" t="str">
        <f>BK2208</f>
        <v>West</v>
      </c>
      <c r="H2208" s="5" t="str">
        <f>BB2208</f>
        <v>Active</v>
      </c>
      <c r="I2208" s="6" t="str">
        <f>BS2208</f>
        <v>Not Started</v>
      </c>
      <c r="J2208" s="1" t="s">
        <v>4362</v>
      </c>
      <c r="P2208" s="1" t="str">
        <f>BM2208</f>
        <v>NRIS</v>
      </c>
      <c r="R2208" s="1">
        <f>BP2208</f>
        <v>0</v>
      </c>
      <c r="T2208" s="1" t="str">
        <f>BQ2208</f>
        <v>Battery Storage</v>
      </c>
      <c r="U2208" s="1" t="str">
        <f>BH2208</f>
        <v>St. Croix</v>
      </c>
      <c r="V2208" s="1" t="str">
        <f>BI2208</f>
        <v>WI</v>
      </c>
      <c r="AB2208" s="1"/>
      <c r="AC2208" s="1"/>
      <c r="AJ2208" s="5"/>
      <c r="AK2208" s="5"/>
      <c r="AL2208" s="5"/>
      <c r="AM2208" s="5"/>
      <c r="AN2208" s="5"/>
      <c r="AO2208" s="5"/>
      <c r="AP2208" s="5"/>
      <c r="AQ2208" s="5"/>
      <c r="AR2208" s="32"/>
      <c r="AS2208" s="32"/>
      <c r="AT2208" s="28" t="e">
        <f>AR2208/($R2208*1000)</f>
        <v>#DIV/0!</v>
      </c>
      <c r="AU2208" s="28" t="e">
        <f>AS2208/($R2208*1000)</f>
        <v>#DIV/0!</v>
      </c>
      <c r="BB2208" s="1" t="s">
        <v>2374</v>
      </c>
      <c r="BC2208" s="2">
        <v>44244</v>
      </c>
      <c r="BF2208" s="2">
        <v>45449</v>
      </c>
      <c r="BG2208" s="1" t="s">
        <v>91</v>
      </c>
      <c r="BH2208" s="1" t="s">
        <v>3814</v>
      </c>
      <c r="BI2208" s="1" t="s">
        <v>76</v>
      </c>
      <c r="BJ2208" s="1" t="s">
        <v>3565</v>
      </c>
      <c r="BK2208" s="1" t="s">
        <v>725</v>
      </c>
      <c r="BL2208" s="1" t="s">
        <v>2857</v>
      </c>
      <c r="BM2208" s="1" t="s">
        <v>126</v>
      </c>
      <c r="BN2208" s="1" t="s">
        <v>4363</v>
      </c>
      <c r="BO2208" s="1">
        <v>0</v>
      </c>
      <c r="BP2208" s="1">
        <v>0</v>
      </c>
      <c r="BQ2208" s="1" t="s">
        <v>2498</v>
      </c>
      <c r="BR2208" s="1" t="s">
        <v>2498</v>
      </c>
      <c r="BS2208" s="1" t="s">
        <v>84</v>
      </c>
      <c r="BU2208" s="1">
        <v>0</v>
      </c>
      <c r="BV2208" s="1">
        <v>0</v>
      </c>
      <c r="BW2208" s="1">
        <v>0</v>
      </c>
      <c r="BX2208" s="1">
        <v>0</v>
      </c>
    </row>
    <row r="2209" spans="4:76" hidden="1" x14ac:dyDescent="0.25">
      <c r="D2209" s="4"/>
      <c r="E2209" s="5" t="str">
        <f>BJ2209</f>
        <v>DPP-2015-FEB</v>
      </c>
      <c r="F2209" s="5" t="str">
        <f>BK2209</f>
        <v>East (ATC)</v>
      </c>
      <c r="H2209" s="5" t="str">
        <f>BB2209</f>
        <v>Done</v>
      </c>
      <c r="I2209" s="6" t="str">
        <f>BS2209</f>
        <v>Under Construction</v>
      </c>
      <c r="J2209" s="1" t="s">
        <v>4888</v>
      </c>
      <c r="P2209" s="1" t="str">
        <f>BM2209</f>
        <v>NRIS</v>
      </c>
      <c r="R2209" s="1">
        <f>BP2209</f>
        <v>21</v>
      </c>
      <c r="T2209" s="1" t="str">
        <f>BQ2209</f>
        <v>Gas</v>
      </c>
      <c r="U2209" s="1" t="str">
        <f>BH2209</f>
        <v>Cambridge</v>
      </c>
      <c r="V2209" s="1" t="str">
        <f>BI2209</f>
        <v>WI</v>
      </c>
      <c r="AB2209" s="1"/>
      <c r="AC2209" s="1"/>
      <c r="AJ2209" s="5"/>
      <c r="AK2209" s="5"/>
      <c r="AL2209" s="5"/>
      <c r="AM2209" s="5"/>
      <c r="AN2209" s="5"/>
      <c r="AO2209" s="5"/>
      <c r="AP2209" s="5"/>
      <c r="AQ2209" s="5"/>
      <c r="AR2209" s="5"/>
      <c r="AS2209" s="5"/>
      <c r="AT2209" s="5"/>
      <c r="AU2209" s="5"/>
      <c r="BB2209" s="1" t="s">
        <v>58</v>
      </c>
      <c r="BC2209" s="2">
        <v>41876</v>
      </c>
      <c r="BE2209" s="2">
        <v>42746</v>
      </c>
      <c r="BF2209" s="2">
        <v>42156</v>
      </c>
      <c r="BG2209" s="1" t="s">
        <v>74</v>
      </c>
      <c r="BH2209" s="1" t="s">
        <v>4884</v>
      </c>
      <c r="BI2209" s="1" t="s">
        <v>76</v>
      </c>
      <c r="BJ2209" s="1" t="s">
        <v>1438</v>
      </c>
      <c r="BK2209" s="1" t="s">
        <v>2196</v>
      </c>
      <c r="BL2209" s="1" t="s">
        <v>134</v>
      </c>
      <c r="BM2209" s="1" t="s">
        <v>126</v>
      </c>
      <c r="BN2209" s="1" t="s">
        <v>4885</v>
      </c>
      <c r="BO2209" s="1">
        <v>21</v>
      </c>
      <c r="BP2209" s="1">
        <v>21</v>
      </c>
      <c r="BQ2209" s="1" t="s">
        <v>64</v>
      </c>
      <c r="BR2209" s="1" t="s">
        <v>172</v>
      </c>
      <c r="BS2209" s="1" t="s">
        <v>71</v>
      </c>
      <c r="BT2209" s="2">
        <v>43009</v>
      </c>
      <c r="BU2209" s="1">
        <v>0</v>
      </c>
      <c r="BV2209" s="1">
        <v>0</v>
      </c>
      <c r="BW2209" s="1">
        <v>0</v>
      </c>
      <c r="BX2209" s="1">
        <v>0</v>
      </c>
    </row>
    <row r="2210" spans="4:76" hidden="1" x14ac:dyDescent="0.25">
      <c r="D2210" s="4"/>
      <c r="E2210" s="5" t="str">
        <f>BJ2210</f>
        <v>DPP-2015-FEB</v>
      </c>
      <c r="F2210" s="5" t="str">
        <f>BK2210</f>
        <v>West</v>
      </c>
      <c r="H2210" s="5" t="str">
        <f>BB2210</f>
        <v>Done</v>
      </c>
      <c r="I2210" s="6" t="str">
        <f>BS2210</f>
        <v>In Service</v>
      </c>
      <c r="J2210" s="1" t="s">
        <v>4889</v>
      </c>
      <c r="P2210" s="1" t="str">
        <f>BM2210</f>
        <v>NRIS</v>
      </c>
      <c r="R2210" s="1">
        <f>BP2210</f>
        <v>100</v>
      </c>
      <c r="T2210" s="1" t="str">
        <f>BQ2210</f>
        <v>Solar</v>
      </c>
      <c r="U2210" s="1" t="str">
        <f>BH2210</f>
        <v>Chisago County</v>
      </c>
      <c r="V2210" s="1" t="str">
        <f>BI2210</f>
        <v>MN</v>
      </c>
      <c r="AB2210" s="1"/>
      <c r="AC2210" s="1"/>
      <c r="AJ2210" s="5"/>
      <c r="AK2210" s="5"/>
      <c r="AL2210" s="5"/>
      <c r="AM2210" s="5"/>
      <c r="AN2210" s="5"/>
      <c r="AO2210" s="5"/>
      <c r="AP2210" s="5"/>
      <c r="AQ2210" s="5"/>
      <c r="AR2210" s="5"/>
      <c r="AS2210" s="5"/>
      <c r="AT2210" s="5"/>
      <c r="AU2210" s="5"/>
      <c r="BB2210" s="1" t="s">
        <v>58</v>
      </c>
      <c r="BC2210" s="2">
        <v>41884</v>
      </c>
      <c r="BE2210" s="2">
        <v>42660</v>
      </c>
      <c r="BF2210" s="2">
        <v>42597</v>
      </c>
      <c r="BG2210" s="1" t="s">
        <v>91</v>
      </c>
      <c r="BH2210" s="1" t="s">
        <v>142</v>
      </c>
      <c r="BI2210" s="1" t="s">
        <v>93</v>
      </c>
      <c r="BJ2210" s="1" t="s">
        <v>1438</v>
      </c>
      <c r="BK2210" s="1" t="s">
        <v>725</v>
      </c>
      <c r="BL2210" s="1" t="s">
        <v>134</v>
      </c>
      <c r="BM2210" s="1" t="s">
        <v>126</v>
      </c>
      <c r="BN2210" s="1" t="s">
        <v>4890</v>
      </c>
      <c r="BO2210" s="1">
        <v>100</v>
      </c>
      <c r="BP2210" s="1">
        <v>100</v>
      </c>
      <c r="BQ2210" s="1" t="s">
        <v>1485</v>
      </c>
      <c r="BR2210" s="1" t="s">
        <v>1486</v>
      </c>
      <c r="BS2210" s="1" t="s">
        <v>65</v>
      </c>
      <c r="BT2210" s="2">
        <v>42644</v>
      </c>
      <c r="BU2210" s="1">
        <v>0</v>
      </c>
      <c r="BV2210" s="1">
        <v>0</v>
      </c>
      <c r="BW2210" s="1">
        <v>0</v>
      </c>
      <c r="BX2210" s="1">
        <v>0</v>
      </c>
    </row>
    <row r="2211" spans="4:76" hidden="1" x14ac:dyDescent="0.25">
      <c r="D2211" s="4"/>
      <c r="E2211" s="5" t="str">
        <f>BJ2211</f>
        <v>DPP-2020-Cycle</v>
      </c>
      <c r="F2211" s="5" t="str">
        <f>BK2211</f>
        <v>Central</v>
      </c>
      <c r="H2211" s="5" t="str">
        <f>BB2211</f>
        <v>Active</v>
      </c>
      <c r="I2211" s="6" t="str">
        <f>BS2211</f>
        <v>Not Started</v>
      </c>
      <c r="J2211" s="1" t="s">
        <v>4364</v>
      </c>
      <c r="P2211" s="1" t="str">
        <f>BM2211</f>
        <v>NRIS</v>
      </c>
      <c r="R2211" s="1">
        <f>BP2211</f>
        <v>0</v>
      </c>
      <c r="T2211" s="1" t="str">
        <f>BQ2211</f>
        <v>Battery Storage</v>
      </c>
      <c r="U2211" s="1" t="str">
        <f>BH2211</f>
        <v>LaPorte</v>
      </c>
      <c r="V2211" s="1" t="str">
        <f>BI2211</f>
        <v>IN</v>
      </c>
      <c r="AB2211" s="1"/>
      <c r="AC2211" s="1"/>
      <c r="AJ2211" s="5"/>
      <c r="AK2211" s="5"/>
      <c r="AL2211" s="5"/>
      <c r="AM2211" s="5"/>
      <c r="AN2211" s="5"/>
      <c r="AO2211" s="5"/>
      <c r="AP2211" s="5"/>
      <c r="AQ2211" s="5"/>
      <c r="AR2211" s="32"/>
      <c r="AS2211" s="32"/>
      <c r="AT2211" s="28" t="e">
        <f>AR2211/($R2211*1000)</f>
        <v>#DIV/0!</v>
      </c>
      <c r="AU2211" s="28" t="e">
        <f>AS2211/($R2211*1000)</f>
        <v>#DIV/0!</v>
      </c>
      <c r="BB2211" s="1" t="s">
        <v>2374</v>
      </c>
      <c r="BC2211" s="2">
        <v>44244</v>
      </c>
      <c r="BF2211" s="2">
        <v>45394</v>
      </c>
      <c r="BG2211" s="1" t="s">
        <v>804</v>
      </c>
      <c r="BH2211" s="1" t="s">
        <v>4163</v>
      </c>
      <c r="BI2211" s="1" t="s">
        <v>103</v>
      </c>
      <c r="BJ2211" s="1" t="s">
        <v>3565</v>
      </c>
      <c r="BK2211" s="1" t="s">
        <v>2435</v>
      </c>
      <c r="BL2211" s="1" t="s">
        <v>2857</v>
      </c>
      <c r="BM2211" s="1" t="s">
        <v>126</v>
      </c>
      <c r="BN2211" s="1" t="s">
        <v>4315</v>
      </c>
      <c r="BO2211" s="1">
        <v>0</v>
      </c>
      <c r="BP2211" s="1">
        <v>0</v>
      </c>
      <c r="BQ2211" s="1" t="s">
        <v>2498</v>
      </c>
      <c r="BR2211" s="1" t="s">
        <v>2498</v>
      </c>
      <c r="BS2211" s="1" t="s">
        <v>84</v>
      </c>
      <c r="BU2211" s="1">
        <v>0</v>
      </c>
      <c r="BV2211" s="1">
        <v>0</v>
      </c>
      <c r="BW2211" s="1">
        <v>0</v>
      </c>
      <c r="BX2211" s="1">
        <v>0</v>
      </c>
    </row>
    <row r="2212" spans="4:76" hidden="1" x14ac:dyDescent="0.25">
      <c r="D2212" s="4"/>
      <c r="E2212" s="5" t="str">
        <f>BJ2212</f>
        <v>DPP-2020-Cycle</v>
      </c>
      <c r="F2212" s="5" t="str">
        <f>BK2212</f>
        <v>Central</v>
      </c>
      <c r="H2212" s="5" t="str">
        <f>BB2212</f>
        <v>Active</v>
      </c>
      <c r="I2212" s="6" t="str">
        <f>BS2212</f>
        <v>Not Started</v>
      </c>
      <c r="J2212" s="1" t="s">
        <v>4365</v>
      </c>
      <c r="P2212" s="1" t="str">
        <f>BM2212</f>
        <v>NRIS</v>
      </c>
      <c r="R2212" s="1">
        <f>BP2212</f>
        <v>30</v>
      </c>
      <c r="T2212" s="1" t="str">
        <f>BQ2212</f>
        <v>Battery Storage</v>
      </c>
      <c r="U2212" s="1" t="str">
        <f>BH2212</f>
        <v>Henry</v>
      </c>
      <c r="V2212" s="1" t="str">
        <f>BI2212</f>
        <v>IN</v>
      </c>
      <c r="AB2212" s="1"/>
      <c r="AC2212" s="1"/>
      <c r="AJ2212" s="5"/>
      <c r="AK2212" s="5"/>
      <c r="AL2212" s="5"/>
      <c r="AM2212" s="5"/>
      <c r="AN2212" s="5"/>
      <c r="AO2212" s="5"/>
      <c r="AP2212" s="5"/>
      <c r="AQ2212" s="5"/>
      <c r="AR2212" s="32"/>
      <c r="AS2212" s="32"/>
      <c r="AT2212" s="28">
        <f>AR2212/($R2212*1000)</f>
        <v>0</v>
      </c>
      <c r="AU2212" s="28">
        <f>AS2212/($R2212*1000)</f>
        <v>0</v>
      </c>
      <c r="BB2212" s="1" t="s">
        <v>2374</v>
      </c>
      <c r="BC2212" s="2">
        <v>44039</v>
      </c>
      <c r="BF2212" s="2">
        <v>44805</v>
      </c>
      <c r="BG2212" s="1" t="s">
        <v>2850</v>
      </c>
      <c r="BH2212" s="1" t="s">
        <v>4312</v>
      </c>
      <c r="BI2212" s="1" t="s">
        <v>103</v>
      </c>
      <c r="BJ2212" s="1" t="s">
        <v>3565</v>
      </c>
      <c r="BK2212" s="1" t="s">
        <v>2435</v>
      </c>
      <c r="BL2212" s="1" t="s">
        <v>2857</v>
      </c>
      <c r="BM2212" s="1" t="s">
        <v>126</v>
      </c>
      <c r="BN2212" s="1" t="s">
        <v>4366</v>
      </c>
      <c r="BO2212" s="1">
        <v>30</v>
      </c>
      <c r="BP2212" s="1">
        <v>30</v>
      </c>
      <c r="BQ2212" s="1" t="s">
        <v>2498</v>
      </c>
      <c r="BR2212" s="1" t="s">
        <v>2498</v>
      </c>
      <c r="BS2212" s="1" t="s">
        <v>84</v>
      </c>
      <c r="BU2212" s="1">
        <v>0</v>
      </c>
      <c r="BV2212" s="1">
        <v>0</v>
      </c>
      <c r="BW2212" s="1">
        <v>0</v>
      </c>
      <c r="BX2212" s="1">
        <v>0</v>
      </c>
    </row>
    <row r="2213" spans="4:76" hidden="1" x14ac:dyDescent="0.25">
      <c r="D2213" s="4"/>
      <c r="E2213" s="5" t="str">
        <f>BJ2213</f>
        <v>DPP-2020-Cycle</v>
      </c>
      <c r="F2213" s="5" t="str">
        <f>BK2213</f>
        <v>Central</v>
      </c>
      <c r="H2213" s="5" t="str">
        <f>BB2213</f>
        <v>Withdrawn</v>
      </c>
      <c r="I2213" s="6" t="str">
        <f>BS2213</f>
        <v>Not Started</v>
      </c>
      <c r="J2213" s="1" t="s">
        <v>5671</v>
      </c>
      <c r="P2213" s="1" t="str">
        <f>BM2213</f>
        <v>NRIS</v>
      </c>
      <c r="R2213" s="1">
        <f>BP2213</f>
        <v>150</v>
      </c>
      <c r="T2213" s="1" t="str">
        <f>BQ2213</f>
        <v>Solar</v>
      </c>
      <c r="U2213" s="1" t="str">
        <f>BH2213</f>
        <v>Washington</v>
      </c>
      <c r="V2213" s="1" t="str">
        <f>BI2213</f>
        <v>IN</v>
      </c>
      <c r="AB2213" s="1"/>
      <c r="AC2213" s="1"/>
      <c r="AJ2213" s="5"/>
      <c r="AK2213" s="5"/>
      <c r="AL2213" s="5"/>
      <c r="AM2213" s="5"/>
      <c r="AN2213" s="5"/>
      <c r="AO2213" s="5"/>
      <c r="AP2213" s="5"/>
      <c r="AQ2213" s="5"/>
      <c r="AR2213" s="32"/>
      <c r="AS2213" s="32"/>
      <c r="AT2213" s="28">
        <f>AR2213/($R2213*1000)</f>
        <v>0</v>
      </c>
      <c r="AU2213" s="28">
        <f>AS2213/($R2213*1000)</f>
        <v>0</v>
      </c>
      <c r="BB2213" s="1" t="s">
        <v>73</v>
      </c>
      <c r="BC2213" s="2">
        <v>44039</v>
      </c>
      <c r="BD2213" s="2">
        <v>44183</v>
      </c>
      <c r="BF2213" s="2">
        <v>45047</v>
      </c>
      <c r="BG2213" s="1" t="s">
        <v>2850</v>
      </c>
      <c r="BH2213" s="1" t="s">
        <v>3765</v>
      </c>
      <c r="BI2213" s="1" t="s">
        <v>103</v>
      </c>
      <c r="BJ2213" s="1" t="s">
        <v>3565</v>
      </c>
      <c r="BK2213" s="1" t="s">
        <v>2435</v>
      </c>
      <c r="BL2213" s="1" t="s">
        <v>2857</v>
      </c>
      <c r="BM2213" s="1" t="s">
        <v>126</v>
      </c>
      <c r="BN2213" s="1" t="s">
        <v>5672</v>
      </c>
      <c r="BO2213" s="1">
        <v>150</v>
      </c>
      <c r="BP2213" s="1">
        <v>150</v>
      </c>
      <c r="BQ2213" s="1" t="s">
        <v>1485</v>
      </c>
      <c r="BR2213" s="1" t="s">
        <v>3581</v>
      </c>
      <c r="BS2213" s="1" t="s">
        <v>84</v>
      </c>
      <c r="BU2213" s="1">
        <v>0</v>
      </c>
      <c r="BV2213" s="1">
        <v>0</v>
      </c>
      <c r="BW2213" s="1">
        <v>0</v>
      </c>
      <c r="BX2213" s="1">
        <v>0</v>
      </c>
    </row>
    <row r="2214" spans="4:76" hidden="1" x14ac:dyDescent="0.25">
      <c r="D2214" s="4"/>
      <c r="E2214" s="5" t="str">
        <f>BJ2214</f>
        <v>DPP-2020-Cycle</v>
      </c>
      <c r="F2214" s="5" t="str">
        <f>BK2214</f>
        <v>West</v>
      </c>
      <c r="H2214" s="5" t="str">
        <f>BB2214</f>
        <v>Active</v>
      </c>
      <c r="I2214" s="6" t="str">
        <f>BS2214</f>
        <v>Not Started</v>
      </c>
      <c r="J2214" s="1" t="s">
        <v>4369</v>
      </c>
      <c r="P2214" s="1" t="str">
        <f>BM2214</f>
        <v>NRIS</v>
      </c>
      <c r="R2214" s="1">
        <f>BP2214</f>
        <v>200</v>
      </c>
      <c r="T2214" s="1" t="str">
        <f>BQ2214</f>
        <v>Solar</v>
      </c>
      <c r="U2214" s="1" t="str">
        <f>BH2214</f>
        <v>Barron</v>
      </c>
      <c r="V2214" s="1" t="str">
        <f>BI2214</f>
        <v>WI</v>
      </c>
      <c r="AB2214" s="1"/>
      <c r="AC2214" s="1"/>
      <c r="AJ2214" s="5"/>
      <c r="AK2214" s="5"/>
      <c r="AL2214" s="5"/>
      <c r="AM2214" s="5"/>
      <c r="AN2214" s="5"/>
      <c r="AO2214" s="5"/>
      <c r="AP2214" s="5"/>
      <c r="AQ2214" s="5"/>
      <c r="AR2214" s="32"/>
      <c r="AS2214" s="32"/>
      <c r="AT2214" s="28">
        <f>AR2214/($R2214*1000)</f>
        <v>0</v>
      </c>
      <c r="AU2214" s="28">
        <f>AS2214/($R2214*1000)</f>
        <v>0</v>
      </c>
      <c r="BB2214" s="1" t="s">
        <v>2374</v>
      </c>
      <c r="BC2214" s="2">
        <v>44039</v>
      </c>
      <c r="BF2214" s="2">
        <v>44985</v>
      </c>
      <c r="BG2214" s="1" t="s">
        <v>447</v>
      </c>
      <c r="BH2214" s="1" t="s">
        <v>4370</v>
      </c>
      <c r="BI2214" s="1" t="s">
        <v>76</v>
      </c>
      <c r="BJ2214" s="1" t="s">
        <v>3565</v>
      </c>
      <c r="BK2214" s="1" t="s">
        <v>725</v>
      </c>
      <c r="BL2214" s="1" t="s">
        <v>2857</v>
      </c>
      <c r="BM2214" s="1" t="s">
        <v>126</v>
      </c>
      <c r="BN2214" s="1" t="s">
        <v>4371</v>
      </c>
      <c r="BO2214" s="1">
        <v>200</v>
      </c>
      <c r="BP2214" s="1">
        <v>200</v>
      </c>
      <c r="BQ2214" s="1" t="s">
        <v>1485</v>
      </c>
      <c r="BR2214" s="1" t="s">
        <v>3581</v>
      </c>
      <c r="BS2214" s="1" t="s">
        <v>84</v>
      </c>
      <c r="BU2214" s="1">
        <v>0</v>
      </c>
      <c r="BV2214" s="1">
        <v>0</v>
      </c>
      <c r="BW2214" s="1">
        <v>0</v>
      </c>
      <c r="BX2214" s="1">
        <v>0</v>
      </c>
    </row>
    <row r="2215" spans="4:76" hidden="1" x14ac:dyDescent="0.25">
      <c r="D2215" s="4"/>
      <c r="E2215" s="5" t="str">
        <f>BJ2215</f>
        <v>DPP-2015-FEB</v>
      </c>
      <c r="F2215" s="5" t="str">
        <f>BK2215</f>
        <v>East (ATC)</v>
      </c>
      <c r="H2215" s="5" t="str">
        <f>BB2215</f>
        <v>Done</v>
      </c>
      <c r="I2215" s="6" t="str">
        <f>BS2215</f>
        <v>In Service</v>
      </c>
      <c r="J2215" s="1" t="s">
        <v>4899</v>
      </c>
      <c r="P2215" s="1" t="str">
        <f>BM2215</f>
        <v>NRIS</v>
      </c>
      <c r="R2215" s="1">
        <f>BP2215</f>
        <v>711</v>
      </c>
      <c r="T2215" s="1" t="str">
        <f>BQ2215</f>
        <v>Combined Cycle</v>
      </c>
      <c r="U2215" s="1" t="str">
        <f>BH2215</f>
        <v>Rock County</v>
      </c>
      <c r="V2215" s="1" t="str">
        <f>BI2215</f>
        <v>WI</v>
      </c>
      <c r="AB2215" s="1"/>
      <c r="AC2215" s="1"/>
      <c r="AJ2215" s="5"/>
      <c r="AK2215" s="5"/>
      <c r="AL2215" s="5"/>
      <c r="AM2215" s="5"/>
      <c r="AN2215" s="5"/>
      <c r="AO2215" s="5"/>
      <c r="AP2215" s="5"/>
      <c r="AQ2215" s="5"/>
      <c r="AR2215" s="5"/>
      <c r="AS2215" s="5"/>
      <c r="AT2215" s="5"/>
      <c r="AU2215" s="5"/>
      <c r="BB2215" s="1" t="s">
        <v>58</v>
      </c>
      <c r="BC2215" s="2">
        <v>41897</v>
      </c>
      <c r="BE2215" s="2">
        <v>42846</v>
      </c>
      <c r="BF2215" s="2">
        <v>43215</v>
      </c>
      <c r="BG2215" s="1" t="s">
        <v>74</v>
      </c>
      <c r="BH2215" s="1" t="s">
        <v>158</v>
      </c>
      <c r="BI2215" s="1" t="s">
        <v>76</v>
      </c>
      <c r="BJ2215" s="1" t="s">
        <v>1438</v>
      </c>
      <c r="BK2215" s="1" t="s">
        <v>2196</v>
      </c>
      <c r="BL2215" s="1" t="s">
        <v>134</v>
      </c>
      <c r="BM2215" s="1" t="s">
        <v>126</v>
      </c>
      <c r="BN2215" s="1" t="s">
        <v>4900</v>
      </c>
      <c r="BO2215" s="1">
        <v>702</v>
      </c>
      <c r="BP2215" s="1">
        <v>711</v>
      </c>
      <c r="BQ2215" s="1" t="s">
        <v>94</v>
      </c>
      <c r="BR2215" s="1" t="s">
        <v>94</v>
      </c>
      <c r="BS2215" s="1" t="s">
        <v>65</v>
      </c>
      <c r="BT2215" s="2">
        <v>43054</v>
      </c>
      <c r="BU2215" s="1">
        <v>0</v>
      </c>
      <c r="BV2215" s="1">
        <v>0</v>
      </c>
      <c r="BW2215" s="1">
        <v>0</v>
      </c>
      <c r="BX2215" s="1">
        <v>0</v>
      </c>
    </row>
    <row r="2216" spans="4:76" hidden="1" x14ac:dyDescent="0.25">
      <c r="D2216" s="4"/>
      <c r="E2216" s="5" t="str">
        <f>BJ2216</f>
        <v>DPP-2020-Cycle</v>
      </c>
      <c r="F2216" s="5" t="str">
        <f>BK2216</f>
        <v>East (ATC)</v>
      </c>
      <c r="H2216" s="5" t="str">
        <f>BB2216</f>
        <v>Withdrawn</v>
      </c>
      <c r="I2216" s="6" t="str">
        <f>BS2216</f>
        <v>Not Started</v>
      </c>
      <c r="J2216" s="1" t="s">
        <v>5842</v>
      </c>
      <c r="P2216" s="1" t="str">
        <f>BM2216</f>
        <v>NRIS</v>
      </c>
      <c r="R2216" s="1">
        <f>BP2216</f>
        <v>62.5</v>
      </c>
      <c r="T2216" s="1" t="str">
        <f>BQ2216</f>
        <v>Solar</v>
      </c>
      <c r="U2216" s="1" t="str">
        <f>BH2216</f>
        <v>Houghton</v>
      </c>
      <c r="V2216" s="1" t="str">
        <f>BI2216</f>
        <v>MI</v>
      </c>
      <c r="AB2216" s="1"/>
      <c r="AC2216" s="1"/>
      <c r="AJ2216" s="5"/>
      <c r="AK2216" s="5"/>
      <c r="AL2216" s="5"/>
      <c r="AM2216" s="5"/>
      <c r="AN2216" s="5"/>
      <c r="AO2216" s="5"/>
      <c r="AP2216" s="5"/>
      <c r="AQ2216" s="5"/>
      <c r="AR2216" s="32"/>
      <c r="AS2216" s="32"/>
      <c r="AT2216" s="28">
        <f>AR2216/($R2216*1000)</f>
        <v>0</v>
      </c>
      <c r="AU2216" s="28">
        <f>AS2216/($R2216*1000)</f>
        <v>0</v>
      </c>
      <c r="BB2216" s="1" t="s">
        <v>73</v>
      </c>
      <c r="BC2216" s="2">
        <v>44039</v>
      </c>
      <c r="BD2216" s="2">
        <v>44246</v>
      </c>
      <c r="BF2216" s="2">
        <v>45153</v>
      </c>
      <c r="BG2216" s="1" t="s">
        <v>74</v>
      </c>
      <c r="BH2216" s="1" t="s">
        <v>4360</v>
      </c>
      <c r="BI2216" s="1" t="s">
        <v>130</v>
      </c>
      <c r="BJ2216" s="1" t="s">
        <v>3565</v>
      </c>
      <c r="BK2216" s="1" t="s">
        <v>2196</v>
      </c>
      <c r="BL2216" s="1" t="s">
        <v>2857</v>
      </c>
      <c r="BM2216" s="1" t="s">
        <v>126</v>
      </c>
      <c r="BN2216" s="1" t="s">
        <v>5843</v>
      </c>
      <c r="BO2216" s="1">
        <v>62.5</v>
      </c>
      <c r="BP2216" s="1">
        <v>62.5</v>
      </c>
      <c r="BQ2216" s="1" t="s">
        <v>1485</v>
      </c>
      <c r="BR2216" s="1" t="s">
        <v>3581</v>
      </c>
      <c r="BS2216" s="1" t="s">
        <v>84</v>
      </c>
      <c r="BU2216" s="1">
        <v>0</v>
      </c>
      <c r="BV2216" s="1">
        <v>0</v>
      </c>
      <c r="BW2216" s="1">
        <v>0</v>
      </c>
      <c r="BX2216" s="1">
        <v>0</v>
      </c>
    </row>
    <row r="2217" spans="4:76" hidden="1" x14ac:dyDescent="0.25">
      <c r="D2217" s="4"/>
      <c r="E2217" s="5" t="str">
        <f>BJ2217</f>
        <v>DPP-2015-FEB</v>
      </c>
      <c r="F2217" s="5" t="str">
        <f>BK2217</f>
        <v>East (ITC)</v>
      </c>
      <c r="H2217" s="5" t="str">
        <f>BB2217</f>
        <v>Done</v>
      </c>
      <c r="I2217" s="6" t="str">
        <f>BS2217</f>
        <v>In Service</v>
      </c>
      <c r="J2217" s="1" t="s">
        <v>4903</v>
      </c>
      <c r="P2217" s="1" t="str">
        <f>BM2217</f>
        <v>NRIS</v>
      </c>
      <c r="R2217" s="1">
        <f>BP2217</f>
        <v>420.7</v>
      </c>
      <c r="T2217" s="1" t="str">
        <f>BQ2217</f>
        <v>Gas</v>
      </c>
      <c r="U2217" s="1" t="str">
        <f>BH2217</f>
        <v>Otsego County</v>
      </c>
      <c r="V2217" s="1" t="str">
        <f>BI2217</f>
        <v>MI</v>
      </c>
      <c r="AB2217" s="1"/>
      <c r="AC2217" s="1"/>
      <c r="AJ2217" s="5"/>
      <c r="AK2217" s="5"/>
      <c r="AL2217" s="5"/>
      <c r="AM2217" s="5"/>
      <c r="AN2217" s="5"/>
      <c r="AO2217" s="5"/>
      <c r="AP2217" s="5"/>
      <c r="AQ2217" s="5"/>
      <c r="AR2217" s="5"/>
      <c r="AS2217" s="5"/>
      <c r="AT2217" s="5"/>
      <c r="AU2217" s="5"/>
      <c r="BB2217" s="1" t="s">
        <v>58</v>
      </c>
      <c r="BC2217" s="2">
        <v>41897</v>
      </c>
      <c r="BE2217" s="2">
        <v>42452</v>
      </c>
      <c r="BF2217" s="2">
        <v>42506</v>
      </c>
      <c r="BG2217" s="1" t="s">
        <v>139</v>
      </c>
      <c r="BH2217" s="1" t="s">
        <v>4816</v>
      </c>
      <c r="BI2217" s="1" t="s">
        <v>130</v>
      </c>
      <c r="BJ2217" s="1" t="s">
        <v>1438</v>
      </c>
      <c r="BK2217" s="1" t="s">
        <v>1808</v>
      </c>
      <c r="BL2217" s="1" t="s">
        <v>2320</v>
      </c>
      <c r="BM2217" s="1" t="s">
        <v>126</v>
      </c>
      <c r="BN2217" s="1" t="s">
        <v>4904</v>
      </c>
      <c r="BO2217" s="1">
        <v>383.1</v>
      </c>
      <c r="BP2217" s="1">
        <v>420.7</v>
      </c>
      <c r="BQ2217" s="1" t="s">
        <v>64</v>
      </c>
      <c r="BR2217" s="1" t="s">
        <v>172</v>
      </c>
      <c r="BS2217" s="1" t="s">
        <v>65</v>
      </c>
      <c r="BT2217" s="2">
        <v>42248</v>
      </c>
      <c r="BU2217" s="1">
        <v>0</v>
      </c>
      <c r="BV2217" s="1">
        <v>0</v>
      </c>
      <c r="BW2217" s="1">
        <v>0</v>
      </c>
      <c r="BX2217" s="1">
        <v>0</v>
      </c>
    </row>
    <row r="2218" spans="4:76" hidden="1" x14ac:dyDescent="0.25">
      <c r="D2218" s="4"/>
      <c r="E2218" s="5" t="str">
        <f>BJ2218</f>
        <v>DPP-2015-FEB</v>
      </c>
      <c r="F2218" s="5" t="str">
        <f>BK2218</f>
        <v>East (ITC)</v>
      </c>
      <c r="H2218" s="5" t="str">
        <f>BB2218</f>
        <v>Done</v>
      </c>
      <c r="I2218" s="6" t="str">
        <f>BS2218</f>
        <v>In Service</v>
      </c>
      <c r="J2218" s="1" t="s">
        <v>4903</v>
      </c>
      <c r="P2218" s="1" t="str">
        <f>BM2218</f>
        <v>NRIS</v>
      </c>
      <c r="R2218" s="1">
        <f>BP2218</f>
        <v>420.7</v>
      </c>
      <c r="T2218" s="1" t="str">
        <f>BQ2218</f>
        <v>Gas</v>
      </c>
      <c r="U2218" s="1" t="str">
        <f>BH2218</f>
        <v>Otsego County</v>
      </c>
      <c r="V2218" s="1" t="str">
        <f>BI2218</f>
        <v>MI</v>
      </c>
      <c r="AB2218" s="1"/>
      <c r="AC2218" s="1"/>
      <c r="AJ2218" s="5"/>
      <c r="AK2218" s="5"/>
      <c r="AL2218" s="5"/>
      <c r="AM2218" s="5"/>
      <c r="AN2218" s="5"/>
      <c r="AO2218" s="5"/>
      <c r="AP2218" s="5"/>
      <c r="AQ2218" s="5"/>
      <c r="AR2218" s="5"/>
      <c r="AS2218" s="5"/>
      <c r="AT2218" s="5"/>
      <c r="AU2218" s="5"/>
      <c r="BB2218" s="1" t="s">
        <v>58</v>
      </c>
      <c r="BC2218" s="2">
        <v>41897</v>
      </c>
      <c r="BE2218" s="2">
        <v>42452</v>
      </c>
      <c r="BF2218" s="2">
        <v>42506</v>
      </c>
      <c r="BG2218" s="1" t="s">
        <v>139</v>
      </c>
      <c r="BH2218" s="1" t="s">
        <v>4816</v>
      </c>
      <c r="BI2218" s="1" t="s">
        <v>130</v>
      </c>
      <c r="BJ2218" s="1" t="s">
        <v>1438</v>
      </c>
      <c r="BK2218" s="1" t="s">
        <v>1808</v>
      </c>
      <c r="BL2218" s="1" t="s">
        <v>77</v>
      </c>
      <c r="BM2218" s="1" t="s">
        <v>126</v>
      </c>
      <c r="BN2218" s="1" t="s">
        <v>4904</v>
      </c>
      <c r="BO2218" s="1">
        <v>383.1</v>
      </c>
      <c r="BP2218" s="1">
        <v>420.7</v>
      </c>
      <c r="BQ2218" s="1" t="s">
        <v>64</v>
      </c>
      <c r="BR2218" s="1" t="s">
        <v>172</v>
      </c>
      <c r="BS2218" s="1" t="s">
        <v>65</v>
      </c>
      <c r="BT2218" s="2">
        <v>42248</v>
      </c>
      <c r="BU2218" s="1">
        <v>0</v>
      </c>
      <c r="BV2218" s="1">
        <v>0</v>
      </c>
      <c r="BW2218" s="1">
        <v>0</v>
      </c>
      <c r="BX2218" s="1">
        <v>0</v>
      </c>
    </row>
    <row r="2219" spans="4:76" hidden="1" x14ac:dyDescent="0.25">
      <c r="D2219" s="4"/>
      <c r="E2219" s="5" t="str">
        <f>BJ2219</f>
        <v>DPP-2020-Cycle</v>
      </c>
      <c r="F2219" s="5" t="str">
        <f>BK2219</f>
        <v>Central</v>
      </c>
      <c r="H2219" s="5" t="str">
        <f>BB2219</f>
        <v>Active</v>
      </c>
      <c r="I2219" s="6" t="str">
        <f>BS2219</f>
        <v>Not Started</v>
      </c>
      <c r="J2219" s="1" t="s">
        <v>4376</v>
      </c>
      <c r="P2219" s="1" t="str">
        <f>BM2219</f>
        <v>NRIS</v>
      </c>
      <c r="R2219" s="1">
        <f>BP2219</f>
        <v>60</v>
      </c>
      <c r="T2219" s="1" t="str">
        <f>BQ2219</f>
        <v>Hybrid</v>
      </c>
      <c r="U2219" s="1" t="str">
        <f>BH2219</f>
        <v>White</v>
      </c>
      <c r="V2219" s="1" t="str">
        <f>BI2219</f>
        <v>IN</v>
      </c>
      <c r="AB2219" s="1"/>
      <c r="AC2219" s="1"/>
      <c r="AJ2219" s="5"/>
      <c r="AK2219" s="5"/>
      <c r="AL2219" s="5"/>
      <c r="AM2219" s="5"/>
      <c r="AN2219" s="5"/>
      <c r="AO2219" s="5"/>
      <c r="AP2219" s="5"/>
      <c r="AQ2219" s="5"/>
      <c r="AR2219" s="32"/>
      <c r="AS2219" s="32"/>
      <c r="AT2219" s="28">
        <f>AR2219/($R2219*1000)</f>
        <v>0</v>
      </c>
      <c r="AU2219" s="28">
        <f>AS2219/($R2219*1000)</f>
        <v>0</v>
      </c>
      <c r="BB2219" s="1" t="s">
        <v>2374</v>
      </c>
      <c r="BC2219" s="2">
        <v>44257</v>
      </c>
      <c r="BF2219" s="2">
        <v>45170</v>
      </c>
      <c r="BG2219" s="1" t="s">
        <v>804</v>
      </c>
      <c r="BH2219" s="1" t="s">
        <v>4281</v>
      </c>
      <c r="BI2219" s="1" t="s">
        <v>103</v>
      </c>
      <c r="BJ2219" s="1" t="s">
        <v>3565</v>
      </c>
      <c r="BK2219" s="1" t="s">
        <v>2435</v>
      </c>
      <c r="BL2219" s="1" t="s">
        <v>2857</v>
      </c>
      <c r="BM2219" s="1" t="s">
        <v>126</v>
      </c>
      <c r="BN2219" s="1" t="s">
        <v>4377</v>
      </c>
      <c r="BO2219" s="1">
        <v>60</v>
      </c>
      <c r="BP2219" s="1">
        <v>60</v>
      </c>
      <c r="BQ2219" s="1" t="s">
        <v>2880</v>
      </c>
      <c r="BR2219" s="1" t="s">
        <v>2881</v>
      </c>
      <c r="BS2219" s="1" t="s">
        <v>84</v>
      </c>
      <c r="BU2219" s="1">
        <v>0</v>
      </c>
      <c r="BV2219" s="1">
        <v>0</v>
      </c>
      <c r="BW2219" s="1">
        <v>0</v>
      </c>
      <c r="BX2219" s="1">
        <v>0</v>
      </c>
    </row>
    <row r="2220" spans="4:76" hidden="1" x14ac:dyDescent="0.25">
      <c r="D2220" s="4"/>
      <c r="E2220" s="5" t="str">
        <f>BJ2220</f>
        <v>DPP-2017-FEB</v>
      </c>
      <c r="F2220" s="5" t="str">
        <f>BK2220</f>
        <v>West</v>
      </c>
      <c r="H2220" s="5" t="str">
        <f>BB2220</f>
        <v>Withdrawn</v>
      </c>
      <c r="I2220" s="6" t="str">
        <f>BS2220</f>
        <v>Withdrawn</v>
      </c>
      <c r="J2220" s="1" t="s">
        <v>4907</v>
      </c>
      <c r="P2220" s="1" t="str">
        <f>BM2220</f>
        <v>NRIS</v>
      </c>
      <c r="R2220" s="1">
        <f>BP2220</f>
        <v>170</v>
      </c>
      <c r="T2220" s="1" t="str">
        <f>BQ2220</f>
        <v>Wind</v>
      </c>
      <c r="U2220" s="1" t="str">
        <f>BH2220</f>
        <v>Dodge County</v>
      </c>
      <c r="V2220" s="1" t="str">
        <f>BI2220</f>
        <v>MN</v>
      </c>
      <c r="AB2220" s="1"/>
      <c r="AC2220" s="1"/>
      <c r="AJ2220" s="5"/>
      <c r="AK2220" s="5"/>
      <c r="AL2220" s="5"/>
      <c r="AM2220" s="5"/>
      <c r="AN2220" s="5"/>
      <c r="AO2220" s="5"/>
      <c r="AP2220" s="5"/>
      <c r="AQ2220" s="5"/>
      <c r="AR2220" s="5"/>
      <c r="AS2220" s="5"/>
      <c r="AT2220" s="5"/>
      <c r="AU2220" s="5"/>
      <c r="BB2220" s="1" t="s">
        <v>73</v>
      </c>
      <c r="BC2220" s="2">
        <v>42109</v>
      </c>
      <c r="BD2220" s="2">
        <v>43686</v>
      </c>
      <c r="BF2220" s="2">
        <v>43344</v>
      </c>
      <c r="BG2220" s="1" t="s">
        <v>91</v>
      </c>
      <c r="BH2220" s="1" t="s">
        <v>297</v>
      </c>
      <c r="BI2220" s="1" t="s">
        <v>93</v>
      </c>
      <c r="BJ2220" s="1" t="s">
        <v>3220</v>
      </c>
      <c r="BK2220" s="1" t="s">
        <v>725</v>
      </c>
      <c r="BL2220" s="1" t="s">
        <v>726</v>
      </c>
      <c r="BM2220" s="1" t="s">
        <v>126</v>
      </c>
      <c r="BN2220" s="1" t="s">
        <v>4908</v>
      </c>
      <c r="BO2220" s="1">
        <v>170</v>
      </c>
      <c r="BP2220" s="1">
        <v>170</v>
      </c>
      <c r="BQ2220" s="1" t="s">
        <v>97</v>
      </c>
      <c r="BR2220" s="1" t="s">
        <v>98</v>
      </c>
      <c r="BS2220" s="1" t="s">
        <v>73</v>
      </c>
      <c r="BT2220" s="2">
        <v>43726</v>
      </c>
      <c r="BU2220" s="1">
        <v>170</v>
      </c>
      <c r="BV2220" s="1">
        <v>170</v>
      </c>
      <c r="BW2220" s="1">
        <v>170</v>
      </c>
      <c r="BX2220" s="1">
        <v>170</v>
      </c>
    </row>
    <row r="2221" spans="4:76" hidden="1" x14ac:dyDescent="0.25">
      <c r="D2221" s="4"/>
      <c r="E2221" s="5" t="str">
        <f>BJ2221</f>
        <v>DPP-2015-FEB</v>
      </c>
      <c r="F2221" s="5" t="str">
        <f>BK2221</f>
        <v>East (ATC)</v>
      </c>
      <c r="H2221" s="5" t="str">
        <f>BB2221</f>
        <v>Done</v>
      </c>
      <c r="I2221" s="6" t="str">
        <f>BS2221</f>
        <v>In Service</v>
      </c>
      <c r="J2221" s="1" t="s">
        <v>4909</v>
      </c>
      <c r="P2221" s="1" t="str">
        <f>BM2221</f>
        <v>ERIS</v>
      </c>
      <c r="R2221" s="1">
        <f>BP2221</f>
        <v>98</v>
      </c>
      <c r="T2221" s="1" t="str">
        <f>BQ2221</f>
        <v>Wind</v>
      </c>
      <c r="U2221" s="1" t="str">
        <f>BH2221</f>
        <v>Lafayette County</v>
      </c>
      <c r="V2221" s="1" t="str">
        <f>BI2221</f>
        <v>WI</v>
      </c>
      <c r="AB2221" s="1"/>
      <c r="AC2221" s="1"/>
      <c r="AJ2221" s="5"/>
      <c r="AK2221" s="5"/>
      <c r="AL2221" s="5"/>
      <c r="AM2221" s="5"/>
      <c r="AN2221" s="5"/>
      <c r="AO2221" s="5"/>
      <c r="AP2221" s="5"/>
      <c r="AQ2221" s="5"/>
      <c r="AR2221" s="5"/>
      <c r="AS2221" s="5"/>
      <c r="AT2221" s="5"/>
      <c r="AU2221" s="5"/>
      <c r="BB2221" s="1" t="s">
        <v>58</v>
      </c>
      <c r="BC2221" s="2">
        <v>41897</v>
      </c>
      <c r="BE2221" s="2">
        <v>42765</v>
      </c>
      <c r="BF2221" s="2">
        <v>43100</v>
      </c>
      <c r="BG2221" s="1" t="s">
        <v>74</v>
      </c>
      <c r="BH2221" s="1" t="s">
        <v>569</v>
      </c>
      <c r="BI2221" s="1" t="s">
        <v>76</v>
      </c>
      <c r="BJ2221" s="1" t="s">
        <v>1438</v>
      </c>
      <c r="BK2221" s="1" t="s">
        <v>2196</v>
      </c>
      <c r="BL2221" s="1" t="s">
        <v>599</v>
      </c>
      <c r="BM2221" s="1" t="s">
        <v>62</v>
      </c>
      <c r="BN2221" s="1" t="s">
        <v>4910</v>
      </c>
      <c r="BO2221" s="1">
        <v>98</v>
      </c>
      <c r="BP2221" s="1">
        <v>98</v>
      </c>
      <c r="BQ2221" s="1" t="s">
        <v>97</v>
      </c>
      <c r="BR2221" s="1" t="s">
        <v>98</v>
      </c>
      <c r="BS2221" s="1" t="s">
        <v>65</v>
      </c>
      <c r="BT2221" s="2">
        <v>42248</v>
      </c>
      <c r="BU2221" s="1">
        <v>0</v>
      </c>
      <c r="BV2221" s="1">
        <v>0</v>
      </c>
      <c r="BW2221" s="1">
        <v>0</v>
      </c>
      <c r="BX2221" s="1">
        <v>0</v>
      </c>
    </row>
    <row r="2222" spans="4:76" hidden="1" x14ac:dyDescent="0.25">
      <c r="D2222" s="4"/>
      <c r="E2222" s="5" t="str">
        <f>BJ2222</f>
        <v>DPP-2015-AUG</v>
      </c>
      <c r="F2222" s="5" t="str">
        <f>BK2222</f>
        <v>South</v>
      </c>
      <c r="H2222" s="5" t="str">
        <f>BB2222</f>
        <v>Done</v>
      </c>
      <c r="I2222" s="6" t="str">
        <f>BS2222</f>
        <v>In Service</v>
      </c>
      <c r="J2222" s="1" t="s">
        <v>4911</v>
      </c>
      <c r="P2222" s="1" t="str">
        <f>BM2222</f>
        <v>NRIS</v>
      </c>
      <c r="R2222" s="1">
        <f>BP2222</f>
        <v>1020</v>
      </c>
      <c r="T2222" s="1" t="str">
        <f>BQ2222</f>
        <v>Gas</v>
      </c>
      <c r="U2222" s="1" t="str">
        <f>BH2222</f>
        <v>St. Charles Parish</v>
      </c>
      <c r="V2222" s="1" t="str">
        <f>BI2222</f>
        <v>LA</v>
      </c>
      <c r="AB2222" s="1"/>
      <c r="AC2222" s="1"/>
      <c r="AJ2222" s="5"/>
      <c r="AK2222" s="5"/>
      <c r="AL2222" s="5"/>
      <c r="AM2222" s="5"/>
      <c r="AN2222" s="5"/>
      <c r="AO2222" s="5"/>
      <c r="AP2222" s="5"/>
      <c r="AQ2222" s="5"/>
      <c r="AR2222" s="5"/>
      <c r="AS2222" s="5"/>
      <c r="AT2222" s="5"/>
      <c r="AU2222" s="5"/>
      <c r="BB2222" s="1" t="s">
        <v>58</v>
      </c>
      <c r="BC2222" s="2">
        <v>41897</v>
      </c>
      <c r="BE2222" s="2">
        <v>42711</v>
      </c>
      <c r="BF2222" s="2">
        <v>43616</v>
      </c>
      <c r="BG2222" s="1" t="s">
        <v>59</v>
      </c>
      <c r="BH2222" s="1" t="s">
        <v>2735</v>
      </c>
      <c r="BI2222" s="1" t="s">
        <v>61</v>
      </c>
      <c r="BJ2222" s="1" t="s">
        <v>1807</v>
      </c>
      <c r="BK2222" s="1" t="s">
        <v>2395</v>
      </c>
      <c r="BL2222" s="1" t="s">
        <v>77</v>
      </c>
      <c r="BM2222" s="1" t="s">
        <v>126</v>
      </c>
      <c r="BN2222" s="1" t="s">
        <v>4912</v>
      </c>
      <c r="BO2222" s="1">
        <v>904</v>
      </c>
      <c r="BP2222" s="1">
        <v>1020</v>
      </c>
      <c r="BQ2222" s="1" t="s">
        <v>64</v>
      </c>
      <c r="BR2222" s="1" t="s">
        <v>94</v>
      </c>
      <c r="BS2222" s="1" t="s">
        <v>65</v>
      </c>
      <c r="BT2222" s="2">
        <v>43738</v>
      </c>
      <c r="BU2222" s="1">
        <v>0</v>
      </c>
      <c r="BV2222" s="1">
        <v>0</v>
      </c>
      <c r="BW2222" s="1">
        <v>0</v>
      </c>
      <c r="BX2222" s="1">
        <v>0</v>
      </c>
    </row>
    <row r="2223" spans="4:76" hidden="1" x14ac:dyDescent="0.25">
      <c r="D2223" s="4"/>
      <c r="E2223" s="5" t="str">
        <f>BJ2223</f>
        <v>DPP-2020-Cycle</v>
      </c>
      <c r="F2223" s="5" t="str">
        <f>BK2223</f>
        <v>South</v>
      </c>
      <c r="H2223" s="5" t="str">
        <f>BB2223</f>
        <v>Active</v>
      </c>
      <c r="I2223" s="6" t="str">
        <f>BS2223</f>
        <v>Not Started</v>
      </c>
      <c r="J2223" s="1" t="s">
        <v>4378</v>
      </c>
      <c r="K2223" s="1" t="e">
        <f>VLOOKUP(J2223,#REF!,3,FALSE)</f>
        <v>#REF!</v>
      </c>
      <c r="P2223" s="1" t="str">
        <f>BM2223</f>
        <v>NRIS</v>
      </c>
      <c r="R2223" s="1">
        <f>BP2223</f>
        <v>150</v>
      </c>
      <c r="T2223" s="1" t="str">
        <f>BQ2223</f>
        <v>Solar</v>
      </c>
      <c r="U2223" s="1" t="str">
        <f>BH2223</f>
        <v>Independence</v>
      </c>
      <c r="V2223" s="1" t="str">
        <f>BI2223</f>
        <v>AR</v>
      </c>
      <c r="AB2223" s="1" t="str">
        <f>BN2223</f>
        <v>Independence 161 kV</v>
      </c>
      <c r="AC2223" s="1" t="str">
        <f>BG2223</f>
        <v>Entergy Arkansas LLC</v>
      </c>
      <c r="AJ2223" s="17" t="e">
        <f>VLOOKUP(J2223,#REF!,7,FALSE)</f>
        <v>#REF!</v>
      </c>
      <c r="AK2223" s="17"/>
      <c r="AL2223" s="17"/>
      <c r="AM2223" s="17"/>
      <c r="AN2223" s="17"/>
      <c r="AO2223" s="17"/>
      <c r="AP2223" s="17"/>
      <c r="AQ2223" s="17"/>
      <c r="AR2223" s="32" t="e">
        <f>VLOOKUP(J2223,#REF!,5,FALSE)</f>
        <v>#REF!</v>
      </c>
      <c r="AS2223" s="32" t="e">
        <f>VLOOKUP(J2223,#REF!,6,FALSE)</f>
        <v>#REF!</v>
      </c>
      <c r="AT2223" s="28" t="e">
        <f>AR2223/($R2223*1000)</f>
        <v>#REF!</v>
      </c>
      <c r="AU2223" s="28" t="e">
        <f>AS2223/($R2223*1000)</f>
        <v>#REF!</v>
      </c>
      <c r="BB2223" s="1" t="s">
        <v>2374</v>
      </c>
      <c r="BC2223" s="2">
        <v>44188</v>
      </c>
      <c r="BF2223" s="2">
        <v>45230</v>
      </c>
      <c r="BG2223" s="1" t="s">
        <v>3586</v>
      </c>
      <c r="BH2223" s="1" t="s">
        <v>4379</v>
      </c>
      <c r="BI2223" s="1" t="s">
        <v>2394</v>
      </c>
      <c r="BJ2223" s="1" t="s">
        <v>3565</v>
      </c>
      <c r="BK2223" s="1" t="s">
        <v>2395</v>
      </c>
      <c r="BL2223" s="1" t="s">
        <v>2857</v>
      </c>
      <c r="BM2223" s="1" t="s">
        <v>126</v>
      </c>
      <c r="BN2223" s="1" t="s">
        <v>4380</v>
      </c>
      <c r="BO2223" s="1">
        <v>150</v>
      </c>
      <c r="BP2223" s="1">
        <v>150</v>
      </c>
      <c r="BQ2223" s="1" t="s">
        <v>1485</v>
      </c>
      <c r="BR2223" s="1" t="s">
        <v>3581</v>
      </c>
      <c r="BS2223" s="1" t="s">
        <v>84</v>
      </c>
      <c r="BU2223" s="1">
        <v>0</v>
      </c>
      <c r="BV2223" s="1">
        <v>0</v>
      </c>
      <c r="BW2223" s="1">
        <v>0</v>
      </c>
      <c r="BX2223" s="1">
        <v>0</v>
      </c>
    </row>
    <row r="2224" spans="4:76" hidden="1" x14ac:dyDescent="0.25">
      <c r="D2224" s="4"/>
      <c r="E2224" s="5" t="str">
        <f>BJ2224</f>
        <v>DPP-2020-Cycle</v>
      </c>
      <c r="F2224" s="5" t="str">
        <f>BK2224</f>
        <v>South</v>
      </c>
      <c r="H2224" s="5" t="str">
        <f>BB2224</f>
        <v>Active</v>
      </c>
      <c r="I2224" s="6" t="str">
        <f>BS2224</f>
        <v>Not Started</v>
      </c>
      <c r="J2224" s="1" t="s">
        <v>4381</v>
      </c>
      <c r="K2224" s="1" t="e">
        <f>VLOOKUP(J2224,#REF!,3,FALSE)</f>
        <v>#REF!</v>
      </c>
      <c r="P2224" s="1" t="str">
        <f>BM2224</f>
        <v>NRIS</v>
      </c>
      <c r="R2224" s="1">
        <f>BP2224</f>
        <v>294.25</v>
      </c>
      <c r="T2224" s="1" t="str">
        <f>BQ2224</f>
        <v>Wind</v>
      </c>
      <c r="U2224" s="1" t="str">
        <f>BH2224</f>
        <v>Chambers</v>
      </c>
      <c r="V2224" s="1" t="str">
        <f>BI2224</f>
        <v>TX</v>
      </c>
      <c r="AB2224" s="1" t="str">
        <f>BN2224</f>
        <v>Stowell 230 kV</v>
      </c>
      <c r="AC2224" s="1" t="str">
        <f>BG2224</f>
        <v>Entergy Texas Inc</v>
      </c>
      <c r="AJ2224" s="17" t="e">
        <f>VLOOKUP(J2224,#REF!,7,FALSE)</f>
        <v>#REF!</v>
      </c>
      <c r="AK2224" s="17"/>
      <c r="AL2224" s="17"/>
      <c r="AM2224" s="17"/>
      <c r="AN2224" s="17"/>
      <c r="AO2224" s="17"/>
      <c r="AP2224" s="17"/>
      <c r="AQ2224" s="17"/>
      <c r="AR2224" s="32" t="e">
        <f>VLOOKUP(J2224,#REF!,5,FALSE)</f>
        <v>#REF!</v>
      </c>
      <c r="AS2224" s="32" t="e">
        <f>VLOOKUP(J2224,#REF!,6,FALSE)</f>
        <v>#REF!</v>
      </c>
      <c r="AT2224" s="28" t="e">
        <f>AR2224/($R2224*1000)</f>
        <v>#REF!</v>
      </c>
      <c r="AU2224" s="28" t="e">
        <f>AS2224/($R2224*1000)</f>
        <v>#REF!</v>
      </c>
      <c r="BB2224" s="1" t="s">
        <v>2374</v>
      </c>
      <c r="BC2224" s="2">
        <v>44186</v>
      </c>
      <c r="BF2224" s="2">
        <v>45536</v>
      </c>
      <c r="BG2224" s="1" t="s">
        <v>4040</v>
      </c>
      <c r="BH2224" s="1" t="s">
        <v>4382</v>
      </c>
      <c r="BI2224" s="1" t="s">
        <v>67</v>
      </c>
      <c r="BJ2224" s="1" t="s">
        <v>3565</v>
      </c>
      <c r="BK2224" s="1" t="s">
        <v>2395</v>
      </c>
      <c r="BL2224" s="1" t="s">
        <v>2857</v>
      </c>
      <c r="BM2224" s="1" t="s">
        <v>126</v>
      </c>
      <c r="BN2224" s="1" t="s">
        <v>4383</v>
      </c>
      <c r="BO2224" s="1">
        <v>294.25</v>
      </c>
      <c r="BP2224" s="1">
        <v>294.25</v>
      </c>
      <c r="BQ2224" s="1" t="s">
        <v>97</v>
      </c>
      <c r="BR2224" s="1" t="s">
        <v>3613</v>
      </c>
      <c r="BS2224" s="1" t="s">
        <v>84</v>
      </c>
      <c r="BU2224" s="1">
        <v>0</v>
      </c>
      <c r="BV2224" s="1">
        <v>0</v>
      </c>
      <c r="BW2224" s="1">
        <v>0</v>
      </c>
      <c r="BX2224" s="1">
        <v>0</v>
      </c>
    </row>
    <row r="2225" spans="4:76" hidden="1" x14ac:dyDescent="0.25">
      <c r="D2225" s="4"/>
      <c r="E2225" s="5" t="str">
        <f>BJ2225</f>
        <v>DPP-2015-AUG</v>
      </c>
      <c r="F2225" s="5" t="str">
        <f>BK2225</f>
        <v>West</v>
      </c>
      <c r="H2225" s="5" t="str">
        <f>BB2225</f>
        <v>Done</v>
      </c>
      <c r="I2225" s="6" t="str">
        <f>BS2225</f>
        <v>In Service</v>
      </c>
      <c r="J2225" s="1" t="s">
        <v>4917</v>
      </c>
      <c r="P2225" s="1" t="str">
        <f>BM2225</f>
        <v>NRIS</v>
      </c>
      <c r="R2225" s="1">
        <f>BP2225</f>
        <v>232</v>
      </c>
      <c r="T2225" s="1" t="str">
        <f>BQ2225</f>
        <v>Gas</v>
      </c>
      <c r="U2225" s="1" t="str">
        <f>BH2225</f>
        <v>Dakota County</v>
      </c>
      <c r="V2225" s="1" t="str">
        <f>BI2225</f>
        <v>MN</v>
      </c>
      <c r="AB2225" s="1"/>
      <c r="AC2225" s="1"/>
      <c r="AJ2225" s="5"/>
      <c r="AK2225" s="5"/>
      <c r="AL2225" s="5"/>
      <c r="AM2225" s="5"/>
      <c r="AN2225" s="5"/>
      <c r="AO2225" s="5"/>
      <c r="AP2225" s="5"/>
      <c r="AQ2225" s="5"/>
      <c r="AR2225" s="5"/>
      <c r="AS2225" s="5"/>
      <c r="AT2225" s="5"/>
      <c r="AU2225" s="5"/>
      <c r="BB2225" s="1" t="s">
        <v>58</v>
      </c>
      <c r="BC2225" s="2">
        <v>41927</v>
      </c>
      <c r="BE2225" s="2">
        <v>42979</v>
      </c>
      <c r="BF2225" s="2">
        <v>43036</v>
      </c>
      <c r="BG2225" s="1" t="s">
        <v>91</v>
      </c>
      <c r="BH2225" s="1" t="s">
        <v>120</v>
      </c>
      <c r="BI2225" s="1" t="s">
        <v>93</v>
      </c>
      <c r="BJ2225" s="1" t="s">
        <v>1807</v>
      </c>
      <c r="BK2225" s="1" t="s">
        <v>725</v>
      </c>
      <c r="BL2225" s="1" t="s">
        <v>134</v>
      </c>
      <c r="BM2225" s="1" t="s">
        <v>126</v>
      </c>
      <c r="BN2225" s="1" t="s">
        <v>4918</v>
      </c>
      <c r="BO2225" s="1">
        <v>214</v>
      </c>
      <c r="BP2225" s="1">
        <v>232</v>
      </c>
      <c r="BQ2225" s="1" t="s">
        <v>64</v>
      </c>
      <c r="BR2225" s="1" t="s">
        <v>172</v>
      </c>
      <c r="BS2225" s="1" t="s">
        <v>65</v>
      </c>
      <c r="BT2225" s="2">
        <v>43132</v>
      </c>
      <c r="BU2225" s="1">
        <v>0</v>
      </c>
      <c r="BV2225" s="1">
        <v>0</v>
      </c>
      <c r="BW2225" s="1">
        <v>0</v>
      </c>
      <c r="BX2225" s="1">
        <v>0</v>
      </c>
    </row>
    <row r="2226" spans="4:76" hidden="1" x14ac:dyDescent="0.25">
      <c r="D2226" s="4"/>
      <c r="E2226" s="5" t="str">
        <f>BJ2226</f>
        <v>DPP-2015-FEB</v>
      </c>
      <c r="F2226" s="5" t="str">
        <f>BK2226</f>
        <v>West</v>
      </c>
      <c r="H2226" s="5" t="str">
        <f>BB2226</f>
        <v>Done</v>
      </c>
      <c r="I2226" s="6" t="str">
        <f>BS2226</f>
        <v>In Service</v>
      </c>
      <c r="J2226" s="1" t="s">
        <v>4919</v>
      </c>
      <c r="P2226" s="1" t="str">
        <f>BM2226</f>
        <v>NRIS</v>
      </c>
      <c r="R2226" s="1">
        <f>BP2226</f>
        <v>62.5</v>
      </c>
      <c r="T2226" s="1" t="str">
        <f>BQ2226</f>
        <v>Solar</v>
      </c>
      <c r="U2226" s="1" t="str">
        <f>BH2226</f>
        <v>Lyon County</v>
      </c>
      <c r="V2226" s="1" t="str">
        <f>BI2226</f>
        <v>MN</v>
      </c>
      <c r="AB2226" s="1"/>
      <c r="AC2226" s="1"/>
      <c r="AJ2226" s="5"/>
      <c r="AK2226" s="5"/>
      <c r="AL2226" s="5"/>
      <c r="AM2226" s="5"/>
      <c r="AN2226" s="5"/>
      <c r="AO2226" s="5"/>
      <c r="AP2226" s="5"/>
      <c r="AQ2226" s="5"/>
      <c r="AR2226" s="5"/>
      <c r="AS2226" s="5"/>
      <c r="AT2226" s="5"/>
      <c r="AU2226" s="5"/>
      <c r="BB2226" s="1" t="s">
        <v>58</v>
      </c>
      <c r="BC2226" s="2">
        <v>41953</v>
      </c>
      <c r="BE2226" s="2">
        <v>42661</v>
      </c>
      <c r="BF2226" s="2">
        <v>42643</v>
      </c>
      <c r="BG2226" s="1" t="s">
        <v>91</v>
      </c>
      <c r="BH2226" s="1" t="s">
        <v>409</v>
      </c>
      <c r="BI2226" s="1" t="s">
        <v>93</v>
      </c>
      <c r="BJ2226" s="1" t="s">
        <v>1438</v>
      </c>
      <c r="BK2226" s="1" t="s">
        <v>725</v>
      </c>
      <c r="BL2226" s="1" t="s">
        <v>134</v>
      </c>
      <c r="BM2226" s="1" t="s">
        <v>126</v>
      </c>
      <c r="BN2226" s="1" t="s">
        <v>4920</v>
      </c>
      <c r="BO2226" s="1">
        <v>62.5</v>
      </c>
      <c r="BP2226" s="1">
        <v>62.5</v>
      </c>
      <c r="BQ2226" s="1" t="s">
        <v>1485</v>
      </c>
      <c r="BR2226" s="1" t="s">
        <v>1486</v>
      </c>
      <c r="BS2226" s="1" t="s">
        <v>65</v>
      </c>
      <c r="BT2226" s="2">
        <v>42887</v>
      </c>
      <c r="BU2226" s="1">
        <v>0</v>
      </c>
      <c r="BV2226" s="1">
        <v>0</v>
      </c>
      <c r="BW2226" s="1">
        <v>0</v>
      </c>
      <c r="BX2226" s="1">
        <v>0</v>
      </c>
    </row>
    <row r="2227" spans="4:76" hidden="1" x14ac:dyDescent="0.25">
      <c r="D2227" s="4"/>
      <c r="E2227" s="5" t="str">
        <f>BJ2227</f>
        <v>DPP-2015-FEB</v>
      </c>
      <c r="F2227" s="5" t="str">
        <f>BK2227</f>
        <v>Central</v>
      </c>
      <c r="H2227" s="5" t="str">
        <f>BB2227</f>
        <v>Done</v>
      </c>
      <c r="I2227" s="6" t="str">
        <f>BS2227</f>
        <v>In Service</v>
      </c>
      <c r="J2227" s="1" t="s">
        <v>4921</v>
      </c>
      <c r="P2227" s="1" t="str">
        <f>BM2227</f>
        <v>NRIS</v>
      </c>
      <c r="R2227" s="1">
        <f>BP2227</f>
        <v>20</v>
      </c>
      <c r="T2227" s="1" t="str">
        <f>BQ2227</f>
        <v>Battery Storage</v>
      </c>
      <c r="U2227" s="1" t="str">
        <f>BH2227</f>
        <v>Marion County</v>
      </c>
      <c r="V2227" s="1" t="str">
        <f>BI2227</f>
        <v>IN</v>
      </c>
      <c r="AB2227" s="1"/>
      <c r="AC2227" s="1"/>
      <c r="AJ2227" s="5"/>
      <c r="AK2227" s="5"/>
      <c r="AL2227" s="5"/>
      <c r="AM2227" s="5"/>
      <c r="AN2227" s="5"/>
      <c r="AO2227" s="5"/>
      <c r="AP2227" s="5"/>
      <c r="AQ2227" s="5"/>
      <c r="AR2227" s="5"/>
      <c r="AS2227" s="5"/>
      <c r="AT2227" s="5"/>
      <c r="AU2227" s="5"/>
      <c r="BB2227" s="1" t="s">
        <v>58</v>
      </c>
      <c r="BC2227" s="2">
        <v>41953</v>
      </c>
      <c r="BE2227" s="2">
        <v>42448</v>
      </c>
      <c r="BF2227" s="2">
        <v>42460</v>
      </c>
      <c r="BG2227" s="1" t="s">
        <v>132</v>
      </c>
      <c r="BH2227" s="1" t="s">
        <v>133</v>
      </c>
      <c r="BI2227" s="1" t="s">
        <v>103</v>
      </c>
      <c r="BJ2227" s="1" t="s">
        <v>1438</v>
      </c>
      <c r="BK2227" s="1" t="s">
        <v>2435</v>
      </c>
      <c r="BL2227" s="1" t="s">
        <v>134</v>
      </c>
      <c r="BM2227" s="1" t="s">
        <v>126</v>
      </c>
      <c r="BN2227" s="1" t="s">
        <v>4922</v>
      </c>
      <c r="BO2227" s="1">
        <v>20</v>
      </c>
      <c r="BP2227" s="1">
        <v>20</v>
      </c>
      <c r="BQ2227" s="1" t="s">
        <v>2498</v>
      </c>
      <c r="BR2227" s="1" t="s">
        <v>2499</v>
      </c>
      <c r="BS2227" s="1" t="s">
        <v>65</v>
      </c>
      <c r="BT2227" s="2">
        <v>42384</v>
      </c>
      <c r="BU2227" s="1">
        <v>0</v>
      </c>
      <c r="BV2227" s="1">
        <v>0</v>
      </c>
      <c r="BW2227" s="1">
        <v>0</v>
      </c>
      <c r="BX2227" s="1">
        <v>0</v>
      </c>
    </row>
    <row r="2228" spans="4:76" hidden="1" x14ac:dyDescent="0.25">
      <c r="D2228" s="4"/>
      <c r="E2228" s="5" t="str">
        <f>BJ2228</f>
        <v>DPP-2020-Cycle</v>
      </c>
      <c r="F2228" s="5" t="str">
        <f>BK2228</f>
        <v>East (ATC)</v>
      </c>
      <c r="H2228" s="5" t="str">
        <f>BB2228</f>
        <v>Active</v>
      </c>
      <c r="I2228" s="6" t="str">
        <f>BS2228</f>
        <v>Not Started</v>
      </c>
      <c r="J2228" s="1" t="s">
        <v>4386</v>
      </c>
      <c r="P2228" s="1" t="str">
        <f>BM2228</f>
        <v>NRIS</v>
      </c>
      <c r="R2228" s="1">
        <f>BP2228</f>
        <v>22.5</v>
      </c>
      <c r="T2228" s="1" t="str">
        <f>BQ2228</f>
        <v>Solar</v>
      </c>
      <c r="U2228" s="1" t="str">
        <f>BH2228</f>
        <v>Dickinson</v>
      </c>
      <c r="V2228" s="1" t="str">
        <f>BI2228</f>
        <v>MI</v>
      </c>
      <c r="AB2228" s="1"/>
      <c r="AC2228" s="1"/>
      <c r="AJ2228" s="5"/>
      <c r="AK2228" s="5"/>
      <c r="AL2228" s="5"/>
      <c r="AM2228" s="5"/>
      <c r="AN2228" s="5"/>
      <c r="AO2228" s="5"/>
      <c r="AP2228" s="5"/>
      <c r="AQ2228" s="5"/>
      <c r="AR2228" s="32"/>
      <c r="AS2228" s="32"/>
      <c r="AT2228" s="28">
        <f>AR2228/($R2228*1000)</f>
        <v>0</v>
      </c>
      <c r="AU2228" s="28">
        <f>AS2228/($R2228*1000)</f>
        <v>0</v>
      </c>
      <c r="BB2228" s="1" t="s">
        <v>2374</v>
      </c>
      <c r="BC2228" s="2">
        <v>44250</v>
      </c>
      <c r="BF2228" s="2">
        <v>45184</v>
      </c>
      <c r="BG2228" s="1" t="s">
        <v>74</v>
      </c>
      <c r="BH2228" s="1" t="s">
        <v>4387</v>
      </c>
      <c r="BI2228" s="1" t="s">
        <v>130</v>
      </c>
      <c r="BJ2228" s="1" t="s">
        <v>3565</v>
      </c>
      <c r="BK2228" s="1" t="s">
        <v>2196</v>
      </c>
      <c r="BL2228" s="1" t="s">
        <v>2857</v>
      </c>
      <c r="BM2228" s="1" t="s">
        <v>126</v>
      </c>
      <c r="BN2228" s="1" t="s">
        <v>4388</v>
      </c>
      <c r="BO2228" s="1">
        <v>22.5</v>
      </c>
      <c r="BP2228" s="1">
        <v>22.5</v>
      </c>
      <c r="BQ2228" s="1" t="s">
        <v>1485</v>
      </c>
      <c r="BR2228" s="1" t="s">
        <v>3581</v>
      </c>
      <c r="BS2228" s="1" t="s">
        <v>84</v>
      </c>
      <c r="BU2228" s="1">
        <v>0</v>
      </c>
      <c r="BV2228" s="1">
        <v>0</v>
      </c>
      <c r="BW2228" s="1">
        <v>0</v>
      </c>
      <c r="BX2228" s="1">
        <v>0</v>
      </c>
    </row>
    <row r="2229" spans="4:76" hidden="1" x14ac:dyDescent="0.25">
      <c r="D2229" s="4"/>
      <c r="E2229" s="5" t="str">
        <f>BJ2229</f>
        <v>DPP-2020-Cycle</v>
      </c>
      <c r="F2229" s="5" t="str">
        <f>BK2229</f>
        <v>Central</v>
      </c>
      <c r="H2229" s="5" t="str">
        <f>BB2229</f>
        <v>Active</v>
      </c>
      <c r="I2229" s="6" t="str">
        <f>BS2229</f>
        <v>Not Started</v>
      </c>
      <c r="J2229" s="1" t="s">
        <v>4389</v>
      </c>
      <c r="P2229" s="1" t="str">
        <f>BM2229</f>
        <v>NRIS</v>
      </c>
      <c r="R2229" s="1">
        <f>BP2229</f>
        <v>180</v>
      </c>
      <c r="T2229" s="1" t="str">
        <f>BQ2229</f>
        <v>Solar</v>
      </c>
      <c r="U2229" s="1" t="str">
        <f>BH2229</f>
        <v>Montgomery</v>
      </c>
      <c r="V2229" s="1" t="str">
        <f>BI2229</f>
        <v>IN</v>
      </c>
      <c r="AB2229" s="1"/>
      <c r="AC2229" s="1"/>
      <c r="AJ2229" s="5"/>
      <c r="AK2229" s="5"/>
      <c r="AL2229" s="5"/>
      <c r="AM2229" s="5"/>
      <c r="AN2229" s="5"/>
      <c r="AO2229" s="5"/>
      <c r="AP2229" s="5"/>
      <c r="AQ2229" s="5"/>
      <c r="AR2229" s="32"/>
      <c r="AS2229" s="32"/>
      <c r="AT2229" s="28">
        <f>AR2229/($R2229*1000)</f>
        <v>0</v>
      </c>
      <c r="AU2229" s="28">
        <f>AS2229/($R2229*1000)</f>
        <v>0</v>
      </c>
      <c r="BB2229" s="1" t="s">
        <v>2374</v>
      </c>
      <c r="BC2229" s="2">
        <v>44040</v>
      </c>
      <c r="BF2229" s="2">
        <v>45139</v>
      </c>
      <c r="BG2229" s="1" t="s">
        <v>2850</v>
      </c>
      <c r="BH2229" s="1" t="s">
        <v>3762</v>
      </c>
      <c r="BI2229" s="1" t="s">
        <v>103</v>
      </c>
      <c r="BJ2229" s="1" t="s">
        <v>3565</v>
      </c>
      <c r="BK2229" s="1" t="s">
        <v>2435</v>
      </c>
      <c r="BL2229" s="1" t="s">
        <v>2857</v>
      </c>
      <c r="BM2229" s="1" t="s">
        <v>126</v>
      </c>
      <c r="BN2229" s="1" t="s">
        <v>4390</v>
      </c>
      <c r="BO2229" s="1">
        <v>180</v>
      </c>
      <c r="BP2229" s="1">
        <v>180</v>
      </c>
      <c r="BQ2229" s="1" t="s">
        <v>1485</v>
      </c>
      <c r="BR2229" s="1" t="s">
        <v>3581</v>
      </c>
      <c r="BS2229" s="1" t="s">
        <v>84</v>
      </c>
      <c r="BU2229" s="1">
        <v>0</v>
      </c>
      <c r="BV2229" s="1">
        <v>0</v>
      </c>
      <c r="BW2229" s="1">
        <v>0</v>
      </c>
      <c r="BX2229" s="1">
        <v>0</v>
      </c>
    </row>
    <row r="2230" spans="4:76" hidden="1" x14ac:dyDescent="0.25">
      <c r="D2230" s="4"/>
      <c r="E2230" s="5" t="str">
        <f>BJ2230</f>
        <v>DPP-2020-Cycle</v>
      </c>
      <c r="F2230" s="5" t="str">
        <f>BK2230</f>
        <v>South</v>
      </c>
      <c r="H2230" s="5" t="str">
        <f>BB2230</f>
        <v>Active</v>
      </c>
      <c r="I2230" s="6" t="str">
        <f>BS2230</f>
        <v>Not Started</v>
      </c>
      <c r="J2230" s="1" t="s">
        <v>4391</v>
      </c>
      <c r="K2230" s="1" t="e">
        <f>VLOOKUP(J2230,#REF!,3,FALSE)</f>
        <v>#REF!</v>
      </c>
      <c r="P2230" s="1" t="str">
        <f>BM2230</f>
        <v>NRIS</v>
      </c>
      <c r="R2230" s="1">
        <f>BP2230</f>
        <v>135</v>
      </c>
      <c r="T2230" s="1" t="str">
        <f>BQ2230</f>
        <v>Solar</v>
      </c>
      <c r="U2230" s="1" t="str">
        <f>BH2230</f>
        <v>Cross</v>
      </c>
      <c r="V2230" s="1" t="str">
        <f>BI2230</f>
        <v>AR</v>
      </c>
      <c r="AB2230" s="1" t="str">
        <f>BN2230</f>
        <v>Fisher (Endpoint A) to Cherry Valley (Endpoint B) 161 kV line</v>
      </c>
      <c r="AC2230" s="1" t="str">
        <f>BG2230</f>
        <v>Entergy Arkansas LLC</v>
      </c>
      <c r="AJ2230" s="17" t="e">
        <f>VLOOKUP(J2230,#REF!,7,FALSE)</f>
        <v>#REF!</v>
      </c>
      <c r="AK2230" s="17"/>
      <c r="AL2230" s="17"/>
      <c r="AM2230" s="17"/>
      <c r="AN2230" s="17"/>
      <c r="AO2230" s="17"/>
      <c r="AP2230" s="17"/>
      <c r="AQ2230" s="17"/>
      <c r="AR2230" s="32" t="e">
        <f>VLOOKUP(J2230,#REF!,5,FALSE)</f>
        <v>#REF!</v>
      </c>
      <c r="AS2230" s="32" t="e">
        <f>VLOOKUP(J2230,#REF!,6,FALSE)</f>
        <v>#REF!</v>
      </c>
      <c r="AT2230" s="28" t="e">
        <f>AR2230/($R2230*1000)</f>
        <v>#REF!</v>
      </c>
      <c r="AU2230" s="28" t="e">
        <f>AS2230/($R2230*1000)</f>
        <v>#REF!</v>
      </c>
      <c r="BB2230" s="1" t="s">
        <v>2374</v>
      </c>
      <c r="BC2230" s="2">
        <v>44188</v>
      </c>
      <c r="BF2230" s="2">
        <v>45306</v>
      </c>
      <c r="BG2230" s="1" t="s">
        <v>3586</v>
      </c>
      <c r="BH2230" s="1" t="s">
        <v>4160</v>
      </c>
      <c r="BI2230" s="1" t="s">
        <v>2394</v>
      </c>
      <c r="BJ2230" s="1" t="s">
        <v>3565</v>
      </c>
      <c r="BK2230" s="1" t="s">
        <v>2395</v>
      </c>
      <c r="BL2230" s="1" t="s">
        <v>2857</v>
      </c>
      <c r="BM2230" s="1" t="s">
        <v>126</v>
      </c>
      <c r="BN2230" s="1" t="s">
        <v>4392</v>
      </c>
      <c r="BO2230" s="1">
        <v>135</v>
      </c>
      <c r="BP2230" s="1">
        <v>135</v>
      </c>
      <c r="BQ2230" s="1" t="s">
        <v>1485</v>
      </c>
      <c r="BR2230" s="1" t="s">
        <v>3581</v>
      </c>
      <c r="BS2230" s="1" t="s">
        <v>84</v>
      </c>
      <c r="BU2230" s="1">
        <v>0</v>
      </c>
      <c r="BV2230" s="1">
        <v>0</v>
      </c>
      <c r="BW2230" s="1">
        <v>0</v>
      </c>
      <c r="BX2230" s="1">
        <v>0</v>
      </c>
    </row>
    <row r="2231" spans="4:76" hidden="1" x14ac:dyDescent="0.25">
      <c r="D2231" s="4"/>
      <c r="E2231" s="5" t="str">
        <f>BJ2231</f>
        <v>DPP-2015-FEB</v>
      </c>
      <c r="F2231" s="5" t="str">
        <f>BK2231</f>
        <v>West</v>
      </c>
      <c r="H2231" s="5" t="str">
        <f>BB2231</f>
        <v>Done</v>
      </c>
      <c r="I2231" s="6" t="str">
        <f>BS2231</f>
        <v>In Service</v>
      </c>
      <c r="J2231" s="1" t="s">
        <v>4930</v>
      </c>
      <c r="P2231" s="1" t="str">
        <f>BM2231</f>
        <v>NRIS</v>
      </c>
      <c r="R2231" s="1">
        <f>BP2231</f>
        <v>40</v>
      </c>
      <c r="T2231" s="1" t="str">
        <f>BQ2231</f>
        <v>Gas</v>
      </c>
      <c r="U2231" s="1" t="str">
        <f>BH2231</f>
        <v>Richland County</v>
      </c>
      <c r="V2231" s="1" t="str">
        <f>BI2231</f>
        <v>MT</v>
      </c>
      <c r="AB2231" s="1"/>
      <c r="AC2231" s="1"/>
      <c r="AJ2231" s="5"/>
      <c r="AK2231" s="5"/>
      <c r="AL2231" s="5"/>
      <c r="AM2231" s="5"/>
      <c r="AN2231" s="5"/>
      <c r="AO2231" s="5"/>
      <c r="AP2231" s="5"/>
      <c r="AQ2231" s="5"/>
      <c r="AR2231" s="5"/>
      <c r="AS2231" s="5"/>
      <c r="AT2231" s="5"/>
      <c r="AU2231" s="5"/>
      <c r="BB2231" s="1" t="s">
        <v>58</v>
      </c>
      <c r="BC2231" s="2">
        <v>41954</v>
      </c>
      <c r="BE2231" s="2">
        <v>42669</v>
      </c>
      <c r="BF2231" s="2">
        <v>42339</v>
      </c>
      <c r="BG2231" s="1" t="s">
        <v>192</v>
      </c>
      <c r="BH2231" s="1" t="s">
        <v>677</v>
      </c>
      <c r="BI2231" s="1" t="s">
        <v>513</v>
      </c>
      <c r="BJ2231" s="1" t="s">
        <v>1438</v>
      </c>
      <c r="BK2231" s="1" t="s">
        <v>725</v>
      </c>
      <c r="BL2231" s="1" t="s">
        <v>134</v>
      </c>
      <c r="BM2231" s="1" t="s">
        <v>126</v>
      </c>
      <c r="BN2231" s="1" t="s">
        <v>4931</v>
      </c>
      <c r="BO2231" s="1">
        <v>40</v>
      </c>
      <c r="BP2231" s="1">
        <v>40</v>
      </c>
      <c r="BQ2231" s="1" t="s">
        <v>64</v>
      </c>
      <c r="BR2231" s="1" t="s">
        <v>172</v>
      </c>
      <c r="BS2231" s="1" t="s">
        <v>65</v>
      </c>
      <c r="BT2231" s="2">
        <v>43100</v>
      </c>
      <c r="BU2231" s="1">
        <v>0</v>
      </c>
      <c r="BV2231" s="1">
        <v>0</v>
      </c>
      <c r="BW2231" s="1">
        <v>0</v>
      </c>
      <c r="BX2231" s="1">
        <v>0</v>
      </c>
    </row>
    <row r="2232" spans="4:76" hidden="1" x14ac:dyDescent="0.25">
      <c r="D2232" s="4"/>
      <c r="E2232" s="5" t="str">
        <f>BJ2232</f>
        <v>DPP-2015-FEB</v>
      </c>
      <c r="F2232" s="5" t="str">
        <f>BK2232</f>
        <v>East (ITC)</v>
      </c>
      <c r="H2232" s="5" t="str">
        <f>BB2232</f>
        <v>Done</v>
      </c>
      <c r="I2232" s="6" t="str">
        <f>BS2232</f>
        <v>In Service</v>
      </c>
      <c r="J2232" s="1" t="s">
        <v>4932</v>
      </c>
      <c r="P2232" s="1" t="str">
        <f>BM2232</f>
        <v>External NRIS</v>
      </c>
      <c r="R2232" s="1">
        <f>BP2232</f>
        <v>4</v>
      </c>
      <c r="T2232" s="1" t="str">
        <f>BQ2232</f>
        <v>Wood</v>
      </c>
      <c r="U2232" s="1" t="str">
        <f>BH2232</f>
        <v>Wexford County</v>
      </c>
      <c r="V2232" s="1" t="str">
        <f>BI2232</f>
        <v>MI</v>
      </c>
      <c r="AB2232" s="1"/>
      <c r="AC2232" s="1"/>
      <c r="AJ2232" s="5"/>
      <c r="AK2232" s="5"/>
      <c r="AL2232" s="5"/>
      <c r="AM2232" s="5"/>
      <c r="AN2232" s="5"/>
      <c r="AO2232" s="5"/>
      <c r="AP2232" s="5"/>
      <c r="AQ2232" s="5"/>
      <c r="AR2232" s="5"/>
      <c r="AS2232" s="5"/>
      <c r="AT2232" s="5"/>
      <c r="AU2232" s="5"/>
      <c r="BB2232" s="1" t="s">
        <v>58</v>
      </c>
      <c r="BC2232" s="2">
        <v>41957</v>
      </c>
      <c r="BE2232" s="2">
        <v>42492</v>
      </c>
      <c r="BF2232" s="2">
        <v>42453</v>
      </c>
      <c r="BG2232" s="1" t="s">
        <v>139</v>
      </c>
      <c r="BH2232" s="1" t="s">
        <v>4933</v>
      </c>
      <c r="BI2232" s="1" t="s">
        <v>130</v>
      </c>
      <c r="BJ2232" s="1" t="s">
        <v>1438</v>
      </c>
      <c r="BK2232" s="1" t="s">
        <v>1808</v>
      </c>
      <c r="BL2232" s="1" t="s">
        <v>2320</v>
      </c>
      <c r="BM2232" s="1" t="s">
        <v>2993</v>
      </c>
      <c r="BN2232" s="1" t="s">
        <v>4934</v>
      </c>
      <c r="BO2232" s="1">
        <v>4</v>
      </c>
      <c r="BP2232" s="1">
        <v>4</v>
      </c>
      <c r="BQ2232" s="1" t="s">
        <v>1273</v>
      </c>
      <c r="BR2232" s="1" t="s">
        <v>2811</v>
      </c>
      <c r="BS2232" s="1" t="s">
        <v>65</v>
      </c>
      <c r="BT2232" s="2">
        <v>43101</v>
      </c>
      <c r="BU2232" s="1">
        <v>0</v>
      </c>
      <c r="BV2232" s="1">
        <v>0</v>
      </c>
      <c r="BW2232" s="1">
        <v>0</v>
      </c>
      <c r="BX2232" s="1">
        <v>0</v>
      </c>
    </row>
    <row r="2233" spans="4:76" hidden="1" x14ac:dyDescent="0.25">
      <c r="D2233" s="4"/>
      <c r="E2233" s="5" t="str">
        <f>BJ2233</f>
        <v>DPP-2015-FEB</v>
      </c>
      <c r="F2233" s="5" t="str">
        <f>BK2233</f>
        <v>West</v>
      </c>
      <c r="H2233" s="5" t="str">
        <f>BB2233</f>
        <v>Done</v>
      </c>
      <c r="I2233" s="6" t="str">
        <f>BS2233</f>
        <v>Under Construction</v>
      </c>
      <c r="J2233" s="1" t="s">
        <v>4935</v>
      </c>
      <c r="P2233" s="1" t="str">
        <f>BM2233</f>
        <v>NRIS</v>
      </c>
      <c r="R2233" s="1">
        <f>BP2233</f>
        <v>200</v>
      </c>
      <c r="T2233" s="1" t="str">
        <f>BQ2233</f>
        <v>Wind</v>
      </c>
      <c r="U2233" s="1" t="str">
        <f>BH2233</f>
        <v>Freeborn County</v>
      </c>
      <c r="V2233" s="1" t="str">
        <f>BI2233</f>
        <v>MN</v>
      </c>
      <c r="AB2233" s="1"/>
      <c r="AC2233" s="1"/>
      <c r="AJ2233" s="5"/>
      <c r="AK2233" s="5"/>
      <c r="AL2233" s="5"/>
      <c r="AM2233" s="5"/>
      <c r="AN2233" s="5"/>
      <c r="AO2233" s="5"/>
      <c r="AP2233" s="5"/>
      <c r="AQ2233" s="5"/>
      <c r="AR2233" s="5"/>
      <c r="AS2233" s="5"/>
      <c r="AT2233" s="5"/>
      <c r="AU2233" s="5"/>
      <c r="BB2233" s="1" t="s">
        <v>58</v>
      </c>
      <c r="BC2233" s="2">
        <v>41957</v>
      </c>
      <c r="BE2233" s="2">
        <v>42818</v>
      </c>
      <c r="BF2233" s="2">
        <v>42644</v>
      </c>
      <c r="BG2233" s="1" t="s">
        <v>87</v>
      </c>
      <c r="BH2233" s="1" t="s">
        <v>830</v>
      </c>
      <c r="BI2233" s="1" t="s">
        <v>93</v>
      </c>
      <c r="BJ2233" s="1" t="s">
        <v>1438</v>
      </c>
      <c r="BK2233" s="1" t="s">
        <v>725</v>
      </c>
      <c r="BL2233" s="1" t="s">
        <v>134</v>
      </c>
      <c r="BM2233" s="1" t="s">
        <v>126</v>
      </c>
      <c r="BN2233" s="1" t="s">
        <v>4936</v>
      </c>
      <c r="BO2233" s="1">
        <v>200</v>
      </c>
      <c r="BP2233" s="1">
        <v>200</v>
      </c>
      <c r="BQ2233" s="1" t="s">
        <v>97</v>
      </c>
      <c r="BR2233" s="1" t="s">
        <v>98</v>
      </c>
      <c r="BS2233" s="1" t="s">
        <v>71</v>
      </c>
      <c r="BT2233" s="2">
        <v>42339</v>
      </c>
      <c r="BU2233" s="1">
        <v>0</v>
      </c>
      <c r="BV2233" s="1">
        <v>0</v>
      </c>
      <c r="BW2233" s="1">
        <v>0</v>
      </c>
      <c r="BX2233" s="1">
        <v>0</v>
      </c>
    </row>
    <row r="2234" spans="4:76" hidden="1" x14ac:dyDescent="0.25">
      <c r="D2234" s="4"/>
      <c r="E2234" s="5" t="str">
        <f>BJ2234</f>
        <v>DPP-2020-Cycle</v>
      </c>
      <c r="F2234" s="5" t="str">
        <f>BK2234</f>
        <v>East (ATC)</v>
      </c>
      <c r="H2234" s="5" t="str">
        <f>BB2234</f>
        <v>Active</v>
      </c>
      <c r="I2234" s="6" t="str">
        <f>BS2234</f>
        <v>Not Started</v>
      </c>
      <c r="J2234" s="1" t="s">
        <v>4393</v>
      </c>
      <c r="P2234" s="1" t="str">
        <f>BM2234</f>
        <v>NRIS</v>
      </c>
      <c r="R2234" s="1">
        <f>BP2234</f>
        <v>20</v>
      </c>
      <c r="T2234" s="1" t="str">
        <f>BQ2234</f>
        <v>Wind</v>
      </c>
      <c r="U2234" s="1" t="str">
        <f>BH2234</f>
        <v>Houghton</v>
      </c>
      <c r="V2234" s="1" t="str">
        <f>BI2234</f>
        <v>MI</v>
      </c>
      <c r="AB2234" s="1"/>
      <c r="AC2234" s="1"/>
      <c r="AJ2234" s="5"/>
      <c r="AK2234" s="5"/>
      <c r="AL2234" s="5"/>
      <c r="AM2234" s="5"/>
      <c r="AN2234" s="5"/>
      <c r="AO2234" s="5"/>
      <c r="AP2234" s="5"/>
      <c r="AQ2234" s="5"/>
      <c r="AR2234" s="32"/>
      <c r="AS2234" s="32"/>
      <c r="AT2234" s="28">
        <f>AR2234/($R2234*1000)</f>
        <v>0</v>
      </c>
      <c r="AU2234" s="28">
        <f>AS2234/($R2234*1000)</f>
        <v>0</v>
      </c>
      <c r="BB2234" s="1" t="s">
        <v>2374</v>
      </c>
      <c r="BC2234" s="2">
        <v>44250</v>
      </c>
      <c r="BF2234" s="2">
        <v>44454</v>
      </c>
      <c r="BG2234" s="1" t="s">
        <v>74</v>
      </c>
      <c r="BH2234" s="1" t="s">
        <v>4360</v>
      </c>
      <c r="BI2234" s="1" t="s">
        <v>130</v>
      </c>
      <c r="BJ2234" s="1" t="s">
        <v>3565</v>
      </c>
      <c r="BK2234" s="1" t="s">
        <v>2196</v>
      </c>
      <c r="BL2234" s="1" t="s">
        <v>2857</v>
      </c>
      <c r="BM2234" s="1" t="s">
        <v>126</v>
      </c>
      <c r="BN2234" s="1" t="s">
        <v>4394</v>
      </c>
      <c r="BO2234" s="1">
        <v>20</v>
      </c>
      <c r="BP2234" s="1">
        <v>20</v>
      </c>
      <c r="BQ2234" s="1" t="s">
        <v>97</v>
      </c>
      <c r="BR2234" s="1" t="s">
        <v>3613</v>
      </c>
      <c r="BS2234" s="1" t="s">
        <v>84</v>
      </c>
      <c r="BU2234" s="1">
        <v>0</v>
      </c>
      <c r="BV2234" s="1">
        <v>0</v>
      </c>
      <c r="BW2234" s="1">
        <v>0</v>
      </c>
      <c r="BX2234" s="1">
        <v>0</v>
      </c>
    </row>
    <row r="2235" spans="4:76" hidden="1" x14ac:dyDescent="0.25">
      <c r="D2235" s="4"/>
      <c r="E2235" s="5" t="str">
        <f>BJ2235</f>
        <v>DPP-2020-Cycle</v>
      </c>
      <c r="F2235" s="5" t="str">
        <f>BK2235</f>
        <v>South</v>
      </c>
      <c r="H2235" s="5" t="str">
        <f>BB2235</f>
        <v>Active</v>
      </c>
      <c r="I2235" s="6" t="str">
        <f>BS2235</f>
        <v>Not Started</v>
      </c>
      <c r="J2235" s="3" t="s">
        <v>4395</v>
      </c>
      <c r="K2235" s="1" t="e">
        <f>VLOOKUP(J2235,#REF!,3,FALSE)</f>
        <v>#REF!</v>
      </c>
      <c r="P2235" s="1" t="str">
        <f>BM2235</f>
        <v>NRIS</v>
      </c>
      <c r="R2235" s="1">
        <f>BP2235</f>
        <v>80</v>
      </c>
      <c r="T2235" s="1" t="str">
        <f>BQ2235</f>
        <v>Solar</v>
      </c>
      <c r="U2235" s="1" t="str">
        <f>BH2235</f>
        <v>Lafayette</v>
      </c>
      <c r="V2235" s="1" t="str">
        <f>BI2235</f>
        <v>LA</v>
      </c>
      <c r="AB2235" s="1" t="str">
        <f>BN2235</f>
        <v>Northeast (Moss) 69kV</v>
      </c>
      <c r="AC2235" s="1" t="str">
        <f>BG2235</f>
        <v>Lafayette Utilities System</v>
      </c>
      <c r="AH2235" s="17" t="e">
        <f>AJ2235*(1000*BO2235)</f>
        <v>#REF!</v>
      </c>
      <c r="AI2235" s="17" t="e">
        <f>#REF!*(1000*BO2235)</f>
        <v>#REF!</v>
      </c>
      <c r="AJ2235" s="19" t="e">
        <f>VLOOKUP(J2235,#REF!,7,FALSE)</f>
        <v>#REF!</v>
      </c>
      <c r="AK2235" s="19"/>
      <c r="AL2235" s="19"/>
      <c r="AM2235" s="19"/>
      <c r="AN2235" s="19"/>
      <c r="AO2235" s="19"/>
      <c r="AP2235" s="19"/>
      <c r="AQ2235" s="19"/>
      <c r="AR2235" s="32" t="e">
        <f>VLOOKUP(J2235,#REF!,5,FALSE)</f>
        <v>#REF!</v>
      </c>
      <c r="AS2235" s="32" t="e">
        <f>VLOOKUP(J2235,#REF!,6,FALSE)</f>
        <v>#REF!</v>
      </c>
      <c r="AT2235" s="28" t="e">
        <f>AR2235/($R2235*1000)</f>
        <v>#REF!</v>
      </c>
      <c r="AU2235" s="28" t="e">
        <f>AS2235/($R2235*1000)</f>
        <v>#REF!</v>
      </c>
      <c r="BB2235" s="1" t="s">
        <v>2374</v>
      </c>
      <c r="BC2235" s="2">
        <v>44040</v>
      </c>
      <c r="BF2235" s="2">
        <v>45200</v>
      </c>
      <c r="BG2235" s="1" t="s">
        <v>4396</v>
      </c>
      <c r="BH2235" s="1" t="s">
        <v>3624</v>
      </c>
      <c r="BI2235" s="1" t="s">
        <v>61</v>
      </c>
      <c r="BJ2235" s="1" t="s">
        <v>3565</v>
      </c>
      <c r="BK2235" s="1" t="s">
        <v>2395</v>
      </c>
      <c r="BL2235" s="1" t="s">
        <v>2857</v>
      </c>
      <c r="BM2235" s="1" t="s">
        <v>126</v>
      </c>
      <c r="BN2235" s="1" t="s">
        <v>4397</v>
      </c>
      <c r="BO2235" s="1">
        <v>80</v>
      </c>
      <c r="BP2235" s="1">
        <v>80</v>
      </c>
      <c r="BQ2235" s="1" t="s">
        <v>1485</v>
      </c>
      <c r="BR2235" s="1" t="s">
        <v>3581</v>
      </c>
      <c r="BS2235" s="1" t="s">
        <v>84</v>
      </c>
      <c r="BU2235" s="1">
        <v>0</v>
      </c>
      <c r="BV2235" s="1">
        <v>0</v>
      </c>
      <c r="BW2235" s="1">
        <v>0</v>
      </c>
      <c r="BX2235" s="1">
        <v>0</v>
      </c>
    </row>
    <row r="2236" spans="4:76" hidden="1" x14ac:dyDescent="0.25">
      <c r="D2236" s="4"/>
      <c r="E2236" s="5" t="str">
        <f>BJ2236</f>
        <v>DPP-2020-Cycle</v>
      </c>
      <c r="F2236" s="5" t="str">
        <f>BK2236</f>
        <v>South</v>
      </c>
      <c r="H2236" s="5" t="str">
        <f>BB2236</f>
        <v>Active</v>
      </c>
      <c r="I2236" s="6" t="str">
        <f>BS2236</f>
        <v>Not Started</v>
      </c>
      <c r="J2236" s="1" t="s">
        <v>4398</v>
      </c>
      <c r="P2236" s="1" t="str">
        <f>BM2236</f>
        <v>NRIS</v>
      </c>
      <c r="R2236" s="1">
        <f>BP2236</f>
        <v>0</v>
      </c>
      <c r="T2236" s="1" t="str">
        <f>BQ2236</f>
        <v>Battery Storage</v>
      </c>
      <c r="U2236" s="1" t="str">
        <f>BH2236</f>
        <v>Lee</v>
      </c>
      <c r="V2236" s="1" t="str">
        <f>BI2236</f>
        <v>AR</v>
      </c>
      <c r="AB2236" s="1"/>
      <c r="AC2236" s="1"/>
      <c r="AJ2236" s="5"/>
      <c r="AK2236" s="5"/>
      <c r="AL2236" s="5"/>
      <c r="AM2236" s="5"/>
      <c r="AN2236" s="5"/>
      <c r="AO2236" s="5"/>
      <c r="AP2236" s="5"/>
      <c r="AQ2236" s="5"/>
      <c r="AR2236" s="32"/>
      <c r="AS2236" s="32"/>
      <c r="AT2236" s="28" t="e">
        <f>AR2236/($R2236*1000)</f>
        <v>#DIV/0!</v>
      </c>
      <c r="AU2236" s="28" t="e">
        <f>AS2236/($R2236*1000)</f>
        <v>#DIV/0!</v>
      </c>
      <c r="BB2236" s="1" t="s">
        <v>2374</v>
      </c>
      <c r="BC2236" s="2">
        <v>44188</v>
      </c>
      <c r="BF2236" s="2">
        <v>45182</v>
      </c>
      <c r="BG2236" s="1" t="s">
        <v>3586</v>
      </c>
      <c r="BH2236" s="1" t="s">
        <v>4130</v>
      </c>
      <c r="BI2236" s="1" t="s">
        <v>2394</v>
      </c>
      <c r="BJ2236" s="1" t="s">
        <v>3565</v>
      </c>
      <c r="BK2236" s="1" t="s">
        <v>2395</v>
      </c>
      <c r="BL2236" s="1" t="s">
        <v>2857</v>
      </c>
      <c r="BM2236" s="1" t="s">
        <v>126</v>
      </c>
      <c r="BN2236" s="1" t="s">
        <v>4399</v>
      </c>
      <c r="BO2236" s="1">
        <v>0</v>
      </c>
      <c r="BP2236" s="1">
        <v>0</v>
      </c>
      <c r="BQ2236" s="1" t="s">
        <v>2498</v>
      </c>
      <c r="BR2236" s="1" t="s">
        <v>2498</v>
      </c>
      <c r="BS2236" s="1" t="s">
        <v>84</v>
      </c>
      <c r="BU2236" s="1">
        <v>0</v>
      </c>
      <c r="BV2236" s="1">
        <v>0</v>
      </c>
      <c r="BW2236" s="1">
        <v>0</v>
      </c>
      <c r="BX2236" s="1">
        <v>0</v>
      </c>
    </row>
    <row r="2237" spans="4:76" hidden="1" x14ac:dyDescent="0.25">
      <c r="D2237" s="4"/>
      <c r="E2237" s="5" t="str">
        <f>BJ2237</f>
        <v>DPP-2015-FEB</v>
      </c>
      <c r="F2237" s="5" t="str">
        <f>BK2237</f>
        <v>West</v>
      </c>
      <c r="H2237" s="5" t="str">
        <f>BB2237</f>
        <v>Done</v>
      </c>
      <c r="I2237" s="6" t="str">
        <f>BS2237</f>
        <v>In Service</v>
      </c>
      <c r="J2237" s="1" t="s">
        <v>4943</v>
      </c>
      <c r="P2237" s="1" t="str">
        <f>BM2237</f>
        <v>NRIS</v>
      </c>
      <c r="R2237" s="1">
        <f>BP2237</f>
        <v>300</v>
      </c>
      <c r="T2237" s="1" t="str">
        <f>BQ2237</f>
        <v>Wind</v>
      </c>
      <c r="U2237" s="1" t="str">
        <f>BH2237</f>
        <v>Ida County</v>
      </c>
      <c r="V2237" s="1" t="str">
        <f>BI2237</f>
        <v>IA</v>
      </c>
      <c r="AB2237" s="1"/>
      <c r="AC2237" s="1"/>
      <c r="AJ2237" s="5"/>
      <c r="AK2237" s="5"/>
      <c r="AL2237" s="5"/>
      <c r="AM2237" s="5"/>
      <c r="AN2237" s="5"/>
      <c r="AO2237" s="5"/>
      <c r="AP2237" s="5"/>
      <c r="AQ2237" s="5"/>
      <c r="AR2237" s="5"/>
      <c r="AS2237" s="5"/>
      <c r="AT2237" s="5"/>
      <c r="AU2237" s="5"/>
      <c r="BB2237" s="1" t="s">
        <v>58</v>
      </c>
      <c r="BC2237" s="2">
        <v>41957</v>
      </c>
      <c r="BE2237" s="2">
        <v>42653</v>
      </c>
      <c r="BF2237" s="2">
        <v>42566</v>
      </c>
      <c r="BG2237" s="1" t="s">
        <v>251</v>
      </c>
      <c r="BH2237" s="1" t="s">
        <v>4944</v>
      </c>
      <c r="BI2237" s="1" t="s">
        <v>89</v>
      </c>
      <c r="BJ2237" s="1" t="s">
        <v>1438</v>
      </c>
      <c r="BK2237" s="1" t="s">
        <v>725</v>
      </c>
      <c r="BL2237" s="1" t="s">
        <v>134</v>
      </c>
      <c r="BM2237" s="1" t="s">
        <v>126</v>
      </c>
      <c r="BN2237" s="1" t="s">
        <v>4945</v>
      </c>
      <c r="BO2237" s="1">
        <v>300</v>
      </c>
      <c r="BP2237" s="1">
        <v>300</v>
      </c>
      <c r="BQ2237" s="1" t="s">
        <v>97</v>
      </c>
      <c r="BR2237" s="1" t="s">
        <v>98</v>
      </c>
      <c r="BS2237" s="1" t="s">
        <v>65</v>
      </c>
      <c r="BT2237" s="2">
        <v>41961</v>
      </c>
      <c r="BU2237" s="1">
        <v>0</v>
      </c>
      <c r="BV2237" s="1">
        <v>0</v>
      </c>
      <c r="BW2237" s="1">
        <v>0</v>
      </c>
      <c r="BX2237" s="1">
        <v>0</v>
      </c>
    </row>
    <row r="2238" spans="4:76" hidden="1" x14ac:dyDescent="0.25">
      <c r="D2238" s="4"/>
      <c r="E2238" s="5" t="str">
        <f>BJ2238</f>
        <v>DPP-2015-AUG</v>
      </c>
      <c r="F2238" s="5" t="str">
        <f>BK2238</f>
        <v>West</v>
      </c>
      <c r="H2238" s="5" t="str">
        <f>BB2238</f>
        <v>Done</v>
      </c>
      <c r="I2238" s="6" t="str">
        <f>BS2238</f>
        <v>In Service</v>
      </c>
      <c r="J2238" s="1" t="s">
        <v>4946</v>
      </c>
      <c r="P2238" s="1" t="str">
        <f>BM2238</f>
        <v>NRIS</v>
      </c>
      <c r="R2238" s="1">
        <f>BP2238</f>
        <v>200</v>
      </c>
      <c r="T2238" s="1" t="str">
        <f>BQ2238</f>
        <v>Wind</v>
      </c>
      <c r="U2238" s="1" t="str">
        <f>BH2238</f>
        <v>Ida County</v>
      </c>
      <c r="V2238" s="1" t="str">
        <f>BI2238</f>
        <v>IA</v>
      </c>
      <c r="AB2238" s="1"/>
      <c r="AC2238" s="1"/>
      <c r="AJ2238" s="5"/>
      <c r="AK2238" s="5"/>
      <c r="AL2238" s="5"/>
      <c r="AM2238" s="5"/>
      <c r="AN2238" s="5"/>
      <c r="AO2238" s="5"/>
      <c r="AP2238" s="5"/>
      <c r="AQ2238" s="5"/>
      <c r="AR2238" s="5"/>
      <c r="AS2238" s="5"/>
      <c r="AT2238" s="5"/>
      <c r="AU2238" s="5"/>
      <c r="BB2238" s="1" t="s">
        <v>58</v>
      </c>
      <c r="BC2238" s="2">
        <v>41957</v>
      </c>
      <c r="BE2238" s="2">
        <v>42970</v>
      </c>
      <c r="BF2238" s="2">
        <v>42644</v>
      </c>
      <c r="BG2238" s="1" t="s">
        <v>251</v>
      </c>
      <c r="BH2238" s="1" t="s">
        <v>4944</v>
      </c>
      <c r="BI2238" s="1" t="s">
        <v>89</v>
      </c>
      <c r="BJ2238" s="1" t="s">
        <v>1807</v>
      </c>
      <c r="BK2238" s="1" t="s">
        <v>725</v>
      </c>
      <c r="BL2238" s="1" t="s">
        <v>134</v>
      </c>
      <c r="BM2238" s="1" t="s">
        <v>126</v>
      </c>
      <c r="BN2238" s="1" t="s">
        <v>4947</v>
      </c>
      <c r="BO2238" s="1">
        <v>200</v>
      </c>
      <c r="BP2238" s="1">
        <v>200</v>
      </c>
      <c r="BQ2238" s="1" t="s">
        <v>97</v>
      </c>
      <c r="BR2238" s="1" t="s">
        <v>98</v>
      </c>
      <c r="BS2238" s="1" t="s">
        <v>65</v>
      </c>
      <c r="BT2238" s="2">
        <v>43739</v>
      </c>
      <c r="BU2238" s="1">
        <v>0</v>
      </c>
      <c r="BV2238" s="1">
        <v>0</v>
      </c>
      <c r="BW2238" s="1">
        <v>0</v>
      </c>
      <c r="BX2238" s="1">
        <v>0</v>
      </c>
    </row>
    <row r="2239" spans="4:76" hidden="1" x14ac:dyDescent="0.25">
      <c r="D2239" s="4"/>
      <c r="E2239" s="5" t="str">
        <f>BJ2239</f>
        <v>DPP-2020-Cycle</v>
      </c>
      <c r="F2239" s="5" t="str">
        <f>BK2239</f>
        <v>South</v>
      </c>
      <c r="H2239" s="5" t="str">
        <f>BB2239</f>
        <v>Active</v>
      </c>
      <c r="I2239" s="6" t="str">
        <f>BS2239</f>
        <v>Not Started</v>
      </c>
      <c r="J2239" s="1" t="s">
        <v>4402</v>
      </c>
      <c r="K2239" s="1" t="e">
        <f>VLOOKUP(J2239,#REF!,3,FALSE)</f>
        <v>#REF!</v>
      </c>
      <c r="P2239" s="1" t="str">
        <f>BM2239</f>
        <v>NRIS</v>
      </c>
      <c r="R2239" s="1">
        <f>BP2239</f>
        <v>100</v>
      </c>
      <c r="T2239" s="1" t="str">
        <f>BQ2239</f>
        <v>Solar</v>
      </c>
      <c r="U2239" s="1" t="str">
        <f>BH2239</f>
        <v>Lee</v>
      </c>
      <c r="V2239" s="1" t="str">
        <f>BI2239</f>
        <v>AR</v>
      </c>
      <c r="AB2239" s="1" t="str">
        <f>BN2239</f>
        <v>Entergy Keo-West Memphis 500kV Line Tap</v>
      </c>
      <c r="AC2239" s="1" t="str">
        <f>BG2239</f>
        <v>Entergy Arkansas LLC</v>
      </c>
      <c r="AJ2239" s="17" t="e">
        <f>VLOOKUP(J2239,#REF!,7,FALSE)</f>
        <v>#REF!</v>
      </c>
      <c r="AK2239" s="17"/>
      <c r="AL2239" s="17"/>
      <c r="AM2239" s="17"/>
      <c r="AN2239" s="17"/>
      <c r="AO2239" s="17"/>
      <c r="AP2239" s="17"/>
      <c r="AQ2239" s="17"/>
      <c r="AR2239" s="32" t="e">
        <f>VLOOKUP(J2239,#REF!,5,FALSE)</f>
        <v>#REF!</v>
      </c>
      <c r="AS2239" s="32" t="e">
        <f>VLOOKUP(J2239,#REF!,6,FALSE)</f>
        <v>#REF!</v>
      </c>
      <c r="AT2239" s="28" t="e">
        <f>AR2239/($R2239*1000)</f>
        <v>#REF!</v>
      </c>
      <c r="AU2239" s="28" t="e">
        <f>AS2239/($R2239*1000)</f>
        <v>#REF!</v>
      </c>
      <c r="BB2239" s="1" t="s">
        <v>2374</v>
      </c>
      <c r="BC2239" s="2">
        <v>44188</v>
      </c>
      <c r="BF2239" s="2">
        <v>45182</v>
      </c>
      <c r="BG2239" s="1" t="s">
        <v>3586</v>
      </c>
      <c r="BH2239" s="1" t="s">
        <v>4130</v>
      </c>
      <c r="BI2239" s="1" t="s">
        <v>2394</v>
      </c>
      <c r="BJ2239" s="1" t="s">
        <v>3565</v>
      </c>
      <c r="BK2239" s="1" t="s">
        <v>2395</v>
      </c>
      <c r="BL2239" s="1" t="s">
        <v>2857</v>
      </c>
      <c r="BM2239" s="1" t="s">
        <v>126</v>
      </c>
      <c r="BN2239" s="1" t="s">
        <v>4403</v>
      </c>
      <c r="BO2239" s="1">
        <v>100</v>
      </c>
      <c r="BP2239" s="1">
        <v>100</v>
      </c>
      <c r="BQ2239" s="1" t="s">
        <v>1485</v>
      </c>
      <c r="BR2239" s="1" t="s">
        <v>3581</v>
      </c>
      <c r="BS2239" s="1" t="s">
        <v>84</v>
      </c>
      <c r="BU2239" s="1">
        <v>0</v>
      </c>
      <c r="BV2239" s="1">
        <v>0</v>
      </c>
      <c r="BW2239" s="1">
        <v>0</v>
      </c>
      <c r="BX2239" s="1">
        <v>0</v>
      </c>
    </row>
    <row r="2240" spans="4:76" hidden="1" x14ac:dyDescent="0.25">
      <c r="D2240" s="4"/>
      <c r="E2240" s="5" t="str">
        <f>BJ2240</f>
        <v>DPP-2019-Cycle</v>
      </c>
      <c r="F2240" s="5" t="str">
        <f>BK2240</f>
        <v>South</v>
      </c>
      <c r="H2240" s="5" t="str">
        <f>BB2240</f>
        <v>Active</v>
      </c>
      <c r="I2240" s="6" t="str">
        <f>BS2240</f>
        <v>Not Started</v>
      </c>
      <c r="J2240" s="1" t="s">
        <v>3406</v>
      </c>
      <c r="M2240" s="1" t="s">
        <v>6184</v>
      </c>
      <c r="N2240" s="1" t="s">
        <v>6151</v>
      </c>
      <c r="P2240" s="1" t="str">
        <f>BM2240</f>
        <v>NRIS Only</v>
      </c>
      <c r="R2240" s="1">
        <f>BP2240</f>
        <v>114</v>
      </c>
      <c r="T2240" s="1" t="str">
        <f>BQ2240</f>
        <v>Gas</v>
      </c>
      <c r="U2240" s="1" t="str">
        <f>BH2240</f>
        <v>Jefferson County</v>
      </c>
      <c r="V2240" s="1" t="str">
        <f>BI2240</f>
        <v>AR</v>
      </c>
      <c r="AB2240" s="1"/>
      <c r="AC2240" s="1"/>
      <c r="AJ2240" s="5"/>
      <c r="AK2240" s="5"/>
      <c r="AL2240" s="5"/>
      <c r="AM2240" s="5"/>
      <c r="AN2240" s="5"/>
      <c r="AO2240" s="5"/>
      <c r="AP2240" s="5"/>
      <c r="AQ2240" s="5"/>
      <c r="AR2240" s="5"/>
      <c r="AS2240" s="5"/>
      <c r="AT2240" s="5"/>
      <c r="AU2240" s="5"/>
      <c r="BB2240" s="1" t="s">
        <v>2374</v>
      </c>
      <c r="BC2240" s="2">
        <v>43584</v>
      </c>
      <c r="BF2240" s="2">
        <v>43983</v>
      </c>
      <c r="BG2240" s="1" t="s">
        <v>2392</v>
      </c>
      <c r="BH2240" s="1" t="s">
        <v>1073</v>
      </c>
      <c r="BI2240" s="1" t="s">
        <v>2394</v>
      </c>
      <c r="BJ2240" s="1" t="s">
        <v>2856</v>
      </c>
      <c r="BK2240" s="1" t="s">
        <v>2395</v>
      </c>
      <c r="BL2240" s="1" t="s">
        <v>2863</v>
      </c>
      <c r="BM2240" s="1" t="s">
        <v>1466</v>
      </c>
      <c r="BN2240" s="1" t="s">
        <v>3407</v>
      </c>
      <c r="BO2240" s="1">
        <v>114</v>
      </c>
      <c r="BP2240" s="1">
        <v>114</v>
      </c>
      <c r="BQ2240" s="1" t="s">
        <v>64</v>
      </c>
      <c r="BR2240" s="1" t="s">
        <v>94</v>
      </c>
      <c r="BS2240" s="1" t="s">
        <v>84</v>
      </c>
      <c r="BU2240" s="1">
        <v>0</v>
      </c>
      <c r="BV2240" s="1">
        <v>114</v>
      </c>
      <c r="BW2240" s="1">
        <v>0</v>
      </c>
      <c r="BX2240" s="1">
        <v>0</v>
      </c>
    </row>
    <row r="2241" spans="4:76" hidden="1" x14ac:dyDescent="0.25">
      <c r="D2241" s="4"/>
      <c r="E2241" s="5" t="str">
        <f>BJ2241</f>
        <v>DPP-2020-Cycle</v>
      </c>
      <c r="F2241" s="5" t="str">
        <f>BK2241</f>
        <v>South</v>
      </c>
      <c r="H2241" s="5" t="str">
        <f>BB2241</f>
        <v>Active</v>
      </c>
      <c r="I2241" s="6" t="str">
        <f>BS2241</f>
        <v>Not Started</v>
      </c>
      <c r="J2241" s="1" t="s">
        <v>4404</v>
      </c>
      <c r="P2241" s="1" t="str">
        <f>BM2241</f>
        <v>NRIS</v>
      </c>
      <c r="R2241" s="1">
        <f>BP2241</f>
        <v>0</v>
      </c>
      <c r="T2241" s="1" t="str">
        <f>BQ2241</f>
        <v>Battery Storage</v>
      </c>
      <c r="U2241" s="1" t="str">
        <f>BH2241</f>
        <v>Lee</v>
      </c>
      <c r="V2241" s="1" t="str">
        <f>BI2241</f>
        <v>AR</v>
      </c>
      <c r="AB2241" s="1"/>
      <c r="AC2241" s="1"/>
      <c r="AJ2241" s="5"/>
      <c r="AK2241" s="5"/>
      <c r="AL2241" s="5"/>
      <c r="AM2241" s="5"/>
      <c r="AN2241" s="5"/>
      <c r="AO2241" s="5"/>
      <c r="AP2241" s="5"/>
      <c r="AQ2241" s="5"/>
      <c r="AR2241" s="32"/>
      <c r="AS2241" s="32"/>
      <c r="AT2241" s="28" t="e">
        <f>AR2241/($R2241*1000)</f>
        <v>#DIV/0!</v>
      </c>
      <c r="AU2241" s="28" t="e">
        <f>AS2241/($R2241*1000)</f>
        <v>#DIV/0!</v>
      </c>
      <c r="BB2241" s="1" t="s">
        <v>2374</v>
      </c>
      <c r="BC2241" s="2">
        <v>44188</v>
      </c>
      <c r="BF2241" s="2">
        <v>45182</v>
      </c>
      <c r="BG2241" s="1" t="s">
        <v>3586</v>
      </c>
      <c r="BH2241" s="1" t="s">
        <v>4130</v>
      </c>
      <c r="BI2241" s="1" t="s">
        <v>2394</v>
      </c>
      <c r="BJ2241" s="1" t="s">
        <v>3565</v>
      </c>
      <c r="BK2241" s="1" t="s">
        <v>2395</v>
      </c>
      <c r="BL2241" s="1" t="s">
        <v>2857</v>
      </c>
      <c r="BM2241" s="1" t="s">
        <v>126</v>
      </c>
      <c r="BN2241" s="1" t="s">
        <v>4405</v>
      </c>
      <c r="BO2241" s="1">
        <v>0</v>
      </c>
      <c r="BP2241" s="1">
        <v>0</v>
      </c>
      <c r="BQ2241" s="1" t="s">
        <v>2498</v>
      </c>
      <c r="BR2241" s="1" t="s">
        <v>2498</v>
      </c>
      <c r="BS2241" s="1" t="s">
        <v>84</v>
      </c>
      <c r="BU2241" s="1">
        <v>0</v>
      </c>
      <c r="BV2241" s="1">
        <v>0</v>
      </c>
      <c r="BW2241" s="1">
        <v>0</v>
      </c>
      <c r="BX2241" s="1">
        <v>0</v>
      </c>
    </row>
    <row r="2242" spans="4:76" hidden="1" x14ac:dyDescent="0.25">
      <c r="D2242" s="4"/>
      <c r="E2242" s="5" t="str">
        <f>BJ2242</f>
        <v>DPP-2015-FEB</v>
      </c>
      <c r="F2242" s="5" t="str">
        <f>BK2242</f>
        <v>West</v>
      </c>
      <c r="H2242" s="5" t="str">
        <f>BB2242</f>
        <v>Done</v>
      </c>
      <c r="I2242" s="6" t="str">
        <f>BS2242</f>
        <v>In Service</v>
      </c>
      <c r="J2242" s="1" t="s">
        <v>4954</v>
      </c>
      <c r="P2242" s="1" t="str">
        <f>BM2242</f>
        <v>NRIS</v>
      </c>
      <c r="R2242" s="1">
        <f>BP2242</f>
        <v>200</v>
      </c>
      <c r="T2242" s="1" t="str">
        <f>BQ2242</f>
        <v>Wind</v>
      </c>
      <c r="U2242" s="1" t="str">
        <f>BH2242</f>
        <v>Franklin County</v>
      </c>
      <c r="V2242" s="1" t="str">
        <f>BI2242</f>
        <v>IA</v>
      </c>
      <c r="AB2242" s="1"/>
      <c r="AC2242" s="1"/>
      <c r="AJ2242" s="5"/>
      <c r="AK2242" s="5"/>
      <c r="AL2242" s="5"/>
      <c r="AM2242" s="5"/>
      <c r="AN2242" s="5"/>
      <c r="AO2242" s="5"/>
      <c r="AP2242" s="5"/>
      <c r="AQ2242" s="5"/>
      <c r="AR2242" s="5"/>
      <c r="AS2242" s="5"/>
      <c r="AT2242" s="5"/>
      <c r="AU2242" s="5"/>
      <c r="BB2242" s="1" t="s">
        <v>58</v>
      </c>
      <c r="BC2242" s="2">
        <v>41957</v>
      </c>
      <c r="BE2242" s="2">
        <v>42615</v>
      </c>
      <c r="BF2242" s="2">
        <v>43647</v>
      </c>
      <c r="BG2242" s="1" t="s">
        <v>87</v>
      </c>
      <c r="BH2242" s="1" t="s">
        <v>1112</v>
      </c>
      <c r="BI2242" s="1" t="s">
        <v>89</v>
      </c>
      <c r="BJ2242" s="1" t="s">
        <v>1438</v>
      </c>
      <c r="BK2242" s="1" t="s">
        <v>725</v>
      </c>
      <c r="BL2242" s="1" t="s">
        <v>134</v>
      </c>
      <c r="BM2242" s="1" t="s">
        <v>126</v>
      </c>
      <c r="BN2242" s="1" t="s">
        <v>4955</v>
      </c>
      <c r="BO2242" s="1">
        <v>200</v>
      </c>
      <c r="BP2242" s="1">
        <v>200</v>
      </c>
      <c r="BQ2242" s="1" t="s">
        <v>97</v>
      </c>
      <c r="BR2242" s="1" t="s">
        <v>98</v>
      </c>
      <c r="BS2242" s="1" t="s">
        <v>65</v>
      </c>
      <c r="BT2242" s="2">
        <v>42993</v>
      </c>
      <c r="BU2242" s="1">
        <v>0</v>
      </c>
      <c r="BV2242" s="1">
        <v>0</v>
      </c>
      <c r="BW2242" s="1">
        <v>0</v>
      </c>
      <c r="BX2242" s="1">
        <v>0</v>
      </c>
    </row>
    <row r="2243" spans="4:76" hidden="1" x14ac:dyDescent="0.25">
      <c r="D2243" s="4"/>
      <c r="E2243" s="5" t="str">
        <f>BJ2243</f>
        <v>DPP-2020-Cycle</v>
      </c>
      <c r="F2243" s="5" t="str">
        <f>BK2243</f>
        <v>West</v>
      </c>
      <c r="H2243" s="5" t="str">
        <f>BB2243</f>
        <v>Withdrawn</v>
      </c>
      <c r="I2243" s="6" t="str">
        <f>BS2243</f>
        <v>Not Started</v>
      </c>
      <c r="J2243" s="1" t="s">
        <v>5686</v>
      </c>
      <c r="P2243" s="1" t="str">
        <f>BM2243</f>
        <v>NRIS</v>
      </c>
      <c r="R2243" s="1">
        <f>BP2243</f>
        <v>200</v>
      </c>
      <c r="T2243" s="1" t="str">
        <f>BQ2243</f>
        <v>Wind</v>
      </c>
      <c r="U2243" s="1" t="str">
        <f>BH2243</f>
        <v>Franklin</v>
      </c>
      <c r="V2243" s="1" t="str">
        <f>BI2243</f>
        <v>IA</v>
      </c>
      <c r="AB2243" s="1"/>
      <c r="AC2243" s="1"/>
      <c r="AJ2243" s="5"/>
      <c r="AK2243" s="5"/>
      <c r="AL2243" s="5"/>
      <c r="AM2243" s="5"/>
      <c r="AN2243" s="5"/>
      <c r="AO2243" s="5"/>
      <c r="AP2243" s="5"/>
      <c r="AQ2243" s="5"/>
      <c r="AR2243" s="32"/>
      <c r="AS2243" s="32"/>
      <c r="AT2243" s="28">
        <f>AR2243/($R2243*1000)</f>
        <v>0</v>
      </c>
      <c r="AU2243" s="28">
        <f>AS2243/($R2243*1000)</f>
        <v>0</v>
      </c>
      <c r="BB2243" s="1" t="s">
        <v>73</v>
      </c>
      <c r="BC2243" s="2">
        <v>44041</v>
      </c>
      <c r="BD2243" s="2">
        <v>44200</v>
      </c>
      <c r="BF2243" s="2">
        <v>45078</v>
      </c>
      <c r="BG2243" s="1" t="s">
        <v>87</v>
      </c>
      <c r="BH2243" s="1" t="s">
        <v>5687</v>
      </c>
      <c r="BI2243" s="1" t="s">
        <v>89</v>
      </c>
      <c r="BJ2243" s="1" t="s">
        <v>3565</v>
      </c>
      <c r="BK2243" s="1" t="s">
        <v>725</v>
      </c>
      <c r="BL2243" s="1" t="s">
        <v>2857</v>
      </c>
      <c r="BM2243" s="1" t="s">
        <v>126</v>
      </c>
      <c r="BN2243" s="1" t="s">
        <v>5688</v>
      </c>
      <c r="BO2243" s="1">
        <v>200</v>
      </c>
      <c r="BP2243" s="1">
        <v>200</v>
      </c>
      <c r="BQ2243" s="1" t="s">
        <v>97</v>
      </c>
      <c r="BR2243" s="1" t="s">
        <v>3613</v>
      </c>
      <c r="BS2243" s="1" t="s">
        <v>84</v>
      </c>
      <c r="BU2243" s="1">
        <v>0</v>
      </c>
      <c r="BV2243" s="1">
        <v>0</v>
      </c>
      <c r="BW2243" s="1">
        <v>0</v>
      </c>
      <c r="BX2243" s="1">
        <v>0</v>
      </c>
    </row>
    <row r="2244" spans="4:76" hidden="1" x14ac:dyDescent="0.25">
      <c r="D2244" s="4"/>
      <c r="E2244" s="5" t="str">
        <f>BJ2244</f>
        <v>DPP-2020-Cycle</v>
      </c>
      <c r="F2244" s="5" t="str">
        <f>BK2244</f>
        <v>East (ATC)</v>
      </c>
      <c r="H2244" s="5" t="str">
        <f>BB2244</f>
        <v>Withdrawn</v>
      </c>
      <c r="I2244" s="6" t="str">
        <f>BS2244</f>
        <v>Not Started</v>
      </c>
      <c r="J2244" s="1" t="s">
        <v>5851</v>
      </c>
      <c r="P2244" s="1" t="str">
        <f>BM2244</f>
        <v>NRIS</v>
      </c>
      <c r="R2244" s="1">
        <f>BP2244</f>
        <v>62.5</v>
      </c>
      <c r="T2244" s="1" t="str">
        <f>BQ2244</f>
        <v>Solar</v>
      </c>
      <c r="U2244" s="1" t="str">
        <f>BH2244</f>
        <v>Houghton</v>
      </c>
      <c r="V2244" s="1" t="str">
        <f>BI2244</f>
        <v>MI</v>
      </c>
      <c r="AB2244" s="1"/>
      <c r="AC2244" s="1"/>
      <c r="AJ2244" s="5"/>
      <c r="AK2244" s="5"/>
      <c r="AL2244" s="5"/>
      <c r="AM2244" s="5"/>
      <c r="AN2244" s="5"/>
      <c r="AO2244" s="5"/>
      <c r="AP2244" s="5"/>
      <c r="AQ2244" s="5"/>
      <c r="AR2244" s="32"/>
      <c r="AS2244" s="32"/>
      <c r="AT2244" s="28">
        <f>AR2244/($R2244*1000)</f>
        <v>0</v>
      </c>
      <c r="AU2244" s="28">
        <f>AS2244/($R2244*1000)</f>
        <v>0</v>
      </c>
      <c r="BB2244" s="1" t="s">
        <v>73</v>
      </c>
      <c r="BC2244" s="2">
        <v>44041</v>
      </c>
      <c r="BD2244" s="2">
        <v>44246</v>
      </c>
      <c r="BF2244" s="2">
        <v>45184</v>
      </c>
      <c r="BG2244" s="1" t="s">
        <v>74</v>
      </c>
      <c r="BH2244" s="1" t="s">
        <v>4360</v>
      </c>
      <c r="BI2244" s="1" t="s">
        <v>130</v>
      </c>
      <c r="BJ2244" s="1" t="s">
        <v>3565</v>
      </c>
      <c r="BK2244" s="1" t="s">
        <v>2196</v>
      </c>
      <c r="BL2244" s="1" t="s">
        <v>2857</v>
      </c>
      <c r="BM2244" s="1" t="s">
        <v>126</v>
      </c>
      <c r="BN2244" s="1" t="s">
        <v>5852</v>
      </c>
      <c r="BO2244" s="1">
        <v>62.5</v>
      </c>
      <c r="BP2244" s="1">
        <v>62.5</v>
      </c>
      <c r="BQ2244" s="1" t="s">
        <v>1485</v>
      </c>
      <c r="BR2244" s="1" t="s">
        <v>3581</v>
      </c>
      <c r="BS2244" s="1" t="s">
        <v>84</v>
      </c>
      <c r="BU2244" s="1">
        <v>0</v>
      </c>
      <c r="BV2244" s="1">
        <v>0</v>
      </c>
      <c r="BW2244" s="1">
        <v>0</v>
      </c>
      <c r="BX2244" s="1">
        <v>0</v>
      </c>
    </row>
    <row r="2245" spans="4:76" hidden="1" x14ac:dyDescent="0.25">
      <c r="D2245" s="4"/>
      <c r="E2245" s="5" t="str">
        <f>BJ2245</f>
        <v>DPP-2015-FEB</v>
      </c>
      <c r="F2245" s="5" t="str">
        <f>BK2245</f>
        <v>East (ITC)</v>
      </c>
      <c r="H2245" s="5" t="str">
        <f>BB2245</f>
        <v>Done</v>
      </c>
      <c r="I2245" s="6" t="str">
        <f>BS2245</f>
        <v>Under Construction</v>
      </c>
      <c r="J2245" s="1" t="s">
        <v>4960</v>
      </c>
      <c r="P2245" s="1" t="str">
        <f>BM2245</f>
        <v>NRIS</v>
      </c>
      <c r="R2245" s="1">
        <f>BP2245</f>
        <v>100</v>
      </c>
      <c r="T2245" s="1" t="str">
        <f>BQ2245</f>
        <v>Solar</v>
      </c>
      <c r="U2245" s="1" t="str">
        <f>BH2245</f>
        <v>Washtenaw County</v>
      </c>
      <c r="V2245" s="1" t="str">
        <f>BI2245</f>
        <v>MI</v>
      </c>
      <c r="AB2245" s="1"/>
      <c r="AC2245" s="1"/>
      <c r="AJ2245" s="5"/>
      <c r="AK2245" s="5"/>
      <c r="AL2245" s="5"/>
      <c r="AM2245" s="5"/>
      <c r="AN2245" s="5"/>
      <c r="AO2245" s="5"/>
      <c r="AP2245" s="5"/>
      <c r="AQ2245" s="5"/>
      <c r="AR2245" s="5"/>
      <c r="AS2245" s="5"/>
      <c r="AT2245" s="5"/>
      <c r="AU2245" s="5"/>
      <c r="BB2245" s="1" t="s">
        <v>58</v>
      </c>
      <c r="BC2245" s="2">
        <v>41960</v>
      </c>
      <c r="BE2245" s="2">
        <v>42541</v>
      </c>
      <c r="BF2245" s="2">
        <v>42614</v>
      </c>
      <c r="BG2245" s="1" t="s">
        <v>128</v>
      </c>
      <c r="BH2245" s="1" t="s">
        <v>271</v>
      </c>
      <c r="BI2245" s="1" t="s">
        <v>130</v>
      </c>
      <c r="BJ2245" s="1" t="s">
        <v>1438</v>
      </c>
      <c r="BK2245" s="1" t="s">
        <v>1808</v>
      </c>
      <c r="BL2245" s="1" t="s">
        <v>726</v>
      </c>
      <c r="BM2245" s="1" t="s">
        <v>126</v>
      </c>
      <c r="BN2245" s="1" t="s">
        <v>4961</v>
      </c>
      <c r="BO2245" s="1">
        <v>100</v>
      </c>
      <c r="BP2245" s="1">
        <v>100</v>
      </c>
      <c r="BQ2245" s="1" t="s">
        <v>1485</v>
      </c>
      <c r="BR2245" s="1" t="s">
        <v>1486</v>
      </c>
      <c r="BS2245" s="1" t="s">
        <v>71</v>
      </c>
      <c r="BT2245" s="2">
        <v>42003</v>
      </c>
      <c r="BU2245" s="1">
        <v>0</v>
      </c>
      <c r="BV2245" s="1">
        <v>0</v>
      </c>
      <c r="BW2245" s="1">
        <v>0</v>
      </c>
      <c r="BX2245" s="1">
        <v>0</v>
      </c>
    </row>
    <row r="2246" spans="4:76" hidden="1" x14ac:dyDescent="0.25">
      <c r="D2246" s="4"/>
      <c r="E2246" s="5" t="str">
        <f>BJ2246</f>
        <v>DPP-2020-Cycle</v>
      </c>
      <c r="F2246" s="5" t="str">
        <f>BK2246</f>
        <v>East (ATC)</v>
      </c>
      <c r="H2246" s="5" t="str">
        <f>BB2246</f>
        <v>Active</v>
      </c>
      <c r="I2246" s="6" t="str">
        <f>BS2246</f>
        <v>Not Started</v>
      </c>
      <c r="J2246" s="1" t="s">
        <v>4410</v>
      </c>
      <c r="P2246" s="1" t="str">
        <f>BM2246</f>
        <v>NRIS</v>
      </c>
      <c r="R2246" s="1">
        <f>BP2246</f>
        <v>73.8</v>
      </c>
      <c r="T2246" s="1" t="str">
        <f>BQ2246</f>
        <v>Solar</v>
      </c>
      <c r="U2246" s="1" t="str">
        <f>BH2246</f>
        <v>Columbia</v>
      </c>
      <c r="V2246" s="1" t="str">
        <f>BI2246</f>
        <v>WI</v>
      </c>
      <c r="AB2246" s="1"/>
      <c r="AC2246" s="1"/>
      <c r="AJ2246" s="5"/>
      <c r="AK2246" s="5"/>
      <c r="AL2246" s="5"/>
      <c r="AM2246" s="5"/>
      <c r="AN2246" s="5"/>
      <c r="AO2246" s="5"/>
      <c r="AP2246" s="5"/>
      <c r="AQ2246" s="5"/>
      <c r="AR2246" s="32"/>
      <c r="AS2246" s="32"/>
      <c r="AT2246" s="28">
        <f>AR2246/($R2246*1000)</f>
        <v>0</v>
      </c>
      <c r="AU2246" s="28">
        <f>AS2246/($R2246*1000)</f>
        <v>0</v>
      </c>
      <c r="BB2246" s="1" t="s">
        <v>2374</v>
      </c>
      <c r="BC2246" s="2">
        <v>44248</v>
      </c>
      <c r="BF2246" s="2">
        <v>45657</v>
      </c>
      <c r="BG2246" s="1" t="s">
        <v>74</v>
      </c>
      <c r="BH2246" s="1" t="s">
        <v>3936</v>
      </c>
      <c r="BI2246" s="1" t="s">
        <v>76</v>
      </c>
      <c r="BJ2246" s="1" t="s">
        <v>3565</v>
      </c>
      <c r="BK2246" s="1" t="s">
        <v>2196</v>
      </c>
      <c r="BL2246" s="1" t="s">
        <v>2857</v>
      </c>
      <c r="BM2246" s="1" t="s">
        <v>126</v>
      </c>
      <c r="BN2246" s="1" t="s">
        <v>4411</v>
      </c>
      <c r="BO2246" s="1">
        <v>73.8</v>
      </c>
      <c r="BP2246" s="1">
        <v>73.8</v>
      </c>
      <c r="BQ2246" s="1" t="s">
        <v>1485</v>
      </c>
      <c r="BR2246" s="1" t="s">
        <v>3581</v>
      </c>
      <c r="BS2246" s="1" t="s">
        <v>84</v>
      </c>
      <c r="BU2246" s="1">
        <v>0</v>
      </c>
      <c r="BV2246" s="1">
        <v>0</v>
      </c>
      <c r="BW2246" s="1">
        <v>0</v>
      </c>
      <c r="BX2246" s="1">
        <v>0</v>
      </c>
    </row>
    <row r="2247" spans="4:76" hidden="1" x14ac:dyDescent="0.25">
      <c r="D2247" s="4"/>
      <c r="E2247" s="5" t="str">
        <f>BJ2247</f>
        <v>DPP-2020-Cycle</v>
      </c>
      <c r="F2247" s="5" t="str">
        <f>BK2247</f>
        <v>Central</v>
      </c>
      <c r="H2247" s="5" t="str">
        <f>BB2247</f>
        <v>Withdrawn</v>
      </c>
      <c r="I2247" s="6" t="str">
        <f>BS2247</f>
        <v>Not Started</v>
      </c>
      <c r="J2247" s="1" t="s">
        <v>5673</v>
      </c>
      <c r="P2247" s="1" t="str">
        <f>BM2247</f>
        <v>NRIS</v>
      </c>
      <c r="R2247" s="1">
        <f>BP2247</f>
        <v>100</v>
      </c>
      <c r="T2247" s="1" t="str">
        <f>BQ2247</f>
        <v>Solar</v>
      </c>
      <c r="U2247" s="1" t="str">
        <f>BH2247</f>
        <v>Decatur</v>
      </c>
      <c r="V2247" s="1" t="str">
        <f>BI2247</f>
        <v>IN</v>
      </c>
      <c r="AB2247" s="1"/>
      <c r="AC2247" s="1"/>
      <c r="AJ2247" s="5"/>
      <c r="AK2247" s="5"/>
      <c r="AL2247" s="5"/>
      <c r="AM2247" s="5"/>
      <c r="AN2247" s="5"/>
      <c r="AO2247" s="5"/>
      <c r="AP2247" s="5"/>
      <c r="AQ2247" s="5"/>
      <c r="AR2247" s="32"/>
      <c r="AS2247" s="32"/>
      <c r="AT2247" s="28">
        <f>AR2247/($R2247*1000)</f>
        <v>0</v>
      </c>
      <c r="AU2247" s="28">
        <f>AS2247/($R2247*1000)</f>
        <v>0</v>
      </c>
      <c r="BB2247" s="1" t="s">
        <v>73</v>
      </c>
      <c r="BC2247" s="2">
        <v>44041</v>
      </c>
      <c r="BD2247" s="2">
        <v>44183</v>
      </c>
      <c r="BF2247" s="2">
        <v>45566</v>
      </c>
      <c r="BG2247" s="1" t="s">
        <v>2850</v>
      </c>
      <c r="BH2247" s="1" t="s">
        <v>4078</v>
      </c>
      <c r="BI2247" s="1" t="s">
        <v>103</v>
      </c>
      <c r="BJ2247" s="1" t="s">
        <v>3565</v>
      </c>
      <c r="BK2247" s="1" t="s">
        <v>2435</v>
      </c>
      <c r="BL2247" s="1" t="s">
        <v>2857</v>
      </c>
      <c r="BM2247" s="1" t="s">
        <v>126</v>
      </c>
      <c r="BN2247" s="1" t="s">
        <v>5674</v>
      </c>
      <c r="BO2247" s="1">
        <v>100</v>
      </c>
      <c r="BP2247" s="1">
        <v>100</v>
      </c>
      <c r="BQ2247" s="1" t="s">
        <v>1485</v>
      </c>
      <c r="BR2247" s="1" t="s">
        <v>3581</v>
      </c>
      <c r="BS2247" s="1" t="s">
        <v>84</v>
      </c>
      <c r="BU2247" s="1">
        <v>0</v>
      </c>
      <c r="BV2247" s="1">
        <v>0</v>
      </c>
      <c r="BW2247" s="1">
        <v>0</v>
      </c>
      <c r="BX2247" s="1">
        <v>0</v>
      </c>
    </row>
    <row r="2248" spans="4:76" hidden="1" x14ac:dyDescent="0.25">
      <c r="D2248" s="4"/>
      <c r="E2248" s="5" t="str">
        <f>BJ2248</f>
        <v>DPP-2020-Cycle</v>
      </c>
      <c r="F2248" s="5" t="str">
        <f>BK2248</f>
        <v>South</v>
      </c>
      <c r="H2248" s="5" t="str">
        <f>BB2248</f>
        <v>Active</v>
      </c>
      <c r="I2248" s="6" t="str">
        <f>BS2248</f>
        <v>Not Started</v>
      </c>
      <c r="J2248" s="1" t="s">
        <v>4418</v>
      </c>
      <c r="K2248" s="1" t="e">
        <f>VLOOKUP(J2248,#REF!,3,FALSE)</f>
        <v>#REF!</v>
      </c>
      <c r="P2248" s="1" t="str">
        <f>BM2248</f>
        <v>NRIS</v>
      </c>
      <c r="R2248" s="1">
        <f>BP2248</f>
        <v>90</v>
      </c>
      <c r="T2248" s="1" t="str">
        <f>BQ2248</f>
        <v>Solar</v>
      </c>
      <c r="U2248" s="1" t="str">
        <f>BH2248</f>
        <v>Morehouse</v>
      </c>
      <c r="V2248" s="1" t="str">
        <f>BI2248</f>
        <v>LA</v>
      </c>
      <c r="AB2248" s="1" t="str">
        <f>BN2248</f>
        <v>Bastrop tap point</v>
      </c>
      <c r="AC2248" s="1" t="str">
        <f>BG2248</f>
        <v>Entergy Louisiana LLC</v>
      </c>
      <c r="AH2248" s="17" t="e">
        <f>AJ2248*(1000*BO2248)</f>
        <v>#REF!</v>
      </c>
      <c r="AI2248" s="17" t="e">
        <f>#REF!*(1000*BO2248)</f>
        <v>#REF!</v>
      </c>
      <c r="AJ2248" s="19" t="e">
        <f>VLOOKUP(J2248,#REF!,7,FALSE)</f>
        <v>#REF!</v>
      </c>
      <c r="AK2248" s="19"/>
      <c r="AL2248" s="19"/>
      <c r="AM2248" s="19"/>
      <c r="AN2248" s="19"/>
      <c r="AO2248" s="19"/>
      <c r="AP2248" s="19"/>
      <c r="AQ2248" s="19"/>
      <c r="AR2248" s="32" t="e">
        <f>VLOOKUP(J2248,#REF!,5,FALSE)</f>
        <v>#REF!</v>
      </c>
      <c r="AS2248" s="32" t="e">
        <f>VLOOKUP(J2248,#REF!,6,FALSE)</f>
        <v>#REF!</v>
      </c>
      <c r="AT2248" s="28" t="e">
        <f>AR2248/($R2248*1000)</f>
        <v>#REF!</v>
      </c>
      <c r="AU2248" s="28" t="e">
        <f>AS2248/($R2248*1000)</f>
        <v>#REF!</v>
      </c>
      <c r="BB2248" s="1" t="s">
        <v>2374</v>
      </c>
      <c r="BC2248" s="2">
        <v>44187</v>
      </c>
      <c r="BF2248" s="2">
        <v>45230</v>
      </c>
      <c r="BG2248" s="1" t="s">
        <v>3695</v>
      </c>
      <c r="BH2248" s="1" t="s">
        <v>4419</v>
      </c>
      <c r="BI2248" s="1" t="s">
        <v>61</v>
      </c>
      <c r="BJ2248" s="1" t="s">
        <v>3565</v>
      </c>
      <c r="BK2248" s="1" t="s">
        <v>2395</v>
      </c>
      <c r="BL2248" s="1" t="s">
        <v>2857</v>
      </c>
      <c r="BM2248" s="1" t="s">
        <v>126</v>
      </c>
      <c r="BN2248" s="1" t="s">
        <v>4420</v>
      </c>
      <c r="BO2248" s="1">
        <v>90</v>
      </c>
      <c r="BP2248" s="1">
        <v>90</v>
      </c>
      <c r="BQ2248" s="1" t="s">
        <v>1485</v>
      </c>
      <c r="BR2248" s="1" t="s">
        <v>3581</v>
      </c>
      <c r="BS2248" s="1" t="s">
        <v>84</v>
      </c>
      <c r="BU2248" s="1">
        <v>0</v>
      </c>
      <c r="BV2248" s="1">
        <v>0</v>
      </c>
      <c r="BW2248" s="1">
        <v>0</v>
      </c>
      <c r="BX2248" s="1">
        <v>0</v>
      </c>
    </row>
    <row r="2249" spans="4:76" hidden="1" x14ac:dyDescent="0.25">
      <c r="D2249" s="4"/>
      <c r="E2249" s="5" t="str">
        <f>BJ2249</f>
        <v>DPP-2020-Cycle</v>
      </c>
      <c r="F2249" s="5" t="str">
        <f>BK2249</f>
        <v>Central</v>
      </c>
      <c r="H2249" s="5" t="str">
        <f>BB2249</f>
        <v>Withdrawn</v>
      </c>
      <c r="I2249" s="6" t="str">
        <f>BS2249</f>
        <v>Not Started</v>
      </c>
      <c r="J2249" s="1" t="s">
        <v>5926</v>
      </c>
      <c r="P2249" s="1" t="str">
        <f>BM2249</f>
        <v>ERIS</v>
      </c>
      <c r="R2249" s="1">
        <f>BP2249</f>
        <v>99.2</v>
      </c>
      <c r="T2249" s="1" t="str">
        <f>BQ2249</f>
        <v>Hybrid</v>
      </c>
      <c r="U2249" s="1" t="str">
        <f>BH2249</f>
        <v>Sangamon</v>
      </c>
      <c r="V2249" s="1" t="str">
        <f>BI2249</f>
        <v>IL</v>
      </c>
      <c r="AB2249" s="1"/>
      <c r="AC2249" s="1"/>
      <c r="AJ2249" s="5"/>
      <c r="AK2249" s="5"/>
      <c r="AL2249" s="5"/>
      <c r="AM2249" s="5"/>
      <c r="AN2249" s="5"/>
      <c r="AO2249" s="5"/>
      <c r="AP2249" s="5"/>
      <c r="AQ2249" s="5"/>
      <c r="AR2249" s="32"/>
      <c r="AS2249" s="32"/>
      <c r="AT2249" s="28">
        <f>AR2249/($R2249*1000)</f>
        <v>0</v>
      </c>
      <c r="AU2249" s="28">
        <f>AS2249/($R2249*1000)</f>
        <v>0</v>
      </c>
      <c r="BB2249" s="1" t="s">
        <v>73</v>
      </c>
      <c r="BC2249" s="2">
        <v>44267</v>
      </c>
      <c r="BD2249" s="2">
        <v>44267</v>
      </c>
      <c r="BF2249" s="2">
        <v>45524</v>
      </c>
      <c r="BG2249" s="1" t="s">
        <v>122</v>
      </c>
      <c r="BH2249" s="1" t="s">
        <v>3888</v>
      </c>
      <c r="BI2249" s="1" t="s">
        <v>124</v>
      </c>
      <c r="BJ2249" s="1" t="s">
        <v>3565</v>
      </c>
      <c r="BK2249" s="1" t="s">
        <v>2435</v>
      </c>
      <c r="BL2249" s="1" t="s">
        <v>2857</v>
      </c>
      <c r="BM2249" s="1" t="s">
        <v>62</v>
      </c>
      <c r="BN2249" s="1" t="s">
        <v>5927</v>
      </c>
      <c r="BO2249" s="1">
        <v>99.2</v>
      </c>
      <c r="BP2249" s="1">
        <v>99.2</v>
      </c>
      <c r="BQ2249" s="1" t="s">
        <v>2880</v>
      </c>
      <c r="BR2249" s="1" t="s">
        <v>3369</v>
      </c>
      <c r="BS2249" s="1" t="s">
        <v>84</v>
      </c>
      <c r="BU2249" s="1">
        <v>0</v>
      </c>
      <c r="BV2249" s="1">
        <v>0</v>
      </c>
      <c r="BW2249" s="1">
        <v>0</v>
      </c>
      <c r="BX2249" s="1">
        <v>0</v>
      </c>
    </row>
    <row r="2250" spans="4:76" hidden="1" x14ac:dyDescent="0.25">
      <c r="D2250" s="4"/>
      <c r="E2250" s="5" t="str">
        <f>BJ2250</f>
        <v>DPP-2020-Cycle</v>
      </c>
      <c r="F2250" s="5" t="str">
        <f>BK2250</f>
        <v>Central</v>
      </c>
      <c r="H2250" s="5" t="str">
        <f>BB2250</f>
        <v>Active</v>
      </c>
      <c r="I2250" s="6" t="str">
        <f>BS2250</f>
        <v>Not Started</v>
      </c>
      <c r="J2250" s="1" t="s">
        <v>4422</v>
      </c>
      <c r="P2250" s="1" t="str">
        <f>BM2250</f>
        <v>NRIS</v>
      </c>
      <c r="R2250" s="1">
        <f>BP2250</f>
        <v>180</v>
      </c>
      <c r="T2250" s="1" t="str">
        <f>BQ2250</f>
        <v>Solar</v>
      </c>
      <c r="U2250" s="1" t="str">
        <f>BH2250</f>
        <v>Shelby</v>
      </c>
      <c r="V2250" s="1" t="str">
        <f>BI2250</f>
        <v>IN</v>
      </c>
      <c r="AB2250" s="1"/>
      <c r="AC2250" s="1"/>
      <c r="AJ2250" s="5"/>
      <c r="AK2250" s="5"/>
      <c r="AL2250" s="5"/>
      <c r="AM2250" s="5"/>
      <c r="AN2250" s="5"/>
      <c r="AO2250" s="5"/>
      <c r="AP2250" s="5"/>
      <c r="AQ2250" s="5"/>
      <c r="AR2250" s="32"/>
      <c r="AS2250" s="32"/>
      <c r="AT2250" s="28">
        <f>AR2250/($R2250*1000)</f>
        <v>0</v>
      </c>
      <c r="AU2250" s="28">
        <f>AS2250/($R2250*1000)</f>
        <v>0</v>
      </c>
      <c r="BB2250" s="1" t="s">
        <v>2374</v>
      </c>
      <c r="BC2250" s="2">
        <v>44188</v>
      </c>
      <c r="BF2250" s="2">
        <v>45566</v>
      </c>
      <c r="BG2250" s="1" t="s">
        <v>2850</v>
      </c>
      <c r="BH2250" s="1" t="s">
        <v>4102</v>
      </c>
      <c r="BI2250" s="1" t="s">
        <v>103</v>
      </c>
      <c r="BJ2250" s="1" t="s">
        <v>3565</v>
      </c>
      <c r="BK2250" s="1" t="s">
        <v>2435</v>
      </c>
      <c r="BL2250" s="1" t="s">
        <v>2857</v>
      </c>
      <c r="BM2250" s="1" t="s">
        <v>126</v>
      </c>
      <c r="BN2250" s="1" t="s">
        <v>4423</v>
      </c>
      <c r="BO2250" s="1">
        <v>180</v>
      </c>
      <c r="BP2250" s="1">
        <v>180</v>
      </c>
      <c r="BQ2250" s="1" t="s">
        <v>1485</v>
      </c>
      <c r="BR2250" s="1" t="s">
        <v>3581</v>
      </c>
      <c r="BS2250" s="1" t="s">
        <v>84</v>
      </c>
      <c r="BU2250" s="1">
        <v>0</v>
      </c>
      <c r="BV2250" s="1">
        <v>0</v>
      </c>
      <c r="BW2250" s="1">
        <v>0</v>
      </c>
      <c r="BX2250" s="1">
        <v>0</v>
      </c>
    </row>
    <row r="2251" spans="4:76" hidden="1" x14ac:dyDescent="0.25">
      <c r="D2251" s="4"/>
      <c r="E2251" s="5" t="str">
        <f>BJ2251</f>
        <v>DPP-2020-Cycle</v>
      </c>
      <c r="F2251" s="5" t="str">
        <f>BK2251</f>
        <v>Central</v>
      </c>
      <c r="H2251" s="5" t="str">
        <f>BB2251</f>
        <v>Active</v>
      </c>
      <c r="I2251" s="6" t="str">
        <f>BS2251</f>
        <v>Not Started</v>
      </c>
      <c r="J2251" s="1" t="s">
        <v>4426</v>
      </c>
      <c r="P2251" s="1" t="str">
        <f>BM2251</f>
        <v>NRIS</v>
      </c>
      <c r="R2251" s="1">
        <f>BP2251</f>
        <v>200</v>
      </c>
      <c r="T2251" s="1" t="str">
        <f>BQ2251</f>
        <v>Hybrid</v>
      </c>
      <c r="U2251" s="1" t="str">
        <f>BH2251</f>
        <v>Pulaski</v>
      </c>
      <c r="V2251" s="1" t="str">
        <f>BI2251</f>
        <v>IL</v>
      </c>
      <c r="AB2251" s="1"/>
      <c r="AC2251" s="1"/>
      <c r="AJ2251" s="5"/>
      <c r="AK2251" s="5"/>
      <c r="AL2251" s="5"/>
      <c r="AM2251" s="5"/>
      <c r="AN2251" s="5"/>
      <c r="AO2251" s="5"/>
      <c r="AP2251" s="5"/>
      <c r="AQ2251" s="5"/>
      <c r="AR2251" s="32"/>
      <c r="AS2251" s="32"/>
      <c r="AT2251" s="28">
        <f>AR2251/($R2251*1000)</f>
        <v>0</v>
      </c>
      <c r="AU2251" s="28">
        <f>AS2251/($R2251*1000)</f>
        <v>0</v>
      </c>
      <c r="BB2251" s="1" t="s">
        <v>2374</v>
      </c>
      <c r="BC2251" s="2">
        <v>44118</v>
      </c>
      <c r="BF2251" s="2">
        <v>45170</v>
      </c>
      <c r="BG2251" s="1" t="s">
        <v>122</v>
      </c>
      <c r="BH2251" s="1" t="s">
        <v>4168</v>
      </c>
      <c r="BI2251" s="1" t="s">
        <v>124</v>
      </c>
      <c r="BJ2251" s="1" t="s">
        <v>3565</v>
      </c>
      <c r="BK2251" s="1" t="s">
        <v>2435</v>
      </c>
      <c r="BL2251" s="1" t="s">
        <v>2857</v>
      </c>
      <c r="BM2251" s="1" t="s">
        <v>126</v>
      </c>
      <c r="BN2251" s="1" t="s">
        <v>4427</v>
      </c>
      <c r="BO2251" s="1">
        <v>200</v>
      </c>
      <c r="BP2251" s="1">
        <v>200</v>
      </c>
      <c r="BQ2251" s="1" t="s">
        <v>2880</v>
      </c>
      <c r="BR2251" s="1" t="s">
        <v>3581</v>
      </c>
      <c r="BS2251" s="1" t="s">
        <v>84</v>
      </c>
      <c r="BU2251" s="1">
        <v>0</v>
      </c>
      <c r="BV2251" s="1">
        <v>0</v>
      </c>
      <c r="BW2251" s="1">
        <v>0</v>
      </c>
      <c r="BX2251" s="1">
        <v>0</v>
      </c>
    </row>
    <row r="2252" spans="4:76" hidden="1" x14ac:dyDescent="0.25">
      <c r="D2252" s="4"/>
      <c r="E2252" s="5" t="str">
        <f>BJ2252</f>
        <v>DPP-2015-FEB</v>
      </c>
      <c r="F2252" s="5" t="str">
        <f>BK2252</f>
        <v>West</v>
      </c>
      <c r="H2252" s="5" t="str">
        <f>BB2252</f>
        <v>Done</v>
      </c>
      <c r="I2252" s="6" t="str">
        <f>BS2252</f>
        <v>In Service</v>
      </c>
      <c r="J2252" s="1" t="s">
        <v>4976</v>
      </c>
      <c r="P2252" s="1" t="str">
        <f>BM2252</f>
        <v>NRIS</v>
      </c>
      <c r="R2252" s="1">
        <f>BP2252</f>
        <v>100</v>
      </c>
      <c r="T2252" s="1" t="str">
        <f>BQ2252</f>
        <v>Wind</v>
      </c>
      <c r="U2252" s="1" t="str">
        <f>BH2252</f>
        <v>Pipestone County</v>
      </c>
      <c r="V2252" s="1" t="str">
        <f>BI2252</f>
        <v>MN</v>
      </c>
      <c r="AB2252" s="1"/>
      <c r="AC2252" s="1"/>
      <c r="AJ2252" s="5"/>
      <c r="AK2252" s="5"/>
      <c r="AL2252" s="5"/>
      <c r="AM2252" s="5"/>
      <c r="AN2252" s="5"/>
      <c r="AO2252" s="5"/>
      <c r="AP2252" s="5"/>
      <c r="AQ2252" s="5"/>
      <c r="AR2252" s="5"/>
      <c r="AS2252" s="5"/>
      <c r="AT2252" s="5"/>
      <c r="AU2252" s="5"/>
      <c r="BB2252" s="1" t="s">
        <v>58</v>
      </c>
      <c r="BC2252" s="2">
        <v>41960</v>
      </c>
      <c r="BE2252" s="2">
        <v>42635</v>
      </c>
      <c r="BF2252" s="2">
        <v>42614</v>
      </c>
      <c r="BG2252" s="1" t="s">
        <v>91</v>
      </c>
      <c r="BH2252" s="1" t="s">
        <v>169</v>
      </c>
      <c r="BI2252" s="1" t="s">
        <v>93</v>
      </c>
      <c r="BJ2252" s="1" t="s">
        <v>1438</v>
      </c>
      <c r="BK2252" s="1" t="s">
        <v>725</v>
      </c>
      <c r="BL2252" s="1" t="s">
        <v>134</v>
      </c>
      <c r="BM2252" s="1" t="s">
        <v>126</v>
      </c>
      <c r="BN2252" s="1" t="s">
        <v>4977</v>
      </c>
      <c r="BO2252" s="1">
        <v>100</v>
      </c>
      <c r="BP2252" s="1">
        <v>100</v>
      </c>
      <c r="BQ2252" s="1" t="s">
        <v>97</v>
      </c>
      <c r="BR2252" s="1" t="s">
        <v>98</v>
      </c>
      <c r="BS2252" s="1" t="s">
        <v>65</v>
      </c>
      <c r="BT2252" s="2">
        <v>43358</v>
      </c>
      <c r="BU2252" s="1">
        <v>0</v>
      </c>
      <c r="BV2252" s="1">
        <v>0</v>
      </c>
      <c r="BW2252" s="1">
        <v>0</v>
      </c>
      <c r="BX2252" s="1">
        <v>0</v>
      </c>
    </row>
    <row r="2253" spans="4:76" hidden="1" x14ac:dyDescent="0.25">
      <c r="D2253" s="4"/>
      <c r="E2253" s="5" t="str">
        <f>BJ2253</f>
        <v>DPP-2020-Cycle</v>
      </c>
      <c r="F2253" s="5" t="str">
        <f>BK2253</f>
        <v>Central</v>
      </c>
      <c r="H2253" s="5" t="str">
        <f>BB2253</f>
        <v>Active</v>
      </c>
      <c r="I2253" s="6" t="str">
        <f>BS2253</f>
        <v>Not Started</v>
      </c>
      <c r="J2253" s="1" t="s">
        <v>4428</v>
      </c>
      <c r="P2253" s="1" t="str">
        <f>BM2253</f>
        <v>NRIS</v>
      </c>
      <c r="R2253" s="1">
        <f>BP2253</f>
        <v>200</v>
      </c>
      <c r="T2253" s="1" t="str">
        <f>BQ2253</f>
        <v>Wind</v>
      </c>
      <c r="U2253" s="1" t="str">
        <f>BH2253</f>
        <v>Logan,Menard</v>
      </c>
      <c r="V2253" s="1" t="str">
        <f>BI2253</f>
        <v>IL</v>
      </c>
      <c r="AB2253" s="1"/>
      <c r="AC2253" s="1"/>
      <c r="AJ2253" s="5"/>
      <c r="AK2253" s="5"/>
      <c r="AL2253" s="5"/>
      <c r="AM2253" s="5"/>
      <c r="AN2253" s="5"/>
      <c r="AO2253" s="5"/>
      <c r="AP2253" s="5"/>
      <c r="AQ2253" s="5"/>
      <c r="AR2253" s="32"/>
      <c r="AS2253" s="32"/>
      <c r="AT2253" s="28">
        <f>AR2253/($R2253*1000)</f>
        <v>0</v>
      </c>
      <c r="AU2253" s="28">
        <f>AS2253/($R2253*1000)</f>
        <v>0</v>
      </c>
      <c r="BB2253" s="1" t="s">
        <v>2374</v>
      </c>
      <c r="BC2253" s="2">
        <v>44042</v>
      </c>
      <c r="BF2253" s="2">
        <v>45230</v>
      </c>
      <c r="BG2253" s="1" t="s">
        <v>122</v>
      </c>
      <c r="BH2253" s="1" t="s">
        <v>4429</v>
      </c>
      <c r="BI2253" s="1" t="s">
        <v>124</v>
      </c>
      <c r="BJ2253" s="1" t="s">
        <v>3565</v>
      </c>
      <c r="BK2253" s="1" t="s">
        <v>2435</v>
      </c>
      <c r="BL2253" s="1" t="s">
        <v>2857</v>
      </c>
      <c r="BM2253" s="1" t="s">
        <v>126</v>
      </c>
      <c r="BN2253" s="1" t="s">
        <v>4430</v>
      </c>
      <c r="BO2253" s="1">
        <v>200</v>
      </c>
      <c r="BP2253" s="1">
        <v>200</v>
      </c>
      <c r="BQ2253" s="1" t="s">
        <v>97</v>
      </c>
      <c r="BR2253" s="1" t="s">
        <v>3613</v>
      </c>
      <c r="BS2253" s="1" t="s">
        <v>84</v>
      </c>
      <c r="BU2253" s="1">
        <v>0</v>
      </c>
      <c r="BV2253" s="1">
        <v>0</v>
      </c>
      <c r="BW2253" s="1">
        <v>0</v>
      </c>
      <c r="BX2253" s="1">
        <v>0</v>
      </c>
    </row>
    <row r="2254" spans="4:76" hidden="1" x14ac:dyDescent="0.25">
      <c r="D2254" s="4"/>
      <c r="E2254" s="5" t="str">
        <f>BJ2254</f>
        <v>DPP-2020-Cycle</v>
      </c>
      <c r="F2254" s="5" t="str">
        <f>BK2254</f>
        <v>South</v>
      </c>
      <c r="H2254" s="5" t="str">
        <f>BB2254</f>
        <v>Active</v>
      </c>
      <c r="I2254" s="6" t="str">
        <f>BS2254</f>
        <v>Not Started</v>
      </c>
      <c r="J2254" s="1" t="s">
        <v>4432</v>
      </c>
      <c r="K2254" s="1" t="e">
        <f>VLOOKUP(J2254,#REF!,3,FALSE)</f>
        <v>#REF!</v>
      </c>
      <c r="P2254" s="1" t="str">
        <f>BM2254</f>
        <v>NRIS</v>
      </c>
      <c r="R2254" s="1">
        <f>BP2254</f>
        <v>150</v>
      </c>
      <c r="T2254" s="1" t="str">
        <f>BQ2254</f>
        <v>Solar</v>
      </c>
      <c r="U2254" s="1" t="str">
        <f>BH2254</f>
        <v>St. Landry</v>
      </c>
      <c r="V2254" s="1" t="str">
        <f>BI2254</f>
        <v>LA</v>
      </c>
      <c r="AB2254" s="1" t="str">
        <f>BN2254</f>
        <v>Plaisance 138kV</v>
      </c>
      <c r="AC2254" s="1" t="str">
        <f>BG2254</f>
        <v>CLECO Corporation</v>
      </c>
      <c r="AH2254" s="17" t="e">
        <f>AJ2254*(1000*BO2254)</f>
        <v>#REF!</v>
      </c>
      <c r="AI2254" s="17" t="e">
        <f>#REF!*(1000*BO2254)</f>
        <v>#REF!</v>
      </c>
      <c r="AJ2254" s="19" t="e">
        <f>VLOOKUP(J2254,#REF!,7,FALSE)</f>
        <v>#REF!</v>
      </c>
      <c r="AK2254" s="19"/>
      <c r="AL2254" s="19"/>
      <c r="AM2254" s="19"/>
      <c r="AN2254" s="19"/>
      <c r="AO2254" s="19"/>
      <c r="AP2254" s="19"/>
      <c r="AQ2254" s="19"/>
      <c r="AR2254" s="32" t="e">
        <f>VLOOKUP(J2254,#REF!,5,FALSE)</f>
        <v>#REF!</v>
      </c>
      <c r="AS2254" s="32" t="e">
        <f>VLOOKUP(J2254,#REF!,6,FALSE)</f>
        <v>#REF!</v>
      </c>
      <c r="AT2254" s="28" t="e">
        <f>AR2254/($R2254*1000)</f>
        <v>#REF!</v>
      </c>
      <c r="AU2254" s="28" t="e">
        <f>AS2254/($R2254*1000)</f>
        <v>#REF!</v>
      </c>
      <c r="BB2254" s="1" t="s">
        <v>2374</v>
      </c>
      <c r="BC2254" s="2">
        <v>44042</v>
      </c>
      <c r="BF2254" s="2">
        <v>45017</v>
      </c>
      <c r="BG2254" s="1" t="s">
        <v>2711</v>
      </c>
      <c r="BH2254" s="1" t="s">
        <v>3977</v>
      </c>
      <c r="BI2254" s="1" t="s">
        <v>61</v>
      </c>
      <c r="BJ2254" s="1" t="s">
        <v>3565</v>
      </c>
      <c r="BK2254" s="1" t="s">
        <v>2395</v>
      </c>
      <c r="BL2254" s="1" t="s">
        <v>2857</v>
      </c>
      <c r="BM2254" s="1" t="s">
        <v>126</v>
      </c>
      <c r="BN2254" s="1" t="s">
        <v>4433</v>
      </c>
      <c r="BO2254" s="1">
        <v>150</v>
      </c>
      <c r="BP2254" s="1">
        <v>150</v>
      </c>
      <c r="BQ2254" s="1" t="s">
        <v>1485</v>
      </c>
      <c r="BR2254" s="1" t="s">
        <v>3581</v>
      </c>
      <c r="BS2254" s="1" t="s">
        <v>84</v>
      </c>
      <c r="BU2254" s="1">
        <v>0</v>
      </c>
      <c r="BV2254" s="1">
        <v>0</v>
      </c>
      <c r="BW2254" s="1">
        <v>0</v>
      </c>
      <c r="BX2254" s="1">
        <v>0</v>
      </c>
    </row>
    <row r="2255" spans="4:76" hidden="1" x14ac:dyDescent="0.25">
      <c r="D2255" s="4"/>
      <c r="E2255" s="5" t="str">
        <f>BJ2255</f>
        <v>DPP-2020-Cycle</v>
      </c>
      <c r="F2255" s="5" t="str">
        <f>BK2255</f>
        <v>Central</v>
      </c>
      <c r="H2255" s="5" t="str">
        <f>BB2255</f>
        <v>Active</v>
      </c>
      <c r="I2255" s="6" t="str">
        <f>BS2255</f>
        <v>Not Started</v>
      </c>
      <c r="J2255" s="1" t="s">
        <v>4441</v>
      </c>
      <c r="P2255" s="1" t="str">
        <f>BM2255</f>
        <v>NRIS</v>
      </c>
      <c r="R2255" s="1">
        <f>BP2255</f>
        <v>200</v>
      </c>
      <c r="T2255" s="1" t="str">
        <f>BQ2255</f>
        <v>Wind</v>
      </c>
      <c r="U2255" s="1" t="str">
        <f>BH2255</f>
        <v>Spencer</v>
      </c>
      <c r="V2255" s="1" t="str">
        <f>BI2255</f>
        <v>IN</v>
      </c>
      <c r="AB2255" s="1"/>
      <c r="AC2255" s="1"/>
      <c r="AJ2255" s="5"/>
      <c r="AK2255" s="5"/>
      <c r="AL2255" s="5"/>
      <c r="AM2255" s="5"/>
      <c r="AN2255" s="5"/>
      <c r="AO2255" s="5"/>
      <c r="AP2255" s="5"/>
      <c r="AQ2255" s="5"/>
      <c r="AR2255" s="32"/>
      <c r="AS2255" s="32"/>
      <c r="AT2255" s="28">
        <f>AR2255/($R2255*1000)</f>
        <v>0</v>
      </c>
      <c r="AU2255" s="28">
        <f>AS2255/($R2255*1000)</f>
        <v>0</v>
      </c>
      <c r="BB2255" s="1" t="s">
        <v>2374</v>
      </c>
      <c r="BC2255" s="2">
        <v>44043</v>
      </c>
      <c r="BF2255" s="2">
        <v>45078</v>
      </c>
      <c r="BG2255" s="1" t="s">
        <v>4442</v>
      </c>
      <c r="BH2255" s="1" t="s">
        <v>3972</v>
      </c>
      <c r="BI2255" s="1" t="s">
        <v>103</v>
      </c>
      <c r="BJ2255" s="1" t="s">
        <v>3565</v>
      </c>
      <c r="BK2255" s="1" t="s">
        <v>2435</v>
      </c>
      <c r="BL2255" s="1" t="s">
        <v>2857</v>
      </c>
      <c r="BM2255" s="1" t="s">
        <v>126</v>
      </c>
      <c r="BN2255" s="1" t="s">
        <v>4443</v>
      </c>
      <c r="BO2255" s="1">
        <v>200</v>
      </c>
      <c r="BP2255" s="1">
        <v>200</v>
      </c>
      <c r="BQ2255" s="1" t="s">
        <v>97</v>
      </c>
      <c r="BR2255" s="1" t="s">
        <v>3613</v>
      </c>
      <c r="BS2255" s="1" t="s">
        <v>84</v>
      </c>
      <c r="BU2255" s="1">
        <v>0</v>
      </c>
      <c r="BV2255" s="1">
        <v>0</v>
      </c>
      <c r="BW2255" s="1">
        <v>0</v>
      </c>
      <c r="BX2255" s="1">
        <v>0</v>
      </c>
    </row>
    <row r="2256" spans="4:76" hidden="1" x14ac:dyDescent="0.25">
      <c r="D2256" s="4"/>
      <c r="E2256" s="5" t="str">
        <f>BJ2256</f>
        <v>DPP-2020-Cycle</v>
      </c>
      <c r="F2256" s="5" t="str">
        <f>BK2256</f>
        <v>Central</v>
      </c>
      <c r="H2256" s="5" t="str">
        <f>BB2256</f>
        <v>Active</v>
      </c>
      <c r="I2256" s="6" t="str">
        <f>BS2256</f>
        <v>Not Started</v>
      </c>
      <c r="J2256" s="1" t="s">
        <v>4444</v>
      </c>
      <c r="P2256" s="1" t="str">
        <f>BM2256</f>
        <v>NRIS</v>
      </c>
      <c r="R2256" s="1">
        <f>BP2256</f>
        <v>300</v>
      </c>
      <c r="T2256" s="1" t="str">
        <f>BQ2256</f>
        <v>Solar</v>
      </c>
      <c r="U2256" s="1">
        <f>BH2256</f>
        <v>0</v>
      </c>
      <c r="V2256" s="1" t="str">
        <f>BI2256</f>
        <v>MO</v>
      </c>
      <c r="AB2256" s="1"/>
      <c r="AC2256" s="1"/>
      <c r="AJ2256" s="5"/>
      <c r="AK2256" s="5"/>
      <c r="AL2256" s="5"/>
      <c r="AM2256" s="5"/>
      <c r="AN2256" s="5"/>
      <c r="AO2256" s="5"/>
      <c r="AP2256" s="5"/>
      <c r="AQ2256" s="5"/>
      <c r="AR2256" s="32"/>
      <c r="AS2256" s="32"/>
      <c r="AT2256" s="28">
        <f>AR2256/($R2256*1000)</f>
        <v>0</v>
      </c>
      <c r="AU2256" s="28">
        <f>AS2256/($R2256*1000)</f>
        <v>0</v>
      </c>
      <c r="BB2256" s="1" t="s">
        <v>2374</v>
      </c>
      <c r="BC2256" s="2">
        <v>44043</v>
      </c>
      <c r="BF2256" s="2">
        <v>45870</v>
      </c>
      <c r="BG2256" s="1" t="s">
        <v>486</v>
      </c>
      <c r="BI2256" s="1" t="s">
        <v>488</v>
      </c>
      <c r="BJ2256" s="1" t="s">
        <v>3565</v>
      </c>
      <c r="BK2256" s="1" t="s">
        <v>2435</v>
      </c>
      <c r="BL2256" s="1" t="s">
        <v>2857</v>
      </c>
      <c r="BM2256" s="1" t="s">
        <v>126</v>
      </c>
      <c r="BN2256" s="1" t="s">
        <v>4445</v>
      </c>
      <c r="BO2256" s="1">
        <v>300</v>
      </c>
      <c r="BP2256" s="1">
        <v>300</v>
      </c>
      <c r="BQ2256" s="1" t="s">
        <v>1485</v>
      </c>
      <c r="BS2256" s="1" t="s">
        <v>84</v>
      </c>
      <c r="BU2256" s="1">
        <v>0</v>
      </c>
      <c r="BV2256" s="1">
        <v>0</v>
      </c>
      <c r="BW2256" s="1">
        <v>0</v>
      </c>
      <c r="BX2256" s="1">
        <v>0</v>
      </c>
    </row>
    <row r="2257" spans="4:76" hidden="1" x14ac:dyDescent="0.25">
      <c r="D2257" s="4"/>
      <c r="E2257" s="5" t="str">
        <f>BJ2257</f>
        <v>DPP-2015-FEB</v>
      </c>
      <c r="F2257" s="5" t="str">
        <f>BK2257</f>
        <v>Central</v>
      </c>
      <c r="H2257" s="5" t="str">
        <f>BB2257</f>
        <v>Done</v>
      </c>
      <c r="I2257" s="6" t="str">
        <f>BS2257</f>
        <v>In Service</v>
      </c>
      <c r="J2257" s="1" t="s">
        <v>4987</v>
      </c>
      <c r="P2257" s="1" t="str">
        <f>BM2257</f>
        <v>NRIS Only</v>
      </c>
      <c r="R2257" s="1">
        <f>BP2257</f>
        <v>100</v>
      </c>
      <c r="T2257" s="1" t="str">
        <f>BQ2257</f>
        <v>Wind</v>
      </c>
      <c r="U2257" s="1" t="str">
        <f>BH2257</f>
        <v>Benton County</v>
      </c>
      <c r="V2257" s="1" t="str">
        <f>BI2257</f>
        <v>IN</v>
      </c>
      <c r="AB2257" s="1"/>
      <c r="AC2257" s="1"/>
      <c r="AJ2257" s="5"/>
      <c r="AK2257" s="5"/>
      <c r="AL2257" s="5"/>
      <c r="AM2257" s="5"/>
      <c r="AN2257" s="5"/>
      <c r="AO2257" s="5"/>
      <c r="AP2257" s="5"/>
      <c r="AQ2257" s="5"/>
      <c r="AR2257" s="5"/>
      <c r="AS2257" s="5"/>
      <c r="AT2257" s="5"/>
      <c r="AU2257" s="5"/>
      <c r="BB2257" s="1" t="s">
        <v>58</v>
      </c>
      <c r="BC2257" s="2">
        <v>41989</v>
      </c>
      <c r="BE2257" s="2">
        <v>42608</v>
      </c>
      <c r="BF2257" s="2">
        <v>42003</v>
      </c>
      <c r="BG2257" s="1" t="s">
        <v>804</v>
      </c>
      <c r="BH2257" s="1" t="s">
        <v>872</v>
      </c>
      <c r="BI2257" s="1" t="s">
        <v>103</v>
      </c>
      <c r="BJ2257" s="1" t="s">
        <v>1438</v>
      </c>
      <c r="BK2257" s="1" t="s">
        <v>2435</v>
      </c>
      <c r="BL2257" s="1" t="s">
        <v>134</v>
      </c>
      <c r="BM2257" s="1" t="s">
        <v>1466</v>
      </c>
      <c r="BN2257" s="1" t="s">
        <v>4988</v>
      </c>
      <c r="BO2257" s="1">
        <v>100</v>
      </c>
      <c r="BP2257" s="1">
        <v>100</v>
      </c>
      <c r="BQ2257" s="1" t="s">
        <v>97</v>
      </c>
      <c r="BR2257" s="1" t="s">
        <v>98</v>
      </c>
      <c r="BS2257" s="1" t="s">
        <v>65</v>
      </c>
      <c r="BT2257" s="2">
        <v>42979</v>
      </c>
      <c r="BU2257" s="1">
        <v>0</v>
      </c>
      <c r="BV2257" s="1">
        <v>0</v>
      </c>
      <c r="BW2257" s="1">
        <v>0</v>
      </c>
      <c r="BX2257" s="1">
        <v>0</v>
      </c>
    </row>
    <row r="2258" spans="4:76" hidden="1" x14ac:dyDescent="0.25">
      <c r="D2258" s="4"/>
      <c r="E2258" s="5" t="str">
        <f>BJ2258</f>
        <v>DPP-2016-FEB</v>
      </c>
      <c r="F2258" s="5" t="str">
        <f>BK2258</f>
        <v>West</v>
      </c>
      <c r="H2258" s="5" t="str">
        <f>BB2258</f>
        <v>Done</v>
      </c>
      <c r="I2258" s="6" t="str">
        <f>BS2258</f>
        <v>In Service</v>
      </c>
      <c r="J2258" s="1" t="s">
        <v>4989</v>
      </c>
      <c r="P2258" s="1" t="str">
        <f>BM2258</f>
        <v>NRIS</v>
      </c>
      <c r="R2258" s="1">
        <f>BP2258</f>
        <v>98</v>
      </c>
      <c r="T2258" s="1" t="str">
        <f>BQ2258</f>
        <v>Wind</v>
      </c>
      <c r="U2258" s="1" t="str">
        <f>BH2258</f>
        <v>Brookings County</v>
      </c>
      <c r="V2258" s="1" t="str">
        <f>BI2258</f>
        <v>SD</v>
      </c>
      <c r="AB2258" s="1"/>
      <c r="AC2258" s="1"/>
      <c r="AJ2258" s="5"/>
      <c r="AK2258" s="5"/>
      <c r="AL2258" s="5"/>
      <c r="AM2258" s="5"/>
      <c r="AN2258" s="5"/>
      <c r="AO2258" s="5"/>
      <c r="AP2258" s="5"/>
      <c r="AQ2258" s="5"/>
      <c r="AR2258" s="5"/>
      <c r="AS2258" s="5"/>
      <c r="AT2258" s="5"/>
      <c r="AU2258" s="5"/>
      <c r="BB2258" s="1" t="s">
        <v>58</v>
      </c>
      <c r="BC2258" s="2">
        <v>42003</v>
      </c>
      <c r="BE2258" s="2">
        <v>43376</v>
      </c>
      <c r="BF2258" s="2">
        <v>43358</v>
      </c>
      <c r="BG2258" s="1" t="s">
        <v>91</v>
      </c>
      <c r="BH2258" s="1" t="s">
        <v>510</v>
      </c>
      <c r="BI2258" s="1" t="s">
        <v>205</v>
      </c>
      <c r="BJ2258" s="1" t="s">
        <v>724</v>
      </c>
      <c r="BK2258" s="1" t="s">
        <v>725</v>
      </c>
      <c r="BL2258" s="1" t="s">
        <v>726</v>
      </c>
      <c r="BM2258" s="1" t="s">
        <v>126</v>
      </c>
      <c r="BN2258" s="1" t="s">
        <v>4990</v>
      </c>
      <c r="BO2258" s="1">
        <v>98</v>
      </c>
      <c r="BP2258" s="1">
        <v>98</v>
      </c>
      <c r="BQ2258" s="1" t="s">
        <v>97</v>
      </c>
      <c r="BR2258" s="1" t="s">
        <v>98</v>
      </c>
      <c r="BS2258" s="1" t="s">
        <v>65</v>
      </c>
      <c r="BT2258" s="2">
        <v>43709</v>
      </c>
      <c r="BU2258" s="1">
        <v>98</v>
      </c>
      <c r="BV2258" s="1">
        <v>98</v>
      </c>
      <c r="BW2258" s="1">
        <v>98</v>
      </c>
      <c r="BX2258" s="1">
        <v>0</v>
      </c>
    </row>
    <row r="2259" spans="4:76" hidden="1" x14ac:dyDescent="0.25">
      <c r="D2259" s="4"/>
      <c r="E2259" s="5" t="str">
        <f>BJ2259</f>
        <v>DPP-2020-Cycle</v>
      </c>
      <c r="F2259" s="5" t="str">
        <f>BK2259</f>
        <v>Central</v>
      </c>
      <c r="H2259" s="5" t="str">
        <f>BB2259</f>
        <v>Withdrawn</v>
      </c>
      <c r="I2259" s="6" t="str">
        <f>BS2259</f>
        <v>Not Started</v>
      </c>
      <c r="J2259" s="1" t="s">
        <v>5933</v>
      </c>
      <c r="P2259" s="1" t="str">
        <f>BM2259</f>
        <v>NRIS</v>
      </c>
      <c r="R2259" s="1">
        <f>BP2259</f>
        <v>200</v>
      </c>
      <c r="T2259" s="1" t="str">
        <f>BQ2259</f>
        <v>Wind</v>
      </c>
      <c r="U2259" s="1" t="str">
        <f>BH2259</f>
        <v>Shelby</v>
      </c>
      <c r="V2259" s="1" t="str">
        <f>BI2259</f>
        <v>IL</v>
      </c>
      <c r="AB2259" s="1"/>
      <c r="AC2259" s="1"/>
      <c r="AJ2259" s="5"/>
      <c r="AK2259" s="5"/>
      <c r="AL2259" s="5"/>
      <c r="AM2259" s="5"/>
      <c r="AN2259" s="5"/>
      <c r="AO2259" s="5"/>
      <c r="AP2259" s="5"/>
      <c r="AQ2259" s="5"/>
      <c r="AR2259" s="32"/>
      <c r="AS2259" s="32"/>
      <c r="AT2259" s="28">
        <f>AR2259/($R2259*1000)</f>
        <v>0</v>
      </c>
      <c r="AU2259" s="28">
        <f>AS2259/($R2259*1000)</f>
        <v>0</v>
      </c>
      <c r="BB2259" s="1" t="s">
        <v>73</v>
      </c>
      <c r="BC2259" s="2">
        <v>44043</v>
      </c>
      <c r="BD2259" s="2">
        <v>44267</v>
      </c>
      <c r="BF2259" s="2">
        <v>45078</v>
      </c>
      <c r="BG2259" s="1" t="s">
        <v>122</v>
      </c>
      <c r="BH2259" s="1" t="s">
        <v>4102</v>
      </c>
      <c r="BI2259" s="1" t="s">
        <v>124</v>
      </c>
      <c r="BJ2259" s="1" t="s">
        <v>3565</v>
      </c>
      <c r="BK2259" s="1" t="s">
        <v>2435</v>
      </c>
      <c r="BL2259" s="1" t="s">
        <v>2857</v>
      </c>
      <c r="BM2259" s="1" t="s">
        <v>126</v>
      </c>
      <c r="BN2259" s="1" t="s">
        <v>5934</v>
      </c>
      <c r="BO2259" s="1">
        <v>200</v>
      </c>
      <c r="BP2259" s="1">
        <v>200</v>
      </c>
      <c r="BQ2259" s="1" t="s">
        <v>97</v>
      </c>
      <c r="BR2259" s="1" t="s">
        <v>3613</v>
      </c>
      <c r="BS2259" s="1" t="s">
        <v>84</v>
      </c>
      <c r="BU2259" s="1">
        <v>0</v>
      </c>
      <c r="BV2259" s="1">
        <v>0</v>
      </c>
      <c r="BW2259" s="1">
        <v>0</v>
      </c>
      <c r="BX2259" s="1">
        <v>0</v>
      </c>
    </row>
    <row r="2260" spans="4:76" hidden="1" x14ac:dyDescent="0.25">
      <c r="D2260" s="4"/>
      <c r="E2260" s="5" t="str">
        <f>BJ2260</f>
        <v>DPP-2020-Cycle</v>
      </c>
      <c r="F2260" s="5" t="str">
        <f>BK2260</f>
        <v>Central</v>
      </c>
      <c r="H2260" s="5" t="str">
        <f>BB2260</f>
        <v>Active</v>
      </c>
      <c r="I2260" s="6" t="str">
        <f>BS2260</f>
        <v>Not Started</v>
      </c>
      <c r="J2260" s="1" t="s">
        <v>4455</v>
      </c>
      <c r="P2260" s="1" t="str">
        <f>BM2260</f>
        <v>NRIS</v>
      </c>
      <c r="R2260" s="1">
        <f>BP2260</f>
        <v>250</v>
      </c>
      <c r="T2260" s="1" t="str">
        <f>BQ2260</f>
        <v>Solar</v>
      </c>
      <c r="U2260" s="1" t="str">
        <f>BH2260</f>
        <v>De Witt</v>
      </c>
      <c r="V2260" s="1" t="str">
        <f>BI2260</f>
        <v>IL</v>
      </c>
      <c r="AB2260" s="1"/>
      <c r="AC2260" s="1"/>
      <c r="AJ2260" s="5"/>
      <c r="AK2260" s="5"/>
      <c r="AL2260" s="5"/>
      <c r="AM2260" s="5"/>
      <c r="AN2260" s="5"/>
      <c r="AO2260" s="5"/>
      <c r="AP2260" s="5"/>
      <c r="AQ2260" s="5"/>
      <c r="AR2260" s="32"/>
      <c r="AS2260" s="32"/>
      <c r="AT2260" s="28">
        <f>AR2260/($R2260*1000)</f>
        <v>0</v>
      </c>
      <c r="AU2260" s="28">
        <f>AS2260/($R2260*1000)</f>
        <v>0</v>
      </c>
      <c r="BB2260" s="1" t="s">
        <v>2374</v>
      </c>
      <c r="BC2260" s="2">
        <v>44043</v>
      </c>
      <c r="BF2260" s="2">
        <v>45168</v>
      </c>
      <c r="BG2260" s="1" t="s">
        <v>122</v>
      </c>
      <c r="BH2260" s="1" t="s">
        <v>4456</v>
      </c>
      <c r="BI2260" s="1" t="s">
        <v>124</v>
      </c>
      <c r="BJ2260" s="1" t="s">
        <v>3565</v>
      </c>
      <c r="BK2260" s="1" t="s">
        <v>2435</v>
      </c>
      <c r="BL2260" s="1" t="s">
        <v>2857</v>
      </c>
      <c r="BM2260" s="1" t="s">
        <v>126</v>
      </c>
      <c r="BN2260" s="1" t="s">
        <v>4457</v>
      </c>
      <c r="BO2260" s="1">
        <v>250</v>
      </c>
      <c r="BP2260" s="1">
        <v>250</v>
      </c>
      <c r="BQ2260" s="1" t="s">
        <v>1485</v>
      </c>
      <c r="BR2260" s="1" t="s">
        <v>3581</v>
      </c>
      <c r="BS2260" s="1" t="s">
        <v>84</v>
      </c>
      <c r="BU2260" s="1">
        <v>0</v>
      </c>
      <c r="BV2260" s="1">
        <v>0</v>
      </c>
      <c r="BW2260" s="1">
        <v>0</v>
      </c>
      <c r="BX2260" s="1">
        <v>0</v>
      </c>
    </row>
    <row r="2261" spans="4:76" hidden="1" x14ac:dyDescent="0.25">
      <c r="D2261" s="4"/>
      <c r="E2261" s="5" t="str">
        <f>BJ2261</f>
        <v>DPP-2020-Cycle</v>
      </c>
      <c r="F2261" s="5" t="str">
        <f>BK2261</f>
        <v>South</v>
      </c>
      <c r="H2261" s="5" t="str">
        <f>BB2261</f>
        <v>Active</v>
      </c>
      <c r="I2261" s="6" t="str">
        <f>BS2261</f>
        <v>Not Started</v>
      </c>
      <c r="J2261" s="1" t="s">
        <v>4458</v>
      </c>
      <c r="K2261" s="1" t="e">
        <f>VLOOKUP(J2261,#REF!,3,FALSE)</f>
        <v>#REF!</v>
      </c>
      <c r="P2261" s="1" t="str">
        <f>BM2261</f>
        <v>NRIS</v>
      </c>
      <c r="R2261" s="1">
        <f>BP2261</f>
        <v>52</v>
      </c>
      <c r="T2261" s="1" t="str">
        <f>BQ2261</f>
        <v>Wind</v>
      </c>
      <c r="U2261" s="1" t="str">
        <f>BH2261</f>
        <v>Cross</v>
      </c>
      <c r="V2261" s="1" t="str">
        <f>BI2261</f>
        <v>AR</v>
      </c>
      <c r="AB2261" s="1" t="str">
        <f>BN2261</f>
        <v>Forrest City to Wynne S 161 KV Line</v>
      </c>
      <c r="AC2261" s="1" t="str">
        <f>BG2261</f>
        <v>Entergy Arkansas LLC</v>
      </c>
      <c r="AJ2261" s="17" t="e">
        <f>VLOOKUP(J2261,#REF!,7,FALSE)</f>
        <v>#REF!</v>
      </c>
      <c r="AK2261" s="17"/>
      <c r="AL2261" s="17"/>
      <c r="AM2261" s="17"/>
      <c r="AN2261" s="17"/>
      <c r="AO2261" s="17"/>
      <c r="AP2261" s="17"/>
      <c r="AQ2261" s="17"/>
      <c r="AR2261" s="32" t="e">
        <f>VLOOKUP(J2261,#REF!,5,FALSE)</f>
        <v>#REF!</v>
      </c>
      <c r="AS2261" s="32" t="e">
        <f>VLOOKUP(J2261,#REF!,6,FALSE)</f>
        <v>#REF!</v>
      </c>
      <c r="AT2261" s="28" t="e">
        <f>AR2261/($R2261*1000)</f>
        <v>#REF!</v>
      </c>
      <c r="AU2261" s="28" t="e">
        <f>AS2261/($R2261*1000)</f>
        <v>#REF!</v>
      </c>
      <c r="BB2261" s="1" t="s">
        <v>2374</v>
      </c>
      <c r="BC2261" s="2">
        <v>44248</v>
      </c>
      <c r="BF2261" s="2">
        <v>45078</v>
      </c>
      <c r="BG2261" s="1" t="s">
        <v>3586</v>
      </c>
      <c r="BH2261" s="1" t="s">
        <v>4160</v>
      </c>
      <c r="BI2261" s="1" t="s">
        <v>2394</v>
      </c>
      <c r="BJ2261" s="1" t="s">
        <v>3565</v>
      </c>
      <c r="BK2261" s="1" t="s">
        <v>2395</v>
      </c>
      <c r="BL2261" s="1" t="s">
        <v>2857</v>
      </c>
      <c r="BM2261" s="1" t="s">
        <v>126</v>
      </c>
      <c r="BN2261" s="1" t="s">
        <v>4459</v>
      </c>
      <c r="BO2261" s="1">
        <v>52</v>
      </c>
      <c r="BP2261" s="1">
        <v>52</v>
      </c>
      <c r="BQ2261" s="1" t="s">
        <v>97</v>
      </c>
      <c r="BR2261" s="1" t="s">
        <v>3613</v>
      </c>
      <c r="BS2261" s="1" t="s">
        <v>84</v>
      </c>
      <c r="BU2261" s="1">
        <v>0</v>
      </c>
      <c r="BV2261" s="1">
        <v>0</v>
      </c>
      <c r="BW2261" s="1">
        <v>0</v>
      </c>
      <c r="BX2261" s="1">
        <v>0</v>
      </c>
    </row>
    <row r="2262" spans="4:76" hidden="1" x14ac:dyDescent="0.25">
      <c r="D2262" s="4"/>
      <c r="E2262" s="5" t="str">
        <f>BJ2262</f>
        <v>DPP-2015-AUG</v>
      </c>
      <c r="F2262" s="5" t="str">
        <f>BK2262</f>
        <v>West</v>
      </c>
      <c r="H2262" s="5" t="str">
        <f>BB2262</f>
        <v>Done</v>
      </c>
      <c r="I2262" s="6" t="str">
        <f>BS2262</f>
        <v>Under Construction</v>
      </c>
      <c r="J2262" s="1" t="s">
        <v>4996</v>
      </c>
      <c r="P2262" s="1" t="str">
        <f>BM2262</f>
        <v>ERIS</v>
      </c>
      <c r="R2262" s="1">
        <f>BP2262</f>
        <v>150</v>
      </c>
      <c r="T2262" s="1" t="str">
        <f>BQ2262</f>
        <v>Wind</v>
      </c>
      <c r="U2262" s="1" t="str">
        <f>BH2262</f>
        <v>Codington County,Grant County</v>
      </c>
      <c r="V2262" s="1" t="str">
        <f>BI2262</f>
        <v>SD</v>
      </c>
      <c r="AB2262" s="1"/>
      <c r="AC2262" s="1"/>
      <c r="AJ2262" s="5"/>
      <c r="AK2262" s="5"/>
      <c r="AL2262" s="5"/>
      <c r="AM2262" s="5"/>
      <c r="AN2262" s="5"/>
      <c r="AO2262" s="5"/>
      <c r="AP2262" s="5"/>
      <c r="AQ2262" s="5"/>
      <c r="AR2262" s="5"/>
      <c r="AS2262" s="5"/>
      <c r="AT2262" s="5"/>
      <c r="AU2262" s="5"/>
      <c r="BB2262" s="1" t="s">
        <v>58</v>
      </c>
      <c r="BC2262" s="2">
        <v>42075</v>
      </c>
      <c r="BE2262" s="2">
        <v>43084</v>
      </c>
      <c r="BF2262" s="2">
        <v>43018</v>
      </c>
      <c r="BG2262" s="1" t="s">
        <v>203</v>
      </c>
      <c r="BH2262" s="1" t="s">
        <v>4997</v>
      </c>
      <c r="BI2262" s="1" t="s">
        <v>205</v>
      </c>
      <c r="BJ2262" s="1" t="s">
        <v>1807</v>
      </c>
      <c r="BK2262" s="1" t="s">
        <v>725</v>
      </c>
      <c r="BL2262" s="1" t="s">
        <v>134</v>
      </c>
      <c r="BM2262" s="1" t="s">
        <v>62</v>
      </c>
      <c r="BN2262" s="1" t="s">
        <v>4998</v>
      </c>
      <c r="BO2262" s="1">
        <v>150</v>
      </c>
      <c r="BP2262" s="1">
        <v>150</v>
      </c>
      <c r="BQ2262" s="1" t="s">
        <v>97</v>
      </c>
      <c r="BR2262" s="1" t="s">
        <v>98</v>
      </c>
      <c r="BS2262" s="1" t="s">
        <v>71</v>
      </c>
      <c r="BT2262" s="2">
        <v>44018</v>
      </c>
      <c r="BU2262" s="1">
        <v>0</v>
      </c>
      <c r="BV2262" s="1">
        <v>0</v>
      </c>
      <c r="BW2262" s="1">
        <v>0</v>
      </c>
      <c r="BX2262" s="1">
        <v>0</v>
      </c>
    </row>
    <row r="2263" spans="4:76" hidden="1" x14ac:dyDescent="0.25">
      <c r="D2263" s="4"/>
      <c r="E2263" s="5" t="str">
        <f>BJ2263</f>
        <v>DPP-2015-AUG</v>
      </c>
      <c r="F2263" s="5" t="str">
        <f>BK2263</f>
        <v>West</v>
      </c>
      <c r="H2263" s="5" t="str">
        <f>BB2263</f>
        <v>Done</v>
      </c>
      <c r="I2263" s="6" t="str">
        <f>BS2263</f>
        <v>Under Construction</v>
      </c>
      <c r="J2263" s="1" t="s">
        <v>4999</v>
      </c>
      <c r="P2263" s="1" t="str">
        <f>BM2263</f>
        <v>ERIS</v>
      </c>
      <c r="R2263" s="1">
        <f>BP2263</f>
        <v>150</v>
      </c>
      <c r="T2263" s="1" t="str">
        <f>BQ2263</f>
        <v>Wind</v>
      </c>
      <c r="U2263" s="1" t="str">
        <f>BH2263</f>
        <v>Codington County,Grant County</v>
      </c>
      <c r="V2263" s="1" t="str">
        <f>BI2263</f>
        <v>SD</v>
      </c>
      <c r="AB2263" s="1"/>
      <c r="AC2263" s="1"/>
      <c r="AJ2263" s="5"/>
      <c r="AK2263" s="5"/>
      <c r="AL2263" s="5"/>
      <c r="AM2263" s="5"/>
      <c r="AN2263" s="5"/>
      <c r="AO2263" s="5"/>
      <c r="AP2263" s="5"/>
      <c r="AQ2263" s="5"/>
      <c r="AR2263" s="5"/>
      <c r="AS2263" s="5"/>
      <c r="AT2263" s="5"/>
      <c r="AU2263" s="5"/>
      <c r="BB2263" s="1" t="s">
        <v>58</v>
      </c>
      <c r="BC2263" s="2">
        <v>42075</v>
      </c>
      <c r="BE2263" s="2">
        <v>43084</v>
      </c>
      <c r="BF2263" s="2">
        <v>43018</v>
      </c>
      <c r="BG2263" s="1" t="s">
        <v>203</v>
      </c>
      <c r="BH2263" s="1" t="s">
        <v>4997</v>
      </c>
      <c r="BI2263" s="1" t="s">
        <v>205</v>
      </c>
      <c r="BJ2263" s="1" t="s">
        <v>1807</v>
      </c>
      <c r="BK2263" s="1" t="s">
        <v>725</v>
      </c>
      <c r="BL2263" s="1" t="s">
        <v>134</v>
      </c>
      <c r="BM2263" s="1" t="s">
        <v>62</v>
      </c>
      <c r="BN2263" s="1" t="s">
        <v>4998</v>
      </c>
      <c r="BO2263" s="1">
        <v>150</v>
      </c>
      <c r="BP2263" s="1">
        <v>150</v>
      </c>
      <c r="BQ2263" s="1" t="s">
        <v>97</v>
      </c>
      <c r="BR2263" s="1" t="s">
        <v>98</v>
      </c>
      <c r="BS2263" s="1" t="s">
        <v>71</v>
      </c>
      <c r="BT2263" s="2">
        <v>44018</v>
      </c>
      <c r="BU2263" s="1">
        <v>0</v>
      </c>
      <c r="BV2263" s="1">
        <v>0</v>
      </c>
      <c r="BW2263" s="1">
        <v>0</v>
      </c>
      <c r="BX2263" s="1">
        <v>0</v>
      </c>
    </row>
    <row r="2264" spans="4:76" hidden="1" x14ac:dyDescent="0.25">
      <c r="D2264" s="4"/>
      <c r="E2264" s="5" t="str">
        <f>BJ2264</f>
        <v>DPP-2015-AUG</v>
      </c>
      <c r="F2264" s="5" t="str">
        <f>BK2264</f>
        <v>West</v>
      </c>
      <c r="H2264" s="5" t="str">
        <f>BB2264</f>
        <v>Done</v>
      </c>
      <c r="I2264" s="6" t="str">
        <f>BS2264</f>
        <v>In Service</v>
      </c>
      <c r="J2264" s="1" t="s">
        <v>5000</v>
      </c>
      <c r="P2264" s="1" t="str">
        <f>BM2264</f>
        <v>NRIS</v>
      </c>
      <c r="R2264" s="1">
        <f>BP2264</f>
        <v>170</v>
      </c>
      <c r="T2264" s="1" t="str">
        <f>BQ2264</f>
        <v>Wind</v>
      </c>
      <c r="U2264" s="1" t="str">
        <f>BH2264</f>
        <v>Poweshiek County</v>
      </c>
      <c r="V2264" s="1" t="str">
        <f>BI2264</f>
        <v>IA</v>
      </c>
      <c r="AB2264" s="1"/>
      <c r="AC2264" s="1"/>
      <c r="AJ2264" s="5"/>
      <c r="AK2264" s="5"/>
      <c r="AL2264" s="5"/>
      <c r="AM2264" s="5"/>
      <c r="AN2264" s="5"/>
      <c r="AO2264" s="5"/>
      <c r="AP2264" s="5"/>
      <c r="AQ2264" s="5"/>
      <c r="AR2264" s="5"/>
      <c r="AS2264" s="5"/>
      <c r="AT2264" s="5"/>
      <c r="AU2264" s="5"/>
      <c r="BB2264" s="1" t="s">
        <v>58</v>
      </c>
      <c r="BC2264" s="2">
        <v>42079</v>
      </c>
      <c r="BE2264" s="2">
        <v>42983</v>
      </c>
      <c r="BF2264" s="2">
        <v>42614</v>
      </c>
      <c r="BG2264" s="1" t="s">
        <v>251</v>
      </c>
      <c r="BH2264" s="1" t="s">
        <v>1703</v>
      </c>
      <c r="BI2264" s="1" t="s">
        <v>89</v>
      </c>
      <c r="BJ2264" s="1" t="s">
        <v>1807</v>
      </c>
      <c r="BK2264" s="1" t="s">
        <v>725</v>
      </c>
      <c r="BL2264" s="1" t="s">
        <v>134</v>
      </c>
      <c r="BM2264" s="1" t="s">
        <v>126</v>
      </c>
      <c r="BN2264" s="1" t="s">
        <v>5001</v>
      </c>
      <c r="BO2264" s="1">
        <v>170</v>
      </c>
      <c r="BP2264" s="1">
        <v>170</v>
      </c>
      <c r="BQ2264" s="1" t="s">
        <v>97</v>
      </c>
      <c r="BR2264" s="1" t="s">
        <v>98</v>
      </c>
      <c r="BS2264" s="1" t="s">
        <v>65</v>
      </c>
      <c r="BT2264" s="2">
        <v>43449</v>
      </c>
      <c r="BU2264" s="1">
        <v>0</v>
      </c>
      <c r="BV2264" s="1">
        <v>0</v>
      </c>
      <c r="BW2264" s="1">
        <v>0</v>
      </c>
      <c r="BX2264" s="1">
        <v>0</v>
      </c>
    </row>
    <row r="2265" spans="4:76" hidden="1" x14ac:dyDescent="0.25">
      <c r="D2265" s="4"/>
      <c r="E2265" s="5" t="str">
        <f>BJ2265</f>
        <v>DPP-2020-Cycle</v>
      </c>
      <c r="F2265" s="5" t="str">
        <f>BK2265</f>
        <v>South</v>
      </c>
      <c r="H2265" s="5" t="str">
        <f>BB2265</f>
        <v>Active</v>
      </c>
      <c r="I2265" s="6" t="str">
        <f>BS2265</f>
        <v>Not Started</v>
      </c>
      <c r="J2265" s="1" t="s">
        <v>4460</v>
      </c>
      <c r="K2265" s="1" t="e">
        <f>VLOOKUP(J2265,#REF!,3,FALSE)</f>
        <v>#REF!</v>
      </c>
      <c r="P2265" s="1" t="str">
        <f>BM2265</f>
        <v>NRIS</v>
      </c>
      <c r="R2265" s="1">
        <f>BP2265</f>
        <v>175</v>
      </c>
      <c r="T2265" s="1" t="str">
        <f>BQ2265</f>
        <v>Wind</v>
      </c>
      <c r="U2265" s="1" t="str">
        <f>BH2265</f>
        <v>Cross</v>
      </c>
      <c r="V2265" s="1" t="str">
        <f>BI2265</f>
        <v>AR</v>
      </c>
      <c r="AB2265" s="1" t="str">
        <f>BN2265</f>
        <v>Forrest City to Wynne S 161 KV</v>
      </c>
      <c r="AC2265" s="1" t="str">
        <f>BG2265</f>
        <v>Entergy Arkansas LLC</v>
      </c>
      <c r="AJ2265" s="17" t="e">
        <f>VLOOKUP(J2265,#REF!,7,FALSE)</f>
        <v>#REF!</v>
      </c>
      <c r="AK2265" s="17"/>
      <c r="AL2265" s="17"/>
      <c r="AM2265" s="17"/>
      <c r="AN2265" s="17"/>
      <c r="AO2265" s="17"/>
      <c r="AP2265" s="17"/>
      <c r="AQ2265" s="17"/>
      <c r="AR2265" s="32" t="e">
        <f>VLOOKUP(J2265,#REF!,5,FALSE)</f>
        <v>#REF!</v>
      </c>
      <c r="AS2265" s="32" t="e">
        <f>VLOOKUP(J2265,#REF!,6,FALSE)</f>
        <v>#REF!</v>
      </c>
      <c r="AT2265" s="28" t="e">
        <f>AR2265/($R2265*1000)</f>
        <v>#REF!</v>
      </c>
      <c r="AU2265" s="28" t="e">
        <f>AS2265/($R2265*1000)</f>
        <v>#REF!</v>
      </c>
      <c r="BB2265" s="1" t="s">
        <v>2374</v>
      </c>
      <c r="BC2265" s="2">
        <v>44248</v>
      </c>
      <c r="BF2265" s="2">
        <v>45078</v>
      </c>
      <c r="BG2265" s="1" t="s">
        <v>3586</v>
      </c>
      <c r="BH2265" s="1" t="s">
        <v>4160</v>
      </c>
      <c r="BI2265" s="1" t="s">
        <v>2394</v>
      </c>
      <c r="BJ2265" s="1" t="s">
        <v>3565</v>
      </c>
      <c r="BK2265" s="1" t="s">
        <v>2395</v>
      </c>
      <c r="BL2265" s="1" t="s">
        <v>2857</v>
      </c>
      <c r="BM2265" s="1" t="s">
        <v>126</v>
      </c>
      <c r="BN2265" s="1" t="s">
        <v>4461</v>
      </c>
      <c r="BO2265" s="1">
        <v>175</v>
      </c>
      <c r="BP2265" s="1">
        <v>175</v>
      </c>
      <c r="BQ2265" s="1" t="s">
        <v>97</v>
      </c>
      <c r="BR2265" s="1" t="s">
        <v>3613</v>
      </c>
      <c r="BS2265" s="1" t="s">
        <v>84</v>
      </c>
      <c r="BU2265" s="1">
        <v>0</v>
      </c>
      <c r="BV2265" s="1">
        <v>0</v>
      </c>
      <c r="BW2265" s="1">
        <v>0</v>
      </c>
      <c r="BX2265" s="1">
        <v>0</v>
      </c>
    </row>
    <row r="2266" spans="4:76" hidden="1" x14ac:dyDescent="0.25">
      <c r="D2266" s="4"/>
      <c r="E2266" s="5" t="str">
        <f>BJ2266</f>
        <v>DPP-2015-AUG</v>
      </c>
      <c r="F2266" s="5" t="str">
        <f>BK2266</f>
        <v>East (ITC)</v>
      </c>
      <c r="H2266" s="5" t="str">
        <f>BB2266</f>
        <v>Done</v>
      </c>
      <c r="I2266" s="6" t="str">
        <f>BS2266</f>
        <v>In Service</v>
      </c>
      <c r="J2266" s="1" t="s">
        <v>5004</v>
      </c>
      <c r="P2266" s="1" t="str">
        <f>BM2266</f>
        <v>NRIS Only</v>
      </c>
      <c r="R2266" s="1">
        <f>BP2266</f>
        <v>52</v>
      </c>
      <c r="T2266" s="1" t="str">
        <f>BQ2266</f>
        <v>Gas</v>
      </c>
      <c r="U2266" s="1" t="str">
        <f>BH2266</f>
        <v>Wayne County</v>
      </c>
      <c r="V2266" s="1" t="str">
        <f>BI2266</f>
        <v>MI</v>
      </c>
      <c r="AB2266" s="1"/>
      <c r="AC2266" s="1"/>
      <c r="AJ2266" s="5"/>
      <c r="AK2266" s="5"/>
      <c r="AL2266" s="5"/>
      <c r="AM2266" s="5"/>
      <c r="AN2266" s="5"/>
      <c r="AO2266" s="5"/>
      <c r="AP2266" s="5"/>
      <c r="AQ2266" s="5"/>
      <c r="AR2266" s="5"/>
      <c r="AS2266" s="5"/>
      <c r="AT2266" s="5"/>
      <c r="AU2266" s="5"/>
      <c r="BB2266" s="1" t="s">
        <v>58</v>
      </c>
      <c r="BC2266" s="2">
        <v>42079</v>
      </c>
      <c r="BE2266" s="2">
        <v>42789</v>
      </c>
      <c r="BF2266" s="2">
        <v>42400</v>
      </c>
      <c r="BG2266" s="1" t="s">
        <v>128</v>
      </c>
      <c r="BH2266" s="1" t="s">
        <v>129</v>
      </c>
      <c r="BI2266" s="1" t="s">
        <v>130</v>
      </c>
      <c r="BJ2266" s="1" t="s">
        <v>1807</v>
      </c>
      <c r="BK2266" s="1" t="s">
        <v>1808</v>
      </c>
      <c r="BL2266" s="1" t="s">
        <v>134</v>
      </c>
      <c r="BM2266" s="1" t="s">
        <v>1466</v>
      </c>
      <c r="BN2266" s="1" t="s">
        <v>5005</v>
      </c>
      <c r="BO2266" s="1">
        <v>52</v>
      </c>
      <c r="BP2266" s="1">
        <v>52</v>
      </c>
      <c r="BQ2266" s="1" t="s">
        <v>64</v>
      </c>
      <c r="BR2266" s="1" t="s">
        <v>2811</v>
      </c>
      <c r="BS2266" s="1" t="s">
        <v>65</v>
      </c>
      <c r="BT2266" s="2">
        <v>42379</v>
      </c>
      <c r="BU2266" s="1">
        <v>0</v>
      </c>
      <c r="BV2266" s="1">
        <v>0</v>
      </c>
      <c r="BW2266" s="1">
        <v>0</v>
      </c>
      <c r="BX2266" s="1">
        <v>0</v>
      </c>
    </row>
    <row r="2267" spans="4:76" hidden="1" x14ac:dyDescent="0.25">
      <c r="D2267" s="4"/>
      <c r="E2267" s="5" t="str">
        <f>BJ2267</f>
        <v>DPP-2021-Cycle</v>
      </c>
      <c r="F2267" s="5" t="str">
        <f>BK2267</f>
        <v>East (ITC)</v>
      </c>
      <c r="H2267" s="5" t="str">
        <f>BB2267</f>
        <v>Active</v>
      </c>
      <c r="I2267" s="6" t="str">
        <f>BS2267</f>
        <v>Not Started</v>
      </c>
      <c r="J2267" s="1" t="s">
        <v>4464</v>
      </c>
      <c r="P2267" s="1" t="str">
        <f>BM2267</f>
        <v>NRIS</v>
      </c>
      <c r="R2267" s="1">
        <f>BP2267</f>
        <v>100</v>
      </c>
      <c r="T2267" s="1" t="str">
        <f>BQ2267</f>
        <v>Battery Storage</v>
      </c>
      <c r="U2267" s="1" t="str">
        <f>BH2267</f>
        <v>Washtenaw</v>
      </c>
      <c r="V2267" s="1" t="str">
        <f>BI2267</f>
        <v>MI</v>
      </c>
      <c r="AB2267" s="1"/>
      <c r="AC2267" s="1"/>
      <c r="AJ2267" s="5"/>
      <c r="AK2267" s="5"/>
      <c r="AL2267" s="5"/>
      <c r="AM2267" s="5"/>
      <c r="AN2267" s="5"/>
      <c r="AO2267" s="5"/>
      <c r="AP2267" s="5"/>
      <c r="AQ2267" s="5"/>
      <c r="AR2267" s="32"/>
      <c r="AS2267" s="32"/>
      <c r="AT2267" s="28">
        <f>AR2267/($R2267*1000)</f>
        <v>0</v>
      </c>
      <c r="AU2267" s="28">
        <f>AS2267/($R2267*1000)</f>
        <v>0</v>
      </c>
      <c r="BB2267" s="1" t="s">
        <v>2374</v>
      </c>
      <c r="BC2267" s="2">
        <v>44251</v>
      </c>
      <c r="BF2267" s="2">
        <v>45572</v>
      </c>
      <c r="BG2267" s="1" t="s">
        <v>128</v>
      </c>
      <c r="BH2267" s="1" t="s">
        <v>4013</v>
      </c>
      <c r="BI2267" s="1" t="s">
        <v>130</v>
      </c>
      <c r="BJ2267" s="1" t="s">
        <v>4465</v>
      </c>
      <c r="BK2267" s="1" t="s">
        <v>1808</v>
      </c>
      <c r="BL2267" s="1" t="s">
        <v>4466</v>
      </c>
      <c r="BM2267" s="1" t="s">
        <v>126</v>
      </c>
      <c r="BN2267" s="1" t="s">
        <v>4467</v>
      </c>
      <c r="BO2267" s="1">
        <v>100</v>
      </c>
      <c r="BP2267" s="1">
        <v>100</v>
      </c>
      <c r="BQ2267" s="1" t="s">
        <v>2498</v>
      </c>
      <c r="BR2267" s="1" t="s">
        <v>2498</v>
      </c>
      <c r="BS2267" s="1" t="s">
        <v>84</v>
      </c>
      <c r="BU2267" s="1">
        <v>0</v>
      </c>
      <c r="BV2267" s="1">
        <v>0</v>
      </c>
      <c r="BW2267" s="1">
        <v>0</v>
      </c>
      <c r="BX2267" s="1">
        <v>0</v>
      </c>
    </row>
    <row r="2268" spans="4:76" hidden="1" x14ac:dyDescent="0.25">
      <c r="D2268" s="4"/>
      <c r="E2268" s="5" t="str">
        <f>BJ2268</f>
        <v>DPP-2015-AUG</v>
      </c>
      <c r="F2268" s="5" t="str">
        <f>BK2268</f>
        <v>West</v>
      </c>
      <c r="H2268" s="5" t="str">
        <f>BB2268</f>
        <v>Done</v>
      </c>
      <c r="I2268" s="6" t="str">
        <f>BS2268</f>
        <v>In Service</v>
      </c>
      <c r="J2268" s="1" t="s">
        <v>5008</v>
      </c>
      <c r="P2268" s="1" t="str">
        <f>BM2268</f>
        <v>NRIS</v>
      </c>
      <c r="R2268" s="1">
        <f>BP2268</f>
        <v>200</v>
      </c>
      <c r="T2268" s="1" t="str">
        <f>BQ2268</f>
        <v>Wind</v>
      </c>
      <c r="U2268" s="1" t="str">
        <f>BH2268</f>
        <v>Deuel County</v>
      </c>
      <c r="V2268" s="1" t="str">
        <f>BI2268</f>
        <v>SD</v>
      </c>
      <c r="AB2268" s="1"/>
      <c r="AC2268" s="1"/>
      <c r="AJ2268" s="5"/>
      <c r="AK2268" s="5"/>
      <c r="AL2268" s="5"/>
      <c r="AM2268" s="5"/>
      <c r="AN2268" s="5"/>
      <c r="AO2268" s="5"/>
      <c r="AP2268" s="5"/>
      <c r="AQ2268" s="5"/>
      <c r="AR2268" s="5"/>
      <c r="AS2268" s="5"/>
      <c r="AT2268" s="5"/>
      <c r="AU2268" s="5"/>
      <c r="BB2268" s="1" t="s">
        <v>58</v>
      </c>
      <c r="BC2268" s="2">
        <v>42109</v>
      </c>
      <c r="BE2268" s="2">
        <v>42958</v>
      </c>
      <c r="BF2268" s="2">
        <v>42979</v>
      </c>
      <c r="BG2268" s="1" t="s">
        <v>203</v>
      </c>
      <c r="BH2268" s="1" t="s">
        <v>263</v>
      </c>
      <c r="BI2268" s="1" t="s">
        <v>205</v>
      </c>
      <c r="BJ2268" s="1" t="s">
        <v>1807</v>
      </c>
      <c r="BK2268" s="1" t="s">
        <v>725</v>
      </c>
      <c r="BL2268" s="1" t="s">
        <v>134</v>
      </c>
      <c r="BM2268" s="1" t="s">
        <v>126</v>
      </c>
      <c r="BN2268" s="1" t="s">
        <v>5009</v>
      </c>
      <c r="BO2268" s="1">
        <v>200</v>
      </c>
      <c r="BP2268" s="1">
        <v>200</v>
      </c>
      <c r="BQ2268" s="1" t="s">
        <v>97</v>
      </c>
      <c r="BR2268" s="1" t="s">
        <v>98</v>
      </c>
      <c r="BS2268" s="1" t="s">
        <v>65</v>
      </c>
      <c r="BT2268" s="2">
        <v>43739</v>
      </c>
      <c r="BU2268" s="1">
        <v>0</v>
      </c>
      <c r="BV2268" s="1">
        <v>0</v>
      </c>
      <c r="BW2268" s="1">
        <v>0</v>
      </c>
      <c r="BX2268" s="1">
        <v>0</v>
      </c>
    </row>
    <row r="2269" spans="4:76" hidden="1" x14ac:dyDescent="0.25">
      <c r="D2269" s="4"/>
      <c r="E2269" s="5" t="str">
        <f>BJ2269</f>
        <v>DPP-2015-AUG</v>
      </c>
      <c r="F2269" s="5" t="str">
        <f>BK2269</f>
        <v>West</v>
      </c>
      <c r="H2269" s="5" t="str">
        <f>BB2269</f>
        <v>Done</v>
      </c>
      <c r="I2269" s="6" t="str">
        <f>BS2269</f>
        <v>In Service</v>
      </c>
      <c r="J2269" s="1" t="s">
        <v>5010</v>
      </c>
      <c r="P2269" s="1" t="str">
        <f>BM2269</f>
        <v>NRIS Only</v>
      </c>
      <c r="R2269" s="1">
        <f>BP2269</f>
        <v>41</v>
      </c>
      <c r="T2269" s="1" t="str">
        <f>BQ2269</f>
        <v>Wind</v>
      </c>
      <c r="U2269" s="1" t="str">
        <f>BH2269</f>
        <v>Delaware County</v>
      </c>
      <c r="V2269" s="1" t="str">
        <f>BI2269</f>
        <v>IA</v>
      </c>
      <c r="AB2269" s="1"/>
      <c r="AC2269" s="1"/>
      <c r="AJ2269" s="5"/>
      <c r="AK2269" s="5"/>
      <c r="AL2269" s="5"/>
      <c r="AM2269" s="5"/>
      <c r="AN2269" s="5"/>
      <c r="AO2269" s="5"/>
      <c r="AP2269" s="5"/>
      <c r="AQ2269" s="5"/>
      <c r="AR2269" s="5"/>
      <c r="AS2269" s="5"/>
      <c r="AT2269" s="5"/>
      <c r="AU2269" s="5"/>
      <c r="BB2269" s="1" t="s">
        <v>58</v>
      </c>
      <c r="BC2269" s="2">
        <v>42130</v>
      </c>
      <c r="BE2269" s="2">
        <v>42877</v>
      </c>
      <c r="BF2269" s="2">
        <v>42369</v>
      </c>
      <c r="BG2269" s="1" t="s">
        <v>87</v>
      </c>
      <c r="BH2269" s="1" t="s">
        <v>1956</v>
      </c>
      <c r="BI2269" s="1" t="s">
        <v>89</v>
      </c>
      <c r="BJ2269" s="1" t="s">
        <v>1807</v>
      </c>
      <c r="BK2269" s="1" t="s">
        <v>725</v>
      </c>
      <c r="BL2269" s="1" t="s">
        <v>134</v>
      </c>
      <c r="BM2269" s="1" t="s">
        <v>1466</v>
      </c>
      <c r="BN2269" s="1" t="s">
        <v>5011</v>
      </c>
      <c r="BO2269" s="1">
        <v>41</v>
      </c>
      <c r="BP2269" s="1">
        <v>41</v>
      </c>
      <c r="BQ2269" s="1" t="s">
        <v>97</v>
      </c>
      <c r="BR2269" s="1" t="s">
        <v>98</v>
      </c>
      <c r="BS2269" s="1" t="s">
        <v>65</v>
      </c>
      <c r="BT2269" s="2">
        <v>43191</v>
      </c>
      <c r="BU2269" s="1">
        <v>0</v>
      </c>
      <c r="BV2269" s="1">
        <v>0</v>
      </c>
      <c r="BW2269" s="1">
        <v>0</v>
      </c>
      <c r="BX2269" s="1">
        <v>0</v>
      </c>
    </row>
    <row r="2270" spans="4:76" hidden="1" x14ac:dyDescent="0.25">
      <c r="D2270" s="4"/>
      <c r="E2270" s="5" t="str">
        <f>BJ2270</f>
        <v>DPP-2021-Cycle</v>
      </c>
      <c r="F2270" s="5" t="str">
        <f>BK2270</f>
        <v>East (ITC)</v>
      </c>
      <c r="H2270" s="5" t="str">
        <f>BB2270</f>
        <v>Active</v>
      </c>
      <c r="I2270" s="6" t="str">
        <f>BS2270</f>
        <v>Not Started</v>
      </c>
      <c r="J2270" s="1" t="s">
        <v>4468</v>
      </c>
      <c r="P2270" s="1" t="str">
        <f>BM2270</f>
        <v>NRIS</v>
      </c>
      <c r="R2270" s="1">
        <f>BP2270</f>
        <v>100</v>
      </c>
      <c r="T2270" s="1" t="str">
        <f>BQ2270</f>
        <v>Battery Storage</v>
      </c>
      <c r="U2270" s="1" t="str">
        <f>BH2270</f>
        <v>Calhoun</v>
      </c>
      <c r="V2270" s="1" t="str">
        <f>BI2270</f>
        <v>MI</v>
      </c>
      <c r="AB2270" s="1"/>
      <c r="AC2270" s="1"/>
      <c r="AJ2270" s="5"/>
      <c r="AK2270" s="5"/>
      <c r="AL2270" s="5"/>
      <c r="AM2270" s="5"/>
      <c r="AN2270" s="5"/>
      <c r="AO2270" s="5"/>
      <c r="AP2270" s="5"/>
      <c r="AQ2270" s="5"/>
      <c r="AR2270" s="32"/>
      <c r="AS2270" s="32"/>
      <c r="AT2270" s="28">
        <f>AR2270/($R2270*1000)</f>
        <v>0</v>
      </c>
      <c r="AU2270" s="28">
        <f>AS2270/($R2270*1000)</f>
        <v>0</v>
      </c>
      <c r="BB2270" s="1" t="s">
        <v>2374</v>
      </c>
      <c r="BC2270" s="2">
        <v>44251</v>
      </c>
      <c r="BF2270" s="2">
        <v>45936</v>
      </c>
      <c r="BG2270" s="1" t="s">
        <v>3688</v>
      </c>
      <c r="BH2270" s="1" t="s">
        <v>3824</v>
      </c>
      <c r="BI2270" s="1" t="s">
        <v>130</v>
      </c>
      <c r="BJ2270" s="1" t="s">
        <v>4465</v>
      </c>
      <c r="BK2270" s="1" t="s">
        <v>1808</v>
      </c>
      <c r="BL2270" s="1" t="s">
        <v>4466</v>
      </c>
      <c r="BM2270" s="1" t="s">
        <v>126</v>
      </c>
      <c r="BN2270" s="1" t="s">
        <v>4469</v>
      </c>
      <c r="BO2270" s="1">
        <v>100</v>
      </c>
      <c r="BP2270" s="1">
        <v>100</v>
      </c>
      <c r="BQ2270" s="1" t="s">
        <v>2498</v>
      </c>
      <c r="BR2270" s="1" t="s">
        <v>2498</v>
      </c>
      <c r="BS2270" s="1" t="s">
        <v>84</v>
      </c>
      <c r="BU2270" s="1">
        <v>0</v>
      </c>
      <c r="BV2270" s="1">
        <v>0</v>
      </c>
      <c r="BW2270" s="1">
        <v>0</v>
      </c>
      <c r="BX2270" s="1">
        <v>0</v>
      </c>
    </row>
    <row r="2271" spans="4:76" hidden="1" x14ac:dyDescent="0.25">
      <c r="D2271" s="4"/>
      <c r="E2271" s="5" t="str">
        <f>BJ2271</f>
        <v>DPP-2017-AUG</v>
      </c>
      <c r="F2271" s="5" t="str">
        <f>BK2271</f>
        <v>East (ITC)</v>
      </c>
      <c r="H2271" s="5" t="str">
        <f>BB2271</f>
        <v>Withdrawn</v>
      </c>
      <c r="I2271" s="6" t="str">
        <f>BS2271</f>
        <v>Not Started</v>
      </c>
      <c r="J2271" s="1" t="s">
        <v>4704</v>
      </c>
      <c r="P2271" s="1" t="str">
        <f>BM2271</f>
        <v>NRIS</v>
      </c>
      <c r="R2271" s="1">
        <f>BP2271</f>
        <v>200</v>
      </c>
      <c r="T2271" s="1" t="str">
        <f>BQ2271</f>
        <v>Wind</v>
      </c>
      <c r="U2271" s="1" t="str">
        <f>BH2271</f>
        <v>Sanilac County</v>
      </c>
      <c r="V2271" s="1" t="str">
        <f>BI2271</f>
        <v>MI</v>
      </c>
      <c r="AB2271" s="1"/>
      <c r="AC2271" s="1"/>
      <c r="AJ2271" s="5"/>
      <c r="AK2271" s="5"/>
      <c r="AL2271" s="5"/>
      <c r="AM2271" s="5"/>
      <c r="AN2271" s="5"/>
      <c r="AO2271" s="5"/>
      <c r="AP2271" s="5"/>
      <c r="AQ2271" s="5"/>
      <c r="AR2271" s="32"/>
      <c r="AS2271" s="32"/>
      <c r="AT2271" s="28">
        <f>AR2271/($R2271*1000)</f>
        <v>0</v>
      </c>
      <c r="AU2271" s="28">
        <f>AS2271/($R2271*1000)</f>
        <v>0</v>
      </c>
      <c r="BB2271" s="1" t="s">
        <v>73</v>
      </c>
      <c r="BC2271" s="2">
        <v>42902</v>
      </c>
      <c r="BD2271" s="2">
        <v>43474</v>
      </c>
      <c r="BF2271" s="2">
        <v>41153</v>
      </c>
      <c r="BG2271" s="1" t="s">
        <v>128</v>
      </c>
      <c r="BH2271" s="1" t="s">
        <v>681</v>
      </c>
      <c r="BI2271" s="1" t="s">
        <v>130</v>
      </c>
      <c r="BJ2271" s="1" t="s">
        <v>3692</v>
      </c>
      <c r="BK2271" s="1" t="s">
        <v>1808</v>
      </c>
      <c r="BL2271" s="1" t="s">
        <v>726</v>
      </c>
      <c r="BM2271" s="1" t="s">
        <v>126</v>
      </c>
      <c r="BN2271" s="1" t="s">
        <v>4705</v>
      </c>
      <c r="BO2271" s="1">
        <v>200</v>
      </c>
      <c r="BP2271" s="1">
        <v>200</v>
      </c>
      <c r="BQ2271" s="1" t="s">
        <v>97</v>
      </c>
      <c r="BR2271" s="1" t="s">
        <v>98</v>
      </c>
      <c r="BS2271" s="1" t="s">
        <v>84</v>
      </c>
      <c r="BU2271" s="1">
        <v>0</v>
      </c>
      <c r="BV2271" s="1">
        <v>0</v>
      </c>
      <c r="BW2271" s="1">
        <v>0</v>
      </c>
      <c r="BX2271" s="1">
        <v>0</v>
      </c>
    </row>
    <row r="2272" spans="4:76" hidden="1" x14ac:dyDescent="0.25">
      <c r="D2272" s="4"/>
      <c r="E2272" s="5" t="str">
        <f>BJ2272</f>
        <v>DPP-2016-AUG</v>
      </c>
      <c r="F2272" s="5" t="str">
        <f>BK2272</f>
        <v>Central</v>
      </c>
      <c r="H2272" s="5" t="str">
        <f>BB2272</f>
        <v>Done</v>
      </c>
      <c r="I2272" s="6" t="str">
        <f>BS2272</f>
        <v>Under Construction</v>
      </c>
      <c r="J2272" s="1" t="s">
        <v>5017</v>
      </c>
      <c r="P2272" s="1" t="str">
        <f>BM2272</f>
        <v>NRIS</v>
      </c>
      <c r="R2272" s="1">
        <f>BP2272</f>
        <v>200</v>
      </c>
      <c r="T2272" s="1" t="str">
        <f>BQ2272</f>
        <v>Wind</v>
      </c>
      <c r="U2272" s="1" t="str">
        <f>BH2272</f>
        <v>Clinton County</v>
      </c>
      <c r="V2272" s="1" t="str">
        <f>BI2272</f>
        <v>IN</v>
      </c>
      <c r="AB2272" s="1"/>
      <c r="AC2272" s="1"/>
      <c r="AJ2272" s="5"/>
      <c r="AK2272" s="5"/>
      <c r="AL2272" s="5"/>
      <c r="AM2272" s="5"/>
      <c r="AN2272" s="5"/>
      <c r="AO2272" s="5"/>
      <c r="AP2272" s="5"/>
      <c r="AQ2272" s="5"/>
      <c r="AR2272" s="5"/>
      <c r="AS2272" s="5"/>
      <c r="AT2272" s="5"/>
      <c r="AU2272" s="5"/>
      <c r="BB2272" s="1" t="s">
        <v>58</v>
      </c>
      <c r="BC2272" s="2">
        <v>42137</v>
      </c>
      <c r="BE2272" s="2">
        <v>43419</v>
      </c>
      <c r="BF2272" s="2">
        <v>43830</v>
      </c>
      <c r="BG2272" s="1" t="s">
        <v>101</v>
      </c>
      <c r="BH2272" s="1" t="s">
        <v>88</v>
      </c>
      <c r="BI2272" s="1" t="s">
        <v>103</v>
      </c>
      <c r="BJ2272" s="1" t="s">
        <v>3161</v>
      </c>
      <c r="BK2272" s="1" t="s">
        <v>2435</v>
      </c>
      <c r="BL2272" s="1" t="s">
        <v>726</v>
      </c>
      <c r="BM2272" s="1" t="s">
        <v>126</v>
      </c>
      <c r="BN2272" s="1" t="s">
        <v>5018</v>
      </c>
      <c r="BO2272" s="1">
        <v>200</v>
      </c>
      <c r="BP2272" s="1">
        <v>200</v>
      </c>
      <c r="BQ2272" s="1" t="s">
        <v>97</v>
      </c>
      <c r="BR2272" s="1" t="s">
        <v>98</v>
      </c>
      <c r="BS2272" s="1" t="s">
        <v>71</v>
      </c>
      <c r="BT2272" s="2">
        <v>44075</v>
      </c>
      <c r="BU2272" s="1">
        <v>200</v>
      </c>
      <c r="BV2272" s="1">
        <v>200</v>
      </c>
      <c r="BW2272" s="1">
        <v>200</v>
      </c>
      <c r="BX2272" s="1">
        <v>200</v>
      </c>
    </row>
    <row r="2273" spans="4:76" hidden="1" x14ac:dyDescent="0.25">
      <c r="D2273" s="4"/>
      <c r="E2273" s="5" t="str">
        <f>BJ2273</f>
        <v>DPP-2017-AUG</v>
      </c>
      <c r="F2273" s="5" t="str">
        <f>BK2273</f>
        <v>West</v>
      </c>
      <c r="H2273" s="5" t="str">
        <f>BB2273</f>
        <v>Withdrawn</v>
      </c>
      <c r="I2273" s="6" t="str">
        <f>BS2273</f>
        <v>Not Started</v>
      </c>
      <c r="J2273" s="1" t="s">
        <v>4760</v>
      </c>
      <c r="P2273" s="1" t="str">
        <f>BM2273</f>
        <v>NRIS</v>
      </c>
      <c r="R2273" s="1">
        <f>BP2273</f>
        <v>200</v>
      </c>
      <c r="T2273" s="1" t="str">
        <f>BQ2273</f>
        <v>Wind</v>
      </c>
      <c r="U2273" s="1" t="str">
        <f>BH2273</f>
        <v>Dodge County,Steele County</v>
      </c>
      <c r="V2273" s="1" t="str">
        <f>BI2273</f>
        <v>MN</v>
      </c>
      <c r="AJ2273" s="5"/>
      <c r="AK2273" s="5"/>
      <c r="AL2273" s="5"/>
      <c r="AM2273" s="5"/>
      <c r="AN2273" s="5"/>
      <c r="AO2273" s="5"/>
      <c r="AP2273" s="5"/>
      <c r="AQ2273" s="5"/>
      <c r="AR2273" s="32"/>
      <c r="AS2273" s="32"/>
      <c r="AT2273" s="28">
        <f>AR2273/($R2273*1000)</f>
        <v>0</v>
      </c>
      <c r="AU2273" s="28">
        <f>AS2273/($R2273*1000)</f>
        <v>0</v>
      </c>
      <c r="BB2273" s="1" t="s">
        <v>73</v>
      </c>
      <c r="BC2273" s="2">
        <v>42902</v>
      </c>
      <c r="BD2273" s="2">
        <v>43507</v>
      </c>
      <c r="BF2273" s="2">
        <v>42979</v>
      </c>
      <c r="BG2273" s="1" t="s">
        <v>3575</v>
      </c>
      <c r="BH2273" s="1" t="s">
        <v>4761</v>
      </c>
      <c r="BI2273" s="1" t="s">
        <v>93</v>
      </c>
      <c r="BJ2273" s="1" t="s">
        <v>3692</v>
      </c>
      <c r="BK2273" s="1" t="s">
        <v>725</v>
      </c>
      <c r="BL2273" s="1" t="s">
        <v>2376</v>
      </c>
      <c r="BM2273" s="1" t="s">
        <v>126</v>
      </c>
      <c r="BN2273" s="1" t="s">
        <v>4762</v>
      </c>
      <c r="BO2273" s="1">
        <v>200</v>
      </c>
      <c r="BP2273" s="1">
        <v>200</v>
      </c>
      <c r="BQ2273" s="1" t="s">
        <v>97</v>
      </c>
      <c r="BR2273" s="1" t="s">
        <v>98</v>
      </c>
      <c r="BS2273" s="1" t="s">
        <v>84</v>
      </c>
      <c r="BU2273" s="1">
        <v>0</v>
      </c>
      <c r="BV2273" s="1">
        <v>0</v>
      </c>
      <c r="BW2273" s="1">
        <v>0</v>
      </c>
      <c r="BX2273" s="1">
        <v>0</v>
      </c>
    </row>
    <row r="2274" spans="4:76" hidden="1" x14ac:dyDescent="0.25">
      <c r="D2274" s="4"/>
      <c r="E2274" s="5" t="str">
        <f>BJ2274</f>
        <v>DPP-2017-AUG</v>
      </c>
      <c r="F2274" s="5" t="str">
        <f>BK2274</f>
        <v>South</v>
      </c>
      <c r="H2274" s="5" t="str">
        <f>BB2274</f>
        <v>Withdrawn</v>
      </c>
      <c r="I2274" s="6" t="str">
        <f>BS2274</f>
        <v>Not Started</v>
      </c>
      <c r="J2274" s="1" t="s">
        <v>4606</v>
      </c>
      <c r="P2274" s="1" t="str">
        <f>BM2274</f>
        <v>NRIS</v>
      </c>
      <c r="R2274" s="1">
        <f>BP2274</f>
        <v>100</v>
      </c>
      <c r="T2274" s="1" t="str">
        <f>BQ2274</f>
        <v>Solar</v>
      </c>
      <c r="U2274" s="1" t="str">
        <f>BH2274</f>
        <v>Polk County</v>
      </c>
      <c r="V2274" s="1" t="str">
        <f>BI2274</f>
        <v>TX</v>
      </c>
      <c r="AB2274" s="1"/>
      <c r="AC2274" s="1"/>
      <c r="AJ2274" s="5"/>
      <c r="AK2274" s="5"/>
      <c r="AL2274" s="5"/>
      <c r="AM2274" s="5"/>
      <c r="AN2274" s="5"/>
      <c r="AO2274" s="5"/>
      <c r="AP2274" s="5"/>
      <c r="AQ2274" s="5"/>
      <c r="AR2274" s="32"/>
      <c r="AS2274" s="32"/>
      <c r="AT2274" s="28">
        <f>AR2274/($R2274*1000)</f>
        <v>0</v>
      </c>
      <c r="AU2274" s="28">
        <f>AS2274/($R2274*1000)</f>
        <v>0</v>
      </c>
      <c r="BB2274" s="1" t="s">
        <v>73</v>
      </c>
      <c r="BC2274" s="2">
        <v>42902</v>
      </c>
      <c r="BD2274" s="2">
        <v>43472</v>
      </c>
      <c r="BF2274" s="2">
        <v>42675</v>
      </c>
      <c r="BG2274" s="1" t="s">
        <v>59</v>
      </c>
      <c r="BH2274" s="1" t="s">
        <v>958</v>
      </c>
      <c r="BI2274" s="1" t="s">
        <v>67</v>
      </c>
      <c r="BJ2274" s="1" t="s">
        <v>3692</v>
      </c>
      <c r="BK2274" s="1" t="s">
        <v>2395</v>
      </c>
      <c r="BL2274" s="1" t="s">
        <v>726</v>
      </c>
      <c r="BM2274" s="1" t="s">
        <v>126</v>
      </c>
      <c r="BN2274" s="1" t="s">
        <v>4607</v>
      </c>
      <c r="BO2274" s="1">
        <v>100</v>
      </c>
      <c r="BP2274" s="1">
        <v>100</v>
      </c>
      <c r="BQ2274" s="1" t="s">
        <v>1485</v>
      </c>
      <c r="BR2274" s="1" t="s">
        <v>1486</v>
      </c>
      <c r="BS2274" s="1" t="s">
        <v>84</v>
      </c>
      <c r="BU2274" s="1">
        <v>0</v>
      </c>
      <c r="BV2274" s="1">
        <v>0</v>
      </c>
      <c r="BW2274" s="1">
        <v>0</v>
      </c>
      <c r="BX2274" s="1">
        <v>0</v>
      </c>
    </row>
    <row r="2275" spans="4:76" hidden="1" x14ac:dyDescent="0.25">
      <c r="D2275" s="4"/>
      <c r="E2275" s="5" t="str">
        <f>BJ2275</f>
        <v>DPP-2015-AUG</v>
      </c>
      <c r="F2275" s="5" t="str">
        <f>BK2275</f>
        <v>West</v>
      </c>
      <c r="H2275" s="5" t="str">
        <f>BB2275</f>
        <v>Done</v>
      </c>
      <c r="I2275" s="6" t="str">
        <f>BS2275</f>
        <v>In Service</v>
      </c>
      <c r="J2275" s="1" t="s">
        <v>5023</v>
      </c>
      <c r="P2275" s="1" t="str">
        <f>BM2275</f>
        <v>NRIS</v>
      </c>
      <c r="R2275" s="1">
        <f>BP2275</f>
        <v>202</v>
      </c>
      <c r="T2275" s="1" t="str">
        <f>BQ2275</f>
        <v>Wind</v>
      </c>
      <c r="U2275" s="1" t="str">
        <f>BH2275</f>
        <v>Mitchell County</v>
      </c>
      <c r="V2275" s="1" t="str">
        <f>BI2275</f>
        <v>IA</v>
      </c>
      <c r="AB2275" s="1"/>
      <c r="AC2275" s="1"/>
      <c r="AJ2275" s="5"/>
      <c r="AK2275" s="5"/>
      <c r="AL2275" s="5"/>
      <c r="AM2275" s="5"/>
      <c r="AN2275" s="5"/>
      <c r="AO2275" s="5"/>
      <c r="AP2275" s="5"/>
      <c r="AQ2275" s="5"/>
      <c r="AR2275" s="5"/>
      <c r="AS2275" s="5"/>
      <c r="AT2275" s="5"/>
      <c r="AU2275" s="5"/>
      <c r="BB2275" s="1" t="s">
        <v>58</v>
      </c>
      <c r="BC2275" s="2">
        <v>42139</v>
      </c>
      <c r="BE2275" s="2">
        <v>42912</v>
      </c>
      <c r="BF2275" s="2">
        <v>42993</v>
      </c>
      <c r="BG2275" s="1" t="s">
        <v>87</v>
      </c>
      <c r="BH2275" s="1" t="s">
        <v>1501</v>
      </c>
      <c r="BI2275" s="1" t="s">
        <v>89</v>
      </c>
      <c r="BJ2275" s="1" t="s">
        <v>1807</v>
      </c>
      <c r="BK2275" s="1" t="s">
        <v>725</v>
      </c>
      <c r="BL2275" s="1" t="s">
        <v>134</v>
      </c>
      <c r="BM2275" s="1" t="s">
        <v>126</v>
      </c>
      <c r="BN2275" s="1" t="s">
        <v>5024</v>
      </c>
      <c r="BO2275" s="1">
        <v>202</v>
      </c>
      <c r="BP2275" s="1">
        <v>202</v>
      </c>
      <c r="BQ2275" s="1" t="s">
        <v>97</v>
      </c>
      <c r="BR2275" s="1" t="s">
        <v>98</v>
      </c>
      <c r="BS2275" s="1" t="s">
        <v>65</v>
      </c>
      <c r="BT2275" s="2">
        <v>43388</v>
      </c>
      <c r="BU2275" s="1">
        <v>0</v>
      </c>
      <c r="BV2275" s="1">
        <v>0</v>
      </c>
      <c r="BW2275" s="1">
        <v>0</v>
      </c>
      <c r="BX2275" s="1">
        <v>0</v>
      </c>
    </row>
    <row r="2276" spans="4:76" hidden="1" x14ac:dyDescent="0.25">
      <c r="D2276" s="4"/>
      <c r="E2276" s="5" t="str">
        <f>BJ2276</f>
        <v>DPP-2017-AUG</v>
      </c>
      <c r="F2276" s="5" t="str">
        <f>BK2276</f>
        <v>West</v>
      </c>
      <c r="H2276" s="5" t="str">
        <f>BB2276</f>
        <v>Withdrawn</v>
      </c>
      <c r="I2276" s="6" t="str">
        <f>BS2276</f>
        <v>Not Started</v>
      </c>
      <c r="J2276" s="1" t="s">
        <v>5082</v>
      </c>
      <c r="P2276" s="1" t="str">
        <f>BM2276</f>
        <v>NRIS</v>
      </c>
      <c r="R2276" s="1">
        <f>BP2276</f>
        <v>150</v>
      </c>
      <c r="T2276" s="1" t="str">
        <f>BQ2276</f>
        <v>Wind</v>
      </c>
      <c r="U2276" s="1" t="str">
        <f>BH2276</f>
        <v>Cerro Gordo County</v>
      </c>
      <c r="V2276" s="1" t="str">
        <f>BI2276</f>
        <v>IA</v>
      </c>
      <c r="AJ2276" s="5"/>
      <c r="AK2276" s="5"/>
      <c r="AL2276" s="5"/>
      <c r="AM2276" s="5"/>
      <c r="AN2276" s="5"/>
      <c r="AO2276" s="5"/>
      <c r="AP2276" s="5"/>
      <c r="AQ2276" s="5"/>
      <c r="AR2276" s="32"/>
      <c r="AS2276" s="32"/>
      <c r="AT2276" s="28">
        <f>AR2276/($R2276*1000)</f>
        <v>0</v>
      </c>
      <c r="AU2276" s="28">
        <f>AS2276/($R2276*1000)</f>
        <v>0</v>
      </c>
      <c r="BB2276" s="1" t="s">
        <v>73</v>
      </c>
      <c r="BC2276" s="2">
        <v>42902</v>
      </c>
      <c r="BD2276" s="2">
        <v>43762</v>
      </c>
      <c r="BF2276" s="2">
        <v>44378</v>
      </c>
      <c r="BG2276" s="1" t="s">
        <v>87</v>
      </c>
      <c r="BH2276" s="1" t="s">
        <v>111</v>
      </c>
      <c r="BI2276" s="1" t="s">
        <v>89</v>
      </c>
      <c r="BJ2276" s="1" t="s">
        <v>3692</v>
      </c>
      <c r="BK2276" s="1" t="s">
        <v>725</v>
      </c>
      <c r="BL2276" s="1" t="s">
        <v>2376</v>
      </c>
      <c r="BM2276" s="1" t="s">
        <v>126</v>
      </c>
      <c r="BN2276" s="1" t="s">
        <v>5083</v>
      </c>
      <c r="BO2276" s="1">
        <v>150</v>
      </c>
      <c r="BP2276" s="1">
        <v>150</v>
      </c>
      <c r="BQ2276" s="1" t="s">
        <v>97</v>
      </c>
      <c r="BR2276" s="1" t="s">
        <v>98</v>
      </c>
      <c r="BS2276" s="1" t="s">
        <v>84</v>
      </c>
      <c r="BU2276" s="1">
        <v>0</v>
      </c>
      <c r="BV2276" s="1">
        <v>0</v>
      </c>
      <c r="BW2276" s="1">
        <v>0</v>
      </c>
      <c r="BX2276" s="1">
        <v>0</v>
      </c>
    </row>
    <row r="2277" spans="4:76" hidden="1" x14ac:dyDescent="0.25">
      <c r="D2277" s="4"/>
      <c r="E2277" s="5" t="str">
        <f>BJ2277</f>
        <v>DPP-2017-AUG</v>
      </c>
      <c r="F2277" s="5" t="str">
        <f>BK2277</f>
        <v>Central</v>
      </c>
      <c r="H2277" s="5" t="str">
        <f>BB2277</f>
        <v>Withdrawn</v>
      </c>
      <c r="I2277" s="6" t="str">
        <f>BS2277</f>
        <v>Not Started</v>
      </c>
      <c r="J2277" s="1" t="s">
        <v>4669</v>
      </c>
      <c r="P2277" s="1" t="str">
        <f>BM2277</f>
        <v>NRIS</v>
      </c>
      <c r="R2277" s="1">
        <f>BP2277</f>
        <v>102</v>
      </c>
      <c r="T2277" s="1" t="str">
        <f>BQ2277</f>
        <v>Wind</v>
      </c>
      <c r="U2277" s="1" t="str">
        <f>BH2277</f>
        <v>Douglas County</v>
      </c>
      <c r="V2277" s="1" t="str">
        <f>BI2277</f>
        <v>IL</v>
      </c>
      <c r="AB2277" s="1"/>
      <c r="AC2277" s="1"/>
      <c r="AJ2277" s="5"/>
      <c r="AK2277" s="5"/>
      <c r="AL2277" s="5"/>
      <c r="AM2277" s="5"/>
      <c r="AN2277" s="5"/>
      <c r="AO2277" s="5"/>
      <c r="AP2277" s="5"/>
      <c r="AQ2277" s="5"/>
      <c r="AR2277" s="32"/>
      <c r="AS2277" s="32"/>
      <c r="AT2277" s="28">
        <f>AR2277/($R2277*1000)</f>
        <v>0</v>
      </c>
      <c r="AU2277" s="28">
        <f>AS2277/($R2277*1000)</f>
        <v>0</v>
      </c>
      <c r="BB2277" s="1" t="s">
        <v>73</v>
      </c>
      <c r="BC2277" s="2">
        <v>42902</v>
      </c>
      <c r="BD2277" s="2">
        <v>43473</v>
      </c>
      <c r="BF2277" s="2">
        <v>43054</v>
      </c>
      <c r="BG2277" s="1" t="s">
        <v>122</v>
      </c>
      <c r="BH2277" s="1" t="s">
        <v>316</v>
      </c>
      <c r="BI2277" s="1" t="s">
        <v>124</v>
      </c>
      <c r="BJ2277" s="1" t="s">
        <v>3692</v>
      </c>
      <c r="BK2277" s="1" t="s">
        <v>2435</v>
      </c>
      <c r="BL2277" s="1" t="s">
        <v>726</v>
      </c>
      <c r="BM2277" s="1" t="s">
        <v>126</v>
      </c>
      <c r="BN2277" s="1" t="s">
        <v>4670</v>
      </c>
      <c r="BO2277" s="1">
        <v>102</v>
      </c>
      <c r="BP2277" s="1">
        <v>102</v>
      </c>
      <c r="BQ2277" s="1" t="s">
        <v>97</v>
      </c>
      <c r="BR2277" s="1" t="s">
        <v>98</v>
      </c>
      <c r="BS2277" s="1" t="s">
        <v>84</v>
      </c>
      <c r="BU2277" s="1">
        <v>0</v>
      </c>
      <c r="BV2277" s="1">
        <v>0</v>
      </c>
      <c r="BW2277" s="1">
        <v>0</v>
      </c>
      <c r="BX2277" s="1">
        <v>0</v>
      </c>
    </row>
    <row r="2278" spans="4:76" hidden="1" x14ac:dyDescent="0.25">
      <c r="D2278" s="4"/>
      <c r="E2278" s="5" t="str">
        <f>BJ2278</f>
        <v>DPP-2017-AUG</v>
      </c>
      <c r="F2278" s="5" t="str">
        <f>BK2278</f>
        <v>Central</v>
      </c>
      <c r="H2278" s="5" t="str">
        <f>BB2278</f>
        <v>Withdrawn</v>
      </c>
      <c r="I2278" s="6" t="str">
        <f>BS2278</f>
        <v>Not Started</v>
      </c>
      <c r="J2278" s="1" t="s">
        <v>4869</v>
      </c>
      <c r="P2278" s="1" t="str">
        <f>BM2278</f>
        <v>NRIS</v>
      </c>
      <c r="R2278" s="1">
        <f>BP2278</f>
        <v>200</v>
      </c>
      <c r="T2278" s="1" t="str">
        <f>BQ2278</f>
        <v>Wind</v>
      </c>
      <c r="U2278" s="1" t="str">
        <f>BH2278</f>
        <v>Clinton County</v>
      </c>
      <c r="V2278" s="1" t="str">
        <f>BI2278</f>
        <v>IN</v>
      </c>
      <c r="AB2278" s="1"/>
      <c r="AC2278" s="1"/>
      <c r="AJ2278" s="5"/>
      <c r="AK2278" s="5"/>
      <c r="AL2278" s="5"/>
      <c r="AM2278" s="5"/>
      <c r="AN2278" s="5"/>
      <c r="AO2278" s="5"/>
      <c r="AP2278" s="5"/>
      <c r="AQ2278" s="5"/>
      <c r="AR2278" s="32"/>
      <c r="AS2278" s="32"/>
      <c r="AT2278" s="28">
        <f>AR2278/($R2278*1000)</f>
        <v>0</v>
      </c>
      <c r="AU2278" s="28">
        <f>AS2278/($R2278*1000)</f>
        <v>0</v>
      </c>
      <c r="BB2278" s="1" t="s">
        <v>73</v>
      </c>
      <c r="BC2278" s="2">
        <v>42902</v>
      </c>
      <c r="BD2278" s="2">
        <v>43572</v>
      </c>
      <c r="BF2278" s="2">
        <v>43282</v>
      </c>
      <c r="BG2278" s="1" t="s">
        <v>101</v>
      </c>
      <c r="BH2278" s="1" t="s">
        <v>88</v>
      </c>
      <c r="BI2278" s="1" t="s">
        <v>103</v>
      </c>
      <c r="BJ2278" s="1" t="s">
        <v>3692</v>
      </c>
      <c r="BK2278" s="1" t="s">
        <v>2435</v>
      </c>
      <c r="BL2278" s="1" t="s">
        <v>726</v>
      </c>
      <c r="BM2278" s="1" t="s">
        <v>126</v>
      </c>
      <c r="BN2278" s="1" t="s">
        <v>4870</v>
      </c>
      <c r="BO2278" s="1">
        <v>200</v>
      </c>
      <c r="BP2278" s="1">
        <v>200</v>
      </c>
      <c r="BQ2278" s="1" t="s">
        <v>97</v>
      </c>
      <c r="BR2278" s="1" t="s">
        <v>98</v>
      </c>
      <c r="BS2278" s="1" t="s">
        <v>84</v>
      </c>
      <c r="BU2278" s="1">
        <v>200</v>
      </c>
      <c r="BV2278" s="1">
        <v>200</v>
      </c>
      <c r="BW2278" s="1">
        <v>0</v>
      </c>
      <c r="BX2278" s="1">
        <v>0</v>
      </c>
    </row>
    <row r="2279" spans="4:76" hidden="1" x14ac:dyDescent="0.25">
      <c r="D2279" s="4"/>
      <c r="E2279" s="5" t="str">
        <f>BJ2279</f>
        <v>DPP-2015-AUG</v>
      </c>
      <c r="F2279" s="5" t="str">
        <f>BK2279</f>
        <v>Central</v>
      </c>
      <c r="H2279" s="5" t="str">
        <f>BB2279</f>
        <v>Done</v>
      </c>
      <c r="I2279" s="6" t="str">
        <f>BS2279</f>
        <v>In Service</v>
      </c>
      <c r="J2279" s="1" t="s">
        <v>5031</v>
      </c>
      <c r="P2279" s="1" t="str">
        <f>BM2279</f>
        <v>ERIS</v>
      </c>
      <c r="R2279" s="1">
        <f>BP2279</f>
        <v>16.75</v>
      </c>
      <c r="T2279" s="1" t="str">
        <f>BQ2279</f>
        <v>Solar</v>
      </c>
      <c r="U2279" s="1" t="str">
        <f>BH2279</f>
        <v>Martin County</v>
      </c>
      <c r="V2279" s="1" t="str">
        <f>BI2279</f>
        <v>IN</v>
      </c>
      <c r="AB2279" s="1"/>
      <c r="AC2279" s="1"/>
      <c r="AJ2279" s="5"/>
      <c r="AK2279" s="5"/>
      <c r="AL2279" s="5"/>
      <c r="AM2279" s="5"/>
      <c r="AN2279" s="5"/>
      <c r="AO2279" s="5"/>
      <c r="AP2279" s="5"/>
      <c r="AQ2279" s="5"/>
      <c r="AR2279" s="5"/>
      <c r="AS2279" s="5"/>
      <c r="AT2279" s="5"/>
      <c r="AU2279" s="5"/>
      <c r="BB2279" s="1" t="s">
        <v>58</v>
      </c>
      <c r="BC2279" s="2">
        <v>42142</v>
      </c>
      <c r="BE2279" s="2">
        <v>42527</v>
      </c>
      <c r="BF2279" s="2">
        <v>42613</v>
      </c>
      <c r="BG2279" s="1" t="s">
        <v>101</v>
      </c>
      <c r="BH2279" s="1" t="s">
        <v>382</v>
      </c>
      <c r="BI2279" s="1" t="s">
        <v>103</v>
      </c>
      <c r="BJ2279" s="1" t="s">
        <v>1807</v>
      </c>
      <c r="BK2279" s="1" t="s">
        <v>2435</v>
      </c>
      <c r="BL2279" s="1" t="s">
        <v>134</v>
      </c>
      <c r="BM2279" s="1" t="s">
        <v>62</v>
      </c>
      <c r="BN2279" s="1" t="s">
        <v>5032</v>
      </c>
      <c r="BO2279" s="1">
        <v>17.25</v>
      </c>
      <c r="BP2279" s="1">
        <v>16.75</v>
      </c>
      <c r="BQ2279" s="1" t="s">
        <v>1485</v>
      </c>
      <c r="BR2279" s="1" t="s">
        <v>150</v>
      </c>
      <c r="BS2279" s="1" t="s">
        <v>65</v>
      </c>
      <c r="BT2279" s="2">
        <v>43617</v>
      </c>
      <c r="BU2279" s="1">
        <v>0</v>
      </c>
      <c r="BV2279" s="1">
        <v>0</v>
      </c>
      <c r="BW2279" s="1">
        <v>0</v>
      </c>
      <c r="BX2279" s="1">
        <v>0</v>
      </c>
    </row>
    <row r="2280" spans="4:76" hidden="1" x14ac:dyDescent="0.25">
      <c r="D2280" s="4"/>
      <c r="E2280" s="5" t="str">
        <f>BJ2280</f>
        <v>DPP-2017-AUG</v>
      </c>
      <c r="F2280" s="5" t="str">
        <f>BK2280</f>
        <v>South</v>
      </c>
      <c r="H2280" s="5" t="str">
        <f>BB2280</f>
        <v>Withdrawn</v>
      </c>
      <c r="I2280" s="6" t="str">
        <f>BS2280</f>
        <v>Not Started</v>
      </c>
      <c r="J2280" s="1" t="s">
        <v>4608</v>
      </c>
      <c r="P2280" s="1" t="str">
        <f>BM2280</f>
        <v>NRIS</v>
      </c>
      <c r="R2280" s="1">
        <f>BP2280</f>
        <v>100</v>
      </c>
      <c r="T2280" s="1" t="str">
        <f>BQ2280</f>
        <v>Solar</v>
      </c>
      <c r="U2280" s="1" t="str">
        <f>BH2280</f>
        <v>Orange County</v>
      </c>
      <c r="V2280" s="1" t="str">
        <f>BI2280</f>
        <v>TX</v>
      </c>
      <c r="AB2280" s="1"/>
      <c r="AC2280" s="1"/>
      <c r="AJ2280" s="5"/>
      <c r="AK2280" s="5"/>
      <c r="AL2280" s="5"/>
      <c r="AM2280" s="5"/>
      <c r="AN2280" s="5"/>
      <c r="AO2280" s="5"/>
      <c r="AP2280" s="5"/>
      <c r="AQ2280" s="5"/>
      <c r="AR2280" s="32"/>
      <c r="AS2280" s="32"/>
      <c r="AT2280" s="28">
        <f>AR2280/($R2280*1000)</f>
        <v>0</v>
      </c>
      <c r="AU2280" s="28">
        <f>AS2280/($R2280*1000)</f>
        <v>0</v>
      </c>
      <c r="BB2280" s="1" t="s">
        <v>73</v>
      </c>
      <c r="BC2280" s="2">
        <v>42902</v>
      </c>
      <c r="BD2280" s="2">
        <v>43472</v>
      </c>
      <c r="BF2280" s="2">
        <v>43709</v>
      </c>
      <c r="BG2280" s="1" t="s">
        <v>59</v>
      </c>
      <c r="BH2280" s="1" t="s">
        <v>4609</v>
      </c>
      <c r="BI2280" s="1" t="s">
        <v>67</v>
      </c>
      <c r="BJ2280" s="1" t="s">
        <v>3692</v>
      </c>
      <c r="BK2280" s="1" t="s">
        <v>2395</v>
      </c>
      <c r="BL2280" s="1" t="s">
        <v>726</v>
      </c>
      <c r="BM2280" s="1" t="s">
        <v>126</v>
      </c>
      <c r="BN2280" s="1" t="s">
        <v>4610</v>
      </c>
      <c r="BO2280" s="1">
        <v>100</v>
      </c>
      <c r="BP2280" s="1">
        <v>100</v>
      </c>
      <c r="BQ2280" s="1" t="s">
        <v>1485</v>
      </c>
      <c r="BR2280" s="1" t="s">
        <v>1486</v>
      </c>
      <c r="BS2280" s="1" t="s">
        <v>84</v>
      </c>
      <c r="BU2280" s="1">
        <v>0</v>
      </c>
      <c r="BV2280" s="1">
        <v>0</v>
      </c>
      <c r="BW2280" s="1">
        <v>0</v>
      </c>
      <c r="BX2280" s="1">
        <v>0</v>
      </c>
    </row>
    <row r="2281" spans="4:76" hidden="1" x14ac:dyDescent="0.25">
      <c r="D2281" s="4"/>
      <c r="E2281" s="5" t="str">
        <f>BJ2281</f>
        <v>DPP-2015-AUG</v>
      </c>
      <c r="F2281" s="5" t="str">
        <f>BK2281</f>
        <v>West</v>
      </c>
      <c r="H2281" s="5" t="str">
        <f>BB2281</f>
        <v>Done</v>
      </c>
      <c r="I2281" s="6" t="str">
        <f>BS2281</f>
        <v>In Service</v>
      </c>
      <c r="J2281" s="1" t="s">
        <v>5036</v>
      </c>
      <c r="P2281" s="1" t="str">
        <f>BM2281</f>
        <v>ERIS</v>
      </c>
      <c r="R2281" s="1">
        <f>BP2281</f>
        <v>300</v>
      </c>
      <c r="T2281" s="1" t="str">
        <f>BQ2281</f>
        <v>Wind</v>
      </c>
      <c r="U2281" s="1" t="str">
        <f>BH2281</f>
        <v>Clay County</v>
      </c>
      <c r="V2281" s="1" t="str">
        <f>BI2281</f>
        <v>IA</v>
      </c>
      <c r="AB2281" s="1"/>
      <c r="AC2281" s="1"/>
      <c r="AJ2281" s="5"/>
      <c r="AK2281" s="5"/>
      <c r="AL2281" s="5"/>
      <c r="AM2281" s="5"/>
      <c r="AN2281" s="5"/>
      <c r="AO2281" s="5"/>
      <c r="AP2281" s="5"/>
      <c r="AQ2281" s="5"/>
      <c r="AR2281" s="5"/>
      <c r="AS2281" s="5"/>
      <c r="AT2281" s="5"/>
      <c r="AU2281" s="5"/>
      <c r="BB2281" s="1" t="s">
        <v>58</v>
      </c>
      <c r="BC2281" s="2">
        <v>42142</v>
      </c>
      <c r="BE2281" s="2">
        <v>42970</v>
      </c>
      <c r="BF2281" s="2">
        <v>43383</v>
      </c>
      <c r="BG2281" s="1" t="s">
        <v>251</v>
      </c>
      <c r="BH2281" s="1" t="s">
        <v>96</v>
      </c>
      <c r="BI2281" s="1" t="s">
        <v>89</v>
      </c>
      <c r="BJ2281" s="1" t="s">
        <v>1807</v>
      </c>
      <c r="BK2281" s="1" t="s">
        <v>725</v>
      </c>
      <c r="BL2281" s="1" t="s">
        <v>134</v>
      </c>
      <c r="BM2281" s="1" t="s">
        <v>62</v>
      </c>
      <c r="BN2281" s="1" t="s">
        <v>5037</v>
      </c>
      <c r="BO2281" s="1">
        <v>300</v>
      </c>
      <c r="BP2281" s="1">
        <v>300</v>
      </c>
      <c r="BQ2281" s="1" t="s">
        <v>97</v>
      </c>
      <c r="BR2281" s="1" t="s">
        <v>98</v>
      </c>
      <c r="BS2281" s="1" t="s">
        <v>65</v>
      </c>
      <c r="BT2281" s="2">
        <v>43358</v>
      </c>
      <c r="BU2281" s="1">
        <v>0</v>
      </c>
      <c r="BV2281" s="1">
        <v>0</v>
      </c>
      <c r="BW2281" s="1">
        <v>0</v>
      </c>
      <c r="BX2281" s="1">
        <v>0</v>
      </c>
    </row>
    <row r="2282" spans="4:76" hidden="1" x14ac:dyDescent="0.25">
      <c r="D2282" s="4"/>
      <c r="E2282" s="5" t="str">
        <f>BJ2282</f>
        <v>DPP-2016-AUG</v>
      </c>
      <c r="F2282" s="5" t="str">
        <f>BK2282</f>
        <v>Central</v>
      </c>
      <c r="H2282" s="5" t="str">
        <f>BB2282</f>
        <v>Done</v>
      </c>
      <c r="I2282" s="6" t="str">
        <f>BS2282</f>
        <v>In Service</v>
      </c>
      <c r="J2282" s="1" t="s">
        <v>5038</v>
      </c>
      <c r="P2282" s="1" t="str">
        <f>BM2282</f>
        <v>NRIS</v>
      </c>
      <c r="R2282" s="1">
        <f>BP2282</f>
        <v>150</v>
      </c>
      <c r="T2282" s="1" t="str">
        <f>BQ2282</f>
        <v>Wind</v>
      </c>
      <c r="U2282" s="1" t="str">
        <f>BH2282</f>
        <v>McDonough County</v>
      </c>
      <c r="V2282" s="1" t="str">
        <f>BI2282</f>
        <v>IL</v>
      </c>
      <c r="AB2282" s="1"/>
      <c r="AC2282" s="1"/>
      <c r="AJ2282" s="5"/>
      <c r="AK2282" s="5"/>
      <c r="AL2282" s="5"/>
      <c r="AM2282" s="5"/>
      <c r="AN2282" s="5"/>
      <c r="AO2282" s="5"/>
      <c r="AP2282" s="5"/>
      <c r="AQ2282" s="5"/>
      <c r="AR2282" s="5"/>
      <c r="AS2282" s="5"/>
      <c r="AT2282" s="5"/>
      <c r="AU2282" s="5"/>
      <c r="BB2282" s="1" t="s">
        <v>58</v>
      </c>
      <c r="BC2282" s="2">
        <v>42142</v>
      </c>
      <c r="BE2282" s="2">
        <v>43369</v>
      </c>
      <c r="BF2282" s="2">
        <v>42744</v>
      </c>
      <c r="BG2282" s="1" t="s">
        <v>122</v>
      </c>
      <c r="BH2282" s="1" t="s">
        <v>2105</v>
      </c>
      <c r="BI2282" s="1" t="s">
        <v>124</v>
      </c>
      <c r="BJ2282" s="1" t="s">
        <v>3161</v>
      </c>
      <c r="BK2282" s="1" t="s">
        <v>2435</v>
      </c>
      <c r="BL2282" s="1" t="s">
        <v>726</v>
      </c>
      <c r="BM2282" s="1" t="s">
        <v>126</v>
      </c>
      <c r="BN2282" s="1" t="s">
        <v>5039</v>
      </c>
      <c r="BO2282" s="1">
        <v>150</v>
      </c>
      <c r="BP2282" s="1">
        <v>150</v>
      </c>
      <c r="BQ2282" s="1" t="s">
        <v>97</v>
      </c>
      <c r="BR2282" s="1" t="s">
        <v>98</v>
      </c>
      <c r="BS2282" s="1" t="s">
        <v>65</v>
      </c>
      <c r="BT2282" s="2">
        <v>43800</v>
      </c>
      <c r="BU2282" s="1">
        <v>150</v>
      </c>
      <c r="BV2282" s="1">
        <v>150</v>
      </c>
      <c r="BW2282" s="1">
        <v>150</v>
      </c>
      <c r="BX2282" s="1">
        <v>150</v>
      </c>
    </row>
    <row r="2283" spans="4:76" x14ac:dyDescent="0.25">
      <c r="D2283" s="4"/>
      <c r="E2283" s="5" t="str">
        <f>BJ2283</f>
        <v>DPP-2016-AUG</v>
      </c>
      <c r="F2283" s="5" t="str">
        <f>BK2283</f>
        <v>West</v>
      </c>
      <c r="G2283" s="5" t="str">
        <f>_xlfn.CONCAT(E2283,F2283)</f>
        <v>DPP-2016-AUGWest</v>
      </c>
      <c r="H2283" s="5" t="str">
        <f>BB2283</f>
        <v>Done</v>
      </c>
      <c r="I2283" s="6" t="str">
        <f>BS2283</f>
        <v>In Service</v>
      </c>
      <c r="J2283" s="1" t="s">
        <v>5209</v>
      </c>
      <c r="P2283" s="1" t="str">
        <f>BM2283</f>
        <v>NRIS</v>
      </c>
      <c r="Q2283" s="1" t="s">
        <v>6202</v>
      </c>
      <c r="R2283" s="1">
        <f>BP2283</f>
        <v>400</v>
      </c>
      <c r="T2283" s="1" t="str">
        <f>BQ2283</f>
        <v>Wind</v>
      </c>
      <c r="U2283" s="1" t="str">
        <f>BH2283</f>
        <v>Schuyler County</v>
      </c>
      <c r="V2283" s="1" t="str">
        <f>BI2283</f>
        <v>MO</v>
      </c>
      <c r="Z2283" s="1">
        <v>1</v>
      </c>
      <c r="AA2283" s="1">
        <f>IF(H2283="Withdrawn",0,1)</f>
        <v>1</v>
      </c>
      <c r="AB2283" s="36">
        <v>1513856</v>
      </c>
      <c r="AC2283" s="36">
        <v>11213124</v>
      </c>
      <c r="AJ2283" s="5"/>
      <c r="AK2283" s="5"/>
      <c r="AL2283" s="32">
        <f>SUM(AB2283:AK2283)</f>
        <v>12726980</v>
      </c>
      <c r="AM2283" s="32"/>
      <c r="AN2283" s="32"/>
      <c r="AO2283" s="32">
        <f>3380000</f>
        <v>3380000</v>
      </c>
      <c r="AP2283" s="32">
        <f>20913040+5142857+8500000</f>
        <v>34555897</v>
      </c>
      <c r="AQ2283" s="32">
        <v>0</v>
      </c>
      <c r="AR2283" s="32">
        <f>AM2283+AP2283</f>
        <v>34555897</v>
      </c>
      <c r="AS2283" s="32">
        <f>AR2283+AN2283+AO2283+AQ2283</f>
        <v>37935897</v>
      </c>
      <c r="AT2283" s="28">
        <f>AR2283/($R2283*1000)</f>
        <v>86.389742499999997</v>
      </c>
      <c r="AU2283" s="28">
        <f>AS2283/($R2283*1000)</f>
        <v>94.8397425</v>
      </c>
      <c r="AV2283" s="16">
        <f>IF(P2283 = "NRIS",AS2283,AR2283)</f>
        <v>37935897</v>
      </c>
      <c r="BB2283" s="1" t="s">
        <v>58</v>
      </c>
      <c r="BC2283" s="2">
        <v>42380</v>
      </c>
      <c r="BE2283" s="2">
        <v>43693</v>
      </c>
      <c r="BF2283" s="2">
        <v>43951</v>
      </c>
      <c r="BG2283" s="1" t="s">
        <v>2444</v>
      </c>
      <c r="BH2283" s="1" t="s">
        <v>593</v>
      </c>
      <c r="BI2283" s="1" t="s">
        <v>488</v>
      </c>
      <c r="BJ2283" s="1" t="s">
        <v>3161</v>
      </c>
      <c r="BK2283" s="1" t="s">
        <v>725</v>
      </c>
      <c r="BL2283" s="1" t="s">
        <v>726</v>
      </c>
      <c r="BM2283" s="1" t="s">
        <v>126</v>
      </c>
      <c r="BN2283" s="1" t="s">
        <v>5210</v>
      </c>
      <c r="BO2283" s="1">
        <v>400</v>
      </c>
      <c r="BP2283" s="1">
        <v>400</v>
      </c>
      <c r="BQ2283" s="1" t="s">
        <v>97</v>
      </c>
      <c r="BR2283" s="1" t="s">
        <v>98</v>
      </c>
      <c r="BS2283" s="1" t="s">
        <v>65</v>
      </c>
      <c r="BT2283" s="2">
        <v>43922</v>
      </c>
      <c r="BU2283" s="1">
        <v>400</v>
      </c>
      <c r="BV2283" s="1">
        <v>400</v>
      </c>
      <c r="BW2283" s="1">
        <v>400</v>
      </c>
      <c r="BX2283" s="1">
        <v>400</v>
      </c>
    </row>
    <row r="2284" spans="4:76" hidden="1" x14ac:dyDescent="0.25">
      <c r="D2284" s="4"/>
      <c r="E2284" s="5" t="str">
        <f>BJ2284</f>
        <v>DPP-2016-AUG</v>
      </c>
      <c r="F2284" s="5" t="str">
        <f>BK2284</f>
        <v>South</v>
      </c>
      <c r="H2284" s="5" t="str">
        <f>BB2284</f>
        <v>Done</v>
      </c>
      <c r="I2284" s="6" t="str">
        <f>BS2284</f>
        <v>Not Started</v>
      </c>
      <c r="J2284" s="1" t="s">
        <v>5216</v>
      </c>
      <c r="P2284" s="1" t="str">
        <f>BM2284</f>
        <v>NRIS</v>
      </c>
      <c r="R2284" s="1">
        <f>BP2284</f>
        <v>98.1</v>
      </c>
      <c r="T2284" s="1" t="str">
        <f>BQ2284</f>
        <v>Solar</v>
      </c>
      <c r="U2284" s="1" t="str">
        <f>BH2284</f>
        <v>Morehouse Parish</v>
      </c>
      <c r="V2284" s="1" t="str">
        <f>BI2284</f>
        <v>LA</v>
      </c>
      <c r="AB2284" s="1" t="str">
        <f>BN2284</f>
        <v>Galion 115kV Substation</v>
      </c>
      <c r="AC2284" s="1"/>
      <c r="AJ2284" s="5"/>
      <c r="AK2284" s="5"/>
      <c r="AL2284" s="5"/>
      <c r="AM2284" s="5"/>
      <c r="AN2284" s="5"/>
      <c r="AO2284" s="5"/>
      <c r="AP2284" s="5"/>
      <c r="AQ2284" s="5"/>
      <c r="AR2284" s="32"/>
      <c r="AS2284" s="32"/>
      <c r="AT2284" s="28">
        <f>AR2284/($R2284*1000)</f>
        <v>0</v>
      </c>
      <c r="AU2284" s="28">
        <f>AS2284/($R2284*1000)</f>
        <v>0</v>
      </c>
      <c r="BB2284" s="1" t="s">
        <v>58</v>
      </c>
      <c r="BC2284" s="2">
        <v>42380</v>
      </c>
      <c r="BE2284" s="2">
        <v>43252</v>
      </c>
      <c r="BF2284" s="2">
        <v>43344</v>
      </c>
      <c r="BG2284" s="1" t="s">
        <v>59</v>
      </c>
      <c r="BH2284" s="1" t="s">
        <v>3432</v>
      </c>
      <c r="BI2284" s="1" t="s">
        <v>61</v>
      </c>
      <c r="BJ2284" s="1" t="s">
        <v>3161</v>
      </c>
      <c r="BK2284" s="1" t="s">
        <v>2395</v>
      </c>
      <c r="BL2284" s="1" t="s">
        <v>726</v>
      </c>
      <c r="BM2284" s="1" t="s">
        <v>126</v>
      </c>
      <c r="BN2284" s="1" t="s">
        <v>5217</v>
      </c>
      <c r="BO2284" s="1">
        <v>98.1</v>
      </c>
      <c r="BP2284" s="1">
        <v>98.1</v>
      </c>
      <c r="BQ2284" s="1" t="s">
        <v>1485</v>
      </c>
      <c r="BR2284" s="1" t="s">
        <v>1486</v>
      </c>
      <c r="BS2284" s="1" t="s">
        <v>84</v>
      </c>
      <c r="BT2284" s="2">
        <v>44454</v>
      </c>
      <c r="BU2284" s="1">
        <v>98.1</v>
      </c>
      <c r="BV2284" s="1">
        <v>98.1</v>
      </c>
      <c r="BW2284" s="1">
        <v>98.1</v>
      </c>
      <c r="BX2284" s="1">
        <v>98.1</v>
      </c>
    </row>
    <row r="2285" spans="4:76" x14ac:dyDescent="0.25">
      <c r="D2285" s="4"/>
      <c r="E2285" s="5" t="str">
        <f>BJ2285</f>
        <v>DPP-2017-AUG</v>
      </c>
      <c r="F2285" s="5" t="str">
        <f>BK2285</f>
        <v>West</v>
      </c>
      <c r="G2285" s="5" t="str">
        <f>_xlfn.CONCAT(E2285,F2285)</f>
        <v>DPP-2017-AUGWest</v>
      </c>
      <c r="H2285" s="5" t="str">
        <f>BB2285</f>
        <v>Active</v>
      </c>
      <c r="I2285" s="6" t="str">
        <f>BS2285</f>
        <v>Not Started</v>
      </c>
      <c r="J2285" s="1" t="s">
        <v>5218</v>
      </c>
      <c r="P2285" s="1" t="str">
        <f>BM2285</f>
        <v>ERIS</v>
      </c>
      <c r="Q2285" s="1" t="s">
        <v>6202</v>
      </c>
      <c r="R2285" s="1">
        <f>BP2285</f>
        <v>110</v>
      </c>
      <c r="T2285" s="1" t="str">
        <f>BQ2285</f>
        <v>Wind</v>
      </c>
      <c r="U2285" s="1" t="str">
        <f>BH2285</f>
        <v>Lincoln County</v>
      </c>
      <c r="V2285" s="1" t="str">
        <f>BI2285</f>
        <v>MN</v>
      </c>
      <c r="Z2285" s="1">
        <v>1</v>
      </c>
      <c r="AA2285" s="1">
        <f>IF(H2285="Withdrawn",0,1)</f>
        <v>1</v>
      </c>
      <c r="AB2285" s="36">
        <v>600000</v>
      </c>
      <c r="AC2285" s="36">
        <v>0</v>
      </c>
      <c r="AJ2285" s="5"/>
      <c r="AK2285" s="32">
        <v>100252</v>
      </c>
      <c r="AL2285" s="32">
        <f>SUM(AB2285:AK2285)</f>
        <v>700252</v>
      </c>
      <c r="AM2285" s="32">
        <v>6390845</v>
      </c>
      <c r="AN2285" s="32">
        <v>32469863</v>
      </c>
      <c r="AO2285" s="32"/>
      <c r="AP2285" s="32">
        <f>2496260+1005000</f>
        <v>3501260</v>
      </c>
      <c r="AQ2285" s="32">
        <v>0</v>
      </c>
      <c r="AR2285" s="32">
        <f>AM2285+AP2285</f>
        <v>9892105</v>
      </c>
      <c r="AS2285" s="32">
        <f>AR2285+AN2285+AO2285+AQ2285</f>
        <v>42361968</v>
      </c>
      <c r="AT2285" s="28">
        <f>AR2285/($R2285*1000)</f>
        <v>89.92822727272727</v>
      </c>
      <c r="AU2285" s="28">
        <f>AS2285/($R2285*1000)</f>
        <v>385.10879999999997</v>
      </c>
      <c r="AV2285" s="16">
        <f>IF(P2285 = "NRIS",AS2285,AR2285)</f>
        <v>9892105</v>
      </c>
      <c r="BB2285" s="1" t="s">
        <v>2374</v>
      </c>
      <c r="BC2285" s="2">
        <v>42902</v>
      </c>
      <c r="BF2285" s="2">
        <v>44074</v>
      </c>
      <c r="BG2285" s="1" t="s">
        <v>91</v>
      </c>
      <c r="BH2285" s="1" t="s">
        <v>92</v>
      </c>
      <c r="BI2285" s="1" t="s">
        <v>93</v>
      </c>
      <c r="BJ2285" s="1" t="s">
        <v>3692</v>
      </c>
      <c r="BK2285" s="1" t="s">
        <v>725</v>
      </c>
      <c r="BL2285" s="1" t="s">
        <v>2376</v>
      </c>
      <c r="BM2285" s="1" t="s">
        <v>62</v>
      </c>
      <c r="BN2285" s="1" t="s">
        <v>5219</v>
      </c>
      <c r="BO2285" s="1">
        <v>110</v>
      </c>
      <c r="BP2285" s="1">
        <v>110</v>
      </c>
      <c r="BQ2285" s="1" t="s">
        <v>97</v>
      </c>
      <c r="BR2285" s="1" t="s">
        <v>98</v>
      </c>
      <c r="BS2285" s="1" t="s">
        <v>84</v>
      </c>
      <c r="BU2285" s="1">
        <v>110</v>
      </c>
      <c r="BV2285" s="1">
        <v>0</v>
      </c>
      <c r="BW2285" s="1">
        <v>110</v>
      </c>
      <c r="BX2285" s="1">
        <v>0</v>
      </c>
    </row>
    <row r="2286" spans="4:76" hidden="1" x14ac:dyDescent="0.25">
      <c r="D2286" s="4"/>
      <c r="E2286" s="5" t="str">
        <f>BJ2286</f>
        <v>DPP-2016-FEB</v>
      </c>
      <c r="F2286" s="5" t="str">
        <f>BK2286</f>
        <v>West</v>
      </c>
      <c r="H2286" s="5" t="str">
        <f>BB2286</f>
        <v>Done</v>
      </c>
      <c r="I2286" s="6" t="str">
        <f>BS2286</f>
        <v>In Service</v>
      </c>
      <c r="J2286" s="1" t="s">
        <v>5046</v>
      </c>
      <c r="P2286" s="1" t="str">
        <f>BM2286</f>
        <v>NRIS</v>
      </c>
      <c r="R2286" s="1">
        <f>BP2286</f>
        <v>200</v>
      </c>
      <c r="T2286" s="1" t="str">
        <f>BQ2286</f>
        <v>Wind</v>
      </c>
      <c r="U2286" s="1" t="str">
        <f>BH2286</f>
        <v>Lincoln County</v>
      </c>
      <c r="V2286" s="1" t="str">
        <f>BI2286</f>
        <v>MN</v>
      </c>
      <c r="AB2286" s="1"/>
      <c r="AC2286" s="1"/>
      <c r="AJ2286" s="5"/>
      <c r="AK2286" s="5"/>
      <c r="AL2286" s="5"/>
      <c r="AM2286" s="5"/>
      <c r="AN2286" s="5"/>
      <c r="AO2286" s="5"/>
      <c r="AP2286" s="5"/>
      <c r="AQ2286" s="5"/>
      <c r="AR2286" s="5"/>
      <c r="AS2286" s="5"/>
      <c r="AT2286" s="5"/>
      <c r="AU2286" s="5"/>
      <c r="BB2286" s="1" t="s">
        <v>58</v>
      </c>
      <c r="BC2286" s="2">
        <v>42142</v>
      </c>
      <c r="BE2286" s="2">
        <v>43375</v>
      </c>
      <c r="BF2286" s="2">
        <v>43008</v>
      </c>
      <c r="BG2286" s="1" t="s">
        <v>91</v>
      </c>
      <c r="BH2286" s="1" t="s">
        <v>92</v>
      </c>
      <c r="BI2286" s="1" t="s">
        <v>93</v>
      </c>
      <c r="BJ2286" s="1" t="s">
        <v>724</v>
      </c>
      <c r="BK2286" s="1" t="s">
        <v>725</v>
      </c>
      <c r="BL2286" s="1" t="s">
        <v>726</v>
      </c>
      <c r="BM2286" s="1" t="s">
        <v>126</v>
      </c>
      <c r="BN2286" s="1" t="s">
        <v>5047</v>
      </c>
      <c r="BO2286" s="1">
        <v>200</v>
      </c>
      <c r="BP2286" s="1">
        <v>200</v>
      </c>
      <c r="BQ2286" s="1" t="s">
        <v>97</v>
      </c>
      <c r="BR2286" s="1" t="s">
        <v>98</v>
      </c>
      <c r="BS2286" s="1" t="s">
        <v>65</v>
      </c>
      <c r="BT2286" s="2">
        <v>43721</v>
      </c>
      <c r="BU2286" s="1">
        <v>200</v>
      </c>
      <c r="BV2286" s="1">
        <v>200</v>
      </c>
      <c r="BW2286" s="1">
        <v>200</v>
      </c>
      <c r="BX2286" s="1">
        <v>0</v>
      </c>
    </row>
    <row r="2287" spans="4:76" hidden="1" x14ac:dyDescent="0.25">
      <c r="D2287" s="4"/>
      <c r="E2287" s="5">
        <f>BJ2287</f>
        <v>0</v>
      </c>
      <c r="F2287" s="5">
        <f>BK2287</f>
        <v>0</v>
      </c>
      <c r="H2287" s="5" t="str">
        <f>BB2287</f>
        <v>Withdrawn</v>
      </c>
      <c r="I2287" s="6" t="str">
        <f>BS2287</f>
        <v>Not Started</v>
      </c>
      <c r="J2287" s="1" t="s">
        <v>3371</v>
      </c>
      <c r="P2287" s="1" t="str">
        <f>BM2287</f>
        <v>NRIS</v>
      </c>
      <c r="R2287" s="1">
        <f>BP2287</f>
        <v>260</v>
      </c>
      <c r="T2287" s="1" t="str">
        <f>BQ2287</f>
        <v>Wind</v>
      </c>
      <c r="U2287" s="1" t="str">
        <f>BH2287</f>
        <v>Huron County</v>
      </c>
      <c r="V2287" s="1" t="str">
        <f>BI2287</f>
        <v>MI</v>
      </c>
      <c r="AB2287" s="1"/>
      <c r="AC2287" s="1"/>
      <c r="AJ2287" s="5"/>
      <c r="AK2287" s="5"/>
      <c r="AL2287" s="5"/>
      <c r="AM2287" s="5"/>
      <c r="AN2287" s="5"/>
      <c r="AO2287" s="5"/>
      <c r="AP2287" s="5"/>
      <c r="AQ2287" s="5"/>
      <c r="AR2287" s="32"/>
      <c r="AS2287" s="32"/>
      <c r="AT2287" s="28">
        <f>AR2287/($R2287*1000)</f>
        <v>0</v>
      </c>
      <c r="AU2287" s="28">
        <f>AS2287/($R2287*1000)</f>
        <v>0</v>
      </c>
      <c r="BB2287" s="1" t="s">
        <v>73</v>
      </c>
      <c r="BC2287" s="2">
        <v>42436</v>
      </c>
      <c r="BD2287" s="2">
        <v>42858</v>
      </c>
      <c r="BF2287" s="2">
        <v>43312</v>
      </c>
      <c r="BG2287" s="1" t="s">
        <v>128</v>
      </c>
      <c r="BH2287" s="1" t="s">
        <v>546</v>
      </c>
      <c r="BI2287" s="1" t="s">
        <v>130</v>
      </c>
      <c r="BL2287" s="1" t="s">
        <v>536</v>
      </c>
      <c r="BM2287" s="1" t="s">
        <v>126</v>
      </c>
      <c r="BN2287" s="1" t="s">
        <v>3166</v>
      </c>
      <c r="BO2287" s="1">
        <v>260</v>
      </c>
      <c r="BP2287" s="1">
        <v>260</v>
      </c>
      <c r="BQ2287" s="1" t="s">
        <v>97</v>
      </c>
      <c r="BR2287" s="1" t="s">
        <v>98</v>
      </c>
      <c r="BS2287" s="1" t="s">
        <v>84</v>
      </c>
      <c r="BU2287" s="1">
        <v>0</v>
      </c>
      <c r="BV2287" s="1">
        <v>0</v>
      </c>
      <c r="BW2287" s="1">
        <v>0</v>
      </c>
      <c r="BX2287" s="1">
        <v>0</v>
      </c>
    </row>
    <row r="2288" spans="4:76" hidden="1" x14ac:dyDescent="0.25">
      <c r="D2288" s="4"/>
      <c r="E2288" s="5">
        <f>BJ2288</f>
        <v>0</v>
      </c>
      <c r="F2288" s="5">
        <f>BK2288</f>
        <v>0</v>
      </c>
      <c r="H2288" s="5" t="str">
        <f>BB2288</f>
        <v>Withdrawn</v>
      </c>
      <c r="I2288" s="6" t="str">
        <f>BS2288</f>
        <v>Not Started</v>
      </c>
      <c r="J2288" s="1" t="s">
        <v>3777</v>
      </c>
      <c r="P2288" s="1" t="str">
        <f>BM2288</f>
        <v>ERIS</v>
      </c>
      <c r="R2288" s="1">
        <f>BP2288</f>
        <v>100</v>
      </c>
      <c r="T2288" s="1" t="str">
        <f>BQ2288</f>
        <v>Solar</v>
      </c>
      <c r="U2288" s="1" t="str">
        <f>BH2288</f>
        <v>Sherburne County</v>
      </c>
      <c r="V2288" s="1" t="str">
        <f>BI2288</f>
        <v>MN</v>
      </c>
      <c r="AB2288" s="1"/>
      <c r="AC2288" s="1"/>
      <c r="AJ2288" s="5"/>
      <c r="AK2288" s="5"/>
      <c r="AL2288" s="5"/>
      <c r="AM2288" s="5"/>
      <c r="AN2288" s="5"/>
      <c r="AO2288" s="5"/>
      <c r="AP2288" s="5"/>
      <c r="AQ2288" s="5"/>
      <c r="AR2288" s="32"/>
      <c r="AS2288" s="32"/>
      <c r="AT2288" s="28">
        <f>AR2288/($R2288*1000)</f>
        <v>0</v>
      </c>
      <c r="AU2288" s="28">
        <f>AS2288/($R2288*1000)</f>
        <v>0</v>
      </c>
      <c r="BB2288" s="1" t="s">
        <v>73</v>
      </c>
      <c r="BC2288" s="2">
        <v>42443</v>
      </c>
      <c r="BD2288" s="2">
        <v>42937</v>
      </c>
      <c r="BF2288" s="2">
        <v>43313</v>
      </c>
      <c r="BG2288" s="1" t="s">
        <v>91</v>
      </c>
      <c r="BH2288" s="1" t="s">
        <v>244</v>
      </c>
      <c r="BI2288" s="1" t="s">
        <v>93</v>
      </c>
      <c r="BL2288" s="1" t="s">
        <v>536</v>
      </c>
      <c r="BM2288" s="1" t="s">
        <v>62</v>
      </c>
      <c r="BN2288" s="1" t="s">
        <v>78</v>
      </c>
      <c r="BO2288" s="1">
        <v>100</v>
      </c>
      <c r="BP2288" s="1">
        <v>100</v>
      </c>
      <c r="BQ2288" s="1" t="s">
        <v>1485</v>
      </c>
      <c r="BR2288" s="1" t="s">
        <v>1486</v>
      </c>
      <c r="BS2288" s="1" t="s">
        <v>84</v>
      </c>
      <c r="BU2288" s="1">
        <v>0</v>
      </c>
      <c r="BV2288" s="1">
        <v>0</v>
      </c>
      <c r="BW2288" s="1">
        <v>0</v>
      </c>
      <c r="BX2288" s="1">
        <v>0</v>
      </c>
    </row>
    <row r="2289" spans="4:76" hidden="1" x14ac:dyDescent="0.25">
      <c r="D2289" s="4"/>
      <c r="E2289" s="5">
        <f>BJ2289</f>
        <v>0</v>
      </c>
      <c r="F2289" s="5">
        <f>BK2289</f>
        <v>0</v>
      </c>
      <c r="H2289" s="5" t="str">
        <f>BB2289</f>
        <v>Withdrawn</v>
      </c>
      <c r="I2289" s="6" t="str">
        <f>BS2289</f>
        <v>Not Started</v>
      </c>
      <c r="J2289" s="1" t="s">
        <v>3778</v>
      </c>
      <c r="P2289" s="1" t="str">
        <f>BM2289</f>
        <v>ERIS</v>
      </c>
      <c r="R2289" s="1">
        <f>BP2289</f>
        <v>150</v>
      </c>
      <c r="T2289" s="1" t="str">
        <f>BQ2289</f>
        <v>Solar</v>
      </c>
      <c r="U2289" s="1" t="str">
        <f>BH2289</f>
        <v>Yellow Medicine County</v>
      </c>
      <c r="V2289" s="1" t="str">
        <f>BI2289</f>
        <v>MN</v>
      </c>
      <c r="AB2289" s="1"/>
      <c r="AC2289" s="1"/>
      <c r="AJ2289" s="5"/>
      <c r="AK2289" s="5"/>
      <c r="AL2289" s="5"/>
      <c r="AM2289" s="5"/>
      <c r="AN2289" s="5"/>
      <c r="AO2289" s="5"/>
      <c r="AP2289" s="5"/>
      <c r="AQ2289" s="5"/>
      <c r="AR2289" s="32"/>
      <c r="AS2289" s="32"/>
      <c r="AT2289" s="28">
        <f>AR2289/($R2289*1000)</f>
        <v>0</v>
      </c>
      <c r="AU2289" s="28">
        <f>AS2289/($R2289*1000)</f>
        <v>0</v>
      </c>
      <c r="BB2289" s="1" t="s">
        <v>73</v>
      </c>
      <c r="BC2289" s="2">
        <v>42443</v>
      </c>
      <c r="BD2289" s="2">
        <v>42937</v>
      </c>
      <c r="BF2289" s="2">
        <v>43343</v>
      </c>
      <c r="BG2289" s="1" t="s">
        <v>91</v>
      </c>
      <c r="BH2289" s="1" t="s">
        <v>1824</v>
      </c>
      <c r="BI2289" s="1" t="s">
        <v>93</v>
      </c>
      <c r="BL2289" s="1" t="s">
        <v>536</v>
      </c>
      <c r="BM2289" s="1" t="s">
        <v>62</v>
      </c>
      <c r="BN2289" s="1" t="s">
        <v>78</v>
      </c>
      <c r="BO2289" s="1">
        <v>150</v>
      </c>
      <c r="BP2289" s="1">
        <v>150</v>
      </c>
      <c r="BQ2289" s="1" t="s">
        <v>1485</v>
      </c>
      <c r="BR2289" s="1" t="s">
        <v>1486</v>
      </c>
      <c r="BS2289" s="1" t="s">
        <v>84</v>
      </c>
      <c r="BU2289" s="1">
        <v>0</v>
      </c>
      <c r="BV2289" s="1">
        <v>0</v>
      </c>
      <c r="BW2289" s="1">
        <v>0</v>
      </c>
      <c r="BX2289" s="1">
        <v>0</v>
      </c>
    </row>
    <row r="2290" spans="4:76" hidden="1" x14ac:dyDescent="0.25">
      <c r="D2290" s="4"/>
      <c r="E2290" s="5">
        <f>BJ2290</f>
        <v>0</v>
      </c>
      <c r="F2290" s="5">
        <f>BK2290</f>
        <v>0</v>
      </c>
      <c r="H2290" s="5" t="str">
        <f>BB2290</f>
        <v>Withdrawn</v>
      </c>
      <c r="I2290" s="6" t="str">
        <f>BS2290</f>
        <v>Not Started</v>
      </c>
      <c r="J2290" s="1" t="s">
        <v>3314</v>
      </c>
      <c r="P2290" s="1" t="str">
        <f>BM2290</f>
        <v>NRIS</v>
      </c>
      <c r="R2290" s="1">
        <f>BP2290</f>
        <v>49.8</v>
      </c>
      <c r="T2290" s="1" t="str">
        <f>BQ2290</f>
        <v>Solar</v>
      </c>
      <c r="U2290" s="1" t="str">
        <f>BH2290</f>
        <v>Acadia Parish</v>
      </c>
      <c r="V2290" s="1" t="str">
        <f>BI2290</f>
        <v>LA</v>
      </c>
      <c r="AB2290" s="1"/>
      <c r="AC2290" s="1"/>
      <c r="AJ2290" s="5"/>
      <c r="AK2290" s="5"/>
      <c r="AL2290" s="5"/>
      <c r="AM2290" s="5"/>
      <c r="AN2290" s="5"/>
      <c r="AO2290" s="5"/>
      <c r="AP2290" s="5"/>
      <c r="AQ2290" s="5"/>
      <c r="AR2290" s="32"/>
      <c r="AS2290" s="32"/>
      <c r="AT2290" s="28">
        <f>AR2290/($R2290*1000)</f>
        <v>0</v>
      </c>
      <c r="AU2290" s="28">
        <f>AS2290/($R2290*1000)</f>
        <v>0</v>
      </c>
      <c r="BB2290" s="1" t="s">
        <v>73</v>
      </c>
      <c r="BC2290" s="2">
        <v>42443</v>
      </c>
      <c r="BD2290" s="2">
        <v>42804</v>
      </c>
      <c r="BF2290" s="2">
        <v>43205</v>
      </c>
      <c r="BG2290" s="1" t="s">
        <v>59</v>
      </c>
      <c r="BH2290" s="1" t="s">
        <v>3069</v>
      </c>
      <c r="BI2290" s="1" t="s">
        <v>61</v>
      </c>
      <c r="BL2290" s="1" t="s">
        <v>536</v>
      </c>
      <c r="BM2290" s="1" t="s">
        <v>126</v>
      </c>
      <c r="BN2290" s="1" t="s">
        <v>78</v>
      </c>
      <c r="BO2290" s="1">
        <v>49.8</v>
      </c>
      <c r="BP2290" s="1">
        <v>49.8</v>
      </c>
      <c r="BQ2290" s="1" t="s">
        <v>1485</v>
      </c>
      <c r="BR2290" s="1" t="s">
        <v>1486</v>
      </c>
      <c r="BS2290" s="1" t="s">
        <v>84</v>
      </c>
      <c r="BU2290" s="1">
        <v>0</v>
      </c>
      <c r="BV2290" s="1">
        <v>0</v>
      </c>
      <c r="BW2290" s="1">
        <v>0</v>
      </c>
      <c r="BX2290" s="1">
        <v>0</v>
      </c>
    </row>
    <row r="2291" spans="4:76" hidden="1" x14ac:dyDescent="0.25">
      <c r="D2291" s="4"/>
      <c r="E2291" s="5">
        <f>BJ2291</f>
        <v>0</v>
      </c>
      <c r="F2291" s="5">
        <f>BK2291</f>
        <v>0</v>
      </c>
      <c r="H2291" s="5" t="str">
        <f>BB2291</f>
        <v>Withdrawn</v>
      </c>
      <c r="I2291" s="6" t="str">
        <f>BS2291</f>
        <v>Not Started</v>
      </c>
      <c r="J2291" s="1" t="s">
        <v>3327</v>
      </c>
      <c r="P2291" s="1" t="str">
        <f>BM2291</f>
        <v>NRIS</v>
      </c>
      <c r="R2291" s="1">
        <f>BP2291</f>
        <v>49.8</v>
      </c>
      <c r="T2291" s="1" t="str">
        <f>BQ2291</f>
        <v>Solar</v>
      </c>
      <c r="U2291" s="1" t="str">
        <f>BH2291</f>
        <v>Acadia Parish</v>
      </c>
      <c r="V2291" s="1" t="str">
        <f>BI2291</f>
        <v>LA</v>
      </c>
      <c r="AB2291" s="1"/>
      <c r="AC2291" s="1"/>
      <c r="AJ2291" s="5"/>
      <c r="AK2291" s="5"/>
      <c r="AL2291" s="5"/>
      <c r="AM2291" s="5"/>
      <c r="AN2291" s="5"/>
      <c r="AO2291" s="5"/>
      <c r="AP2291" s="5"/>
      <c r="AQ2291" s="5"/>
      <c r="AR2291" s="32"/>
      <c r="AS2291" s="32"/>
      <c r="AT2291" s="28">
        <f>AR2291/($R2291*1000)</f>
        <v>0</v>
      </c>
      <c r="AU2291" s="28">
        <f>AS2291/($R2291*1000)</f>
        <v>0</v>
      </c>
      <c r="BB2291" s="1" t="s">
        <v>73</v>
      </c>
      <c r="BC2291" s="2">
        <v>42443</v>
      </c>
      <c r="BD2291" s="2">
        <v>42804</v>
      </c>
      <c r="BF2291" s="2">
        <v>43205</v>
      </c>
      <c r="BG2291" s="1" t="s">
        <v>59</v>
      </c>
      <c r="BH2291" s="1" t="s">
        <v>3069</v>
      </c>
      <c r="BI2291" s="1" t="s">
        <v>61</v>
      </c>
      <c r="BL2291" s="1" t="s">
        <v>536</v>
      </c>
      <c r="BM2291" s="1" t="s">
        <v>126</v>
      </c>
      <c r="BN2291" s="1" t="s">
        <v>78</v>
      </c>
      <c r="BO2291" s="1">
        <v>49.8</v>
      </c>
      <c r="BP2291" s="1">
        <v>49.8</v>
      </c>
      <c r="BQ2291" s="1" t="s">
        <v>1485</v>
      </c>
      <c r="BR2291" s="1" t="s">
        <v>1486</v>
      </c>
      <c r="BS2291" s="1" t="s">
        <v>84</v>
      </c>
      <c r="BU2291" s="1">
        <v>0</v>
      </c>
      <c r="BV2291" s="1">
        <v>0</v>
      </c>
      <c r="BW2291" s="1">
        <v>0</v>
      </c>
      <c r="BX2291" s="1">
        <v>0</v>
      </c>
    </row>
    <row r="2292" spans="4:76" hidden="1" x14ac:dyDescent="0.25">
      <c r="D2292" s="4"/>
      <c r="E2292" s="5" t="str">
        <f>BJ2292</f>
        <v>DPP-2015-AUG</v>
      </c>
      <c r="F2292" s="5" t="str">
        <f>BK2292</f>
        <v>East (ITC)</v>
      </c>
      <c r="H2292" s="5" t="str">
        <f>BB2292</f>
        <v>Done</v>
      </c>
      <c r="I2292" s="6" t="str">
        <f>BS2292</f>
        <v>Under Construction</v>
      </c>
      <c r="J2292" s="1" t="s">
        <v>5058</v>
      </c>
      <c r="P2292" s="1" t="str">
        <f>BM2292</f>
        <v>NRIS</v>
      </c>
      <c r="R2292" s="1">
        <f>BP2292</f>
        <v>30</v>
      </c>
      <c r="T2292" s="1" t="str">
        <f>BQ2292</f>
        <v>Battery Storage</v>
      </c>
      <c r="U2292" s="1" t="str">
        <f>BH2292</f>
        <v>Huron County</v>
      </c>
      <c r="V2292" s="1" t="str">
        <f>BI2292</f>
        <v>MI</v>
      </c>
      <c r="AB2292" s="1"/>
      <c r="AC2292" s="1"/>
      <c r="AJ2292" s="5"/>
      <c r="AK2292" s="5"/>
      <c r="AL2292" s="5"/>
      <c r="AM2292" s="5"/>
      <c r="AN2292" s="5"/>
      <c r="AO2292" s="5"/>
      <c r="AP2292" s="5"/>
      <c r="AQ2292" s="5"/>
      <c r="AR2292" s="5"/>
      <c r="AS2292" s="5"/>
      <c r="AT2292" s="5"/>
      <c r="AU2292" s="5"/>
      <c r="BB2292" s="1" t="s">
        <v>58</v>
      </c>
      <c r="BC2292" s="2">
        <v>42142</v>
      </c>
      <c r="BE2292" s="2">
        <v>42936</v>
      </c>
      <c r="BF2292" s="2">
        <v>42644</v>
      </c>
      <c r="BG2292" s="1" t="s">
        <v>128</v>
      </c>
      <c r="BH2292" s="1" t="s">
        <v>546</v>
      </c>
      <c r="BI2292" s="1" t="s">
        <v>130</v>
      </c>
      <c r="BJ2292" s="1" t="s">
        <v>1807</v>
      </c>
      <c r="BK2292" s="1" t="s">
        <v>1808</v>
      </c>
      <c r="BL2292" s="1" t="s">
        <v>134</v>
      </c>
      <c r="BM2292" s="1" t="s">
        <v>126</v>
      </c>
      <c r="BN2292" s="1" t="s">
        <v>5059</v>
      </c>
      <c r="BO2292" s="1">
        <v>30</v>
      </c>
      <c r="BP2292" s="1">
        <v>30</v>
      </c>
      <c r="BQ2292" s="1" t="s">
        <v>2498</v>
      </c>
      <c r="BS2292" s="1" t="s">
        <v>71</v>
      </c>
      <c r="BT2292" s="2">
        <v>42299</v>
      </c>
      <c r="BU2292" s="1">
        <v>0</v>
      </c>
      <c r="BV2292" s="1">
        <v>0</v>
      </c>
      <c r="BW2292" s="1">
        <v>0</v>
      </c>
      <c r="BX2292" s="1">
        <v>0</v>
      </c>
    </row>
    <row r="2293" spans="4:76" hidden="1" x14ac:dyDescent="0.25">
      <c r="D2293" s="4"/>
      <c r="E2293" s="5">
        <f>BJ2293</f>
        <v>0</v>
      </c>
      <c r="F2293" s="5">
        <f>BK2293</f>
        <v>0</v>
      </c>
      <c r="H2293" s="5" t="str">
        <f>BB2293</f>
        <v>Withdrawn</v>
      </c>
      <c r="I2293" s="6" t="str">
        <f>BS2293</f>
        <v>Not Started</v>
      </c>
      <c r="J2293" s="1" t="s">
        <v>3305</v>
      </c>
      <c r="P2293" s="1" t="str">
        <f>BM2293</f>
        <v>NRIS</v>
      </c>
      <c r="R2293" s="1">
        <f>BP2293</f>
        <v>49.8</v>
      </c>
      <c r="T2293" s="1" t="str">
        <f>BQ2293</f>
        <v>Solar</v>
      </c>
      <c r="U2293" s="1" t="str">
        <f>BH2293</f>
        <v>Concordia Parish</v>
      </c>
      <c r="V2293" s="1" t="str">
        <f>BI2293</f>
        <v>LA</v>
      </c>
      <c r="AB2293" s="1"/>
      <c r="AC2293" s="1"/>
      <c r="AJ2293" s="5"/>
      <c r="AK2293" s="5"/>
      <c r="AL2293" s="5"/>
      <c r="AM2293" s="5"/>
      <c r="AN2293" s="5"/>
      <c r="AO2293" s="5"/>
      <c r="AP2293" s="5"/>
      <c r="AQ2293" s="5"/>
      <c r="AR2293" s="32"/>
      <c r="AS2293" s="32"/>
      <c r="AT2293" s="28">
        <f>AR2293/($R2293*1000)</f>
        <v>0</v>
      </c>
      <c r="AU2293" s="28">
        <f>AS2293/($R2293*1000)</f>
        <v>0</v>
      </c>
      <c r="BB2293" s="1" t="s">
        <v>73</v>
      </c>
      <c r="BC2293" s="2">
        <v>42443</v>
      </c>
      <c r="BD2293" s="2">
        <v>42795</v>
      </c>
      <c r="BF2293" s="2">
        <v>43205</v>
      </c>
      <c r="BG2293" s="1" t="s">
        <v>59</v>
      </c>
      <c r="BH2293" s="1" t="s">
        <v>3018</v>
      </c>
      <c r="BI2293" s="1" t="s">
        <v>61</v>
      </c>
      <c r="BL2293" s="1" t="s">
        <v>536</v>
      </c>
      <c r="BM2293" s="1" t="s">
        <v>126</v>
      </c>
      <c r="BN2293" s="1" t="s">
        <v>78</v>
      </c>
      <c r="BO2293" s="1">
        <v>49.8</v>
      </c>
      <c r="BP2293" s="1">
        <v>49.8</v>
      </c>
      <c r="BQ2293" s="1" t="s">
        <v>1485</v>
      </c>
      <c r="BR2293" s="1" t="s">
        <v>1486</v>
      </c>
      <c r="BS2293" s="1" t="s">
        <v>84</v>
      </c>
      <c r="BU2293" s="1">
        <v>0</v>
      </c>
      <c r="BV2293" s="1">
        <v>0</v>
      </c>
      <c r="BW2293" s="1">
        <v>0</v>
      </c>
      <c r="BX2293" s="1">
        <v>0</v>
      </c>
    </row>
    <row r="2294" spans="4:76" hidden="1" x14ac:dyDescent="0.25">
      <c r="D2294" s="4"/>
      <c r="E2294" s="5" t="str">
        <f>BJ2294</f>
        <v>DPP-2016-FEB</v>
      </c>
      <c r="F2294" s="5" t="str">
        <f>BK2294</f>
        <v>Central</v>
      </c>
      <c r="H2294" s="5" t="str">
        <f>BB2294</f>
        <v>Done</v>
      </c>
      <c r="I2294" s="6" t="str">
        <f>BS2294</f>
        <v>In Service</v>
      </c>
      <c r="J2294" s="1" t="s">
        <v>5062</v>
      </c>
      <c r="P2294" s="1" t="str">
        <f>BM2294</f>
        <v>NRIS</v>
      </c>
      <c r="R2294" s="1">
        <f>BP2294</f>
        <v>202</v>
      </c>
      <c r="T2294" s="1" t="str">
        <f>BQ2294</f>
        <v>Wind</v>
      </c>
      <c r="U2294" s="1" t="str">
        <f>BH2294</f>
        <v>Douglas County</v>
      </c>
      <c r="V2294" s="1" t="str">
        <f>BI2294</f>
        <v>IL</v>
      </c>
      <c r="AB2294" s="1"/>
      <c r="AC2294" s="1"/>
      <c r="AJ2294" s="5"/>
      <c r="AK2294" s="5"/>
      <c r="AL2294" s="5"/>
      <c r="AM2294" s="5"/>
      <c r="AN2294" s="5"/>
      <c r="AO2294" s="5"/>
      <c r="AP2294" s="5"/>
      <c r="AQ2294" s="5"/>
      <c r="AR2294" s="5"/>
      <c r="AS2294" s="5"/>
      <c r="AT2294" s="5"/>
      <c r="AU2294" s="5"/>
      <c r="BB2294" s="1" t="s">
        <v>58</v>
      </c>
      <c r="BC2294" s="2">
        <v>42180</v>
      </c>
      <c r="BE2294" s="2">
        <v>42898</v>
      </c>
      <c r="BF2294" s="2">
        <v>42323</v>
      </c>
      <c r="BG2294" s="1" t="s">
        <v>122</v>
      </c>
      <c r="BH2294" s="1" t="s">
        <v>316</v>
      </c>
      <c r="BI2294" s="1" t="s">
        <v>124</v>
      </c>
      <c r="BJ2294" s="1" t="s">
        <v>724</v>
      </c>
      <c r="BK2294" s="1" t="s">
        <v>2435</v>
      </c>
      <c r="BL2294" s="1" t="s">
        <v>726</v>
      </c>
      <c r="BM2294" s="1" t="s">
        <v>126</v>
      </c>
      <c r="BN2294" s="1" t="s">
        <v>5063</v>
      </c>
      <c r="BO2294" s="1">
        <v>202</v>
      </c>
      <c r="BP2294" s="1">
        <v>202</v>
      </c>
      <c r="BQ2294" s="1" t="s">
        <v>97</v>
      </c>
      <c r="BR2294" s="1" t="s">
        <v>98</v>
      </c>
      <c r="BS2294" s="1" t="s">
        <v>65</v>
      </c>
      <c r="BT2294" s="2">
        <v>43586</v>
      </c>
      <c r="BU2294" s="1">
        <v>0</v>
      </c>
      <c r="BV2294" s="1">
        <v>0</v>
      </c>
      <c r="BW2294" s="1">
        <v>0</v>
      </c>
      <c r="BX2294" s="1">
        <v>0</v>
      </c>
    </row>
    <row r="2295" spans="4:76" hidden="1" x14ac:dyDescent="0.25">
      <c r="D2295" s="4"/>
      <c r="E2295" s="5" t="str">
        <f>BJ2295</f>
        <v>DPP-2015-AUG</v>
      </c>
      <c r="F2295" s="5" t="str">
        <f>BK2295</f>
        <v>East (ITC)</v>
      </c>
      <c r="H2295" s="5" t="str">
        <f>BB2295</f>
        <v>Done</v>
      </c>
      <c r="I2295" s="6" t="str">
        <f>BS2295</f>
        <v>In Service</v>
      </c>
      <c r="J2295" s="1" t="s">
        <v>5064</v>
      </c>
      <c r="P2295" s="1" t="str">
        <f>BM2295</f>
        <v>External NRIS</v>
      </c>
      <c r="R2295" s="1">
        <f>BP2295</f>
        <v>2</v>
      </c>
      <c r="T2295" s="1" t="str">
        <f>BQ2295</f>
        <v>Wood</v>
      </c>
      <c r="U2295" s="1" t="str">
        <f>BH2295</f>
        <v>Crawford County</v>
      </c>
      <c r="V2295" s="1" t="str">
        <f>BI2295</f>
        <v>MI</v>
      </c>
      <c r="AB2295" s="1"/>
      <c r="AC2295" s="1"/>
      <c r="AJ2295" s="5"/>
      <c r="AK2295" s="5"/>
      <c r="AL2295" s="5"/>
      <c r="AM2295" s="5"/>
      <c r="AN2295" s="5"/>
      <c r="AO2295" s="5"/>
      <c r="AP2295" s="5"/>
      <c r="AQ2295" s="5"/>
      <c r="AR2295" s="5"/>
      <c r="AS2295" s="5"/>
      <c r="AT2295" s="5"/>
      <c r="AU2295" s="5"/>
      <c r="BB2295" s="1" t="s">
        <v>58</v>
      </c>
      <c r="BC2295" s="2">
        <v>42185</v>
      </c>
      <c r="BE2295" s="2">
        <v>42794</v>
      </c>
      <c r="BF2295" s="2">
        <v>42401</v>
      </c>
      <c r="BG2295" s="1" t="s">
        <v>139</v>
      </c>
      <c r="BH2295" s="1" t="s">
        <v>1374</v>
      </c>
      <c r="BI2295" s="1" t="s">
        <v>130</v>
      </c>
      <c r="BJ2295" s="1" t="s">
        <v>1807</v>
      </c>
      <c r="BK2295" s="1" t="s">
        <v>1808</v>
      </c>
      <c r="BL2295" s="1" t="s">
        <v>134</v>
      </c>
      <c r="BM2295" s="1" t="s">
        <v>2993</v>
      </c>
      <c r="BN2295" s="1" t="s">
        <v>5065</v>
      </c>
      <c r="BO2295" s="1">
        <v>2</v>
      </c>
      <c r="BP2295" s="1">
        <v>2</v>
      </c>
      <c r="BQ2295" s="1" t="s">
        <v>1273</v>
      </c>
      <c r="BR2295" s="1" t="s">
        <v>150</v>
      </c>
      <c r="BS2295" s="1" t="s">
        <v>65</v>
      </c>
      <c r="BT2295" s="2">
        <v>42979</v>
      </c>
      <c r="BU2295" s="1">
        <v>0</v>
      </c>
      <c r="BV2295" s="1">
        <v>0</v>
      </c>
      <c r="BW2295" s="1">
        <v>0</v>
      </c>
      <c r="BX2295" s="1">
        <v>0</v>
      </c>
    </row>
    <row r="2296" spans="4:76" hidden="1" x14ac:dyDescent="0.25">
      <c r="D2296" s="4"/>
      <c r="E2296" s="5" t="str">
        <f>BJ2296</f>
        <v>DPP-2016-AUG</v>
      </c>
      <c r="F2296" s="5" t="str">
        <f>BK2296</f>
        <v>South</v>
      </c>
      <c r="H2296" s="5" t="str">
        <f>BB2296</f>
        <v>Done</v>
      </c>
      <c r="I2296" s="6" t="str">
        <f>BS2296</f>
        <v>Not Started</v>
      </c>
      <c r="J2296" s="1" t="s">
        <v>5230</v>
      </c>
      <c r="P2296" s="1" t="str">
        <f>BM2296</f>
        <v>NRIS</v>
      </c>
      <c r="R2296" s="1">
        <f>BP2296</f>
        <v>100</v>
      </c>
      <c r="T2296" s="1" t="str">
        <f>BQ2296</f>
        <v>Solar</v>
      </c>
      <c r="U2296" s="1" t="str">
        <f>BH2296</f>
        <v>Lee County</v>
      </c>
      <c r="V2296" s="1" t="str">
        <f>BI2296</f>
        <v>AR</v>
      </c>
      <c r="AB2296" s="1"/>
      <c r="AC2296" s="1"/>
      <c r="AJ2296" s="5"/>
      <c r="AK2296" s="5"/>
      <c r="AL2296" s="5"/>
      <c r="AM2296" s="5"/>
      <c r="AN2296" s="5"/>
      <c r="AO2296" s="5"/>
      <c r="AP2296" s="5"/>
      <c r="AQ2296" s="5"/>
      <c r="AR2296" s="32"/>
      <c r="AS2296" s="32"/>
      <c r="AT2296" s="28">
        <f>AR2296/($R2296*1000)</f>
        <v>0</v>
      </c>
      <c r="AU2296" s="28">
        <f>AS2296/($R2296*1000)</f>
        <v>0</v>
      </c>
      <c r="BB2296" s="1" t="s">
        <v>58</v>
      </c>
      <c r="BC2296" s="2">
        <v>42443</v>
      </c>
      <c r="BF2296" s="2">
        <v>43388</v>
      </c>
      <c r="BG2296" s="1" t="s">
        <v>59</v>
      </c>
      <c r="BH2296" s="1" t="s">
        <v>518</v>
      </c>
      <c r="BI2296" s="1" t="s">
        <v>2394</v>
      </c>
      <c r="BJ2296" s="1" t="s">
        <v>3161</v>
      </c>
      <c r="BK2296" s="1" t="s">
        <v>2395</v>
      </c>
      <c r="BL2296" s="1" t="s">
        <v>726</v>
      </c>
      <c r="BM2296" s="1" t="s">
        <v>126</v>
      </c>
      <c r="BN2296" s="1" t="s">
        <v>5231</v>
      </c>
      <c r="BO2296" s="1">
        <v>100</v>
      </c>
      <c r="BP2296" s="1">
        <v>100</v>
      </c>
      <c r="BQ2296" s="1" t="s">
        <v>1485</v>
      </c>
      <c r="BR2296" s="1" t="s">
        <v>1486</v>
      </c>
      <c r="BS2296" s="1" t="s">
        <v>84</v>
      </c>
      <c r="BT2296" s="2">
        <v>44348</v>
      </c>
      <c r="BU2296" s="1">
        <v>100</v>
      </c>
      <c r="BV2296" s="1">
        <v>100</v>
      </c>
      <c r="BW2296" s="1">
        <v>100</v>
      </c>
      <c r="BX2296" s="1">
        <v>100</v>
      </c>
    </row>
    <row r="2297" spans="4:76" hidden="1" x14ac:dyDescent="0.25">
      <c r="D2297" s="4"/>
      <c r="E2297" s="5" t="str">
        <f>BJ2297</f>
        <v>DPP-2016-AUG</v>
      </c>
      <c r="F2297" s="5" t="str">
        <f>BK2297</f>
        <v>South</v>
      </c>
      <c r="H2297" s="5" t="str">
        <f>BB2297</f>
        <v>Withdrawn</v>
      </c>
      <c r="I2297" s="6" t="str">
        <f>BS2297</f>
        <v>Not Started</v>
      </c>
      <c r="J2297" s="1" t="s">
        <v>3403</v>
      </c>
      <c r="P2297" s="1" t="str">
        <f>BM2297</f>
        <v>NRIS</v>
      </c>
      <c r="R2297" s="1">
        <f>BP2297</f>
        <v>50</v>
      </c>
      <c r="T2297" s="1" t="str">
        <f>BQ2297</f>
        <v>Solar</v>
      </c>
      <c r="U2297" s="1" t="str">
        <f>BH2297</f>
        <v>East Feliciana Parish</v>
      </c>
      <c r="V2297" s="1" t="str">
        <f>BI2297</f>
        <v>LA</v>
      </c>
      <c r="AB2297" s="1"/>
      <c r="AC2297" s="1"/>
      <c r="AJ2297" s="5"/>
      <c r="AK2297" s="5"/>
      <c r="AL2297" s="5"/>
      <c r="AM2297" s="5"/>
      <c r="AN2297" s="5"/>
      <c r="AO2297" s="5"/>
      <c r="AP2297" s="5"/>
      <c r="AQ2297" s="5"/>
      <c r="AR2297" s="32"/>
      <c r="AS2297" s="32"/>
      <c r="AT2297" s="28">
        <f>AR2297/($R2297*1000)</f>
        <v>0</v>
      </c>
      <c r="AU2297" s="28">
        <f>AS2297/($R2297*1000)</f>
        <v>0</v>
      </c>
      <c r="BB2297" s="1" t="s">
        <v>73</v>
      </c>
      <c r="BC2297" s="2">
        <v>42443</v>
      </c>
      <c r="BD2297" s="2">
        <v>42871</v>
      </c>
      <c r="BF2297" s="2">
        <v>43388</v>
      </c>
      <c r="BG2297" s="1" t="s">
        <v>59</v>
      </c>
      <c r="BH2297" s="1" t="s">
        <v>3398</v>
      </c>
      <c r="BI2297" s="1" t="s">
        <v>61</v>
      </c>
      <c r="BJ2297" s="1" t="s">
        <v>3161</v>
      </c>
      <c r="BK2297" s="1" t="s">
        <v>2395</v>
      </c>
      <c r="BL2297" s="1" t="s">
        <v>726</v>
      </c>
      <c r="BM2297" s="1" t="s">
        <v>126</v>
      </c>
      <c r="BN2297" s="1" t="s">
        <v>3404</v>
      </c>
      <c r="BO2297" s="1">
        <v>50</v>
      </c>
      <c r="BP2297" s="1">
        <v>50</v>
      </c>
      <c r="BQ2297" s="1" t="s">
        <v>1485</v>
      </c>
      <c r="BR2297" s="1" t="s">
        <v>1486</v>
      </c>
      <c r="BS2297" s="1" t="s">
        <v>84</v>
      </c>
      <c r="BU2297" s="1">
        <v>0</v>
      </c>
      <c r="BV2297" s="1">
        <v>0</v>
      </c>
      <c r="BW2297" s="1">
        <v>0</v>
      </c>
      <c r="BX2297" s="1">
        <v>0</v>
      </c>
    </row>
    <row r="2298" spans="4:76" hidden="1" x14ac:dyDescent="0.25">
      <c r="D2298" s="4"/>
      <c r="E2298" s="5" t="str">
        <f>BJ2298</f>
        <v>DPP-2016-AUG</v>
      </c>
      <c r="F2298" s="5" t="str">
        <f>BK2298</f>
        <v>South</v>
      </c>
      <c r="H2298" s="5" t="str">
        <f>BB2298</f>
        <v>Done</v>
      </c>
      <c r="I2298" s="6" t="str">
        <f>BS2298</f>
        <v>In Service</v>
      </c>
      <c r="J2298" s="1" t="s">
        <v>5070</v>
      </c>
      <c r="P2298" s="1" t="str">
        <f>BM2298</f>
        <v>NRIS</v>
      </c>
      <c r="R2298" s="1">
        <f>BP2298</f>
        <v>1044.8</v>
      </c>
      <c r="T2298" s="1" t="str">
        <f>BQ2298</f>
        <v>Gas</v>
      </c>
      <c r="U2298" s="1" t="str">
        <f>BH2298</f>
        <v>Montgomery County</v>
      </c>
      <c r="V2298" s="1" t="str">
        <f>BI2298</f>
        <v>TX</v>
      </c>
      <c r="AB2298" s="1"/>
      <c r="AC2298" s="1"/>
      <c r="AJ2298" s="5"/>
      <c r="AK2298" s="5"/>
      <c r="AL2298" s="5"/>
      <c r="AM2298" s="5"/>
      <c r="AN2298" s="5"/>
      <c r="AO2298" s="5"/>
      <c r="AP2298" s="5"/>
      <c r="AQ2298" s="5"/>
      <c r="AR2298" s="5"/>
      <c r="AS2298" s="5"/>
      <c r="AT2298" s="5"/>
      <c r="AU2298" s="5"/>
      <c r="BB2298" s="1" t="s">
        <v>58</v>
      </c>
      <c r="BC2298" s="2">
        <v>42257</v>
      </c>
      <c r="BE2298" s="2">
        <v>43308</v>
      </c>
      <c r="BF2298" s="2">
        <v>44032</v>
      </c>
      <c r="BG2298" s="1" t="s">
        <v>59</v>
      </c>
      <c r="BH2298" s="1" t="s">
        <v>763</v>
      </c>
      <c r="BI2298" s="1" t="s">
        <v>67</v>
      </c>
      <c r="BJ2298" s="1" t="s">
        <v>3161</v>
      </c>
      <c r="BK2298" s="1" t="s">
        <v>2395</v>
      </c>
      <c r="BL2298" s="1" t="s">
        <v>726</v>
      </c>
      <c r="BM2298" s="1" t="s">
        <v>126</v>
      </c>
      <c r="BN2298" s="1" t="s">
        <v>5071</v>
      </c>
      <c r="BO2298" s="1">
        <v>923.8</v>
      </c>
      <c r="BP2298" s="1">
        <v>1044.8</v>
      </c>
      <c r="BQ2298" s="1" t="s">
        <v>64</v>
      </c>
      <c r="BR2298" s="1" t="s">
        <v>94</v>
      </c>
      <c r="BS2298" s="1" t="s">
        <v>65</v>
      </c>
      <c r="BT2298" s="2">
        <v>44013</v>
      </c>
      <c r="BU2298" s="1">
        <v>1044.8</v>
      </c>
      <c r="BV2298" s="1">
        <v>923.8</v>
      </c>
      <c r="BW2298" s="1">
        <v>1044.8</v>
      </c>
      <c r="BX2298" s="1">
        <v>923.8</v>
      </c>
    </row>
    <row r="2299" spans="4:76" hidden="1" x14ac:dyDescent="0.25">
      <c r="D2299" s="4"/>
      <c r="E2299" s="5" t="str">
        <f>BJ2299</f>
        <v>DPP-2016-FEB</v>
      </c>
      <c r="F2299" s="5" t="str">
        <f>BK2299</f>
        <v>South</v>
      </c>
      <c r="H2299" s="5" t="str">
        <f>BB2299</f>
        <v>Done</v>
      </c>
      <c r="I2299" s="6" t="str">
        <f>BS2299</f>
        <v>In Service</v>
      </c>
      <c r="J2299" s="1" t="s">
        <v>5072</v>
      </c>
      <c r="P2299" s="1" t="str">
        <f>BM2299</f>
        <v>ERIS</v>
      </c>
      <c r="R2299" s="1">
        <f>BP2299</f>
        <v>52</v>
      </c>
      <c r="T2299" s="1" t="str">
        <f>BQ2299</f>
        <v>Solar</v>
      </c>
      <c r="U2299" s="1" t="str">
        <f>BH2299</f>
        <v>Lamar County</v>
      </c>
      <c r="V2299" s="1" t="str">
        <f>BI2299</f>
        <v>MS</v>
      </c>
      <c r="AB2299" s="1"/>
      <c r="AC2299" s="1"/>
      <c r="AJ2299" s="5"/>
      <c r="AK2299" s="5"/>
      <c r="AL2299" s="5"/>
      <c r="AM2299" s="5"/>
      <c r="AN2299" s="5"/>
      <c r="AO2299" s="5"/>
      <c r="AP2299" s="5"/>
      <c r="AQ2299" s="5"/>
      <c r="AR2299" s="5"/>
      <c r="AS2299" s="5"/>
      <c r="AT2299" s="5"/>
      <c r="AU2299" s="5"/>
      <c r="BB2299" s="1" t="s">
        <v>58</v>
      </c>
      <c r="BC2299" s="2">
        <v>42258</v>
      </c>
      <c r="BE2299" s="2">
        <v>42429</v>
      </c>
      <c r="BF2299" s="2">
        <v>42817</v>
      </c>
      <c r="BG2299" s="1" t="s">
        <v>4731</v>
      </c>
      <c r="BH2299" s="1" t="s">
        <v>3010</v>
      </c>
      <c r="BI2299" s="1" t="s">
        <v>2526</v>
      </c>
      <c r="BJ2299" s="1" t="s">
        <v>724</v>
      </c>
      <c r="BK2299" s="1" t="s">
        <v>2395</v>
      </c>
      <c r="BL2299" s="1" t="s">
        <v>2320</v>
      </c>
      <c r="BM2299" s="1" t="s">
        <v>62</v>
      </c>
      <c r="BN2299" s="1" t="s">
        <v>5073</v>
      </c>
      <c r="BO2299" s="1">
        <v>52</v>
      </c>
      <c r="BP2299" s="1">
        <v>52</v>
      </c>
      <c r="BQ2299" s="1" t="s">
        <v>1485</v>
      </c>
      <c r="BR2299" s="1" t="s">
        <v>1486</v>
      </c>
      <c r="BS2299" s="1" t="s">
        <v>65</v>
      </c>
      <c r="BT2299" s="2">
        <v>42248</v>
      </c>
      <c r="BU2299" s="1">
        <v>0</v>
      </c>
      <c r="BV2299" s="1">
        <v>0</v>
      </c>
      <c r="BW2299" s="1">
        <v>0</v>
      </c>
      <c r="BX2299" s="1">
        <v>0</v>
      </c>
    </row>
    <row r="2300" spans="4:76" hidden="1" x14ac:dyDescent="0.25">
      <c r="D2300" s="4"/>
      <c r="E2300" s="5" t="str">
        <f>BJ2300</f>
        <v>DPP-2016-AUG</v>
      </c>
      <c r="F2300" s="5" t="str">
        <f>BK2300</f>
        <v>Central</v>
      </c>
      <c r="H2300" s="5" t="str">
        <f>BB2300</f>
        <v>Done</v>
      </c>
      <c r="I2300" s="6" t="str">
        <f>BS2300</f>
        <v>Under Construction</v>
      </c>
      <c r="J2300" s="1" t="s">
        <v>5074</v>
      </c>
      <c r="P2300" s="1" t="str">
        <f>BM2300</f>
        <v>NRIS</v>
      </c>
      <c r="R2300" s="1">
        <f>BP2300</f>
        <v>144</v>
      </c>
      <c r="T2300" s="1" t="str">
        <f>BQ2300</f>
        <v>Wind</v>
      </c>
      <c r="U2300" s="1" t="str">
        <f>BH2300</f>
        <v>DeWitt County</v>
      </c>
      <c r="V2300" s="1" t="str">
        <f>BI2300</f>
        <v>IL</v>
      </c>
      <c r="AB2300" s="1"/>
      <c r="AC2300" s="1"/>
      <c r="AJ2300" s="5"/>
      <c r="AK2300" s="5"/>
      <c r="AL2300" s="5"/>
      <c r="AM2300" s="5"/>
      <c r="AN2300" s="5"/>
      <c r="AO2300" s="5"/>
      <c r="AP2300" s="5"/>
      <c r="AQ2300" s="5"/>
      <c r="AR2300" s="5"/>
      <c r="AS2300" s="5"/>
      <c r="AT2300" s="5"/>
      <c r="AU2300" s="5"/>
      <c r="BB2300" s="1" t="s">
        <v>58</v>
      </c>
      <c r="BC2300" s="2">
        <v>42261</v>
      </c>
      <c r="BE2300" s="2">
        <v>43398</v>
      </c>
      <c r="BF2300" s="2">
        <v>42979</v>
      </c>
      <c r="BG2300" s="1" t="s">
        <v>122</v>
      </c>
      <c r="BH2300" s="1" t="s">
        <v>2187</v>
      </c>
      <c r="BI2300" s="1" t="s">
        <v>124</v>
      </c>
      <c r="BJ2300" s="1" t="s">
        <v>3161</v>
      </c>
      <c r="BK2300" s="1" t="s">
        <v>2435</v>
      </c>
      <c r="BL2300" s="1" t="s">
        <v>726</v>
      </c>
      <c r="BM2300" s="1" t="s">
        <v>126</v>
      </c>
      <c r="BN2300" s="1" t="s">
        <v>5075</v>
      </c>
      <c r="BO2300" s="1">
        <v>144</v>
      </c>
      <c r="BP2300" s="1">
        <v>144</v>
      </c>
      <c r="BQ2300" s="1" t="s">
        <v>97</v>
      </c>
      <c r="BR2300" s="1" t="s">
        <v>98</v>
      </c>
      <c r="BS2300" s="1" t="s">
        <v>71</v>
      </c>
      <c r="BT2300" s="2">
        <v>43009</v>
      </c>
      <c r="BU2300" s="1">
        <v>144</v>
      </c>
      <c r="BV2300" s="1">
        <v>144</v>
      </c>
      <c r="BW2300" s="1">
        <v>144</v>
      </c>
      <c r="BX2300" s="1">
        <v>144</v>
      </c>
    </row>
    <row r="2301" spans="4:76" hidden="1" x14ac:dyDescent="0.25">
      <c r="D2301" s="4"/>
      <c r="E2301" s="5" t="str">
        <f>BJ2301</f>
        <v>DPP-2016-FEB</v>
      </c>
      <c r="F2301" s="5" t="str">
        <f>BK2301</f>
        <v>West</v>
      </c>
      <c r="H2301" s="5" t="str">
        <f>BB2301</f>
        <v>Done</v>
      </c>
      <c r="I2301" s="6" t="str">
        <f>BS2301</f>
        <v>In Service</v>
      </c>
      <c r="J2301" s="1" t="s">
        <v>5076</v>
      </c>
      <c r="P2301" s="1" t="str">
        <f>BM2301</f>
        <v>NRIS</v>
      </c>
      <c r="R2301" s="1">
        <f>BP2301</f>
        <v>200</v>
      </c>
      <c r="T2301" s="1" t="str">
        <f>BQ2301</f>
        <v>Wind</v>
      </c>
      <c r="U2301" s="1" t="str">
        <f>BH2301</f>
        <v>Poweshiek County</v>
      </c>
      <c r="V2301" s="1" t="str">
        <f>BI2301</f>
        <v>IA</v>
      </c>
      <c r="AB2301" s="1"/>
      <c r="AC2301" s="1"/>
      <c r="AJ2301" s="5"/>
      <c r="AK2301" s="5"/>
      <c r="AL2301" s="5"/>
      <c r="AM2301" s="5"/>
      <c r="AN2301" s="5"/>
      <c r="AO2301" s="5"/>
      <c r="AP2301" s="5"/>
      <c r="AQ2301" s="5"/>
      <c r="AR2301" s="5"/>
      <c r="AS2301" s="5"/>
      <c r="AT2301" s="5"/>
      <c r="AU2301" s="5"/>
      <c r="BB2301" s="1" t="s">
        <v>58</v>
      </c>
      <c r="BC2301" s="2">
        <v>42261</v>
      </c>
      <c r="BE2301" s="2">
        <v>43504</v>
      </c>
      <c r="BF2301" s="2">
        <v>43344</v>
      </c>
      <c r="BG2301" s="1" t="s">
        <v>251</v>
      </c>
      <c r="BH2301" s="1" t="s">
        <v>1703</v>
      </c>
      <c r="BI2301" s="1" t="s">
        <v>89</v>
      </c>
      <c r="BJ2301" s="1" t="s">
        <v>724</v>
      </c>
      <c r="BK2301" s="1" t="s">
        <v>725</v>
      </c>
      <c r="BL2301" s="1" t="s">
        <v>726</v>
      </c>
      <c r="BM2301" s="1" t="s">
        <v>126</v>
      </c>
      <c r="BN2301" s="1" t="s">
        <v>5077</v>
      </c>
      <c r="BO2301" s="1">
        <v>200</v>
      </c>
      <c r="BP2301" s="1">
        <v>200</v>
      </c>
      <c r="BQ2301" s="1" t="s">
        <v>97</v>
      </c>
      <c r="BR2301" s="1" t="s">
        <v>98</v>
      </c>
      <c r="BS2301" s="1" t="s">
        <v>65</v>
      </c>
      <c r="BT2301" s="2">
        <v>43282</v>
      </c>
      <c r="BU2301" s="1">
        <v>200</v>
      </c>
      <c r="BV2301" s="1">
        <v>200</v>
      </c>
      <c r="BW2301" s="1">
        <v>200</v>
      </c>
      <c r="BX2301" s="1">
        <v>200</v>
      </c>
    </row>
    <row r="2302" spans="4:76" hidden="1" x14ac:dyDescent="0.25">
      <c r="D2302" s="4"/>
      <c r="E2302" s="5" t="str">
        <f>BJ2302</f>
        <v>DPP-2016-AUG</v>
      </c>
      <c r="F2302" s="5" t="str">
        <f>BK2302</f>
        <v>West</v>
      </c>
      <c r="H2302" s="5" t="str">
        <f>BB2302</f>
        <v>Done</v>
      </c>
      <c r="I2302" s="6" t="str">
        <f>BS2302</f>
        <v>Under Construction</v>
      </c>
      <c r="J2302" s="1" t="s">
        <v>5078</v>
      </c>
      <c r="P2302" s="1" t="str">
        <f>BM2302</f>
        <v>NRIS</v>
      </c>
      <c r="R2302" s="1">
        <f>BP2302</f>
        <v>246</v>
      </c>
      <c r="T2302" s="1" t="str">
        <f>BQ2302</f>
        <v>Wind</v>
      </c>
      <c r="U2302" s="1" t="str">
        <f>BH2302</f>
        <v>Atchison County</v>
      </c>
      <c r="V2302" s="1" t="str">
        <f>BI2302</f>
        <v>MO</v>
      </c>
      <c r="AB2302" s="1"/>
      <c r="AC2302" s="1"/>
      <c r="AJ2302" s="5"/>
      <c r="AK2302" s="5"/>
      <c r="AL2302" s="5"/>
      <c r="AM2302" s="5"/>
      <c r="AN2302" s="5"/>
      <c r="AO2302" s="5"/>
      <c r="AP2302" s="5"/>
      <c r="AQ2302" s="5"/>
      <c r="AR2302" s="5"/>
      <c r="AS2302" s="5"/>
      <c r="AT2302" s="5"/>
      <c r="AU2302" s="5"/>
      <c r="BB2302" s="1" t="s">
        <v>58</v>
      </c>
      <c r="BC2302" s="2">
        <v>42261</v>
      </c>
      <c r="BE2302" s="2">
        <v>43902</v>
      </c>
      <c r="BF2302" s="2">
        <v>44013</v>
      </c>
      <c r="BG2302" s="1" t="s">
        <v>251</v>
      </c>
      <c r="BH2302" s="1" t="s">
        <v>1913</v>
      </c>
      <c r="BI2302" s="1" t="s">
        <v>488</v>
      </c>
      <c r="BJ2302" s="1" t="s">
        <v>3161</v>
      </c>
      <c r="BK2302" s="1" t="s">
        <v>725</v>
      </c>
      <c r="BL2302" s="1" t="s">
        <v>726</v>
      </c>
      <c r="BM2302" s="1" t="s">
        <v>126</v>
      </c>
      <c r="BN2302" s="1" t="s">
        <v>5079</v>
      </c>
      <c r="BO2302" s="1">
        <v>246</v>
      </c>
      <c r="BP2302" s="1">
        <v>246</v>
      </c>
      <c r="BQ2302" s="1" t="s">
        <v>97</v>
      </c>
      <c r="BR2302" s="1" t="s">
        <v>98</v>
      </c>
      <c r="BS2302" s="1" t="s">
        <v>71</v>
      </c>
      <c r="BT2302" s="2">
        <v>44454</v>
      </c>
      <c r="BU2302" s="1">
        <v>246</v>
      </c>
      <c r="BV2302" s="1">
        <v>246</v>
      </c>
      <c r="BW2302" s="1">
        <v>246</v>
      </c>
      <c r="BX2302" s="1">
        <v>246</v>
      </c>
    </row>
    <row r="2303" spans="4:76" hidden="1" x14ac:dyDescent="0.25">
      <c r="D2303" s="4"/>
      <c r="E2303" s="5" t="str">
        <f>BJ2303</f>
        <v>DPP-2016-AUG</v>
      </c>
      <c r="F2303" s="5" t="str">
        <f>BK2303</f>
        <v>South</v>
      </c>
      <c r="H2303" s="5" t="str">
        <f>BB2303</f>
        <v>Done</v>
      </c>
      <c r="I2303" s="6" t="str">
        <f>BS2303</f>
        <v>In Service</v>
      </c>
      <c r="J2303" s="1" t="s">
        <v>5080</v>
      </c>
      <c r="P2303" s="1" t="str">
        <f>BM2303</f>
        <v>NRIS</v>
      </c>
      <c r="R2303" s="1">
        <f>BP2303</f>
        <v>36.4</v>
      </c>
      <c r="T2303" s="1" t="str">
        <f>BQ2303</f>
        <v>Gas</v>
      </c>
      <c r="U2303" s="1" t="str">
        <f>BH2303</f>
        <v>Hinds County</v>
      </c>
      <c r="V2303" s="1" t="str">
        <f>BI2303</f>
        <v>MS</v>
      </c>
      <c r="AB2303" s="1"/>
      <c r="AC2303" s="1"/>
      <c r="AJ2303" s="5"/>
      <c r="AK2303" s="5"/>
      <c r="AL2303" s="5"/>
      <c r="AM2303" s="5"/>
      <c r="AN2303" s="5"/>
      <c r="AO2303" s="5"/>
      <c r="AP2303" s="5"/>
      <c r="AQ2303" s="5"/>
      <c r="AR2303" s="5"/>
      <c r="AS2303" s="5"/>
      <c r="AT2303" s="5"/>
      <c r="AU2303" s="5"/>
      <c r="BB2303" s="1" t="s">
        <v>58</v>
      </c>
      <c r="BC2303" s="2">
        <v>42261</v>
      </c>
      <c r="BF2303" s="2">
        <v>43405</v>
      </c>
      <c r="BG2303" s="1" t="s">
        <v>59</v>
      </c>
      <c r="BH2303" s="1" t="s">
        <v>4453</v>
      </c>
      <c r="BI2303" s="1" t="s">
        <v>2526</v>
      </c>
      <c r="BJ2303" s="1" t="s">
        <v>3161</v>
      </c>
      <c r="BK2303" s="1" t="s">
        <v>2395</v>
      </c>
      <c r="BL2303" s="1" t="s">
        <v>726</v>
      </c>
      <c r="BM2303" s="1" t="s">
        <v>126</v>
      </c>
      <c r="BN2303" s="1" t="s">
        <v>5081</v>
      </c>
      <c r="BO2303" s="1">
        <v>31.9</v>
      </c>
      <c r="BP2303" s="1">
        <v>36.4</v>
      </c>
      <c r="BQ2303" s="1" t="s">
        <v>64</v>
      </c>
      <c r="BR2303" s="1" t="s">
        <v>150</v>
      </c>
      <c r="BS2303" s="1" t="s">
        <v>65</v>
      </c>
      <c r="BT2303" s="2">
        <v>43405</v>
      </c>
      <c r="BU2303" s="1">
        <v>36.4</v>
      </c>
      <c r="BV2303" s="1">
        <v>31.9</v>
      </c>
      <c r="BW2303" s="1">
        <v>36.4</v>
      </c>
      <c r="BX2303" s="1">
        <v>31.9</v>
      </c>
    </row>
    <row r="2304" spans="4:76" hidden="1" x14ac:dyDescent="0.25">
      <c r="D2304" s="4"/>
      <c r="E2304" s="5">
        <f>BJ2304</f>
        <v>0</v>
      </c>
      <c r="F2304" s="5">
        <f>BK2304</f>
        <v>0</v>
      </c>
      <c r="H2304" s="5" t="str">
        <f>BB2304</f>
        <v>Done</v>
      </c>
      <c r="I2304" s="6" t="str">
        <f>BS2304</f>
        <v>In Service</v>
      </c>
      <c r="J2304" s="1" t="s">
        <v>5235</v>
      </c>
      <c r="P2304" s="1" t="str">
        <f>BM2304</f>
        <v>ERIS</v>
      </c>
      <c r="R2304" s="1">
        <f>BP2304</f>
        <v>1</v>
      </c>
      <c r="T2304" s="1" t="str">
        <f>BQ2304</f>
        <v>Solar</v>
      </c>
      <c r="U2304" s="1" t="str">
        <f>BH2304</f>
        <v>Dodge County</v>
      </c>
      <c r="V2304" s="1" t="str">
        <f>BI2304</f>
        <v>MN</v>
      </c>
      <c r="AB2304" s="1"/>
      <c r="AC2304" s="1"/>
      <c r="AJ2304" s="5"/>
      <c r="AK2304" s="5"/>
      <c r="AL2304" s="5"/>
      <c r="AM2304" s="5"/>
      <c r="AN2304" s="5"/>
      <c r="AO2304" s="5"/>
      <c r="AP2304" s="5"/>
      <c r="AQ2304" s="5"/>
      <c r="AR2304" s="32"/>
      <c r="AS2304" s="32"/>
      <c r="AT2304" s="28">
        <f>AR2304/($R2304*1000)</f>
        <v>0</v>
      </c>
      <c r="AU2304" s="28">
        <f>AS2304/($R2304*1000)</f>
        <v>0</v>
      </c>
      <c r="BB2304" s="1" t="s">
        <v>58</v>
      </c>
      <c r="BC2304" s="2">
        <v>42457</v>
      </c>
      <c r="BE2304" s="2">
        <v>42800</v>
      </c>
      <c r="BF2304" s="2">
        <v>42613</v>
      </c>
      <c r="BG2304" s="1" t="s">
        <v>91</v>
      </c>
      <c r="BH2304" s="1" t="s">
        <v>297</v>
      </c>
      <c r="BI2304" s="1" t="s">
        <v>93</v>
      </c>
      <c r="BL2304" s="1" t="s">
        <v>134</v>
      </c>
      <c r="BM2304" s="1" t="s">
        <v>62</v>
      </c>
      <c r="BN2304" s="1" t="s">
        <v>479</v>
      </c>
      <c r="BO2304" s="1">
        <v>1</v>
      </c>
      <c r="BP2304" s="1">
        <v>1</v>
      </c>
      <c r="BQ2304" s="1" t="s">
        <v>1485</v>
      </c>
      <c r="BR2304" s="1" t="s">
        <v>1486</v>
      </c>
      <c r="BS2304" s="1" t="s">
        <v>65</v>
      </c>
      <c r="BT2304" s="2">
        <v>42644</v>
      </c>
      <c r="BU2304" s="1">
        <v>0</v>
      </c>
      <c r="BV2304" s="1">
        <v>0</v>
      </c>
      <c r="BW2304" s="1">
        <v>0</v>
      </c>
      <c r="BX2304" s="1">
        <v>0</v>
      </c>
    </row>
    <row r="2305" spans="4:76" x14ac:dyDescent="0.25">
      <c r="D2305" s="4"/>
      <c r="E2305" s="5" t="str">
        <f>BJ2305</f>
        <v>DPP-2016-AUG</v>
      </c>
      <c r="F2305" s="5" t="str">
        <f>BK2305</f>
        <v>West</v>
      </c>
      <c r="G2305" s="5" t="str">
        <f>_xlfn.CONCAT(E2305,F2305)</f>
        <v>DPP-2016-AUGWest</v>
      </c>
      <c r="H2305" s="5" t="str">
        <f>BB2305</f>
        <v>Done</v>
      </c>
      <c r="I2305" s="6" t="str">
        <f>BS2305</f>
        <v>In Service</v>
      </c>
      <c r="J2305" s="1" t="s">
        <v>5236</v>
      </c>
      <c r="P2305" s="1" t="str">
        <f>BM2305</f>
        <v>NRIS</v>
      </c>
      <c r="Q2305" s="1" t="s">
        <v>6202</v>
      </c>
      <c r="R2305" s="1">
        <f>BP2305</f>
        <v>140</v>
      </c>
      <c r="T2305" s="1" t="str">
        <f>BQ2305</f>
        <v>Wind</v>
      </c>
      <c r="U2305" s="1" t="str">
        <f>BH2305</f>
        <v>Poweshiek County</v>
      </c>
      <c r="V2305" s="1" t="str">
        <f>BI2305</f>
        <v>IA</v>
      </c>
      <c r="Z2305" s="1">
        <v>1</v>
      </c>
      <c r="AA2305" s="1">
        <f>IF(H2305="Withdrawn",0,1)</f>
        <v>1</v>
      </c>
      <c r="AB2305" s="36">
        <v>820523</v>
      </c>
      <c r="AC2305" s="36">
        <v>3763917</v>
      </c>
      <c r="AJ2305" s="5"/>
      <c r="AK2305" s="5"/>
      <c r="AL2305" s="32">
        <f>SUM(AB2305:AK2305)</f>
        <v>4584440</v>
      </c>
      <c r="AM2305" s="32"/>
      <c r="AN2305" s="32"/>
      <c r="AO2305" s="32">
        <v>0</v>
      </c>
      <c r="AP2305" s="32">
        <f>8382507+52683</f>
        <v>8435190</v>
      </c>
      <c r="AQ2305" s="32">
        <v>0</v>
      </c>
      <c r="AR2305" s="32">
        <f>AM2305+AP2305</f>
        <v>8435190</v>
      </c>
      <c r="AS2305" s="32">
        <f>AR2305+AN2305+AO2305+AQ2305</f>
        <v>8435190</v>
      </c>
      <c r="AT2305" s="28">
        <f>AR2305/($R2305*1000)</f>
        <v>60.251357142857145</v>
      </c>
      <c r="AU2305" s="28">
        <f>AS2305/($R2305*1000)</f>
        <v>60.251357142857145</v>
      </c>
      <c r="AV2305" s="16">
        <f>IF(P2305 = "NRIS",AS2305,AR2305)</f>
        <v>8435190</v>
      </c>
      <c r="BB2305" s="1" t="s">
        <v>58</v>
      </c>
      <c r="BC2305" s="2">
        <v>42443</v>
      </c>
      <c r="BE2305" s="2">
        <v>44060</v>
      </c>
      <c r="BF2305" s="2">
        <v>42979</v>
      </c>
      <c r="BG2305" s="1" t="s">
        <v>251</v>
      </c>
      <c r="BH2305" s="1" t="s">
        <v>1703</v>
      </c>
      <c r="BI2305" s="1" t="s">
        <v>89</v>
      </c>
      <c r="BJ2305" s="1" t="s">
        <v>3161</v>
      </c>
      <c r="BK2305" s="1" t="s">
        <v>725</v>
      </c>
      <c r="BL2305" s="1" t="s">
        <v>726</v>
      </c>
      <c r="BM2305" s="1" t="s">
        <v>126</v>
      </c>
      <c r="BN2305" s="1" t="s">
        <v>5237</v>
      </c>
      <c r="BO2305" s="1">
        <v>140</v>
      </c>
      <c r="BP2305" s="1">
        <v>140</v>
      </c>
      <c r="BQ2305" s="1" t="s">
        <v>97</v>
      </c>
      <c r="BR2305" s="1" t="s">
        <v>98</v>
      </c>
      <c r="BS2305" s="1" t="s">
        <v>65</v>
      </c>
      <c r="BT2305" s="2">
        <v>42979</v>
      </c>
      <c r="BU2305" s="1">
        <v>140</v>
      </c>
      <c r="BV2305" s="1">
        <v>140</v>
      </c>
      <c r="BW2305" s="1">
        <v>140</v>
      </c>
      <c r="BX2305" s="1">
        <v>140</v>
      </c>
    </row>
    <row r="2306" spans="4:76" hidden="1" x14ac:dyDescent="0.25">
      <c r="D2306" s="4"/>
      <c r="E2306" s="5" t="str">
        <f>BJ2306</f>
        <v>DPP-2017-FEB</v>
      </c>
      <c r="F2306" s="5" t="str">
        <f>BK2306</f>
        <v>West</v>
      </c>
      <c r="H2306" s="5" t="str">
        <f>BB2306</f>
        <v>Withdrawn</v>
      </c>
      <c r="I2306" s="6" t="str">
        <f>BS2306</f>
        <v>Not Started</v>
      </c>
      <c r="J2306" s="1" t="s">
        <v>4836</v>
      </c>
      <c r="P2306" s="1" t="str">
        <f>BM2306</f>
        <v>NRIS</v>
      </c>
      <c r="R2306" s="1">
        <f>BP2306</f>
        <v>102</v>
      </c>
      <c r="T2306" s="1" t="str">
        <f>BQ2306</f>
        <v>Wind</v>
      </c>
      <c r="U2306" s="1" t="str">
        <f>BH2306</f>
        <v>Renville County</v>
      </c>
      <c r="V2306" s="1" t="str">
        <f>BI2306</f>
        <v>MN</v>
      </c>
      <c r="AB2306" s="1"/>
      <c r="AC2306" s="1"/>
      <c r="AJ2306" s="5"/>
      <c r="AK2306" s="5"/>
      <c r="AL2306" s="5"/>
      <c r="AM2306" s="5"/>
      <c r="AN2306" s="5"/>
      <c r="AO2306" s="5"/>
      <c r="AP2306" s="5"/>
      <c r="AQ2306" s="5"/>
      <c r="AR2306" s="32"/>
      <c r="AS2306" s="32"/>
      <c r="AT2306" s="28">
        <f>AR2306/($R2306*1000)</f>
        <v>0</v>
      </c>
      <c r="AU2306" s="28">
        <f>AS2306/($R2306*1000)</f>
        <v>0</v>
      </c>
      <c r="BB2306" s="1" t="s">
        <v>73</v>
      </c>
      <c r="BC2306" s="2">
        <v>42464</v>
      </c>
      <c r="BD2306" s="2">
        <v>43564</v>
      </c>
      <c r="BF2306" s="2">
        <v>43830</v>
      </c>
      <c r="BG2306" s="1" t="s">
        <v>153</v>
      </c>
      <c r="BH2306" s="1" t="s">
        <v>1557</v>
      </c>
      <c r="BI2306" s="1" t="s">
        <v>93</v>
      </c>
      <c r="BJ2306" s="1" t="s">
        <v>3220</v>
      </c>
      <c r="BK2306" s="1" t="s">
        <v>725</v>
      </c>
      <c r="BL2306" s="1" t="s">
        <v>726</v>
      </c>
      <c r="BM2306" s="1" t="s">
        <v>126</v>
      </c>
      <c r="BN2306" s="1" t="s">
        <v>4837</v>
      </c>
      <c r="BO2306" s="1">
        <v>102</v>
      </c>
      <c r="BP2306" s="1">
        <v>102</v>
      </c>
      <c r="BQ2306" s="1" t="s">
        <v>97</v>
      </c>
      <c r="BR2306" s="1" t="s">
        <v>98</v>
      </c>
      <c r="BS2306" s="1" t="s">
        <v>84</v>
      </c>
      <c r="BU2306" s="1">
        <v>0</v>
      </c>
      <c r="BV2306" s="1">
        <v>0</v>
      </c>
      <c r="BW2306" s="1">
        <v>0</v>
      </c>
      <c r="BX2306" s="1">
        <v>0</v>
      </c>
    </row>
    <row r="2307" spans="4:76" hidden="1" x14ac:dyDescent="0.25">
      <c r="D2307" s="4"/>
      <c r="E2307" s="5" t="str">
        <f>BJ2307</f>
        <v>DPP-2016-AUG</v>
      </c>
      <c r="F2307" s="5" t="str">
        <f>BK2307</f>
        <v>South</v>
      </c>
      <c r="H2307" s="5" t="str">
        <f>BB2307</f>
        <v>Done</v>
      </c>
      <c r="I2307" s="6" t="str">
        <f>BS2307</f>
        <v>In Service</v>
      </c>
      <c r="J2307" s="1" t="s">
        <v>5088</v>
      </c>
      <c r="P2307" s="1" t="str">
        <f>BM2307</f>
        <v>NRIS</v>
      </c>
      <c r="R2307" s="1">
        <f>BP2307</f>
        <v>134.82</v>
      </c>
      <c r="T2307" s="1" t="str">
        <f>BQ2307</f>
        <v>Gas</v>
      </c>
      <c r="U2307" s="1" t="str">
        <f>BH2307</f>
        <v>Orleans Parish</v>
      </c>
      <c r="V2307" s="1" t="str">
        <f>BI2307</f>
        <v>LA</v>
      </c>
      <c r="AB2307" s="1"/>
      <c r="AC2307" s="1"/>
      <c r="AJ2307" s="5"/>
      <c r="AK2307" s="5"/>
      <c r="AL2307" s="5"/>
      <c r="AM2307" s="5"/>
      <c r="AN2307" s="5"/>
      <c r="AO2307" s="5"/>
      <c r="AP2307" s="5"/>
      <c r="AQ2307" s="5"/>
      <c r="AR2307" s="5"/>
      <c r="AS2307" s="5"/>
      <c r="AT2307" s="5"/>
      <c r="AU2307" s="5"/>
      <c r="BB2307" s="1" t="s">
        <v>58</v>
      </c>
      <c r="BC2307" s="2">
        <v>42261</v>
      </c>
      <c r="BF2307" s="2">
        <v>43009</v>
      </c>
      <c r="BG2307" s="1" t="s">
        <v>59</v>
      </c>
      <c r="BH2307" s="1" t="s">
        <v>2844</v>
      </c>
      <c r="BI2307" s="1" t="s">
        <v>61</v>
      </c>
      <c r="BJ2307" s="1" t="s">
        <v>3161</v>
      </c>
      <c r="BK2307" s="1" t="s">
        <v>2395</v>
      </c>
      <c r="BL2307" s="1" t="s">
        <v>726</v>
      </c>
      <c r="BM2307" s="1" t="s">
        <v>126</v>
      </c>
      <c r="BN2307" s="1" t="s">
        <v>5089</v>
      </c>
      <c r="BO2307" s="1">
        <v>134.82</v>
      </c>
      <c r="BP2307" s="1">
        <v>134.82</v>
      </c>
      <c r="BQ2307" s="1" t="s">
        <v>64</v>
      </c>
      <c r="BR2307" s="1" t="s">
        <v>150</v>
      </c>
      <c r="BS2307" s="1" t="s">
        <v>65</v>
      </c>
      <c r="BT2307" s="2">
        <v>43671</v>
      </c>
      <c r="BU2307" s="1">
        <v>134.82</v>
      </c>
      <c r="BV2307" s="1">
        <v>134.82</v>
      </c>
      <c r="BW2307" s="1">
        <v>134.82</v>
      </c>
      <c r="BX2307" s="1">
        <v>134.82</v>
      </c>
    </row>
    <row r="2308" spans="4:76" hidden="1" x14ac:dyDescent="0.25">
      <c r="D2308" s="4"/>
      <c r="E2308" s="5" t="str">
        <f>BJ2308</f>
        <v>DPP-2016-FEB</v>
      </c>
      <c r="F2308" s="5" t="str">
        <f>BK2308</f>
        <v>South</v>
      </c>
      <c r="H2308" s="5" t="str">
        <f>BB2308</f>
        <v>Done</v>
      </c>
      <c r="I2308" s="6" t="str">
        <f>BS2308</f>
        <v>In Service</v>
      </c>
      <c r="J2308" s="1" t="s">
        <v>5090</v>
      </c>
      <c r="P2308" s="1" t="str">
        <f>BM2308</f>
        <v>NRIS</v>
      </c>
      <c r="R2308" s="1">
        <f>BP2308</f>
        <v>26.2</v>
      </c>
      <c r="T2308" s="1" t="str">
        <f>BQ2308</f>
        <v>Gas</v>
      </c>
      <c r="U2308" s="1" t="str">
        <f>BH2308</f>
        <v>St. Charles Parish</v>
      </c>
      <c r="V2308" s="1" t="str">
        <f>BI2308</f>
        <v>LA</v>
      </c>
      <c r="AB2308" s="1"/>
      <c r="AC2308" s="1"/>
      <c r="AJ2308" s="5"/>
      <c r="AK2308" s="5"/>
      <c r="AL2308" s="5"/>
      <c r="AM2308" s="5"/>
      <c r="AN2308" s="5"/>
      <c r="AO2308" s="5"/>
      <c r="AP2308" s="5"/>
      <c r="AQ2308" s="5"/>
      <c r="AR2308" s="5"/>
      <c r="AS2308" s="5"/>
      <c r="AT2308" s="5"/>
      <c r="AU2308" s="5"/>
      <c r="BB2308" s="1" t="s">
        <v>58</v>
      </c>
      <c r="BC2308" s="2">
        <v>42261</v>
      </c>
      <c r="BE2308" s="2">
        <v>42804</v>
      </c>
      <c r="BF2308" s="2">
        <v>43282</v>
      </c>
      <c r="BG2308" s="1" t="s">
        <v>59</v>
      </c>
      <c r="BH2308" s="1" t="s">
        <v>2735</v>
      </c>
      <c r="BI2308" s="1" t="s">
        <v>61</v>
      </c>
      <c r="BJ2308" s="1" t="s">
        <v>724</v>
      </c>
      <c r="BK2308" s="1" t="s">
        <v>2395</v>
      </c>
      <c r="BL2308" s="1" t="s">
        <v>726</v>
      </c>
      <c r="BM2308" s="1" t="s">
        <v>126</v>
      </c>
      <c r="BN2308" s="1" t="s">
        <v>5091</v>
      </c>
      <c r="BO2308" s="1">
        <v>19.79</v>
      </c>
      <c r="BP2308" s="1">
        <v>26.2</v>
      </c>
      <c r="BQ2308" s="1" t="s">
        <v>64</v>
      </c>
      <c r="BR2308" s="1" t="s">
        <v>94</v>
      </c>
      <c r="BS2308" s="1" t="s">
        <v>65</v>
      </c>
      <c r="BT2308" s="2">
        <v>43221</v>
      </c>
      <c r="BU2308" s="1">
        <v>0</v>
      </c>
      <c r="BV2308" s="1">
        <v>0</v>
      </c>
      <c r="BW2308" s="1">
        <v>0</v>
      </c>
      <c r="BX2308" s="1">
        <v>0</v>
      </c>
    </row>
    <row r="2309" spans="4:76" hidden="1" x14ac:dyDescent="0.25">
      <c r="D2309" s="4"/>
      <c r="E2309" s="5" t="str">
        <f>BJ2309</f>
        <v>DPP-2016-AUG</v>
      </c>
      <c r="F2309" s="5" t="str">
        <f>BK2309</f>
        <v>South</v>
      </c>
      <c r="H2309" s="5" t="str">
        <f>BB2309</f>
        <v>Done</v>
      </c>
      <c r="I2309" s="6" t="str">
        <f>BS2309</f>
        <v>Under Construction</v>
      </c>
      <c r="J2309" s="1" t="s">
        <v>5092</v>
      </c>
      <c r="P2309" s="1" t="str">
        <f>BM2309</f>
        <v>NRIS</v>
      </c>
      <c r="R2309" s="1">
        <f>BP2309</f>
        <v>99.96</v>
      </c>
      <c r="T2309" s="1" t="str">
        <f>BQ2309</f>
        <v>Solar</v>
      </c>
      <c r="U2309" s="1" t="str">
        <f>BH2309</f>
        <v>Liberty County</v>
      </c>
      <c r="V2309" s="1" t="str">
        <f>BI2309</f>
        <v>TX</v>
      </c>
      <c r="AB2309" s="1"/>
      <c r="AC2309" s="1"/>
      <c r="AJ2309" s="5"/>
      <c r="AK2309" s="5"/>
      <c r="AL2309" s="5"/>
      <c r="AM2309" s="5"/>
      <c r="AN2309" s="5"/>
      <c r="AO2309" s="5"/>
      <c r="AP2309" s="5"/>
      <c r="AQ2309" s="5"/>
      <c r="AR2309" s="5"/>
      <c r="AS2309" s="5"/>
      <c r="AT2309" s="5"/>
      <c r="AU2309" s="5"/>
      <c r="BB2309" s="1" t="s">
        <v>58</v>
      </c>
      <c r="BC2309" s="2">
        <v>42261</v>
      </c>
      <c r="BE2309" s="2">
        <v>43308</v>
      </c>
      <c r="BF2309" s="2">
        <v>42979</v>
      </c>
      <c r="BG2309" s="1" t="s">
        <v>59</v>
      </c>
      <c r="BH2309" s="1" t="s">
        <v>4648</v>
      </c>
      <c r="BI2309" s="1" t="s">
        <v>67</v>
      </c>
      <c r="BJ2309" s="1" t="s">
        <v>3161</v>
      </c>
      <c r="BK2309" s="1" t="s">
        <v>2395</v>
      </c>
      <c r="BL2309" s="1" t="s">
        <v>726</v>
      </c>
      <c r="BM2309" s="1" t="s">
        <v>126</v>
      </c>
      <c r="BN2309" s="1" t="s">
        <v>5093</v>
      </c>
      <c r="BO2309" s="1">
        <v>99.96</v>
      </c>
      <c r="BP2309" s="1">
        <v>99.96</v>
      </c>
      <c r="BQ2309" s="1" t="s">
        <v>1485</v>
      </c>
      <c r="BR2309" s="1" t="s">
        <v>1486</v>
      </c>
      <c r="BS2309" s="1" t="s">
        <v>71</v>
      </c>
      <c r="BT2309" s="2">
        <v>44075</v>
      </c>
      <c r="BU2309" s="1">
        <v>99.96</v>
      </c>
      <c r="BV2309" s="1">
        <v>99.96</v>
      </c>
      <c r="BW2309" s="1">
        <v>99.96</v>
      </c>
      <c r="BX2309" s="1">
        <v>99.96</v>
      </c>
    </row>
    <row r="2310" spans="4:76" hidden="1" x14ac:dyDescent="0.25">
      <c r="D2310" s="4"/>
      <c r="E2310" s="5" t="str">
        <f>BJ2310</f>
        <v>DPP-2016-AUG</v>
      </c>
      <c r="F2310" s="5" t="str">
        <f>BK2310</f>
        <v>South</v>
      </c>
      <c r="H2310" s="5" t="str">
        <f>BB2310</f>
        <v>Done</v>
      </c>
      <c r="I2310" s="6" t="str">
        <f>BS2310</f>
        <v>Under Construction</v>
      </c>
      <c r="J2310" s="1" t="s">
        <v>5094</v>
      </c>
      <c r="P2310" s="1" t="str">
        <f>BM2310</f>
        <v>NRIS</v>
      </c>
      <c r="R2310" s="1">
        <f>BP2310</f>
        <v>1056.19</v>
      </c>
      <c r="T2310" s="1" t="str">
        <f>BQ2310</f>
        <v>Gas</v>
      </c>
      <c r="U2310" s="1" t="str">
        <f>BH2310</f>
        <v>Calcasieu,Calcasieu Parish</v>
      </c>
      <c r="V2310" s="1" t="str">
        <f>BI2310</f>
        <v>LA</v>
      </c>
      <c r="AB2310" s="1"/>
      <c r="AC2310" s="1"/>
      <c r="AJ2310" s="5"/>
      <c r="AK2310" s="5"/>
      <c r="AL2310" s="5"/>
      <c r="AM2310" s="5"/>
      <c r="AN2310" s="5"/>
      <c r="AO2310" s="5"/>
      <c r="AP2310" s="5"/>
      <c r="AQ2310" s="5"/>
      <c r="AR2310" s="5"/>
      <c r="AS2310" s="5"/>
      <c r="AT2310" s="5"/>
      <c r="AU2310" s="5"/>
      <c r="BB2310" s="1" t="s">
        <v>58</v>
      </c>
      <c r="BC2310" s="2">
        <v>42261</v>
      </c>
      <c r="BE2310" s="2">
        <v>43308</v>
      </c>
      <c r="BF2310" s="2">
        <v>43647</v>
      </c>
      <c r="BG2310" s="1" t="s">
        <v>59</v>
      </c>
      <c r="BH2310" s="1" t="s">
        <v>4474</v>
      </c>
      <c r="BI2310" s="1" t="s">
        <v>61</v>
      </c>
      <c r="BJ2310" s="1" t="s">
        <v>3161</v>
      </c>
      <c r="BK2310" s="1" t="s">
        <v>2395</v>
      </c>
      <c r="BL2310" s="1" t="s">
        <v>726</v>
      </c>
      <c r="BM2310" s="1" t="s">
        <v>126</v>
      </c>
      <c r="BN2310" s="1" t="s">
        <v>5095</v>
      </c>
      <c r="BO2310" s="1">
        <v>933.8</v>
      </c>
      <c r="BP2310" s="1">
        <v>1056.19</v>
      </c>
      <c r="BQ2310" s="1" t="s">
        <v>64</v>
      </c>
      <c r="BR2310" s="1" t="s">
        <v>94</v>
      </c>
      <c r="BS2310" s="1" t="s">
        <v>71</v>
      </c>
      <c r="BT2310" s="2">
        <v>43647</v>
      </c>
      <c r="BU2310" s="1">
        <v>1056.19</v>
      </c>
      <c r="BV2310" s="1">
        <v>933.8</v>
      </c>
      <c r="BW2310" s="1">
        <v>1056.19</v>
      </c>
      <c r="BX2310" s="1">
        <v>933.8</v>
      </c>
    </row>
    <row r="2311" spans="4:76" hidden="1" x14ac:dyDescent="0.25">
      <c r="D2311" s="4"/>
      <c r="E2311" s="5" t="str">
        <f>BJ2311</f>
        <v>DPP-2016-FEB</v>
      </c>
      <c r="F2311" s="5" t="str">
        <f>BK2311</f>
        <v>West</v>
      </c>
      <c r="H2311" s="5" t="str">
        <f>BB2311</f>
        <v>Done</v>
      </c>
      <c r="I2311" s="6" t="str">
        <f>BS2311</f>
        <v>Not Started</v>
      </c>
      <c r="J2311" s="1" t="s">
        <v>5096</v>
      </c>
      <c r="P2311" s="1" t="str">
        <f>BM2311</f>
        <v>NRIS</v>
      </c>
      <c r="R2311" s="1">
        <f>BP2311</f>
        <v>46.85</v>
      </c>
      <c r="T2311" s="1" t="str">
        <f>BQ2311</f>
        <v>Gas</v>
      </c>
      <c r="U2311" s="1" t="str">
        <f>BH2311</f>
        <v>Olmsted County</v>
      </c>
      <c r="V2311" s="1" t="str">
        <f>BI2311</f>
        <v>MN</v>
      </c>
      <c r="AB2311" s="1"/>
      <c r="AC2311" s="1"/>
      <c r="AJ2311" s="5"/>
      <c r="AK2311" s="5"/>
      <c r="AL2311" s="5"/>
      <c r="AM2311" s="5"/>
      <c r="AN2311" s="5"/>
      <c r="AO2311" s="5"/>
      <c r="AP2311" s="5"/>
      <c r="AQ2311" s="5"/>
      <c r="AR2311" s="5"/>
      <c r="AS2311" s="5"/>
      <c r="AT2311" s="5"/>
      <c r="AU2311" s="5"/>
      <c r="BB2311" s="1" t="s">
        <v>58</v>
      </c>
      <c r="BC2311" s="2">
        <v>42289</v>
      </c>
      <c r="BE2311" s="2">
        <v>43420</v>
      </c>
      <c r="BF2311" s="2">
        <v>43101</v>
      </c>
      <c r="BG2311" s="1" t="s">
        <v>5097</v>
      </c>
      <c r="BH2311" s="1" t="s">
        <v>1194</v>
      </c>
      <c r="BI2311" s="1" t="s">
        <v>93</v>
      </c>
      <c r="BJ2311" s="1" t="s">
        <v>724</v>
      </c>
      <c r="BK2311" s="1" t="s">
        <v>725</v>
      </c>
      <c r="BL2311" s="1" t="s">
        <v>726</v>
      </c>
      <c r="BM2311" s="1" t="s">
        <v>126</v>
      </c>
      <c r="BN2311" s="1" t="s">
        <v>5098</v>
      </c>
      <c r="BO2311" s="1">
        <v>46.85</v>
      </c>
      <c r="BP2311" s="1">
        <v>46.85</v>
      </c>
      <c r="BQ2311" s="1" t="s">
        <v>64</v>
      </c>
      <c r="BR2311" s="1" t="s">
        <v>150</v>
      </c>
      <c r="BS2311" s="1" t="s">
        <v>84</v>
      </c>
      <c r="BT2311" s="2">
        <v>42993</v>
      </c>
      <c r="BU2311" s="1">
        <v>46.85</v>
      </c>
      <c r="BV2311" s="1">
        <v>46.85</v>
      </c>
      <c r="BW2311" s="1">
        <v>46.85</v>
      </c>
      <c r="BX2311" s="1">
        <v>46.85</v>
      </c>
    </row>
    <row r="2312" spans="4:76" hidden="1" x14ac:dyDescent="0.25">
      <c r="D2312" s="4"/>
      <c r="E2312" s="5" t="str">
        <f>BJ2312</f>
        <v>DPP-2016-FEB</v>
      </c>
      <c r="F2312" s="5" t="str">
        <f>BK2312</f>
        <v>South</v>
      </c>
      <c r="H2312" s="5" t="str">
        <f>BB2312</f>
        <v>Done</v>
      </c>
      <c r="I2312" s="6" t="str">
        <f>BS2312</f>
        <v>In Service</v>
      </c>
      <c r="J2312" s="1" t="s">
        <v>5099</v>
      </c>
      <c r="P2312" s="1" t="str">
        <f>BM2312</f>
        <v>NRIS Only</v>
      </c>
      <c r="R2312" s="1">
        <f>BP2312</f>
        <v>51</v>
      </c>
      <c r="T2312" s="1" t="str">
        <f>BQ2312</f>
        <v>Combined Cycle</v>
      </c>
      <c r="U2312" s="1" t="str">
        <f>BH2312</f>
        <v>Grimes County</v>
      </c>
      <c r="V2312" s="1" t="str">
        <f>BI2312</f>
        <v>TX</v>
      </c>
      <c r="AB2312" s="1"/>
      <c r="AC2312" s="1"/>
      <c r="AJ2312" s="5"/>
      <c r="AK2312" s="5"/>
      <c r="AL2312" s="5"/>
      <c r="AM2312" s="5"/>
      <c r="AN2312" s="5"/>
      <c r="AO2312" s="5"/>
      <c r="AP2312" s="5"/>
      <c r="AQ2312" s="5"/>
      <c r="AR2312" s="5"/>
      <c r="AS2312" s="5"/>
      <c r="AT2312" s="5"/>
      <c r="AU2312" s="5"/>
      <c r="BB2312" s="1" t="s">
        <v>58</v>
      </c>
      <c r="BC2312" s="2">
        <v>42299</v>
      </c>
      <c r="BE2312" s="2">
        <v>42877</v>
      </c>
      <c r="BF2312" s="2">
        <v>42299</v>
      </c>
      <c r="BG2312" s="1" t="s">
        <v>2461</v>
      </c>
      <c r="BH2312" s="1" t="s">
        <v>3489</v>
      </c>
      <c r="BI2312" s="1" t="s">
        <v>67</v>
      </c>
      <c r="BJ2312" s="1" t="s">
        <v>724</v>
      </c>
      <c r="BK2312" s="1" t="s">
        <v>2395</v>
      </c>
      <c r="BL2312" s="1" t="s">
        <v>726</v>
      </c>
      <c r="BM2312" s="1" t="s">
        <v>1466</v>
      </c>
      <c r="BN2312" s="1" t="s">
        <v>5100</v>
      </c>
      <c r="BO2312" s="1">
        <v>51</v>
      </c>
      <c r="BP2312" s="1">
        <v>51</v>
      </c>
      <c r="BQ2312" s="1" t="s">
        <v>94</v>
      </c>
      <c r="BR2312" s="1" t="s">
        <v>94</v>
      </c>
      <c r="BS2312" s="1" t="s">
        <v>65</v>
      </c>
      <c r="BT2312" s="2">
        <v>36788</v>
      </c>
      <c r="BU2312" s="1">
        <v>0</v>
      </c>
      <c r="BV2312" s="1">
        <v>0</v>
      </c>
      <c r="BW2312" s="1">
        <v>0</v>
      </c>
      <c r="BX2312" s="1">
        <v>0</v>
      </c>
    </row>
    <row r="2313" spans="4:76" hidden="1" x14ac:dyDescent="0.25">
      <c r="D2313" s="4"/>
      <c r="E2313" s="5" t="str">
        <f>BJ2313</f>
        <v>MM-2016-AUG</v>
      </c>
      <c r="F2313" s="5" t="str">
        <f>BK2313</f>
        <v>East (ATC)</v>
      </c>
      <c r="H2313" s="5" t="str">
        <f>BB2313</f>
        <v>Done</v>
      </c>
      <c r="I2313" s="6" t="str">
        <f>BS2313</f>
        <v>In Service</v>
      </c>
      <c r="J2313" s="1" t="s">
        <v>5240</v>
      </c>
      <c r="P2313" s="1" t="str">
        <f>BM2313</f>
        <v>NRIS</v>
      </c>
      <c r="R2313" s="1">
        <f>BP2313</f>
        <v>0.9</v>
      </c>
      <c r="T2313" s="1" t="str">
        <f>BQ2313</f>
        <v>Solar</v>
      </c>
      <c r="U2313" s="1" t="str">
        <f>BH2313</f>
        <v>Delta County</v>
      </c>
      <c r="V2313" s="1" t="str">
        <f>BI2313</f>
        <v>MI</v>
      </c>
      <c r="AB2313" s="1"/>
      <c r="AC2313" s="1"/>
      <c r="AJ2313" s="5"/>
      <c r="AK2313" s="5"/>
      <c r="AL2313" s="5"/>
      <c r="AM2313" s="5"/>
      <c r="AN2313" s="5"/>
      <c r="AO2313" s="5"/>
      <c r="AP2313" s="5"/>
      <c r="AQ2313" s="5"/>
      <c r="AR2313" s="32"/>
      <c r="AS2313" s="32"/>
      <c r="AT2313" s="28">
        <f>AR2313/($R2313*1000)</f>
        <v>0</v>
      </c>
      <c r="AU2313" s="28">
        <f>AS2313/($R2313*1000)</f>
        <v>0</v>
      </c>
      <c r="BB2313" s="1" t="s">
        <v>58</v>
      </c>
      <c r="BC2313" s="2">
        <v>42471</v>
      </c>
      <c r="BE2313" s="2">
        <v>42842</v>
      </c>
      <c r="BF2313" s="2">
        <v>42552</v>
      </c>
      <c r="BG2313" s="1" t="s">
        <v>74</v>
      </c>
      <c r="BH2313" s="1" t="s">
        <v>808</v>
      </c>
      <c r="BI2313" s="1" t="s">
        <v>130</v>
      </c>
      <c r="BJ2313" s="1" t="s">
        <v>5241</v>
      </c>
      <c r="BK2313" s="1" t="s">
        <v>2196</v>
      </c>
      <c r="BL2313" s="1" t="s">
        <v>5242</v>
      </c>
      <c r="BM2313" s="1" t="s">
        <v>126</v>
      </c>
      <c r="BN2313" s="1" t="s">
        <v>5243</v>
      </c>
      <c r="BO2313" s="1">
        <v>0.9</v>
      </c>
      <c r="BP2313" s="1">
        <v>0.9</v>
      </c>
      <c r="BQ2313" s="1" t="s">
        <v>1485</v>
      </c>
      <c r="BR2313" s="1" t="s">
        <v>1486</v>
      </c>
      <c r="BS2313" s="1" t="s">
        <v>65</v>
      </c>
      <c r="BT2313" s="2">
        <v>42613</v>
      </c>
      <c r="BU2313" s="1">
        <v>0</v>
      </c>
      <c r="BV2313" s="1">
        <v>0</v>
      </c>
      <c r="BW2313" s="1">
        <v>0</v>
      </c>
      <c r="BX2313" s="1">
        <v>0</v>
      </c>
    </row>
    <row r="2314" spans="4:76" hidden="1" x14ac:dyDescent="0.25">
      <c r="D2314" s="4"/>
      <c r="E2314" s="5" t="str">
        <f>BJ2314</f>
        <v>DPP-2016-FEB</v>
      </c>
      <c r="F2314" s="5" t="str">
        <f>BK2314</f>
        <v>West</v>
      </c>
      <c r="H2314" s="5" t="str">
        <f>BB2314</f>
        <v>Done</v>
      </c>
      <c r="I2314" s="6" t="str">
        <f>BS2314</f>
        <v>Under Construction</v>
      </c>
      <c r="J2314" s="1" t="s">
        <v>5103</v>
      </c>
      <c r="P2314" s="1" t="str">
        <f>BM2314</f>
        <v>ERIS</v>
      </c>
      <c r="R2314" s="1">
        <f>BP2314</f>
        <v>151.80000000000001</v>
      </c>
      <c r="T2314" s="1" t="str">
        <f>BQ2314</f>
        <v>Wind</v>
      </c>
      <c r="U2314" s="1" t="str">
        <f>BH2314</f>
        <v>Grant County,Roberts County</v>
      </c>
      <c r="V2314" s="1" t="str">
        <f>BI2314</f>
        <v>SD</v>
      </c>
      <c r="AB2314" s="1"/>
      <c r="AC2314" s="1"/>
      <c r="AJ2314" s="5"/>
      <c r="AK2314" s="5"/>
      <c r="AL2314" s="5"/>
      <c r="AM2314" s="5"/>
      <c r="AN2314" s="5"/>
      <c r="AO2314" s="5"/>
      <c r="AP2314" s="5"/>
      <c r="AQ2314" s="5"/>
      <c r="AR2314" s="5"/>
      <c r="AS2314" s="5"/>
      <c r="AT2314" s="5"/>
      <c r="AU2314" s="5"/>
      <c r="BB2314" s="1" t="s">
        <v>58</v>
      </c>
      <c r="BC2314" s="2">
        <v>42319</v>
      </c>
      <c r="BE2314" s="2">
        <v>43502</v>
      </c>
      <c r="BF2314" s="2">
        <v>43346</v>
      </c>
      <c r="BG2314" s="1" t="s">
        <v>203</v>
      </c>
      <c r="BH2314" s="1" t="s">
        <v>3178</v>
      </c>
      <c r="BI2314" s="1" t="s">
        <v>205</v>
      </c>
      <c r="BJ2314" s="1" t="s">
        <v>724</v>
      </c>
      <c r="BK2314" s="1" t="s">
        <v>725</v>
      </c>
      <c r="BL2314" s="1" t="s">
        <v>726</v>
      </c>
      <c r="BM2314" s="1" t="s">
        <v>62</v>
      </c>
      <c r="BN2314" s="1" t="s">
        <v>4320</v>
      </c>
      <c r="BO2314" s="1">
        <v>151.80000000000001</v>
      </c>
      <c r="BP2314" s="1">
        <v>151.80000000000001</v>
      </c>
      <c r="BQ2314" s="1" t="s">
        <v>97</v>
      </c>
      <c r="BR2314" s="1" t="s">
        <v>98</v>
      </c>
      <c r="BS2314" s="1" t="s">
        <v>71</v>
      </c>
      <c r="BT2314" s="2">
        <v>43997</v>
      </c>
      <c r="BU2314" s="1">
        <v>151.80000000000001</v>
      </c>
      <c r="BV2314" s="1">
        <v>0</v>
      </c>
      <c r="BW2314" s="1">
        <v>151.80000000000001</v>
      </c>
      <c r="BX2314" s="1">
        <v>0</v>
      </c>
    </row>
    <row r="2315" spans="4:76" hidden="1" x14ac:dyDescent="0.25">
      <c r="D2315" s="4"/>
      <c r="E2315" s="5" t="str">
        <f>BJ2315</f>
        <v>MM-2016-AUG</v>
      </c>
      <c r="F2315" s="5" t="str">
        <f>BK2315</f>
        <v>WEST</v>
      </c>
      <c r="H2315" s="5" t="str">
        <f>BB2315</f>
        <v>Done</v>
      </c>
      <c r="I2315" s="6" t="str">
        <f>BS2315</f>
        <v>In Service</v>
      </c>
      <c r="J2315" s="1" t="s">
        <v>5244</v>
      </c>
      <c r="P2315" s="1" t="str">
        <f>BM2315</f>
        <v>ERIS</v>
      </c>
      <c r="R2315" s="1">
        <f>BP2315</f>
        <v>9.1999999999999993</v>
      </c>
      <c r="T2315" s="1" t="str">
        <f>BQ2315</f>
        <v>Wind</v>
      </c>
      <c r="U2315" s="1" t="str">
        <f>BH2315</f>
        <v>Pipestone County</v>
      </c>
      <c r="V2315" s="1" t="str">
        <f>BI2315</f>
        <v>MN</v>
      </c>
      <c r="AB2315" s="1"/>
      <c r="AC2315" s="1"/>
      <c r="AJ2315" s="5"/>
      <c r="AK2315" s="5"/>
      <c r="AL2315" s="5"/>
      <c r="AM2315" s="5"/>
      <c r="AN2315" s="5"/>
      <c r="AO2315" s="5"/>
      <c r="AP2315" s="5"/>
      <c r="AQ2315" s="5"/>
      <c r="AR2315" s="32"/>
      <c r="AS2315" s="32"/>
      <c r="AT2315" s="28">
        <f>AR2315/($R2315*1000)</f>
        <v>0</v>
      </c>
      <c r="AU2315" s="28">
        <f>AS2315/($R2315*1000)</f>
        <v>0</v>
      </c>
      <c r="BB2315" s="1" t="s">
        <v>58</v>
      </c>
      <c r="BC2315" s="2">
        <v>42478</v>
      </c>
      <c r="BE2315" s="2">
        <v>42842</v>
      </c>
      <c r="BG2315" s="1" t="s">
        <v>91</v>
      </c>
      <c r="BH2315" s="1" t="s">
        <v>169</v>
      </c>
      <c r="BI2315" s="1" t="s">
        <v>93</v>
      </c>
      <c r="BJ2315" s="1" t="s">
        <v>5241</v>
      </c>
      <c r="BK2315" s="1" t="s">
        <v>1436</v>
      </c>
      <c r="BL2315" s="1" t="s">
        <v>134</v>
      </c>
      <c r="BM2315" s="1" t="s">
        <v>62</v>
      </c>
      <c r="BN2315" s="1" t="s">
        <v>5245</v>
      </c>
      <c r="BO2315" s="1">
        <v>9.1999999999999993</v>
      </c>
      <c r="BP2315" s="1">
        <v>9.1999999999999993</v>
      </c>
      <c r="BQ2315" s="1" t="s">
        <v>97</v>
      </c>
      <c r="BR2315" s="1" t="s">
        <v>98</v>
      </c>
      <c r="BS2315" s="1" t="s">
        <v>65</v>
      </c>
      <c r="BT2315" s="2">
        <v>42979</v>
      </c>
      <c r="BU2315" s="1">
        <v>0</v>
      </c>
      <c r="BV2315" s="1">
        <v>0</v>
      </c>
      <c r="BW2315" s="1">
        <v>0</v>
      </c>
      <c r="BX2315" s="1">
        <v>0</v>
      </c>
    </row>
    <row r="2316" spans="4:76" hidden="1" x14ac:dyDescent="0.25">
      <c r="D2316" s="4"/>
      <c r="E2316" s="5" t="str">
        <f>BJ2316</f>
        <v>DPP-2016-AUG</v>
      </c>
      <c r="F2316" s="5" t="str">
        <f>BK2316</f>
        <v>South</v>
      </c>
      <c r="H2316" s="5" t="str">
        <f>BB2316</f>
        <v>Withdrawn</v>
      </c>
      <c r="I2316" s="6" t="str">
        <f>BS2316</f>
        <v>Not Started</v>
      </c>
      <c r="J2316" s="1" t="s">
        <v>3414</v>
      </c>
      <c r="P2316" s="1" t="str">
        <f>BM2316</f>
        <v>NRIS</v>
      </c>
      <c r="R2316" s="1">
        <f>BP2316</f>
        <v>50</v>
      </c>
      <c r="T2316" s="1" t="str">
        <f>BQ2316</f>
        <v>Solar</v>
      </c>
      <c r="U2316" s="1" t="str">
        <f>BH2316</f>
        <v>Washington Parish</v>
      </c>
      <c r="V2316" s="1" t="str">
        <f>BI2316</f>
        <v>LA</v>
      </c>
      <c r="AB2316" s="1"/>
      <c r="AC2316" s="1"/>
      <c r="AJ2316" s="5"/>
      <c r="AK2316" s="5"/>
      <c r="AL2316" s="5"/>
      <c r="AM2316" s="5"/>
      <c r="AN2316" s="5"/>
      <c r="AO2316" s="5"/>
      <c r="AP2316" s="5"/>
      <c r="AQ2316" s="5"/>
      <c r="AR2316" s="32"/>
      <c r="AS2316" s="32"/>
      <c r="AT2316" s="28">
        <f>AR2316/($R2316*1000)</f>
        <v>0</v>
      </c>
      <c r="AU2316" s="28">
        <f>AS2316/($R2316*1000)</f>
        <v>0</v>
      </c>
      <c r="BB2316" s="1" t="s">
        <v>73</v>
      </c>
      <c r="BC2316" s="2">
        <v>42486</v>
      </c>
      <c r="BD2316" s="2">
        <v>42871</v>
      </c>
      <c r="BF2316" s="2">
        <v>43405</v>
      </c>
      <c r="BG2316" s="1" t="s">
        <v>59</v>
      </c>
      <c r="BH2316" s="1" t="s">
        <v>2839</v>
      </c>
      <c r="BI2316" s="1" t="s">
        <v>61</v>
      </c>
      <c r="BJ2316" s="1" t="s">
        <v>3161</v>
      </c>
      <c r="BK2316" s="1" t="s">
        <v>2395</v>
      </c>
      <c r="BL2316" s="1" t="s">
        <v>726</v>
      </c>
      <c r="BM2316" s="1" t="s">
        <v>126</v>
      </c>
      <c r="BN2316" s="1" t="s">
        <v>3415</v>
      </c>
      <c r="BO2316" s="1">
        <v>50</v>
      </c>
      <c r="BP2316" s="1">
        <v>50</v>
      </c>
      <c r="BQ2316" s="1" t="s">
        <v>1485</v>
      </c>
      <c r="BR2316" s="1" t="s">
        <v>1486</v>
      </c>
      <c r="BS2316" s="1" t="s">
        <v>84</v>
      </c>
      <c r="BT2316" s="2">
        <v>43018</v>
      </c>
      <c r="BU2316" s="1">
        <v>0</v>
      </c>
      <c r="BV2316" s="1">
        <v>0</v>
      </c>
      <c r="BW2316" s="1">
        <v>0</v>
      </c>
      <c r="BX2316" s="1">
        <v>0</v>
      </c>
    </row>
    <row r="2317" spans="4:76" hidden="1" x14ac:dyDescent="0.25">
      <c r="D2317" s="4"/>
      <c r="E2317" s="5" t="str">
        <f>BJ2317</f>
        <v>DPP-2016-AUG</v>
      </c>
      <c r="F2317" s="5" t="str">
        <f>BK2317</f>
        <v>West</v>
      </c>
      <c r="H2317" s="5" t="str">
        <f>BB2317</f>
        <v>Withdrawn</v>
      </c>
      <c r="I2317" s="6" t="str">
        <f>BS2317</f>
        <v>Not Started</v>
      </c>
      <c r="J2317" s="1" t="s">
        <v>3160</v>
      </c>
      <c r="P2317" s="1" t="str">
        <f>BM2317</f>
        <v>NRIS Only</v>
      </c>
      <c r="R2317" s="1">
        <f>BP2317</f>
        <v>119.6</v>
      </c>
      <c r="T2317" s="1" t="str">
        <f>BQ2317</f>
        <v>Wind</v>
      </c>
      <c r="U2317" s="1" t="str">
        <f>BH2317</f>
        <v>Marshall County</v>
      </c>
      <c r="V2317" s="1" t="str">
        <f>BI2317</f>
        <v>IA</v>
      </c>
      <c r="AA2317" s="1">
        <f>IF(Z2317=1,IF(H2317="done",1,0),0)</f>
        <v>0</v>
      </c>
      <c r="AB2317" s="1"/>
      <c r="AC2317" s="1"/>
      <c r="AJ2317" s="5"/>
      <c r="AK2317" s="5"/>
      <c r="AL2317" s="5"/>
      <c r="AM2317" s="5"/>
      <c r="AN2317" s="5"/>
      <c r="AO2317" s="5"/>
      <c r="AP2317" s="5"/>
      <c r="AQ2317" s="5"/>
      <c r="AR2317" s="32"/>
      <c r="AS2317" s="32"/>
      <c r="AT2317" s="28">
        <f>AR2317/($R2317*1000)</f>
        <v>0</v>
      </c>
      <c r="AU2317" s="28">
        <f>AS2317/($R2317*1000)</f>
        <v>0</v>
      </c>
      <c r="BB2317" s="1" t="s">
        <v>73</v>
      </c>
      <c r="BC2317" s="2">
        <v>42495</v>
      </c>
      <c r="BD2317" s="2">
        <v>42759</v>
      </c>
      <c r="BG2317" s="1" t="s">
        <v>251</v>
      </c>
      <c r="BH2317" s="1" t="s">
        <v>107</v>
      </c>
      <c r="BI2317" s="1" t="s">
        <v>89</v>
      </c>
      <c r="BJ2317" s="1" t="s">
        <v>3161</v>
      </c>
      <c r="BK2317" s="1" t="s">
        <v>725</v>
      </c>
      <c r="BL2317" s="1" t="s">
        <v>726</v>
      </c>
      <c r="BM2317" s="1" t="s">
        <v>1466</v>
      </c>
      <c r="BN2317" s="1" t="s">
        <v>3162</v>
      </c>
      <c r="BO2317" s="1">
        <v>119.6</v>
      </c>
      <c r="BP2317" s="1">
        <v>119.6</v>
      </c>
      <c r="BQ2317" s="1" t="s">
        <v>97</v>
      </c>
      <c r="BR2317" s="1" t="s">
        <v>98</v>
      </c>
      <c r="BS2317" s="1" t="s">
        <v>84</v>
      </c>
      <c r="BU2317" s="1">
        <v>0</v>
      </c>
      <c r="BV2317" s="1">
        <v>0</v>
      </c>
      <c r="BW2317" s="1">
        <v>0</v>
      </c>
      <c r="BX2317" s="1">
        <v>0</v>
      </c>
    </row>
    <row r="2318" spans="4:76" hidden="1" x14ac:dyDescent="0.25">
      <c r="D2318" s="4"/>
      <c r="E2318" s="5" t="str">
        <f>BJ2318</f>
        <v>DPP-2016-AUG</v>
      </c>
      <c r="F2318" s="5" t="str">
        <f>BK2318</f>
        <v>West</v>
      </c>
      <c r="H2318" s="5" t="str">
        <f>BB2318</f>
        <v>Withdrawn</v>
      </c>
      <c r="I2318" s="6" t="str">
        <f>BS2318</f>
        <v>Not Started</v>
      </c>
      <c r="J2318" s="1" t="s">
        <v>3172</v>
      </c>
      <c r="P2318" s="1" t="str">
        <f>BM2318</f>
        <v>NRIS Only</v>
      </c>
      <c r="R2318" s="1">
        <f>BP2318</f>
        <v>150</v>
      </c>
      <c r="T2318" s="1" t="str">
        <f>BQ2318</f>
        <v>Wind</v>
      </c>
      <c r="U2318" s="1" t="str">
        <f>BH2318</f>
        <v>Marshall County,Tama County</v>
      </c>
      <c r="V2318" s="1" t="str">
        <f>BI2318</f>
        <v>IA</v>
      </c>
      <c r="AA2318" s="1">
        <f>IF(Z2318=1,IF(H2318="done",1,0),0)</f>
        <v>0</v>
      </c>
      <c r="AB2318" s="1"/>
      <c r="AC2318" s="1"/>
      <c r="AJ2318" s="5"/>
      <c r="AK2318" s="5"/>
      <c r="AL2318" s="5"/>
      <c r="AM2318" s="5"/>
      <c r="AN2318" s="5"/>
      <c r="AO2318" s="5"/>
      <c r="AP2318" s="5"/>
      <c r="AQ2318" s="5"/>
      <c r="AR2318" s="32"/>
      <c r="AS2318" s="32"/>
      <c r="AT2318" s="28">
        <f>AR2318/($R2318*1000)</f>
        <v>0</v>
      </c>
      <c r="AU2318" s="28">
        <f>AS2318/($R2318*1000)</f>
        <v>0</v>
      </c>
      <c r="BB2318" s="1" t="s">
        <v>73</v>
      </c>
      <c r="BC2318" s="2">
        <v>42495</v>
      </c>
      <c r="BD2318" s="2">
        <v>42759</v>
      </c>
      <c r="BG2318" s="1" t="s">
        <v>251</v>
      </c>
      <c r="BH2318" s="1" t="s">
        <v>3173</v>
      </c>
      <c r="BI2318" s="1" t="s">
        <v>89</v>
      </c>
      <c r="BJ2318" s="1" t="s">
        <v>3161</v>
      </c>
      <c r="BK2318" s="1" t="s">
        <v>725</v>
      </c>
      <c r="BL2318" s="1" t="s">
        <v>726</v>
      </c>
      <c r="BM2318" s="1" t="s">
        <v>1466</v>
      </c>
      <c r="BN2318" s="1" t="s">
        <v>3174</v>
      </c>
      <c r="BO2318" s="1">
        <v>150</v>
      </c>
      <c r="BP2318" s="1">
        <v>150</v>
      </c>
      <c r="BQ2318" s="1" t="s">
        <v>97</v>
      </c>
      <c r="BR2318" s="1" t="s">
        <v>98</v>
      </c>
      <c r="BS2318" s="1" t="s">
        <v>84</v>
      </c>
      <c r="BU2318" s="1">
        <v>0</v>
      </c>
      <c r="BV2318" s="1">
        <v>0</v>
      </c>
      <c r="BW2318" s="1">
        <v>0</v>
      </c>
      <c r="BX2318" s="1">
        <v>0</v>
      </c>
    </row>
    <row r="2319" spans="4:76" hidden="1" x14ac:dyDescent="0.25">
      <c r="D2319" s="4"/>
      <c r="E2319" s="5" t="str">
        <f>BJ2319</f>
        <v>DPP-2016-FEB</v>
      </c>
      <c r="F2319" s="5" t="str">
        <f>BK2319</f>
        <v>West</v>
      </c>
      <c r="H2319" s="5" t="str">
        <f>BB2319</f>
        <v>Done</v>
      </c>
      <c r="I2319" s="6" t="str">
        <f>BS2319</f>
        <v>In Service</v>
      </c>
      <c r="J2319" s="1" t="s">
        <v>5112</v>
      </c>
      <c r="P2319" s="1" t="str">
        <f>BM2319</f>
        <v>NRIS</v>
      </c>
      <c r="R2319" s="1">
        <f>BP2319</f>
        <v>150</v>
      </c>
      <c r="T2319" s="1" t="str">
        <f>BQ2319</f>
        <v>Wind</v>
      </c>
      <c r="U2319" s="1" t="str">
        <f>BH2319</f>
        <v>Yellow Medicine County</v>
      </c>
      <c r="V2319" s="1" t="str">
        <f>BI2319</f>
        <v>MN</v>
      </c>
      <c r="AB2319" s="1"/>
      <c r="AC2319" s="1"/>
      <c r="AJ2319" s="5"/>
      <c r="AK2319" s="5"/>
      <c r="AL2319" s="5"/>
      <c r="AM2319" s="5"/>
      <c r="AN2319" s="5"/>
      <c r="AO2319" s="5"/>
      <c r="AP2319" s="5"/>
      <c r="AQ2319" s="5"/>
      <c r="AR2319" s="5"/>
      <c r="AS2319" s="5"/>
      <c r="AT2319" s="5"/>
      <c r="AU2319" s="5"/>
      <c r="BB2319" s="1" t="s">
        <v>58</v>
      </c>
      <c r="BC2319" s="2">
        <v>42320</v>
      </c>
      <c r="BE2319" s="2">
        <v>43543</v>
      </c>
      <c r="BF2319" s="2">
        <v>43830</v>
      </c>
      <c r="BG2319" s="1" t="s">
        <v>203</v>
      </c>
      <c r="BH2319" s="1" t="s">
        <v>1824</v>
      </c>
      <c r="BI2319" s="1" t="s">
        <v>93</v>
      </c>
      <c r="BJ2319" s="1" t="s">
        <v>724</v>
      </c>
      <c r="BK2319" s="1" t="s">
        <v>725</v>
      </c>
      <c r="BL2319" s="1" t="s">
        <v>726</v>
      </c>
      <c r="BM2319" s="1" t="s">
        <v>126</v>
      </c>
      <c r="BN2319" s="1" t="s">
        <v>5113</v>
      </c>
      <c r="BO2319" s="1">
        <v>150</v>
      </c>
      <c r="BP2319" s="1">
        <v>150</v>
      </c>
      <c r="BQ2319" s="1" t="s">
        <v>97</v>
      </c>
      <c r="BR2319" s="1" t="s">
        <v>98</v>
      </c>
      <c r="BS2319" s="1" t="s">
        <v>65</v>
      </c>
      <c r="BT2319" s="2">
        <v>43951</v>
      </c>
      <c r="BU2319" s="1">
        <v>150</v>
      </c>
      <c r="BV2319" s="1">
        <v>150</v>
      </c>
      <c r="BW2319" s="1">
        <v>150</v>
      </c>
      <c r="BX2319" s="1">
        <v>0</v>
      </c>
    </row>
    <row r="2320" spans="4:76" hidden="1" x14ac:dyDescent="0.25">
      <c r="D2320" s="4"/>
      <c r="E2320" s="5">
        <f>BJ2320</f>
        <v>0</v>
      </c>
      <c r="F2320" s="5">
        <f>BK2320</f>
        <v>0</v>
      </c>
      <c r="H2320" s="5" t="str">
        <f>BB2320</f>
        <v>Withdrawn</v>
      </c>
      <c r="I2320" s="6" t="str">
        <f>BS2320</f>
        <v>Not Started</v>
      </c>
      <c r="J2320" s="1" t="s">
        <v>3807</v>
      </c>
      <c r="P2320" s="1" t="str">
        <f>BM2320</f>
        <v>NRIS</v>
      </c>
      <c r="R2320" s="1">
        <f>BP2320</f>
        <v>176</v>
      </c>
      <c r="T2320" s="1" t="str">
        <f>BQ2320</f>
        <v>Wind</v>
      </c>
      <c r="U2320" s="1" t="str">
        <f>BH2320</f>
        <v>Fayette County, Shelby County</v>
      </c>
      <c r="V2320" s="1">
        <f>BI2320</f>
        <v>0</v>
      </c>
      <c r="AB2320" s="1"/>
      <c r="AC2320" s="1"/>
      <c r="AJ2320" s="5"/>
      <c r="AK2320" s="5"/>
      <c r="AL2320" s="5"/>
      <c r="AM2320" s="5"/>
      <c r="AN2320" s="5"/>
      <c r="AO2320" s="5"/>
      <c r="AP2320" s="5"/>
      <c r="AQ2320" s="5"/>
      <c r="AR2320" s="32"/>
      <c r="AS2320" s="32"/>
      <c r="AT2320" s="28">
        <f>AR2320/($R2320*1000)</f>
        <v>0</v>
      </c>
      <c r="AU2320" s="28">
        <f>AS2320/($R2320*1000)</f>
        <v>0</v>
      </c>
      <c r="BB2320" s="1" t="s">
        <v>73</v>
      </c>
      <c r="BC2320" s="2">
        <v>42495</v>
      </c>
      <c r="BD2320" s="2">
        <v>42937</v>
      </c>
      <c r="BF2320" s="2">
        <v>43358</v>
      </c>
      <c r="BG2320" s="1" t="s">
        <v>101</v>
      </c>
      <c r="BH2320" s="1" t="s">
        <v>3808</v>
      </c>
      <c r="BL2320" s="1" t="s">
        <v>536</v>
      </c>
      <c r="BM2320" s="1" t="s">
        <v>126</v>
      </c>
      <c r="BN2320" s="1" t="s">
        <v>78</v>
      </c>
      <c r="BO2320" s="1">
        <v>176</v>
      </c>
      <c r="BP2320" s="1">
        <v>176</v>
      </c>
      <c r="BQ2320" s="1" t="s">
        <v>97</v>
      </c>
      <c r="BS2320" s="1" t="s">
        <v>84</v>
      </c>
      <c r="BU2320" s="1">
        <v>0</v>
      </c>
      <c r="BV2320" s="1">
        <v>0</v>
      </c>
      <c r="BW2320" s="1">
        <v>0</v>
      </c>
      <c r="BX2320" s="1">
        <v>0</v>
      </c>
    </row>
    <row r="2321" spans="4:76" hidden="1" x14ac:dyDescent="0.25">
      <c r="D2321" s="4"/>
      <c r="E2321" s="5" t="str">
        <f>BJ2321</f>
        <v>DPP-2016-FEB</v>
      </c>
      <c r="F2321" s="5" t="str">
        <f>BK2321</f>
        <v>West</v>
      </c>
      <c r="H2321" s="5" t="str">
        <f>BB2321</f>
        <v>Done</v>
      </c>
      <c r="I2321" s="6" t="str">
        <f>BS2321</f>
        <v>In Service</v>
      </c>
      <c r="J2321" s="1" t="s">
        <v>5116</v>
      </c>
      <c r="P2321" s="1" t="str">
        <f>BM2321</f>
        <v>NRIS</v>
      </c>
      <c r="R2321" s="1">
        <f>BP2321</f>
        <v>200</v>
      </c>
      <c r="T2321" s="1" t="str">
        <f>BQ2321</f>
        <v>Wind</v>
      </c>
      <c r="U2321" s="1" t="str">
        <f>BH2321</f>
        <v>Winnebago County</v>
      </c>
      <c r="V2321" s="1" t="str">
        <f>BI2321</f>
        <v>IA</v>
      </c>
      <c r="AB2321" s="1"/>
      <c r="AC2321" s="1"/>
      <c r="AJ2321" s="5"/>
      <c r="AK2321" s="5"/>
      <c r="AL2321" s="5"/>
      <c r="AM2321" s="5"/>
      <c r="AN2321" s="5"/>
      <c r="AO2321" s="5"/>
      <c r="AP2321" s="5"/>
      <c r="AQ2321" s="5"/>
      <c r="AR2321" s="5"/>
      <c r="AS2321" s="5"/>
      <c r="AT2321" s="5"/>
      <c r="AU2321" s="5"/>
      <c r="BB2321" s="1" t="s">
        <v>58</v>
      </c>
      <c r="BC2321" s="2">
        <v>42320</v>
      </c>
      <c r="BE2321" s="2">
        <v>43496</v>
      </c>
      <c r="BF2321" s="2">
        <v>43723</v>
      </c>
      <c r="BG2321" s="1" t="s">
        <v>87</v>
      </c>
      <c r="BH2321" s="1" t="s">
        <v>448</v>
      </c>
      <c r="BI2321" s="1" t="s">
        <v>89</v>
      </c>
      <c r="BJ2321" s="1" t="s">
        <v>724</v>
      </c>
      <c r="BK2321" s="1" t="s">
        <v>725</v>
      </c>
      <c r="BL2321" s="1" t="s">
        <v>726</v>
      </c>
      <c r="BM2321" s="1" t="s">
        <v>126</v>
      </c>
      <c r="BN2321" s="1" t="s">
        <v>5117</v>
      </c>
      <c r="BO2321" s="1">
        <v>200</v>
      </c>
      <c r="BP2321" s="1">
        <v>200</v>
      </c>
      <c r="BQ2321" s="1" t="s">
        <v>97</v>
      </c>
      <c r="BR2321" s="1" t="s">
        <v>98</v>
      </c>
      <c r="BS2321" s="1" t="s">
        <v>65</v>
      </c>
      <c r="BT2321" s="2">
        <v>43736</v>
      </c>
      <c r="BU2321" s="1">
        <v>200</v>
      </c>
      <c r="BV2321" s="1">
        <v>200</v>
      </c>
      <c r="BW2321" s="1">
        <v>200</v>
      </c>
      <c r="BX2321" s="1">
        <v>50</v>
      </c>
    </row>
    <row r="2322" spans="4:76" hidden="1" x14ac:dyDescent="0.25">
      <c r="D2322" s="4"/>
      <c r="E2322" s="5">
        <f>BJ2322</f>
        <v>0</v>
      </c>
      <c r="F2322" s="5">
        <f>BK2322</f>
        <v>0</v>
      </c>
      <c r="H2322" s="5" t="str">
        <f>BB2322</f>
        <v>Withdrawn</v>
      </c>
      <c r="I2322" s="6" t="str">
        <f>BS2322</f>
        <v>Not Started</v>
      </c>
      <c r="J2322" s="1" t="s">
        <v>3017</v>
      </c>
      <c r="P2322" s="1" t="str">
        <f>BM2322</f>
        <v>NRIS</v>
      </c>
      <c r="R2322" s="1">
        <f>BP2322</f>
        <v>101.8</v>
      </c>
      <c r="T2322" s="1" t="str">
        <f>BQ2322</f>
        <v>Solar</v>
      </c>
      <c r="U2322" s="1" t="str">
        <f>BH2322</f>
        <v>Concordia Parish</v>
      </c>
      <c r="V2322" s="1" t="str">
        <f>BI2322</f>
        <v>LA</v>
      </c>
      <c r="AB2322" s="1"/>
      <c r="AC2322" s="1"/>
      <c r="AJ2322" s="5"/>
      <c r="AK2322" s="5"/>
      <c r="AL2322" s="5"/>
      <c r="AM2322" s="5"/>
      <c r="AN2322" s="5"/>
      <c r="AO2322" s="5"/>
      <c r="AP2322" s="5"/>
      <c r="AQ2322" s="5"/>
      <c r="AR2322" s="32"/>
      <c r="AS2322" s="32"/>
      <c r="AT2322" s="28">
        <f>AR2322/($R2322*1000)</f>
        <v>0</v>
      </c>
      <c r="AU2322" s="28">
        <f>AS2322/($R2322*1000)</f>
        <v>0</v>
      </c>
      <c r="BB2322" s="1" t="s">
        <v>73</v>
      </c>
      <c r="BC2322" s="2">
        <v>42496</v>
      </c>
      <c r="BD2322" s="2">
        <v>42627</v>
      </c>
      <c r="BF2322" s="2">
        <v>43570</v>
      </c>
      <c r="BG2322" s="1" t="s">
        <v>59</v>
      </c>
      <c r="BH2322" s="1" t="s">
        <v>3018</v>
      </c>
      <c r="BI2322" s="1" t="s">
        <v>61</v>
      </c>
      <c r="BL2322" s="1" t="s">
        <v>536</v>
      </c>
      <c r="BM2322" s="1" t="s">
        <v>126</v>
      </c>
      <c r="BN2322" s="1" t="s">
        <v>78</v>
      </c>
      <c r="BO2322" s="1">
        <v>101.8</v>
      </c>
      <c r="BP2322" s="1">
        <v>101.8</v>
      </c>
      <c r="BQ2322" s="1" t="s">
        <v>1485</v>
      </c>
      <c r="BR2322" s="1" t="s">
        <v>1486</v>
      </c>
      <c r="BS2322" s="1" t="s">
        <v>84</v>
      </c>
      <c r="BU2322" s="1">
        <v>0</v>
      </c>
      <c r="BV2322" s="1">
        <v>0</v>
      </c>
      <c r="BW2322" s="1">
        <v>0</v>
      </c>
      <c r="BX2322" s="1">
        <v>0</v>
      </c>
    </row>
    <row r="2323" spans="4:76" hidden="1" x14ac:dyDescent="0.25">
      <c r="D2323" s="4"/>
      <c r="E2323" s="5">
        <f>BJ2323</f>
        <v>0</v>
      </c>
      <c r="F2323" s="5">
        <f>BK2323</f>
        <v>0</v>
      </c>
      <c r="H2323" s="5" t="str">
        <f>BB2323</f>
        <v>Withdrawn</v>
      </c>
      <c r="I2323" s="6" t="str">
        <f>BS2323</f>
        <v>Not Started</v>
      </c>
      <c r="J2323" s="1" t="s">
        <v>3809</v>
      </c>
      <c r="P2323" s="1" t="str">
        <f>BM2323</f>
        <v>NRIS</v>
      </c>
      <c r="R2323" s="1">
        <f>BP2323</f>
        <v>101.9</v>
      </c>
      <c r="T2323" s="1" t="str">
        <f>BQ2323</f>
        <v>Solar</v>
      </c>
      <c r="U2323" s="1" t="str">
        <f>BH2323</f>
        <v>Acadia Parish</v>
      </c>
      <c r="V2323" s="1" t="str">
        <f>BI2323</f>
        <v>LA</v>
      </c>
      <c r="AB2323" s="1"/>
      <c r="AC2323" s="1"/>
      <c r="AJ2323" s="5"/>
      <c r="AK2323" s="5"/>
      <c r="AL2323" s="5"/>
      <c r="AM2323" s="5"/>
      <c r="AN2323" s="5"/>
      <c r="AO2323" s="5"/>
      <c r="AP2323" s="5"/>
      <c r="AQ2323" s="5"/>
      <c r="AR2323" s="32"/>
      <c r="AS2323" s="32"/>
      <c r="AT2323" s="28">
        <f>AR2323/($R2323*1000)</f>
        <v>0</v>
      </c>
      <c r="AU2323" s="28">
        <f>AS2323/($R2323*1000)</f>
        <v>0</v>
      </c>
      <c r="BB2323" s="1" t="s">
        <v>73</v>
      </c>
      <c r="BC2323" s="2">
        <v>42496</v>
      </c>
      <c r="BD2323" s="2">
        <v>42937</v>
      </c>
      <c r="BF2323" s="2">
        <v>43570</v>
      </c>
      <c r="BG2323" s="1" t="s">
        <v>59</v>
      </c>
      <c r="BH2323" s="1" t="s">
        <v>3069</v>
      </c>
      <c r="BI2323" s="1" t="s">
        <v>61</v>
      </c>
      <c r="BL2323" s="1" t="s">
        <v>536</v>
      </c>
      <c r="BM2323" s="1" t="s">
        <v>126</v>
      </c>
      <c r="BN2323" s="1" t="s">
        <v>78</v>
      </c>
      <c r="BO2323" s="1">
        <v>101.9</v>
      </c>
      <c r="BP2323" s="1">
        <v>101.9</v>
      </c>
      <c r="BQ2323" s="1" t="s">
        <v>1485</v>
      </c>
      <c r="BR2323" s="1" t="s">
        <v>1486</v>
      </c>
      <c r="BS2323" s="1" t="s">
        <v>84</v>
      </c>
      <c r="BU2323" s="1">
        <v>0</v>
      </c>
      <c r="BV2323" s="1">
        <v>0</v>
      </c>
      <c r="BW2323" s="1">
        <v>0</v>
      </c>
      <c r="BX2323" s="1">
        <v>0</v>
      </c>
    </row>
    <row r="2324" spans="4:76" hidden="1" x14ac:dyDescent="0.25">
      <c r="D2324" s="4"/>
      <c r="E2324" s="5" t="str">
        <f>BJ2324</f>
        <v>DPP-2016-FEB</v>
      </c>
      <c r="F2324" s="5" t="str">
        <f>BK2324</f>
        <v>West</v>
      </c>
      <c r="H2324" s="5" t="str">
        <f>BB2324</f>
        <v>Done</v>
      </c>
      <c r="I2324" s="6" t="str">
        <f>BS2324</f>
        <v>In Service</v>
      </c>
      <c r="J2324" s="1" t="s">
        <v>5123</v>
      </c>
      <c r="P2324" s="1" t="str">
        <f>BM2324</f>
        <v>NRIS</v>
      </c>
      <c r="R2324" s="1">
        <f>BP2324</f>
        <v>340</v>
      </c>
      <c r="T2324" s="1" t="str">
        <f>BQ2324</f>
        <v>Wind</v>
      </c>
      <c r="U2324" s="1" t="str">
        <f>BH2324</f>
        <v>Boone County,Greene County</v>
      </c>
      <c r="V2324" s="1" t="str">
        <f>BI2324</f>
        <v>IA</v>
      </c>
      <c r="AB2324" s="1"/>
      <c r="AC2324" s="1"/>
      <c r="AJ2324" s="5"/>
      <c r="AK2324" s="5"/>
      <c r="AL2324" s="5"/>
      <c r="AM2324" s="5"/>
      <c r="AN2324" s="5"/>
      <c r="AO2324" s="5"/>
      <c r="AP2324" s="5"/>
      <c r="AQ2324" s="5"/>
      <c r="AR2324" s="5"/>
      <c r="AS2324" s="5"/>
      <c r="AT2324" s="5"/>
      <c r="AU2324" s="5"/>
      <c r="BB2324" s="1" t="s">
        <v>58</v>
      </c>
      <c r="BC2324" s="2">
        <v>42321</v>
      </c>
      <c r="BE2324" s="2">
        <v>43504</v>
      </c>
      <c r="BF2324" s="2">
        <v>42917</v>
      </c>
      <c r="BG2324" s="1" t="s">
        <v>251</v>
      </c>
      <c r="BH2324" s="1" t="s">
        <v>5124</v>
      </c>
      <c r="BI2324" s="1" t="s">
        <v>89</v>
      </c>
      <c r="BJ2324" s="1" t="s">
        <v>724</v>
      </c>
      <c r="BK2324" s="1" t="s">
        <v>725</v>
      </c>
      <c r="BL2324" s="1" t="s">
        <v>726</v>
      </c>
      <c r="BM2324" s="1" t="s">
        <v>126</v>
      </c>
      <c r="BN2324" s="1" t="s">
        <v>5125</v>
      </c>
      <c r="BO2324" s="1">
        <v>340</v>
      </c>
      <c r="BP2324" s="1">
        <v>340</v>
      </c>
      <c r="BQ2324" s="1" t="s">
        <v>97</v>
      </c>
      <c r="BR2324" s="1" t="s">
        <v>98</v>
      </c>
      <c r="BS2324" s="1" t="s">
        <v>65</v>
      </c>
      <c r="BT2324" s="2">
        <v>42766</v>
      </c>
      <c r="BU2324" s="1">
        <v>340</v>
      </c>
      <c r="BV2324" s="1">
        <v>340</v>
      </c>
      <c r="BW2324" s="1">
        <v>340</v>
      </c>
      <c r="BX2324" s="1">
        <v>340</v>
      </c>
    </row>
    <row r="2325" spans="4:76" hidden="1" x14ac:dyDescent="0.25">
      <c r="D2325" s="4"/>
      <c r="E2325" s="5" t="str">
        <f>BJ2325</f>
        <v>DPP-2016-FEB</v>
      </c>
      <c r="F2325" s="5" t="str">
        <f>BK2325</f>
        <v>West</v>
      </c>
      <c r="H2325" s="5" t="str">
        <f>BB2325</f>
        <v>Done</v>
      </c>
      <c r="I2325" s="6" t="str">
        <f>BS2325</f>
        <v>In Service</v>
      </c>
      <c r="J2325" s="1" t="s">
        <v>5126</v>
      </c>
      <c r="P2325" s="1" t="str">
        <f>BM2325</f>
        <v>NRIS</v>
      </c>
      <c r="R2325" s="1">
        <f>BP2325</f>
        <v>340</v>
      </c>
      <c r="T2325" s="1" t="str">
        <f>BQ2325</f>
        <v>Wind</v>
      </c>
      <c r="U2325" s="1" t="str">
        <f>BH2325</f>
        <v>Adair County,Madison County</v>
      </c>
      <c r="V2325" s="1" t="str">
        <f>BI2325</f>
        <v>IA</v>
      </c>
      <c r="AB2325" s="1"/>
      <c r="AC2325" s="1"/>
      <c r="AJ2325" s="5"/>
      <c r="AK2325" s="5"/>
      <c r="AL2325" s="5"/>
      <c r="AM2325" s="5"/>
      <c r="AN2325" s="5"/>
      <c r="AO2325" s="5"/>
      <c r="AP2325" s="5"/>
      <c r="AQ2325" s="5"/>
      <c r="AR2325" s="5"/>
      <c r="AS2325" s="5"/>
      <c r="AT2325" s="5"/>
      <c r="AU2325" s="5"/>
      <c r="BB2325" s="1" t="s">
        <v>58</v>
      </c>
      <c r="BC2325" s="2">
        <v>42321</v>
      </c>
      <c r="BE2325" s="2">
        <v>43504</v>
      </c>
      <c r="BF2325" s="2">
        <v>42917</v>
      </c>
      <c r="BG2325" s="1" t="s">
        <v>251</v>
      </c>
      <c r="BH2325" s="1" t="s">
        <v>5127</v>
      </c>
      <c r="BI2325" s="1" t="s">
        <v>89</v>
      </c>
      <c r="BJ2325" s="1" t="s">
        <v>724</v>
      </c>
      <c r="BK2325" s="1" t="s">
        <v>725</v>
      </c>
      <c r="BL2325" s="1" t="s">
        <v>726</v>
      </c>
      <c r="BM2325" s="1" t="s">
        <v>126</v>
      </c>
      <c r="BN2325" s="1" t="s">
        <v>5128</v>
      </c>
      <c r="BO2325" s="1">
        <v>340</v>
      </c>
      <c r="BP2325" s="1">
        <v>340</v>
      </c>
      <c r="BQ2325" s="1" t="s">
        <v>97</v>
      </c>
      <c r="BR2325" s="1" t="s">
        <v>98</v>
      </c>
      <c r="BS2325" s="1" t="s">
        <v>65</v>
      </c>
      <c r="BT2325" s="2">
        <v>42430</v>
      </c>
      <c r="BU2325" s="1">
        <v>340</v>
      </c>
      <c r="BV2325" s="1">
        <v>340</v>
      </c>
      <c r="BW2325" s="1">
        <v>340</v>
      </c>
      <c r="BX2325" s="1">
        <v>340</v>
      </c>
    </row>
    <row r="2326" spans="4:76" hidden="1" x14ac:dyDescent="0.25">
      <c r="D2326" s="4"/>
      <c r="E2326" s="5" t="str">
        <f>BJ2326</f>
        <v>DPP-2016-FEB</v>
      </c>
      <c r="F2326" s="5" t="str">
        <f>BK2326</f>
        <v>West</v>
      </c>
      <c r="H2326" s="5" t="str">
        <f>BB2326</f>
        <v>Done</v>
      </c>
      <c r="I2326" s="6" t="str">
        <f>BS2326</f>
        <v>In Service</v>
      </c>
      <c r="J2326" s="1" t="s">
        <v>5129</v>
      </c>
      <c r="P2326" s="1" t="str">
        <f>BM2326</f>
        <v>NRIS</v>
      </c>
      <c r="R2326" s="1">
        <f>BP2326</f>
        <v>500</v>
      </c>
      <c r="T2326" s="1" t="str">
        <f>BQ2326</f>
        <v>Wind</v>
      </c>
      <c r="U2326" s="1" t="str">
        <f>BH2326</f>
        <v>Adair County</v>
      </c>
      <c r="V2326" s="1" t="str">
        <f>BI2326</f>
        <v>IA</v>
      </c>
      <c r="AB2326" s="1"/>
      <c r="AC2326" s="1"/>
      <c r="AJ2326" s="5"/>
      <c r="AK2326" s="5"/>
      <c r="AL2326" s="5"/>
      <c r="AM2326" s="5"/>
      <c r="AN2326" s="5"/>
      <c r="AO2326" s="5"/>
      <c r="AP2326" s="5"/>
      <c r="AQ2326" s="5"/>
      <c r="AR2326" s="5"/>
      <c r="AS2326" s="5"/>
      <c r="AT2326" s="5"/>
      <c r="AU2326" s="5"/>
      <c r="BB2326" s="1" t="s">
        <v>58</v>
      </c>
      <c r="BC2326" s="2">
        <v>42321</v>
      </c>
      <c r="BE2326" s="2">
        <v>43507</v>
      </c>
      <c r="BF2326" s="2">
        <v>42917</v>
      </c>
      <c r="BG2326" s="1" t="s">
        <v>251</v>
      </c>
      <c r="BH2326" s="1" t="s">
        <v>967</v>
      </c>
      <c r="BI2326" s="1" t="s">
        <v>89</v>
      </c>
      <c r="BJ2326" s="1" t="s">
        <v>724</v>
      </c>
      <c r="BK2326" s="1" t="s">
        <v>725</v>
      </c>
      <c r="BL2326" s="1" t="s">
        <v>726</v>
      </c>
      <c r="BM2326" s="1" t="s">
        <v>126</v>
      </c>
      <c r="BN2326" s="1" t="s">
        <v>5130</v>
      </c>
      <c r="BO2326" s="1">
        <v>500</v>
      </c>
      <c r="BP2326" s="1">
        <v>500</v>
      </c>
      <c r="BQ2326" s="1" t="s">
        <v>97</v>
      </c>
      <c r="BR2326" s="1" t="s">
        <v>98</v>
      </c>
      <c r="BS2326" s="1" t="s">
        <v>65</v>
      </c>
      <c r="BT2326" s="2">
        <v>43008</v>
      </c>
      <c r="BU2326" s="1">
        <v>500</v>
      </c>
      <c r="BV2326" s="1">
        <v>500</v>
      </c>
      <c r="BW2326" s="1">
        <v>500</v>
      </c>
      <c r="BX2326" s="1">
        <v>500</v>
      </c>
    </row>
    <row r="2327" spans="4:76" hidden="1" x14ac:dyDescent="0.25">
      <c r="D2327" s="4"/>
      <c r="E2327" s="5" t="str">
        <f>BJ2327</f>
        <v>DPP-2015-FEB</v>
      </c>
      <c r="F2327" s="5" t="str">
        <f>BK2327</f>
        <v>East (ITC)</v>
      </c>
      <c r="H2327" s="5" t="str">
        <f>BB2327</f>
        <v>Withdrawn</v>
      </c>
      <c r="I2327" s="6" t="str">
        <f>BS2327</f>
        <v>Withdrawn</v>
      </c>
      <c r="J2327" s="1" t="s">
        <v>5131</v>
      </c>
      <c r="P2327" s="1" t="str">
        <f>BM2327</f>
        <v>NRIS</v>
      </c>
      <c r="R2327" s="1">
        <f>BP2327</f>
        <v>301</v>
      </c>
      <c r="T2327" s="1" t="str">
        <f>BQ2327</f>
        <v>Wind</v>
      </c>
      <c r="U2327" s="1" t="str">
        <f>BH2327</f>
        <v>Sanilac County</v>
      </c>
      <c r="V2327" s="1" t="str">
        <f>BI2327</f>
        <v>MI</v>
      </c>
      <c r="AB2327" s="1"/>
      <c r="AC2327" s="1"/>
      <c r="AJ2327" s="5"/>
      <c r="AK2327" s="5"/>
      <c r="AL2327" s="5"/>
      <c r="AM2327" s="5"/>
      <c r="AN2327" s="5"/>
      <c r="AO2327" s="5"/>
      <c r="AP2327" s="5"/>
      <c r="AQ2327" s="5"/>
      <c r="AR2327" s="5"/>
      <c r="AS2327" s="5"/>
      <c r="AT2327" s="5"/>
      <c r="AU2327" s="5"/>
      <c r="BB2327" s="1" t="s">
        <v>73</v>
      </c>
      <c r="BC2327" s="2">
        <v>41596</v>
      </c>
      <c r="BD2327" s="2">
        <v>43789</v>
      </c>
      <c r="BE2327" s="2">
        <v>42557</v>
      </c>
      <c r="BF2327" s="2">
        <v>42614</v>
      </c>
      <c r="BG2327" s="1" t="s">
        <v>128</v>
      </c>
      <c r="BH2327" s="1" t="s">
        <v>681</v>
      </c>
      <c r="BI2327" s="1" t="s">
        <v>130</v>
      </c>
      <c r="BJ2327" s="1" t="s">
        <v>1438</v>
      </c>
      <c r="BK2327" s="1" t="s">
        <v>1808</v>
      </c>
      <c r="BL2327" s="1" t="s">
        <v>2320</v>
      </c>
      <c r="BM2327" s="1" t="s">
        <v>126</v>
      </c>
      <c r="BN2327" s="1" t="s">
        <v>5132</v>
      </c>
      <c r="BO2327" s="1">
        <v>301</v>
      </c>
      <c r="BP2327" s="1">
        <v>301</v>
      </c>
      <c r="BQ2327" s="1" t="s">
        <v>97</v>
      </c>
      <c r="BR2327" s="1" t="s">
        <v>98</v>
      </c>
      <c r="BS2327" s="1" t="s">
        <v>73</v>
      </c>
      <c r="BT2327" s="2">
        <v>42644</v>
      </c>
      <c r="BU2327" s="1">
        <v>0</v>
      </c>
      <c r="BV2327" s="1">
        <v>0</v>
      </c>
      <c r="BW2327" s="1">
        <v>0</v>
      </c>
      <c r="BX2327" s="1">
        <v>0</v>
      </c>
    </row>
    <row r="2328" spans="4:76" hidden="1" x14ac:dyDescent="0.25">
      <c r="D2328" s="4"/>
      <c r="E2328" s="5">
        <f>BJ2328</f>
        <v>0</v>
      </c>
      <c r="F2328" s="5">
        <f>BK2328</f>
        <v>0</v>
      </c>
      <c r="H2328" s="5" t="str">
        <f>BB2328</f>
        <v>Withdrawn</v>
      </c>
      <c r="I2328" s="6" t="str">
        <f>BS2328</f>
        <v>Not Started</v>
      </c>
      <c r="J2328" s="1" t="s">
        <v>3819</v>
      </c>
      <c r="P2328" s="1" t="str">
        <f>BM2328</f>
        <v>NRIS</v>
      </c>
      <c r="R2328" s="1">
        <f>BP2328</f>
        <v>201.5</v>
      </c>
      <c r="T2328" s="1" t="str">
        <f>BQ2328</f>
        <v>Solar</v>
      </c>
      <c r="U2328" s="1" t="str">
        <f>BH2328</f>
        <v>Iberville Parish</v>
      </c>
      <c r="V2328" s="1" t="str">
        <f>BI2328</f>
        <v>LA</v>
      </c>
      <c r="AB2328" s="1"/>
      <c r="AC2328" s="1"/>
      <c r="AJ2328" s="5"/>
      <c r="AK2328" s="5"/>
      <c r="AL2328" s="5"/>
      <c r="AM2328" s="5"/>
      <c r="AN2328" s="5"/>
      <c r="AO2328" s="5"/>
      <c r="AP2328" s="5"/>
      <c r="AQ2328" s="5"/>
      <c r="AR2328" s="32"/>
      <c r="AS2328" s="32"/>
      <c r="AT2328" s="28">
        <f>AR2328/($R2328*1000)</f>
        <v>0</v>
      </c>
      <c r="AU2328" s="28">
        <f>AS2328/($R2328*1000)</f>
        <v>0</v>
      </c>
      <c r="BB2328" s="1" t="s">
        <v>73</v>
      </c>
      <c r="BC2328" s="2">
        <v>42496</v>
      </c>
      <c r="BD2328" s="2">
        <v>42937</v>
      </c>
      <c r="BF2328" s="2">
        <v>43570</v>
      </c>
      <c r="BG2328" s="1" t="s">
        <v>59</v>
      </c>
      <c r="BH2328" s="1" t="s">
        <v>3002</v>
      </c>
      <c r="BI2328" s="1" t="s">
        <v>61</v>
      </c>
      <c r="BL2328" s="1" t="s">
        <v>536</v>
      </c>
      <c r="BM2328" s="1" t="s">
        <v>126</v>
      </c>
      <c r="BN2328" s="1" t="s">
        <v>78</v>
      </c>
      <c r="BO2328" s="1">
        <v>201.5</v>
      </c>
      <c r="BP2328" s="1">
        <v>201.5</v>
      </c>
      <c r="BQ2328" s="1" t="s">
        <v>1485</v>
      </c>
      <c r="BR2328" s="1" t="s">
        <v>1486</v>
      </c>
      <c r="BS2328" s="1" t="s">
        <v>84</v>
      </c>
      <c r="BU2328" s="1">
        <v>0</v>
      </c>
      <c r="BV2328" s="1">
        <v>0</v>
      </c>
      <c r="BW2328" s="1">
        <v>0</v>
      </c>
      <c r="BX2328" s="1">
        <v>0</v>
      </c>
    </row>
    <row r="2329" spans="4:76" hidden="1" x14ac:dyDescent="0.25">
      <c r="D2329" s="4"/>
      <c r="E2329" s="5" t="str">
        <f>BJ2329</f>
        <v>DPP-2016-AUG</v>
      </c>
      <c r="F2329" s="5" t="str">
        <f>BK2329</f>
        <v>West</v>
      </c>
      <c r="H2329" s="5" t="str">
        <f>BB2329</f>
        <v>Done</v>
      </c>
      <c r="I2329" s="6" t="str">
        <f>BS2329</f>
        <v>In Service</v>
      </c>
      <c r="J2329" s="1" t="s">
        <v>5134</v>
      </c>
      <c r="P2329" s="1" t="str">
        <f>BM2329</f>
        <v>NRIS</v>
      </c>
      <c r="R2329" s="1">
        <f>BP2329</f>
        <v>98.8</v>
      </c>
      <c r="T2329" s="1" t="str">
        <f>BQ2329</f>
        <v>Wind</v>
      </c>
      <c r="U2329" s="1" t="str">
        <f>BH2329</f>
        <v>Emmons County,Logan County</v>
      </c>
      <c r="V2329" s="1" t="str">
        <f>BI2329</f>
        <v>ND</v>
      </c>
      <c r="AB2329" s="1"/>
      <c r="AC2329" s="1"/>
      <c r="AJ2329" s="5"/>
      <c r="AK2329" s="5"/>
      <c r="AL2329" s="5"/>
      <c r="AM2329" s="5"/>
      <c r="AN2329" s="5"/>
      <c r="AO2329" s="5"/>
      <c r="AP2329" s="5"/>
      <c r="AQ2329" s="5"/>
      <c r="AR2329" s="5"/>
      <c r="AS2329" s="5"/>
      <c r="AT2329" s="5"/>
      <c r="AU2329" s="5"/>
      <c r="BB2329" s="1" t="s">
        <v>58</v>
      </c>
      <c r="BC2329" s="2">
        <v>42321</v>
      </c>
      <c r="BE2329" s="2">
        <v>43815</v>
      </c>
      <c r="BF2329" s="2">
        <v>43728</v>
      </c>
      <c r="BG2329" s="1" t="s">
        <v>192</v>
      </c>
      <c r="BH2329" s="1" t="s">
        <v>4713</v>
      </c>
      <c r="BI2329" s="1" t="s">
        <v>194</v>
      </c>
      <c r="BJ2329" s="1" t="s">
        <v>3161</v>
      </c>
      <c r="BK2329" s="1" t="s">
        <v>725</v>
      </c>
      <c r="BL2329" s="1" t="s">
        <v>726</v>
      </c>
      <c r="BM2329" s="1" t="s">
        <v>126</v>
      </c>
      <c r="BN2329" s="1" t="s">
        <v>5135</v>
      </c>
      <c r="BO2329" s="1">
        <v>98.8</v>
      </c>
      <c r="BP2329" s="1">
        <v>98.8</v>
      </c>
      <c r="BQ2329" s="1" t="s">
        <v>97</v>
      </c>
      <c r="BR2329" s="1" t="s">
        <v>98</v>
      </c>
      <c r="BS2329" s="1" t="s">
        <v>65</v>
      </c>
      <c r="BT2329" s="2">
        <v>43784</v>
      </c>
      <c r="BU2329" s="1">
        <v>100</v>
      </c>
      <c r="BV2329" s="1">
        <v>100</v>
      </c>
      <c r="BW2329" s="1">
        <v>100</v>
      </c>
      <c r="BX2329" s="1">
        <v>100</v>
      </c>
    </row>
    <row r="2330" spans="4:76" hidden="1" x14ac:dyDescent="0.25">
      <c r="D2330" s="4"/>
      <c r="E2330" s="5" t="str">
        <f>BJ2330</f>
        <v>DPP-2016-FEB</v>
      </c>
      <c r="F2330" s="5" t="str">
        <f>BK2330</f>
        <v>West</v>
      </c>
      <c r="H2330" s="5" t="str">
        <f>BB2330</f>
        <v>Done</v>
      </c>
      <c r="I2330" s="6" t="str">
        <f>BS2330</f>
        <v>Under Construction</v>
      </c>
      <c r="J2330" s="1" t="s">
        <v>5136</v>
      </c>
      <c r="P2330" s="1" t="str">
        <f>BM2330</f>
        <v>NRIS</v>
      </c>
      <c r="R2330" s="1">
        <f>BP2330</f>
        <v>50</v>
      </c>
      <c r="T2330" s="1" t="str">
        <f>BQ2330</f>
        <v>Solar</v>
      </c>
      <c r="U2330" s="1" t="str">
        <f>BH2330</f>
        <v>Linn County</v>
      </c>
      <c r="V2330" s="1" t="str">
        <f>BI2330</f>
        <v>IA</v>
      </c>
      <c r="AB2330" s="1"/>
      <c r="AC2330" s="1"/>
      <c r="AJ2330" s="5"/>
      <c r="AK2330" s="5"/>
      <c r="AL2330" s="5"/>
      <c r="AM2330" s="5"/>
      <c r="AN2330" s="5"/>
      <c r="AO2330" s="5"/>
      <c r="AP2330" s="5"/>
      <c r="AQ2330" s="5"/>
      <c r="AR2330" s="5"/>
      <c r="AS2330" s="5"/>
      <c r="AT2330" s="5"/>
      <c r="AU2330" s="5"/>
      <c r="BB2330" s="1" t="s">
        <v>58</v>
      </c>
      <c r="BC2330" s="2">
        <v>42321</v>
      </c>
      <c r="BE2330" s="2">
        <v>43503</v>
      </c>
      <c r="BG2330" s="1" t="s">
        <v>87</v>
      </c>
      <c r="BH2330" s="1" t="s">
        <v>463</v>
      </c>
      <c r="BI2330" s="1" t="s">
        <v>89</v>
      </c>
      <c r="BJ2330" s="1" t="s">
        <v>724</v>
      </c>
      <c r="BK2330" s="1" t="s">
        <v>725</v>
      </c>
      <c r="BL2330" s="1" t="s">
        <v>726</v>
      </c>
      <c r="BM2330" s="1" t="s">
        <v>126</v>
      </c>
      <c r="BN2330" s="1" t="s">
        <v>5137</v>
      </c>
      <c r="BO2330" s="1">
        <v>50</v>
      </c>
      <c r="BP2330" s="1">
        <v>50</v>
      </c>
      <c r="BQ2330" s="1" t="s">
        <v>1485</v>
      </c>
      <c r="BR2330" s="1" t="s">
        <v>1486</v>
      </c>
      <c r="BS2330" s="1" t="s">
        <v>71</v>
      </c>
      <c r="BT2330" s="2">
        <v>44119</v>
      </c>
      <c r="BU2330" s="1">
        <v>50</v>
      </c>
      <c r="BV2330" s="1">
        <v>50</v>
      </c>
      <c r="BW2330" s="1">
        <v>50</v>
      </c>
      <c r="BX2330" s="1">
        <v>50</v>
      </c>
    </row>
    <row r="2331" spans="4:76" hidden="1" x14ac:dyDescent="0.25">
      <c r="D2331" s="4"/>
      <c r="E2331" s="5" t="str">
        <f>BJ2331</f>
        <v>DPP-2016-FEB</v>
      </c>
      <c r="F2331" s="5" t="str">
        <f>BK2331</f>
        <v>East (ATC)</v>
      </c>
      <c r="H2331" s="5" t="str">
        <f>BB2331</f>
        <v>Done</v>
      </c>
      <c r="I2331" s="6" t="str">
        <f>BS2331</f>
        <v>Under Construction</v>
      </c>
      <c r="J2331" s="1" t="s">
        <v>5138</v>
      </c>
      <c r="P2331" s="1" t="str">
        <f>BM2331</f>
        <v>NRIS</v>
      </c>
      <c r="R2331" s="1">
        <f>BP2331</f>
        <v>99</v>
      </c>
      <c r="T2331" s="1" t="str">
        <f>BQ2331</f>
        <v>Solar</v>
      </c>
      <c r="U2331" s="1" t="str">
        <f>BH2331</f>
        <v>Manitowoc County</v>
      </c>
      <c r="V2331" s="1" t="str">
        <f>BI2331</f>
        <v>WI</v>
      </c>
      <c r="AB2331" s="1"/>
      <c r="AC2331" s="1"/>
      <c r="AJ2331" s="5"/>
      <c r="AK2331" s="5"/>
      <c r="AL2331" s="5"/>
      <c r="AM2331" s="5"/>
      <c r="AN2331" s="5"/>
      <c r="AO2331" s="5"/>
      <c r="AP2331" s="5"/>
      <c r="AQ2331" s="5"/>
      <c r="AR2331" s="5"/>
      <c r="AS2331" s="5"/>
      <c r="AT2331" s="5"/>
      <c r="AU2331" s="5"/>
      <c r="BB2331" s="1" t="s">
        <v>58</v>
      </c>
      <c r="BC2331" s="2">
        <v>42321</v>
      </c>
      <c r="BE2331" s="2">
        <v>43136</v>
      </c>
      <c r="BF2331" s="2">
        <v>44317</v>
      </c>
      <c r="BG2331" s="1" t="s">
        <v>74</v>
      </c>
      <c r="BH2331" s="1" t="s">
        <v>75</v>
      </c>
      <c r="BI2331" s="1" t="s">
        <v>76</v>
      </c>
      <c r="BJ2331" s="1" t="s">
        <v>724</v>
      </c>
      <c r="BK2331" s="1" t="s">
        <v>2196</v>
      </c>
      <c r="BL2331" s="1" t="s">
        <v>726</v>
      </c>
      <c r="BM2331" s="1" t="s">
        <v>126</v>
      </c>
      <c r="BN2331" s="1" t="s">
        <v>5139</v>
      </c>
      <c r="BO2331" s="1">
        <v>99</v>
      </c>
      <c r="BP2331" s="1">
        <v>99</v>
      </c>
      <c r="BQ2331" s="1" t="s">
        <v>1485</v>
      </c>
      <c r="BR2331" s="1" t="s">
        <v>1486</v>
      </c>
      <c r="BS2331" s="1" t="s">
        <v>71</v>
      </c>
      <c r="BT2331" s="2">
        <v>44224</v>
      </c>
      <c r="BU2331" s="1">
        <v>99</v>
      </c>
      <c r="BV2331" s="1">
        <v>99</v>
      </c>
      <c r="BW2331" s="1">
        <v>99</v>
      </c>
      <c r="BX2331" s="1">
        <v>99</v>
      </c>
    </row>
    <row r="2332" spans="4:76" hidden="1" x14ac:dyDescent="0.25">
      <c r="D2332" s="4"/>
      <c r="E2332" s="5" t="str">
        <f>BJ2332</f>
        <v>DPP-2016-FEB</v>
      </c>
      <c r="F2332" s="5" t="str">
        <f>BK2332</f>
        <v>West</v>
      </c>
      <c r="H2332" s="5" t="str">
        <f>BB2332</f>
        <v>Done</v>
      </c>
      <c r="I2332" s="6" t="str">
        <f>BS2332</f>
        <v>In Service</v>
      </c>
      <c r="J2332" s="1" t="s">
        <v>5140</v>
      </c>
      <c r="P2332" s="1" t="str">
        <f>BM2332</f>
        <v>NRIS</v>
      </c>
      <c r="R2332" s="1">
        <f>BP2332</f>
        <v>200</v>
      </c>
      <c r="T2332" s="1" t="str">
        <f>BQ2332</f>
        <v>Wind</v>
      </c>
      <c r="U2332" s="1" t="str">
        <f>BH2332</f>
        <v>Plymouth County</v>
      </c>
      <c r="V2332" s="1" t="str">
        <f>BI2332</f>
        <v>IA</v>
      </c>
      <c r="AB2332" s="1"/>
      <c r="AC2332" s="1"/>
      <c r="AJ2332" s="5"/>
      <c r="AK2332" s="5"/>
      <c r="AL2332" s="5"/>
      <c r="AM2332" s="5"/>
      <c r="AN2332" s="5"/>
      <c r="AO2332" s="5"/>
      <c r="AP2332" s="5"/>
      <c r="AQ2332" s="5"/>
      <c r="AR2332" s="5"/>
      <c r="AS2332" s="5"/>
      <c r="AT2332" s="5"/>
      <c r="AU2332" s="5"/>
      <c r="BB2332" s="1" t="s">
        <v>58</v>
      </c>
      <c r="BC2332" s="2">
        <v>42321</v>
      </c>
      <c r="BE2332" s="2">
        <v>43395</v>
      </c>
      <c r="BF2332" s="2">
        <v>43723</v>
      </c>
      <c r="BG2332" s="1" t="s">
        <v>251</v>
      </c>
      <c r="BH2332" s="1" t="s">
        <v>5141</v>
      </c>
      <c r="BI2332" s="1" t="s">
        <v>89</v>
      </c>
      <c r="BJ2332" s="1" t="s">
        <v>724</v>
      </c>
      <c r="BK2332" s="1" t="s">
        <v>725</v>
      </c>
      <c r="BL2332" s="1" t="s">
        <v>726</v>
      </c>
      <c r="BM2332" s="1" t="s">
        <v>126</v>
      </c>
      <c r="BN2332" s="1" t="s">
        <v>5142</v>
      </c>
      <c r="BO2332" s="1">
        <v>200</v>
      </c>
      <c r="BP2332" s="1">
        <v>200</v>
      </c>
      <c r="BQ2332" s="1" t="s">
        <v>97</v>
      </c>
      <c r="BR2332" s="1" t="s">
        <v>98</v>
      </c>
      <c r="BS2332" s="1" t="s">
        <v>65</v>
      </c>
      <c r="BT2332" s="2">
        <v>43724</v>
      </c>
      <c r="BU2332" s="1">
        <v>200</v>
      </c>
      <c r="BV2332" s="1">
        <v>200</v>
      </c>
      <c r="BW2332" s="1">
        <v>200</v>
      </c>
      <c r="BX2332" s="1">
        <v>0</v>
      </c>
    </row>
    <row r="2333" spans="4:76" hidden="1" x14ac:dyDescent="0.25">
      <c r="D2333" s="4"/>
      <c r="E2333" s="5">
        <f>BJ2333</f>
        <v>0</v>
      </c>
      <c r="F2333" s="5">
        <f>BK2333</f>
        <v>0</v>
      </c>
      <c r="H2333" s="5" t="str">
        <f>BB2333</f>
        <v>Withdrawn</v>
      </c>
      <c r="I2333" s="6" t="str">
        <f>BS2333</f>
        <v>Not Started</v>
      </c>
      <c r="J2333" s="1" t="s">
        <v>3026</v>
      </c>
      <c r="P2333" s="1" t="str">
        <f>BM2333</f>
        <v>NRIS</v>
      </c>
      <c r="R2333" s="1">
        <f>BP2333</f>
        <v>101.6</v>
      </c>
      <c r="T2333" s="1" t="str">
        <f>BQ2333</f>
        <v>Solar</v>
      </c>
      <c r="U2333" s="1" t="str">
        <f>BH2333</f>
        <v>Calcasieu Parish</v>
      </c>
      <c r="V2333" s="1" t="str">
        <f>BI2333</f>
        <v>LA</v>
      </c>
      <c r="AB2333" s="1"/>
      <c r="AC2333" s="1"/>
      <c r="AJ2333" s="5"/>
      <c r="AK2333" s="5"/>
      <c r="AL2333" s="5"/>
      <c r="AM2333" s="5"/>
      <c r="AN2333" s="5"/>
      <c r="AO2333" s="5"/>
      <c r="AP2333" s="5"/>
      <c r="AQ2333" s="5"/>
      <c r="AR2333" s="32"/>
      <c r="AS2333" s="32"/>
      <c r="AT2333" s="28">
        <f>AR2333/($R2333*1000)</f>
        <v>0</v>
      </c>
      <c r="AU2333" s="28">
        <f>AS2333/($R2333*1000)</f>
        <v>0</v>
      </c>
      <c r="BB2333" s="1" t="s">
        <v>73</v>
      </c>
      <c r="BC2333" s="2">
        <v>42496</v>
      </c>
      <c r="BD2333" s="2">
        <v>42627</v>
      </c>
      <c r="BF2333" s="2">
        <v>43525</v>
      </c>
      <c r="BG2333" s="1" t="s">
        <v>59</v>
      </c>
      <c r="BH2333" s="1" t="s">
        <v>3027</v>
      </c>
      <c r="BI2333" s="1" t="s">
        <v>61</v>
      </c>
      <c r="BL2333" s="1" t="s">
        <v>536</v>
      </c>
      <c r="BM2333" s="1" t="s">
        <v>126</v>
      </c>
      <c r="BN2333" s="1" t="s">
        <v>78</v>
      </c>
      <c r="BO2333" s="1">
        <v>101.6</v>
      </c>
      <c r="BP2333" s="1">
        <v>101.6</v>
      </c>
      <c r="BQ2333" s="1" t="s">
        <v>1485</v>
      </c>
      <c r="BR2333" s="1" t="s">
        <v>1486</v>
      </c>
      <c r="BS2333" s="1" t="s">
        <v>84</v>
      </c>
      <c r="BU2333" s="1">
        <v>0</v>
      </c>
      <c r="BV2333" s="1">
        <v>0</v>
      </c>
      <c r="BW2333" s="1">
        <v>0</v>
      </c>
      <c r="BX2333" s="1">
        <v>0</v>
      </c>
    </row>
    <row r="2334" spans="4:76" hidden="1" x14ac:dyDescent="0.25">
      <c r="D2334" s="4"/>
      <c r="E2334" s="5" t="str">
        <f>BJ2334</f>
        <v>DPP-2019-Cycle</v>
      </c>
      <c r="F2334" s="5" t="str">
        <f>BK2334</f>
        <v>Central</v>
      </c>
      <c r="H2334" s="5" t="str">
        <f>BB2334</f>
        <v>Active</v>
      </c>
      <c r="I2334" s="6" t="str">
        <f>BS2334</f>
        <v>Not Started</v>
      </c>
      <c r="J2334" s="1" t="s">
        <v>3553</v>
      </c>
      <c r="P2334" s="1" t="str">
        <f>BM2334</f>
        <v>NRIS</v>
      </c>
      <c r="R2334" s="1">
        <f>BP2334</f>
        <v>500</v>
      </c>
      <c r="T2334" s="1" t="str">
        <f>BQ2334</f>
        <v>High Voltage DC</v>
      </c>
      <c r="U2334" s="1" t="str">
        <f>BH2334</f>
        <v>Randolph County</v>
      </c>
      <c r="V2334" s="1" t="str">
        <f>BI2334</f>
        <v>MO</v>
      </c>
      <c r="AB2334" s="1"/>
      <c r="AC2334" s="1"/>
      <c r="AJ2334" s="5"/>
      <c r="AK2334" s="5"/>
      <c r="AL2334" s="5"/>
      <c r="AM2334" s="5"/>
      <c r="AN2334" s="5"/>
      <c r="AO2334" s="5"/>
      <c r="AP2334" s="5"/>
      <c r="AQ2334" s="5"/>
      <c r="AR2334" s="5"/>
      <c r="AS2334" s="5"/>
      <c r="AT2334" s="5"/>
      <c r="AU2334" s="5"/>
      <c r="BB2334" s="1" t="s">
        <v>2374</v>
      </c>
      <c r="BC2334" s="2">
        <v>43584</v>
      </c>
      <c r="BF2334" s="2">
        <v>45382</v>
      </c>
      <c r="BG2334" s="1" t="s">
        <v>486</v>
      </c>
      <c r="BH2334" s="1" t="s">
        <v>493</v>
      </c>
      <c r="BI2334" s="1" t="s">
        <v>488</v>
      </c>
      <c r="BJ2334" s="1" t="s">
        <v>2856</v>
      </c>
      <c r="BK2334" s="1" t="s">
        <v>2435</v>
      </c>
      <c r="BL2334" s="1" t="s">
        <v>2857</v>
      </c>
      <c r="BM2334" s="1" t="s">
        <v>126</v>
      </c>
      <c r="BN2334" s="1" t="s">
        <v>3554</v>
      </c>
      <c r="BO2334" s="1">
        <v>500</v>
      </c>
      <c r="BP2334" s="1">
        <v>500</v>
      </c>
      <c r="BQ2334" s="1" t="s">
        <v>2911</v>
      </c>
      <c r="BR2334" s="1" t="s">
        <v>3555</v>
      </c>
      <c r="BS2334" s="1" t="s">
        <v>84</v>
      </c>
      <c r="BU2334" s="1">
        <v>0</v>
      </c>
      <c r="BV2334" s="1">
        <v>0</v>
      </c>
      <c r="BW2334" s="1">
        <v>0</v>
      </c>
      <c r="BX2334" s="1">
        <v>0</v>
      </c>
    </row>
    <row r="2335" spans="4:76" hidden="1" x14ac:dyDescent="0.25">
      <c r="D2335" s="4"/>
      <c r="E2335" s="5" t="str">
        <f>BJ2335</f>
        <v>DPP-2019-Cycle</v>
      </c>
      <c r="F2335" s="5" t="str">
        <f>BK2335</f>
        <v>Central</v>
      </c>
      <c r="H2335" s="5" t="str">
        <f>BB2335</f>
        <v>Active</v>
      </c>
      <c r="I2335" s="6" t="str">
        <f>BS2335</f>
        <v>Not Started</v>
      </c>
      <c r="J2335" s="1" t="s">
        <v>3560</v>
      </c>
      <c r="P2335" s="1" t="str">
        <f>BM2335</f>
        <v>NRIS</v>
      </c>
      <c r="R2335" s="1">
        <f>BP2335</f>
        <v>1000</v>
      </c>
      <c r="T2335" s="1" t="str">
        <f>BQ2335</f>
        <v>High Voltage DC</v>
      </c>
      <c r="U2335" s="1" t="str">
        <f>BH2335</f>
        <v>Randolph County</v>
      </c>
      <c r="V2335" s="1" t="str">
        <f>BI2335</f>
        <v>MO</v>
      </c>
      <c r="AB2335" s="1"/>
      <c r="AC2335" s="1"/>
      <c r="AJ2335" s="5"/>
      <c r="AK2335" s="5"/>
      <c r="AL2335" s="5"/>
      <c r="AM2335" s="5"/>
      <c r="AN2335" s="5"/>
      <c r="AO2335" s="5"/>
      <c r="AP2335" s="5"/>
      <c r="AQ2335" s="5"/>
      <c r="AR2335" s="5"/>
      <c r="AS2335" s="5"/>
      <c r="AT2335" s="5"/>
      <c r="AU2335" s="5"/>
      <c r="BB2335" s="1" t="s">
        <v>2374</v>
      </c>
      <c r="BC2335" s="2">
        <v>43584</v>
      </c>
      <c r="BF2335" s="2">
        <v>45382</v>
      </c>
      <c r="BG2335" s="1" t="s">
        <v>486</v>
      </c>
      <c r="BH2335" s="1" t="s">
        <v>493</v>
      </c>
      <c r="BI2335" s="1" t="s">
        <v>488</v>
      </c>
      <c r="BJ2335" s="1" t="s">
        <v>2856</v>
      </c>
      <c r="BK2335" s="1" t="s">
        <v>2435</v>
      </c>
      <c r="BL2335" s="1" t="s">
        <v>2857</v>
      </c>
      <c r="BM2335" s="1" t="s">
        <v>126</v>
      </c>
      <c r="BN2335" s="1" t="s">
        <v>3554</v>
      </c>
      <c r="BO2335" s="1">
        <v>1000</v>
      </c>
      <c r="BP2335" s="1">
        <v>1000</v>
      </c>
      <c r="BQ2335" s="1" t="s">
        <v>2911</v>
      </c>
      <c r="BR2335" s="1" t="s">
        <v>3555</v>
      </c>
      <c r="BS2335" s="1" t="s">
        <v>84</v>
      </c>
      <c r="BU2335" s="1">
        <v>0</v>
      </c>
      <c r="BV2335" s="1">
        <v>0</v>
      </c>
      <c r="BW2335" s="1">
        <v>0</v>
      </c>
      <c r="BX2335" s="1">
        <v>0</v>
      </c>
    </row>
    <row r="2336" spans="4:76" hidden="1" x14ac:dyDescent="0.25">
      <c r="D2336" s="4"/>
      <c r="E2336" s="5" t="str">
        <f>BJ2336</f>
        <v>DPP-2016-FEB</v>
      </c>
      <c r="F2336" s="5" t="str">
        <f>BK2336</f>
        <v>West</v>
      </c>
      <c r="H2336" s="5" t="str">
        <f>BB2336</f>
        <v>Done</v>
      </c>
      <c r="I2336" s="6" t="str">
        <f>BS2336</f>
        <v>Under Construction</v>
      </c>
      <c r="J2336" s="1" t="s">
        <v>5148</v>
      </c>
      <c r="P2336" s="1" t="str">
        <f>BM2336</f>
        <v>NRIS</v>
      </c>
      <c r="R2336" s="1">
        <f>BP2336</f>
        <v>284.5</v>
      </c>
      <c r="T2336" s="1" t="str">
        <f>BQ2336</f>
        <v>Gas</v>
      </c>
      <c r="U2336" s="1" t="str">
        <f>BH2336</f>
        <v>Deuel County</v>
      </c>
      <c r="V2336" s="1" t="str">
        <f>BI2336</f>
        <v>SD</v>
      </c>
      <c r="AB2336" s="1"/>
      <c r="AC2336" s="1"/>
      <c r="AJ2336" s="5"/>
      <c r="AK2336" s="5"/>
      <c r="AL2336" s="5"/>
      <c r="AM2336" s="5"/>
      <c r="AN2336" s="5"/>
      <c r="AO2336" s="5"/>
      <c r="AP2336" s="5"/>
      <c r="AQ2336" s="5"/>
      <c r="AR2336" s="5"/>
      <c r="AS2336" s="5"/>
      <c r="AT2336" s="5"/>
      <c r="AU2336" s="5"/>
      <c r="BB2336" s="1" t="s">
        <v>58</v>
      </c>
      <c r="BC2336" s="2">
        <v>42324</v>
      </c>
      <c r="BE2336" s="2">
        <v>43453</v>
      </c>
      <c r="BF2336" s="2">
        <v>44075</v>
      </c>
      <c r="BG2336" s="1" t="s">
        <v>203</v>
      </c>
      <c r="BH2336" s="1" t="s">
        <v>263</v>
      </c>
      <c r="BI2336" s="1" t="s">
        <v>205</v>
      </c>
      <c r="BJ2336" s="1" t="s">
        <v>724</v>
      </c>
      <c r="BK2336" s="1" t="s">
        <v>725</v>
      </c>
      <c r="BL2336" s="1" t="s">
        <v>726</v>
      </c>
      <c r="BM2336" s="1" t="s">
        <v>126</v>
      </c>
      <c r="BN2336" s="1" t="s">
        <v>5149</v>
      </c>
      <c r="BO2336" s="1">
        <v>266</v>
      </c>
      <c r="BP2336" s="1">
        <v>284.5</v>
      </c>
      <c r="BQ2336" s="1" t="s">
        <v>64</v>
      </c>
      <c r="BR2336" s="1" t="s">
        <v>172</v>
      </c>
      <c r="BS2336" s="1" t="s">
        <v>71</v>
      </c>
      <c r="BT2336" s="2">
        <v>43373</v>
      </c>
      <c r="BU2336" s="1">
        <v>284.5</v>
      </c>
      <c r="BV2336" s="1">
        <v>266</v>
      </c>
      <c r="BW2336" s="1">
        <v>284.5</v>
      </c>
      <c r="BX2336" s="1">
        <v>0</v>
      </c>
    </row>
    <row r="2337" spans="4:76" hidden="1" x14ac:dyDescent="0.25">
      <c r="D2337" s="4"/>
      <c r="E2337" s="5" t="str">
        <f>BJ2337</f>
        <v>DPP-2019-Cycle</v>
      </c>
      <c r="F2337" s="5" t="str">
        <f>BK2337</f>
        <v>South</v>
      </c>
      <c r="H2337" s="5" t="str">
        <f>BB2337</f>
        <v>Withdrawn</v>
      </c>
      <c r="I2337" s="6" t="str">
        <f>BS2337</f>
        <v>Not Started</v>
      </c>
      <c r="J2337" s="1" t="s">
        <v>5050</v>
      </c>
      <c r="P2337" s="1" t="str">
        <f>BM2337</f>
        <v>NRIS</v>
      </c>
      <c r="R2337" s="1">
        <f>BP2337</f>
        <v>269.99</v>
      </c>
      <c r="T2337" s="1" t="str">
        <f>BQ2337</f>
        <v>Waste Heat Recovery</v>
      </c>
      <c r="U2337" s="1" t="str">
        <f>BH2337</f>
        <v>Jefferson County</v>
      </c>
      <c r="V2337" s="1" t="str">
        <f>BI2337</f>
        <v>AR</v>
      </c>
      <c r="AB2337" s="1"/>
      <c r="AC2337" s="1"/>
      <c r="AJ2337" s="5"/>
      <c r="AK2337" s="5"/>
      <c r="AL2337" s="5"/>
      <c r="AM2337" s="5"/>
      <c r="AN2337" s="5"/>
      <c r="AO2337" s="5"/>
      <c r="AP2337" s="5"/>
      <c r="AQ2337" s="5"/>
      <c r="AR2337" s="5"/>
      <c r="AS2337" s="5"/>
      <c r="AT2337" s="5"/>
      <c r="AU2337" s="5"/>
      <c r="BB2337" s="1" t="s">
        <v>73</v>
      </c>
      <c r="BC2337" s="2">
        <v>43584</v>
      </c>
      <c r="BD2337" s="2">
        <v>43713</v>
      </c>
      <c r="BF2337" s="2">
        <v>44986</v>
      </c>
      <c r="BG2337" s="1" t="s">
        <v>2392</v>
      </c>
      <c r="BH2337" s="1" t="s">
        <v>1073</v>
      </c>
      <c r="BI2337" s="1" t="s">
        <v>2394</v>
      </c>
      <c r="BJ2337" s="1" t="s">
        <v>2856</v>
      </c>
      <c r="BK2337" s="1" t="s">
        <v>2395</v>
      </c>
      <c r="BL2337" s="1" t="s">
        <v>2863</v>
      </c>
      <c r="BM2337" s="1" t="s">
        <v>126</v>
      </c>
      <c r="BN2337" s="1" t="s">
        <v>5051</v>
      </c>
      <c r="BO2337" s="1">
        <v>269.99</v>
      </c>
      <c r="BP2337" s="1">
        <v>269.99</v>
      </c>
      <c r="BQ2337" s="1" t="s">
        <v>1132</v>
      </c>
      <c r="BR2337" s="1" t="s">
        <v>838</v>
      </c>
      <c r="BS2337" s="1" t="s">
        <v>84</v>
      </c>
      <c r="BU2337" s="1">
        <v>0</v>
      </c>
      <c r="BV2337" s="1">
        <v>0</v>
      </c>
      <c r="BW2337" s="1">
        <v>0</v>
      </c>
      <c r="BX2337" s="1">
        <v>0</v>
      </c>
    </row>
    <row r="2338" spans="4:76" hidden="1" x14ac:dyDescent="0.25">
      <c r="D2338" s="4"/>
      <c r="E2338" s="5" t="str">
        <f>BJ2338</f>
        <v>DPP-2016-AUG</v>
      </c>
      <c r="F2338" s="5" t="str">
        <f>BK2338</f>
        <v>West</v>
      </c>
      <c r="H2338" s="5" t="str">
        <f>BB2338</f>
        <v>Done</v>
      </c>
      <c r="I2338" s="6" t="str">
        <f>BS2338</f>
        <v>In Service</v>
      </c>
      <c r="J2338" s="1" t="s">
        <v>5152</v>
      </c>
      <c r="P2338" s="1" t="str">
        <f>BM2338</f>
        <v>NRIS</v>
      </c>
      <c r="R2338" s="1">
        <f>BP2338</f>
        <v>250</v>
      </c>
      <c r="T2338" s="1" t="str">
        <f>BQ2338</f>
        <v>Wind</v>
      </c>
      <c r="U2338" s="1" t="str">
        <f>BH2338</f>
        <v>Nobles County</v>
      </c>
      <c r="V2338" s="1" t="str">
        <f>BI2338</f>
        <v>MN</v>
      </c>
      <c r="AB2338" s="1"/>
      <c r="AC2338" s="1"/>
      <c r="AJ2338" s="5"/>
      <c r="AK2338" s="5"/>
      <c r="AL2338" s="5"/>
      <c r="AM2338" s="5"/>
      <c r="AN2338" s="5"/>
      <c r="AO2338" s="5"/>
      <c r="AP2338" s="5"/>
      <c r="AQ2338" s="5"/>
      <c r="AR2338" s="5"/>
      <c r="AS2338" s="5"/>
      <c r="AT2338" s="5"/>
      <c r="AU2338" s="5"/>
      <c r="BB2338" s="1" t="s">
        <v>58</v>
      </c>
      <c r="BC2338" s="2">
        <v>42324</v>
      </c>
      <c r="BE2338" s="2">
        <v>43720</v>
      </c>
      <c r="BF2338" s="2">
        <v>43952</v>
      </c>
      <c r="BG2338" s="1" t="s">
        <v>91</v>
      </c>
      <c r="BH2338" s="1" t="s">
        <v>347</v>
      </c>
      <c r="BI2338" s="1" t="s">
        <v>93</v>
      </c>
      <c r="BJ2338" s="1" t="s">
        <v>3161</v>
      </c>
      <c r="BK2338" s="1" t="s">
        <v>725</v>
      </c>
      <c r="BL2338" s="1" t="s">
        <v>726</v>
      </c>
      <c r="BM2338" s="1" t="s">
        <v>126</v>
      </c>
      <c r="BN2338" s="1" t="s">
        <v>5153</v>
      </c>
      <c r="BO2338" s="1">
        <v>250</v>
      </c>
      <c r="BP2338" s="1">
        <v>250</v>
      </c>
      <c r="BQ2338" s="1" t="s">
        <v>97</v>
      </c>
      <c r="BR2338" s="1" t="s">
        <v>98</v>
      </c>
      <c r="BS2338" s="1" t="s">
        <v>65</v>
      </c>
      <c r="BT2338" s="2">
        <v>44012</v>
      </c>
      <c r="BU2338" s="1">
        <v>250</v>
      </c>
      <c r="BV2338" s="1">
        <v>250</v>
      </c>
      <c r="BW2338" s="1">
        <v>250</v>
      </c>
      <c r="BX2338" s="1">
        <v>250</v>
      </c>
    </row>
    <row r="2339" spans="4:76" hidden="1" x14ac:dyDescent="0.25">
      <c r="D2339" s="4"/>
      <c r="E2339" s="5" t="str">
        <f>BJ2339</f>
        <v>DPP-2016-AUG</v>
      </c>
      <c r="F2339" s="5" t="str">
        <f>BK2339</f>
        <v>Central</v>
      </c>
      <c r="H2339" s="5" t="str">
        <f>BB2339</f>
        <v>Done</v>
      </c>
      <c r="I2339" s="6" t="str">
        <f>BS2339</f>
        <v>In Service</v>
      </c>
      <c r="J2339" s="1" t="s">
        <v>5154</v>
      </c>
      <c r="P2339" s="1" t="str">
        <f>BM2339</f>
        <v>NRIS</v>
      </c>
      <c r="R2339" s="1">
        <f>BP2339</f>
        <v>100.05</v>
      </c>
      <c r="T2339" s="1" t="str">
        <f>BQ2339</f>
        <v>Wind</v>
      </c>
      <c r="U2339" s="1" t="str">
        <f>BH2339</f>
        <v>White County</v>
      </c>
      <c r="V2339" s="1" t="str">
        <f>BI2339</f>
        <v>IN</v>
      </c>
      <c r="AB2339" s="1"/>
      <c r="AC2339" s="1"/>
      <c r="AJ2339" s="5"/>
      <c r="AK2339" s="5"/>
      <c r="AL2339" s="5"/>
      <c r="AM2339" s="5"/>
      <c r="AN2339" s="5"/>
      <c r="AO2339" s="5"/>
      <c r="AP2339" s="5"/>
      <c r="AQ2339" s="5"/>
      <c r="AR2339" s="5"/>
      <c r="AS2339" s="5"/>
      <c r="AT2339" s="5"/>
      <c r="AU2339" s="5"/>
      <c r="BB2339" s="1" t="s">
        <v>58</v>
      </c>
      <c r="BC2339" s="2">
        <v>42324</v>
      </c>
      <c r="BE2339" s="2">
        <v>43341</v>
      </c>
      <c r="BF2339" s="2">
        <v>43023</v>
      </c>
      <c r="BG2339" s="1" t="s">
        <v>804</v>
      </c>
      <c r="BH2339" s="1" t="s">
        <v>805</v>
      </c>
      <c r="BI2339" s="1" t="s">
        <v>103</v>
      </c>
      <c r="BJ2339" s="1" t="s">
        <v>3161</v>
      </c>
      <c r="BK2339" s="1" t="s">
        <v>2435</v>
      </c>
      <c r="BL2339" s="1" t="s">
        <v>726</v>
      </c>
      <c r="BM2339" s="1" t="s">
        <v>126</v>
      </c>
      <c r="BN2339" s="1" t="s">
        <v>5155</v>
      </c>
      <c r="BO2339" s="1">
        <v>100.05</v>
      </c>
      <c r="BP2339" s="1">
        <v>100.05</v>
      </c>
      <c r="BQ2339" s="1" t="s">
        <v>97</v>
      </c>
      <c r="BR2339" s="1" t="s">
        <v>98</v>
      </c>
      <c r="BS2339" s="1" t="s">
        <v>65</v>
      </c>
      <c r="BT2339" s="2">
        <v>44058</v>
      </c>
      <c r="BU2339" s="1">
        <v>100.05</v>
      </c>
      <c r="BV2339" s="1">
        <v>100.05</v>
      </c>
      <c r="BW2339" s="1">
        <v>100.05</v>
      </c>
      <c r="BX2339" s="1">
        <v>100.05</v>
      </c>
    </row>
    <row r="2340" spans="4:76" hidden="1" x14ac:dyDescent="0.25">
      <c r="D2340" s="4"/>
      <c r="E2340" s="5" t="str">
        <f>BJ2340</f>
        <v>DPP-2016-FEB</v>
      </c>
      <c r="F2340" s="5" t="str">
        <f>BK2340</f>
        <v>West</v>
      </c>
      <c r="H2340" s="5" t="str">
        <f>BB2340</f>
        <v>Done</v>
      </c>
      <c r="I2340" s="6" t="str">
        <f>BS2340</f>
        <v>Under Construction</v>
      </c>
      <c r="J2340" s="1" t="s">
        <v>5156</v>
      </c>
      <c r="P2340" s="1" t="str">
        <f>BM2340</f>
        <v>NRIS</v>
      </c>
      <c r="R2340" s="1">
        <f>BP2340</f>
        <v>65</v>
      </c>
      <c r="T2340" s="1" t="str">
        <f>BQ2340</f>
        <v>Combined Cycle</v>
      </c>
      <c r="U2340" s="1" t="str">
        <f>BH2340</f>
        <v>Marshall County</v>
      </c>
      <c r="V2340" s="1" t="str">
        <f>BI2340</f>
        <v>IA</v>
      </c>
      <c r="AB2340" s="1"/>
      <c r="AC2340" s="1"/>
      <c r="AJ2340" s="5"/>
      <c r="AK2340" s="5"/>
      <c r="AL2340" s="5"/>
      <c r="AM2340" s="5"/>
      <c r="AN2340" s="5"/>
      <c r="AO2340" s="5"/>
      <c r="AP2340" s="5"/>
      <c r="AQ2340" s="5"/>
      <c r="AR2340" s="5"/>
      <c r="AS2340" s="5"/>
      <c r="AT2340" s="5"/>
      <c r="AU2340" s="5"/>
      <c r="BB2340" s="1" t="s">
        <v>58</v>
      </c>
      <c r="BC2340" s="2">
        <v>42324</v>
      </c>
      <c r="BE2340" s="2">
        <v>43496</v>
      </c>
      <c r="BF2340" s="2">
        <v>42795</v>
      </c>
      <c r="BG2340" s="1" t="s">
        <v>87</v>
      </c>
      <c r="BH2340" s="1" t="s">
        <v>107</v>
      </c>
      <c r="BI2340" s="1" t="s">
        <v>89</v>
      </c>
      <c r="BJ2340" s="1" t="s">
        <v>724</v>
      </c>
      <c r="BK2340" s="1" t="s">
        <v>725</v>
      </c>
      <c r="BL2340" s="1" t="s">
        <v>726</v>
      </c>
      <c r="BM2340" s="1" t="s">
        <v>126</v>
      </c>
      <c r="BN2340" s="1" t="s">
        <v>5157</v>
      </c>
      <c r="BO2340" s="1">
        <v>30</v>
      </c>
      <c r="BP2340" s="1">
        <v>65</v>
      </c>
      <c r="BQ2340" s="1" t="s">
        <v>94</v>
      </c>
      <c r="BR2340" s="1" t="s">
        <v>94</v>
      </c>
      <c r="BS2340" s="1" t="s">
        <v>71</v>
      </c>
      <c r="BT2340" s="2">
        <v>42826</v>
      </c>
      <c r="BU2340" s="1">
        <v>65</v>
      </c>
      <c r="BV2340" s="1">
        <v>30</v>
      </c>
      <c r="BW2340" s="1">
        <v>30</v>
      </c>
      <c r="BX2340" s="1">
        <v>30</v>
      </c>
    </row>
    <row r="2341" spans="4:76" hidden="1" x14ac:dyDescent="0.25">
      <c r="D2341" s="4"/>
      <c r="E2341" s="5" t="str">
        <f>BJ2341</f>
        <v>DPP-2016-FEB</v>
      </c>
      <c r="F2341" s="5" t="str">
        <f>BK2341</f>
        <v>Central</v>
      </c>
      <c r="H2341" s="5" t="str">
        <f>BB2341</f>
        <v>Done</v>
      </c>
      <c r="I2341" s="6" t="str">
        <f>BS2341</f>
        <v>In Service</v>
      </c>
      <c r="J2341" s="1" t="s">
        <v>5158</v>
      </c>
      <c r="P2341" s="1" t="str">
        <f>BM2341</f>
        <v>ERIS</v>
      </c>
      <c r="R2341" s="1">
        <f>BP2341</f>
        <v>400</v>
      </c>
      <c r="T2341" s="1" t="str">
        <f>BQ2341</f>
        <v>Wind</v>
      </c>
      <c r="U2341" s="1" t="str">
        <f>BH2341</f>
        <v>Benton County,Warren County</v>
      </c>
      <c r="V2341" s="1" t="str">
        <f>BI2341</f>
        <v>IN</v>
      </c>
      <c r="AB2341" s="1"/>
      <c r="AC2341" s="1"/>
      <c r="AJ2341" s="5"/>
      <c r="AK2341" s="5"/>
      <c r="AL2341" s="5"/>
      <c r="AM2341" s="5"/>
      <c r="AN2341" s="5"/>
      <c r="AO2341" s="5"/>
      <c r="AP2341" s="5"/>
      <c r="AQ2341" s="5"/>
      <c r="AR2341" s="5"/>
      <c r="AS2341" s="5"/>
      <c r="AT2341" s="5"/>
      <c r="AU2341" s="5"/>
      <c r="BB2341" s="1" t="s">
        <v>58</v>
      </c>
      <c r="BC2341" s="2">
        <v>42324</v>
      </c>
      <c r="BE2341" s="2">
        <v>42789</v>
      </c>
      <c r="BF2341" s="2">
        <v>42887</v>
      </c>
      <c r="BG2341" s="1" t="s">
        <v>101</v>
      </c>
      <c r="BH2341" s="1" t="s">
        <v>3518</v>
      </c>
      <c r="BI2341" s="1" t="s">
        <v>103</v>
      </c>
      <c r="BJ2341" s="1" t="s">
        <v>724</v>
      </c>
      <c r="BK2341" s="1" t="s">
        <v>2435</v>
      </c>
      <c r="BL2341" s="1" t="s">
        <v>726</v>
      </c>
      <c r="BM2341" s="1" t="s">
        <v>62</v>
      </c>
      <c r="BN2341" s="1" t="s">
        <v>5159</v>
      </c>
      <c r="BO2341" s="1">
        <v>400</v>
      </c>
      <c r="BP2341" s="1">
        <v>400</v>
      </c>
      <c r="BQ2341" s="1" t="s">
        <v>97</v>
      </c>
      <c r="BR2341" s="1" t="s">
        <v>98</v>
      </c>
      <c r="BS2341" s="1" t="s">
        <v>65</v>
      </c>
      <c r="BT2341" s="2">
        <v>43556</v>
      </c>
      <c r="BU2341" s="1">
        <v>0</v>
      </c>
      <c r="BV2341" s="1">
        <v>0</v>
      </c>
      <c r="BW2341" s="1">
        <v>0</v>
      </c>
      <c r="BX2341" s="1">
        <v>0</v>
      </c>
    </row>
    <row r="2342" spans="4:76" x14ac:dyDescent="0.25">
      <c r="D2342" s="4"/>
      <c r="E2342" s="5" t="str">
        <f>BJ2342</f>
        <v>DPP-2016-AUG</v>
      </c>
      <c r="F2342" s="5" t="str">
        <f>BK2342</f>
        <v>West</v>
      </c>
      <c r="G2342" s="5" t="str">
        <f>_xlfn.CONCAT(E2342,F2342)</f>
        <v>DPP-2016-AUGWest</v>
      </c>
      <c r="H2342" s="5" t="str">
        <f>BB2342</f>
        <v>Done</v>
      </c>
      <c r="I2342" s="6" t="str">
        <f>BS2342</f>
        <v>Under Construction</v>
      </c>
      <c r="J2342" s="1" t="s">
        <v>5263</v>
      </c>
      <c r="P2342" s="1" t="str">
        <f>BM2342</f>
        <v>NRIS</v>
      </c>
      <c r="Q2342" s="1" t="s">
        <v>6202</v>
      </c>
      <c r="R2342" s="1">
        <f>BP2342</f>
        <v>100</v>
      </c>
      <c r="T2342" s="1" t="str">
        <f>BQ2342</f>
        <v>Wind</v>
      </c>
      <c r="U2342" s="1" t="str">
        <f>BH2342</f>
        <v>Rock County</v>
      </c>
      <c r="V2342" s="1" t="str">
        <f>BI2342</f>
        <v>MN</v>
      </c>
      <c r="Z2342" s="1">
        <v>1</v>
      </c>
      <c r="AA2342" s="1">
        <f>IF(H2342="Withdrawn",0,1)</f>
        <v>1</v>
      </c>
      <c r="AB2342" s="36">
        <v>1027079</v>
      </c>
      <c r="AC2342" s="36">
        <v>956851</v>
      </c>
      <c r="AJ2342" s="5"/>
      <c r="AK2342" s="5"/>
      <c r="AL2342" s="32">
        <f>SUM(AB2342:AK2342)</f>
        <v>1983930</v>
      </c>
      <c r="AM2342" s="32"/>
      <c r="AN2342" s="32"/>
      <c r="AO2342" s="32"/>
      <c r="AP2342" s="32">
        <f>8073528+0</f>
        <v>8073528</v>
      </c>
      <c r="AQ2342" s="32"/>
      <c r="AR2342" s="32">
        <f>AM2342+AP2342</f>
        <v>8073528</v>
      </c>
      <c r="AS2342" s="32">
        <f>AR2342+AN2342+AO2342+AQ2342</f>
        <v>8073528</v>
      </c>
      <c r="AT2342" s="28">
        <f>AR2342/($R2342*1000)</f>
        <v>80.735280000000003</v>
      </c>
      <c r="AU2342" s="28">
        <f>AS2342/($R2342*1000)</f>
        <v>80.735280000000003</v>
      </c>
      <c r="AV2342" s="16">
        <f>IF(P2342 = "NRIS",AS2342,AR2342)</f>
        <v>8073528</v>
      </c>
      <c r="BB2342" s="1" t="s">
        <v>58</v>
      </c>
      <c r="BC2342" s="2">
        <v>42496</v>
      </c>
      <c r="BE2342" s="2">
        <v>43874</v>
      </c>
      <c r="BF2342" s="2">
        <v>43205</v>
      </c>
      <c r="BG2342" s="1" t="s">
        <v>91</v>
      </c>
      <c r="BH2342" s="1" t="s">
        <v>158</v>
      </c>
      <c r="BI2342" s="1" t="s">
        <v>93</v>
      </c>
      <c r="BJ2342" s="1" t="s">
        <v>3161</v>
      </c>
      <c r="BK2342" s="1" t="s">
        <v>725</v>
      </c>
      <c r="BL2342" s="1" t="s">
        <v>726</v>
      </c>
      <c r="BM2342" s="1" t="s">
        <v>126</v>
      </c>
      <c r="BN2342" s="1" t="s">
        <v>5264</v>
      </c>
      <c r="BO2342" s="1">
        <v>100</v>
      </c>
      <c r="BP2342" s="1">
        <v>100</v>
      </c>
      <c r="BQ2342" s="1" t="s">
        <v>97</v>
      </c>
      <c r="BR2342" s="1" t="s">
        <v>98</v>
      </c>
      <c r="BS2342" s="1" t="s">
        <v>71</v>
      </c>
      <c r="BT2342" s="2">
        <v>44484</v>
      </c>
      <c r="BU2342" s="1">
        <v>100</v>
      </c>
      <c r="BV2342" s="1">
        <v>100</v>
      </c>
      <c r="BW2342" s="1">
        <v>100</v>
      </c>
      <c r="BX2342" s="1">
        <v>100</v>
      </c>
    </row>
    <row r="2343" spans="4:76" hidden="1" x14ac:dyDescent="0.25">
      <c r="D2343" s="4"/>
      <c r="E2343" s="5" t="str">
        <f>BJ2343</f>
        <v>DPP-2017-FEB</v>
      </c>
      <c r="F2343" s="5" t="str">
        <f>BK2343</f>
        <v>West</v>
      </c>
      <c r="H2343" s="5" t="str">
        <f>BB2343</f>
        <v>Withdrawn</v>
      </c>
      <c r="I2343" s="6" t="str">
        <f>BS2343</f>
        <v>Not Started</v>
      </c>
      <c r="J2343" s="1" t="s">
        <v>4905</v>
      </c>
      <c r="P2343" s="1" t="str">
        <f>BM2343</f>
        <v>NRIS</v>
      </c>
      <c r="R2343" s="1">
        <f>BP2343</f>
        <v>150</v>
      </c>
      <c r="T2343" s="1" t="str">
        <f>BQ2343</f>
        <v>Wind</v>
      </c>
      <c r="U2343" s="1" t="str">
        <f>BH2343</f>
        <v>Atchison County</v>
      </c>
      <c r="V2343" s="1" t="str">
        <f>BI2343</f>
        <v>MO</v>
      </c>
      <c r="AB2343" s="1"/>
      <c r="AC2343" s="1"/>
      <c r="AJ2343" s="5"/>
      <c r="AK2343" s="5"/>
      <c r="AL2343" s="5"/>
      <c r="AM2343" s="5"/>
      <c r="AN2343" s="5"/>
      <c r="AO2343" s="5"/>
      <c r="AP2343" s="5"/>
      <c r="AQ2343" s="5"/>
      <c r="AR2343" s="32"/>
      <c r="AS2343" s="32"/>
      <c r="AT2343" s="28">
        <f>AR2343/($R2343*1000)</f>
        <v>0</v>
      </c>
      <c r="AU2343" s="28">
        <f>AS2343/($R2343*1000)</f>
        <v>0</v>
      </c>
      <c r="BB2343" s="1" t="s">
        <v>73</v>
      </c>
      <c r="BC2343" s="2">
        <v>42496</v>
      </c>
      <c r="BD2343" s="2">
        <v>43682</v>
      </c>
      <c r="BF2343" s="2">
        <v>43358</v>
      </c>
      <c r="BG2343" s="1" t="s">
        <v>251</v>
      </c>
      <c r="BH2343" s="1" t="s">
        <v>1913</v>
      </c>
      <c r="BI2343" s="1" t="s">
        <v>488</v>
      </c>
      <c r="BJ2343" s="1" t="s">
        <v>3220</v>
      </c>
      <c r="BK2343" s="1" t="s">
        <v>725</v>
      </c>
      <c r="BL2343" s="1" t="s">
        <v>726</v>
      </c>
      <c r="BM2343" s="1" t="s">
        <v>126</v>
      </c>
      <c r="BN2343" s="1" t="s">
        <v>4906</v>
      </c>
      <c r="BO2343" s="1">
        <v>150</v>
      </c>
      <c r="BP2343" s="1">
        <v>150</v>
      </c>
      <c r="BQ2343" s="1" t="s">
        <v>97</v>
      </c>
      <c r="BR2343" s="1" t="s">
        <v>98</v>
      </c>
      <c r="BS2343" s="1" t="s">
        <v>84</v>
      </c>
      <c r="BU2343" s="1">
        <v>150</v>
      </c>
      <c r="BV2343" s="1">
        <v>150</v>
      </c>
      <c r="BW2343" s="1">
        <v>0</v>
      </c>
      <c r="BX2343" s="1">
        <v>0</v>
      </c>
    </row>
    <row r="2344" spans="4:76" hidden="1" x14ac:dyDescent="0.25">
      <c r="D2344" s="4"/>
      <c r="E2344" s="5" t="str">
        <f>BJ2344</f>
        <v>DPP-2016-AUG</v>
      </c>
      <c r="F2344" s="5" t="str">
        <f>BK2344</f>
        <v>Central</v>
      </c>
      <c r="H2344" s="5" t="str">
        <f>BB2344</f>
        <v>Withdrawn</v>
      </c>
      <c r="I2344" s="6" t="str">
        <f>BS2344</f>
        <v>Not Started</v>
      </c>
      <c r="J2344" s="1" t="s">
        <v>3652</v>
      </c>
      <c r="P2344" s="1" t="str">
        <f>BM2344</f>
        <v>NRIS</v>
      </c>
      <c r="R2344" s="1">
        <f>BP2344</f>
        <v>40</v>
      </c>
      <c r="T2344" s="1" t="str">
        <f>BQ2344</f>
        <v>Solar</v>
      </c>
      <c r="U2344" s="1" t="str">
        <f>BH2344</f>
        <v>Washington County</v>
      </c>
      <c r="V2344" s="1" t="str">
        <f>BI2344</f>
        <v>MO</v>
      </c>
      <c r="AB2344" s="1"/>
      <c r="AC2344" s="1"/>
      <c r="AJ2344" s="5"/>
      <c r="AK2344" s="5"/>
      <c r="AL2344" s="5"/>
      <c r="AM2344" s="5"/>
      <c r="AN2344" s="5"/>
      <c r="AO2344" s="5"/>
      <c r="AP2344" s="5"/>
      <c r="AQ2344" s="5"/>
      <c r="AR2344" s="32"/>
      <c r="AS2344" s="32"/>
      <c r="AT2344" s="28">
        <f>AR2344/($R2344*1000)</f>
        <v>0</v>
      </c>
      <c r="AU2344" s="28">
        <f>AS2344/($R2344*1000)</f>
        <v>0</v>
      </c>
      <c r="BB2344" s="1" t="s">
        <v>73</v>
      </c>
      <c r="BC2344" s="2">
        <v>42499</v>
      </c>
      <c r="BD2344" s="2">
        <v>42915</v>
      </c>
      <c r="BF2344" s="2">
        <v>43374</v>
      </c>
      <c r="BG2344" s="1" t="s">
        <v>486</v>
      </c>
      <c r="BH2344" s="1" t="s">
        <v>395</v>
      </c>
      <c r="BI2344" s="1" t="s">
        <v>488</v>
      </c>
      <c r="BJ2344" s="1" t="s">
        <v>3161</v>
      </c>
      <c r="BK2344" s="1" t="s">
        <v>2435</v>
      </c>
      <c r="BL2344" s="1" t="s">
        <v>726</v>
      </c>
      <c r="BM2344" s="1" t="s">
        <v>126</v>
      </c>
      <c r="BN2344" s="1" t="s">
        <v>3653</v>
      </c>
      <c r="BO2344" s="1">
        <v>40</v>
      </c>
      <c r="BP2344" s="1">
        <v>40</v>
      </c>
      <c r="BQ2344" s="1" t="s">
        <v>1485</v>
      </c>
      <c r="BR2344" s="1" t="s">
        <v>1486</v>
      </c>
      <c r="BS2344" s="1" t="s">
        <v>84</v>
      </c>
      <c r="BU2344" s="1">
        <v>0</v>
      </c>
      <c r="BV2344" s="1">
        <v>0</v>
      </c>
      <c r="BW2344" s="1">
        <v>0</v>
      </c>
      <c r="BX2344" s="1">
        <v>0</v>
      </c>
    </row>
    <row r="2345" spans="4:76" hidden="1" x14ac:dyDescent="0.25">
      <c r="D2345" s="4"/>
      <c r="E2345" s="5">
        <f>BJ2345</f>
        <v>0</v>
      </c>
      <c r="F2345" s="5">
        <f>BK2345</f>
        <v>0</v>
      </c>
      <c r="H2345" s="5" t="str">
        <f>BB2345</f>
        <v>Withdrawn</v>
      </c>
      <c r="I2345" s="6" t="str">
        <f>BS2345</f>
        <v>Not Started</v>
      </c>
      <c r="J2345" s="1" t="s">
        <v>3076</v>
      </c>
      <c r="P2345" s="1" t="str">
        <f>BM2345</f>
        <v>NRIS</v>
      </c>
      <c r="R2345" s="1">
        <f>BP2345</f>
        <v>40</v>
      </c>
      <c r="T2345" s="1" t="str">
        <f>BQ2345</f>
        <v>Wind</v>
      </c>
      <c r="U2345" s="1" t="str">
        <f>BH2345</f>
        <v>Kandiyohi County, Meeker County</v>
      </c>
      <c r="V2345" s="1" t="str">
        <f>BI2345</f>
        <v>MN</v>
      </c>
      <c r="AB2345" s="1"/>
      <c r="AC2345" s="1"/>
      <c r="AJ2345" s="5"/>
      <c r="AK2345" s="5"/>
      <c r="AL2345" s="5"/>
      <c r="AM2345" s="5"/>
      <c r="AN2345" s="5"/>
      <c r="AO2345" s="5"/>
      <c r="AP2345" s="5"/>
      <c r="AQ2345" s="5"/>
      <c r="AR2345" s="32"/>
      <c r="AS2345" s="32"/>
      <c r="AT2345" s="28">
        <f>AR2345/($R2345*1000)</f>
        <v>0</v>
      </c>
      <c r="AU2345" s="28">
        <f>AS2345/($R2345*1000)</f>
        <v>0</v>
      </c>
      <c r="BB2345" s="1" t="s">
        <v>73</v>
      </c>
      <c r="BC2345" s="2">
        <v>42499</v>
      </c>
      <c r="BD2345" s="2">
        <v>42695</v>
      </c>
      <c r="BF2345" s="2">
        <v>42948</v>
      </c>
      <c r="BG2345" s="1" t="s">
        <v>91</v>
      </c>
      <c r="BH2345" s="1" t="s">
        <v>2801</v>
      </c>
      <c r="BI2345" s="1" t="s">
        <v>93</v>
      </c>
      <c r="BL2345" s="1" t="s">
        <v>536</v>
      </c>
      <c r="BM2345" s="1" t="s">
        <v>126</v>
      </c>
      <c r="BN2345" s="1" t="s">
        <v>78</v>
      </c>
      <c r="BO2345" s="1">
        <v>40</v>
      </c>
      <c r="BP2345" s="1">
        <v>40</v>
      </c>
      <c r="BQ2345" s="1" t="s">
        <v>97</v>
      </c>
      <c r="BR2345" s="1" t="s">
        <v>98</v>
      </c>
      <c r="BS2345" s="1" t="s">
        <v>84</v>
      </c>
      <c r="BU2345" s="1">
        <v>0</v>
      </c>
      <c r="BV2345" s="1">
        <v>0</v>
      </c>
      <c r="BW2345" s="1">
        <v>0</v>
      </c>
      <c r="BX2345" s="1">
        <v>0</v>
      </c>
    </row>
    <row r="2346" spans="4:76" hidden="1" x14ac:dyDescent="0.25">
      <c r="D2346" s="4"/>
      <c r="E2346" s="5" t="str">
        <f>BJ2346</f>
        <v>DPP-2016-AUG</v>
      </c>
      <c r="F2346" s="5" t="str">
        <f>BK2346</f>
        <v>West</v>
      </c>
      <c r="H2346" s="5" t="str">
        <f>BB2346</f>
        <v>Withdrawn</v>
      </c>
      <c r="I2346" s="6" t="str">
        <f>BS2346</f>
        <v>Not Started</v>
      </c>
      <c r="J2346" s="1" t="s">
        <v>4519</v>
      </c>
      <c r="P2346" s="1" t="str">
        <f>BM2346</f>
        <v>NRIS</v>
      </c>
      <c r="R2346" s="1">
        <f>BP2346</f>
        <v>100</v>
      </c>
      <c r="T2346" s="1" t="str">
        <f>BQ2346</f>
        <v>Wind</v>
      </c>
      <c r="U2346" s="1" t="str">
        <f>BH2346</f>
        <v>Lincoln County</v>
      </c>
      <c r="V2346" s="1" t="str">
        <f>BI2346</f>
        <v>MN</v>
      </c>
      <c r="AA2346" s="1">
        <f>IF(Z2346=1,IF(H2346="done",1,0),0)</f>
        <v>0</v>
      </c>
      <c r="AB2346" s="1"/>
      <c r="AC2346" s="1"/>
      <c r="AJ2346" s="5"/>
      <c r="AK2346" s="5"/>
      <c r="AL2346" s="5"/>
      <c r="AM2346" s="5"/>
      <c r="AN2346" s="5"/>
      <c r="AO2346" s="5"/>
      <c r="AP2346" s="5"/>
      <c r="AQ2346" s="5"/>
      <c r="AR2346" s="32"/>
      <c r="AS2346" s="32"/>
      <c r="AT2346" s="28">
        <f>AR2346/($R2346*1000)</f>
        <v>0</v>
      </c>
      <c r="AU2346" s="28">
        <f>AS2346/($R2346*1000)</f>
        <v>0</v>
      </c>
      <c r="BB2346" s="1" t="s">
        <v>73</v>
      </c>
      <c r="BC2346" s="2">
        <v>42499</v>
      </c>
      <c r="BD2346" s="2">
        <v>43385</v>
      </c>
      <c r="BF2346" s="2">
        <v>43358</v>
      </c>
      <c r="BG2346" s="1" t="s">
        <v>91</v>
      </c>
      <c r="BH2346" s="1" t="s">
        <v>92</v>
      </c>
      <c r="BI2346" s="1" t="s">
        <v>93</v>
      </c>
      <c r="BJ2346" s="1" t="s">
        <v>3161</v>
      </c>
      <c r="BK2346" s="1" t="s">
        <v>725</v>
      </c>
      <c r="BL2346" s="1" t="s">
        <v>726</v>
      </c>
      <c r="BM2346" s="1" t="s">
        <v>126</v>
      </c>
      <c r="BN2346" s="1" t="s">
        <v>4520</v>
      </c>
      <c r="BO2346" s="1">
        <v>100</v>
      </c>
      <c r="BP2346" s="1">
        <v>100</v>
      </c>
      <c r="BQ2346" s="1" t="s">
        <v>97</v>
      </c>
      <c r="BR2346" s="1" t="s">
        <v>98</v>
      </c>
      <c r="BS2346" s="1" t="s">
        <v>84</v>
      </c>
      <c r="BU2346" s="1">
        <v>0</v>
      </c>
      <c r="BV2346" s="1">
        <v>0</v>
      </c>
      <c r="BW2346" s="1">
        <v>0</v>
      </c>
      <c r="BX2346" s="1">
        <v>0</v>
      </c>
    </row>
    <row r="2347" spans="4:76" hidden="1" x14ac:dyDescent="0.25">
      <c r="D2347" s="4"/>
      <c r="E2347" s="5">
        <f>BJ2347</f>
        <v>0</v>
      </c>
      <c r="F2347" s="5">
        <f>BK2347</f>
        <v>0</v>
      </c>
      <c r="H2347" s="5" t="str">
        <f>BB2347</f>
        <v>Withdrawn</v>
      </c>
      <c r="I2347" s="6" t="str">
        <f>BS2347</f>
        <v>Not Started</v>
      </c>
      <c r="J2347" s="1" t="s">
        <v>3834</v>
      </c>
      <c r="P2347" s="1" t="str">
        <f>BM2347</f>
        <v>NRIS</v>
      </c>
      <c r="R2347" s="1">
        <f>BP2347</f>
        <v>100</v>
      </c>
      <c r="T2347" s="1" t="str">
        <f>BQ2347</f>
        <v>Wind</v>
      </c>
      <c r="U2347" s="1" t="str">
        <f>BH2347</f>
        <v>Allegan County</v>
      </c>
      <c r="V2347" s="1" t="str">
        <f>BI2347</f>
        <v>MI</v>
      </c>
      <c r="AB2347" s="1"/>
      <c r="AC2347" s="1"/>
      <c r="AJ2347" s="5"/>
      <c r="AK2347" s="5"/>
      <c r="AL2347" s="5"/>
      <c r="AM2347" s="5"/>
      <c r="AN2347" s="5"/>
      <c r="AO2347" s="5"/>
      <c r="AP2347" s="5"/>
      <c r="AQ2347" s="5"/>
      <c r="AR2347" s="32"/>
      <c r="AS2347" s="32"/>
      <c r="AT2347" s="28">
        <f>AR2347/($R2347*1000)</f>
        <v>0</v>
      </c>
      <c r="AU2347" s="28">
        <f>AS2347/($R2347*1000)</f>
        <v>0</v>
      </c>
      <c r="BB2347" s="1" t="s">
        <v>73</v>
      </c>
      <c r="BC2347" s="2">
        <v>42499</v>
      </c>
      <c r="BD2347" s="2">
        <v>42937</v>
      </c>
      <c r="BF2347" s="2">
        <v>43358</v>
      </c>
      <c r="BG2347" s="1" t="s">
        <v>139</v>
      </c>
      <c r="BH2347" s="1" t="s">
        <v>721</v>
      </c>
      <c r="BI2347" s="1" t="s">
        <v>130</v>
      </c>
      <c r="BL2347" s="1" t="s">
        <v>536</v>
      </c>
      <c r="BM2347" s="1" t="s">
        <v>126</v>
      </c>
      <c r="BN2347" s="1" t="s">
        <v>78</v>
      </c>
      <c r="BO2347" s="1">
        <v>100</v>
      </c>
      <c r="BP2347" s="1">
        <v>100</v>
      </c>
      <c r="BQ2347" s="1" t="s">
        <v>97</v>
      </c>
      <c r="BR2347" s="1" t="s">
        <v>98</v>
      </c>
      <c r="BS2347" s="1" t="s">
        <v>84</v>
      </c>
      <c r="BU2347" s="1">
        <v>0</v>
      </c>
      <c r="BV2347" s="1">
        <v>0</v>
      </c>
      <c r="BW2347" s="1">
        <v>0</v>
      </c>
      <c r="BX2347" s="1">
        <v>0</v>
      </c>
    </row>
    <row r="2348" spans="4:76" hidden="1" x14ac:dyDescent="0.25">
      <c r="D2348" s="4"/>
      <c r="E2348" s="5" t="str">
        <f>BJ2348</f>
        <v>DPP-2016-AUG</v>
      </c>
      <c r="F2348" s="5" t="str">
        <f>BK2348</f>
        <v>West</v>
      </c>
      <c r="H2348" s="5" t="str">
        <f>BB2348</f>
        <v>Withdrawn</v>
      </c>
      <c r="I2348" s="6" t="str">
        <f>BS2348</f>
        <v>Not Started</v>
      </c>
      <c r="J2348" s="1" t="s">
        <v>4521</v>
      </c>
      <c r="P2348" s="1" t="str">
        <f>BM2348</f>
        <v>NRIS</v>
      </c>
      <c r="R2348" s="1">
        <f>BP2348</f>
        <v>100</v>
      </c>
      <c r="T2348" s="1" t="str">
        <f>BQ2348</f>
        <v>Wind</v>
      </c>
      <c r="U2348" s="1" t="str">
        <f>BH2348</f>
        <v>Pipestone County</v>
      </c>
      <c r="V2348" s="1" t="str">
        <f>BI2348</f>
        <v>MN</v>
      </c>
      <c r="AA2348" s="1">
        <f>IF(Z2348=1,IF(H2348="done",1,0),0)</f>
        <v>0</v>
      </c>
      <c r="AB2348" s="1"/>
      <c r="AC2348" s="1"/>
      <c r="AJ2348" s="5"/>
      <c r="AK2348" s="5"/>
      <c r="AL2348" s="5"/>
      <c r="AM2348" s="5"/>
      <c r="AN2348" s="5"/>
      <c r="AO2348" s="5"/>
      <c r="AP2348" s="5"/>
      <c r="AQ2348" s="5"/>
      <c r="AR2348" s="32"/>
      <c r="AS2348" s="32"/>
      <c r="AT2348" s="28">
        <f>AR2348/($R2348*1000)</f>
        <v>0</v>
      </c>
      <c r="AU2348" s="28">
        <f>AS2348/($R2348*1000)</f>
        <v>0</v>
      </c>
      <c r="BB2348" s="1" t="s">
        <v>73</v>
      </c>
      <c r="BC2348" s="2">
        <v>42499</v>
      </c>
      <c r="BD2348" s="2">
        <v>43385</v>
      </c>
      <c r="BF2348" s="2">
        <v>43358</v>
      </c>
      <c r="BG2348" s="1" t="s">
        <v>91</v>
      </c>
      <c r="BH2348" s="1" t="s">
        <v>169</v>
      </c>
      <c r="BI2348" s="1" t="s">
        <v>93</v>
      </c>
      <c r="BJ2348" s="1" t="s">
        <v>3161</v>
      </c>
      <c r="BK2348" s="1" t="s">
        <v>725</v>
      </c>
      <c r="BL2348" s="1" t="s">
        <v>726</v>
      </c>
      <c r="BM2348" s="1" t="s">
        <v>126</v>
      </c>
      <c r="BN2348" s="1" t="s">
        <v>4522</v>
      </c>
      <c r="BO2348" s="1">
        <v>100</v>
      </c>
      <c r="BP2348" s="1">
        <v>100</v>
      </c>
      <c r="BQ2348" s="1" t="s">
        <v>97</v>
      </c>
      <c r="BR2348" s="1" t="s">
        <v>98</v>
      </c>
      <c r="BS2348" s="1" t="s">
        <v>84</v>
      </c>
      <c r="BU2348" s="1">
        <v>0</v>
      </c>
      <c r="BV2348" s="1">
        <v>0</v>
      </c>
      <c r="BW2348" s="1">
        <v>0</v>
      </c>
      <c r="BX2348" s="1">
        <v>0</v>
      </c>
    </row>
    <row r="2349" spans="4:76" hidden="1" x14ac:dyDescent="0.25">
      <c r="D2349" s="4"/>
      <c r="E2349" s="5" t="str">
        <f>BJ2349</f>
        <v>DPP-2016-FEB</v>
      </c>
      <c r="F2349" s="5" t="str">
        <f>BK2349</f>
        <v>West</v>
      </c>
      <c r="H2349" s="5" t="str">
        <f>BB2349</f>
        <v>Done</v>
      </c>
      <c r="I2349" s="6" t="str">
        <f>BS2349</f>
        <v>Under Construction</v>
      </c>
      <c r="J2349" s="1" t="s">
        <v>5172</v>
      </c>
      <c r="P2349" s="1" t="str">
        <f>BM2349</f>
        <v>NRIS</v>
      </c>
      <c r="R2349" s="1">
        <f>BP2349</f>
        <v>50</v>
      </c>
      <c r="T2349" s="1" t="str">
        <f>BQ2349</f>
        <v>Solar</v>
      </c>
      <c r="U2349" s="1" t="str">
        <f>BH2349</f>
        <v>Mower County</v>
      </c>
      <c r="V2349" s="1" t="str">
        <f>BI2349</f>
        <v>MN</v>
      </c>
      <c r="AB2349" s="1"/>
      <c r="AC2349" s="1"/>
      <c r="AJ2349" s="5"/>
      <c r="AK2349" s="5"/>
      <c r="AL2349" s="5"/>
      <c r="AM2349" s="5"/>
      <c r="AN2349" s="5"/>
      <c r="AO2349" s="5"/>
      <c r="AP2349" s="5"/>
      <c r="AQ2349" s="5"/>
      <c r="AR2349" s="5"/>
      <c r="AS2349" s="5"/>
      <c r="AT2349" s="5"/>
      <c r="AU2349" s="5"/>
      <c r="BB2349" s="1" t="s">
        <v>58</v>
      </c>
      <c r="BC2349" s="2">
        <v>42324</v>
      </c>
      <c r="BE2349" s="2">
        <v>43531</v>
      </c>
      <c r="BF2349" s="2">
        <v>43723</v>
      </c>
      <c r="BG2349" s="1" t="s">
        <v>87</v>
      </c>
      <c r="BH2349" s="1" t="s">
        <v>179</v>
      </c>
      <c r="BI2349" s="1" t="s">
        <v>93</v>
      </c>
      <c r="BJ2349" s="1" t="s">
        <v>724</v>
      </c>
      <c r="BK2349" s="1" t="s">
        <v>725</v>
      </c>
      <c r="BL2349" s="1" t="s">
        <v>726</v>
      </c>
      <c r="BM2349" s="1" t="s">
        <v>126</v>
      </c>
      <c r="BN2349" s="1" t="s">
        <v>5173</v>
      </c>
      <c r="BO2349" s="1">
        <v>50</v>
      </c>
      <c r="BP2349" s="1">
        <v>50</v>
      </c>
      <c r="BQ2349" s="1" t="s">
        <v>1485</v>
      </c>
      <c r="BR2349" s="1" t="s">
        <v>1486</v>
      </c>
      <c r="BS2349" s="1" t="s">
        <v>71</v>
      </c>
      <c r="BT2349" s="2">
        <v>44454</v>
      </c>
      <c r="BU2349" s="1">
        <v>50</v>
      </c>
      <c r="BV2349" s="1">
        <v>50</v>
      </c>
      <c r="BW2349" s="1">
        <v>50</v>
      </c>
      <c r="BX2349" s="1">
        <v>30</v>
      </c>
    </row>
    <row r="2350" spans="4:76" hidden="1" x14ac:dyDescent="0.25">
      <c r="D2350" s="4"/>
      <c r="E2350" s="5" t="str">
        <f>BJ2350</f>
        <v>DPP-2016-FEB</v>
      </c>
      <c r="F2350" s="5" t="str">
        <f>BK2350</f>
        <v>West</v>
      </c>
      <c r="H2350" s="5" t="str">
        <f>BB2350</f>
        <v>Done</v>
      </c>
      <c r="I2350" s="6" t="str">
        <f>BS2350</f>
        <v>Under Construction</v>
      </c>
      <c r="J2350" s="1" t="s">
        <v>5174</v>
      </c>
      <c r="P2350" s="1" t="str">
        <f>BM2350</f>
        <v>NRIS</v>
      </c>
      <c r="R2350" s="1">
        <f>BP2350</f>
        <v>100</v>
      </c>
      <c r="T2350" s="1" t="str">
        <f>BQ2350</f>
        <v>Solar</v>
      </c>
      <c r="U2350" s="1" t="str">
        <f>BH2350</f>
        <v>Webster County</v>
      </c>
      <c r="V2350" s="1" t="str">
        <f>BI2350</f>
        <v>IA</v>
      </c>
      <c r="AB2350" s="1"/>
      <c r="AC2350" s="1"/>
      <c r="AJ2350" s="5"/>
      <c r="AK2350" s="5"/>
      <c r="AL2350" s="5"/>
      <c r="AM2350" s="5"/>
      <c r="AN2350" s="5"/>
      <c r="AO2350" s="5"/>
      <c r="AP2350" s="5"/>
      <c r="AQ2350" s="5"/>
      <c r="AR2350" s="5"/>
      <c r="AS2350" s="5"/>
      <c r="AT2350" s="5"/>
      <c r="AU2350" s="5"/>
      <c r="BB2350" s="1" t="s">
        <v>58</v>
      </c>
      <c r="BC2350" s="2">
        <v>42324</v>
      </c>
      <c r="BE2350" s="2">
        <v>43535</v>
      </c>
      <c r="BF2350" s="2">
        <v>43723</v>
      </c>
      <c r="BG2350" s="1" t="s">
        <v>251</v>
      </c>
      <c r="BH2350" s="1" t="s">
        <v>2117</v>
      </c>
      <c r="BI2350" s="1" t="s">
        <v>89</v>
      </c>
      <c r="BJ2350" s="1" t="s">
        <v>724</v>
      </c>
      <c r="BK2350" s="1" t="s">
        <v>725</v>
      </c>
      <c r="BL2350" s="1" t="s">
        <v>726</v>
      </c>
      <c r="BM2350" s="1" t="s">
        <v>126</v>
      </c>
      <c r="BN2350" s="1" t="s">
        <v>5175</v>
      </c>
      <c r="BO2350" s="1">
        <v>100</v>
      </c>
      <c r="BP2350" s="1">
        <v>100</v>
      </c>
      <c r="BQ2350" s="1" t="s">
        <v>1485</v>
      </c>
      <c r="BR2350" s="1" t="s">
        <v>1486</v>
      </c>
      <c r="BS2350" s="1" t="s">
        <v>71</v>
      </c>
      <c r="BT2350" s="2">
        <v>44545</v>
      </c>
      <c r="BU2350" s="1">
        <v>100</v>
      </c>
      <c r="BV2350" s="1">
        <v>100</v>
      </c>
      <c r="BW2350" s="1">
        <v>100</v>
      </c>
      <c r="BX2350" s="1">
        <v>60</v>
      </c>
    </row>
    <row r="2351" spans="4:76" hidden="1" x14ac:dyDescent="0.25">
      <c r="D2351" s="4"/>
      <c r="E2351" s="5">
        <f>BJ2351</f>
        <v>0</v>
      </c>
      <c r="F2351" s="5">
        <f>BK2351</f>
        <v>0</v>
      </c>
      <c r="H2351" s="5" t="str">
        <f>BB2351</f>
        <v>Withdrawn</v>
      </c>
      <c r="I2351" s="6" t="str">
        <f>BS2351</f>
        <v>Not Started</v>
      </c>
      <c r="J2351" s="1" t="s">
        <v>3849</v>
      </c>
      <c r="P2351" s="1" t="str">
        <f>BM2351</f>
        <v>NRIS</v>
      </c>
      <c r="R2351" s="1">
        <f>BP2351</f>
        <v>400.2</v>
      </c>
      <c r="T2351" s="1" t="str">
        <f>BQ2351</f>
        <v>Wind</v>
      </c>
      <c r="U2351" s="1" t="str">
        <f>BH2351</f>
        <v>Audubon County</v>
      </c>
      <c r="V2351" s="1" t="str">
        <f>BI2351</f>
        <v>IA</v>
      </c>
      <c r="AB2351" s="1"/>
      <c r="AC2351" s="1"/>
      <c r="AJ2351" s="5"/>
      <c r="AK2351" s="5"/>
      <c r="AL2351" s="5"/>
      <c r="AM2351" s="5"/>
      <c r="AN2351" s="5"/>
      <c r="AO2351" s="5"/>
      <c r="AP2351" s="5"/>
      <c r="AQ2351" s="5"/>
      <c r="AR2351" s="32"/>
      <c r="AS2351" s="32"/>
      <c r="AT2351" s="28">
        <f>AR2351/($R2351*1000)</f>
        <v>0</v>
      </c>
      <c r="AU2351" s="28">
        <f>AS2351/($R2351*1000)</f>
        <v>0</v>
      </c>
      <c r="BB2351" s="1" t="s">
        <v>73</v>
      </c>
      <c r="BC2351" s="2">
        <v>42499</v>
      </c>
      <c r="BD2351" s="2">
        <v>42937</v>
      </c>
      <c r="BF2351" s="2">
        <v>43374</v>
      </c>
      <c r="BG2351" s="1" t="s">
        <v>251</v>
      </c>
      <c r="BH2351" s="1" t="s">
        <v>2199</v>
      </c>
      <c r="BI2351" s="1" t="s">
        <v>89</v>
      </c>
      <c r="BL2351" s="1" t="s">
        <v>536</v>
      </c>
      <c r="BM2351" s="1" t="s">
        <v>126</v>
      </c>
      <c r="BN2351" s="1" t="s">
        <v>78</v>
      </c>
      <c r="BO2351" s="1">
        <v>400.2</v>
      </c>
      <c r="BP2351" s="1">
        <v>400.2</v>
      </c>
      <c r="BQ2351" s="1" t="s">
        <v>97</v>
      </c>
      <c r="BR2351" s="1" t="s">
        <v>98</v>
      </c>
      <c r="BS2351" s="1" t="s">
        <v>84</v>
      </c>
      <c r="BU2351" s="1">
        <v>0</v>
      </c>
      <c r="BV2351" s="1">
        <v>0</v>
      </c>
      <c r="BW2351" s="1">
        <v>0</v>
      </c>
      <c r="BX2351" s="1">
        <v>0</v>
      </c>
    </row>
    <row r="2352" spans="4:76" hidden="1" x14ac:dyDescent="0.25">
      <c r="D2352" s="4"/>
      <c r="E2352" s="5" t="str">
        <f>BJ2352</f>
        <v>DPP-2016-FEB</v>
      </c>
      <c r="F2352" s="5" t="str">
        <f>BK2352</f>
        <v>West</v>
      </c>
      <c r="H2352" s="5" t="str">
        <f>BB2352</f>
        <v>Done</v>
      </c>
      <c r="I2352" s="6" t="str">
        <f>BS2352</f>
        <v>In Service</v>
      </c>
      <c r="J2352" s="1" t="s">
        <v>5178</v>
      </c>
      <c r="P2352" s="1" t="str">
        <f>BM2352</f>
        <v>NRIS</v>
      </c>
      <c r="R2352" s="1">
        <f>BP2352</f>
        <v>300</v>
      </c>
      <c r="T2352" s="1" t="str">
        <f>BQ2352</f>
        <v>Wind</v>
      </c>
      <c r="U2352" s="1" t="str">
        <f>BH2352</f>
        <v>Deuel County</v>
      </c>
      <c r="V2352" s="1" t="str">
        <f>BI2352</f>
        <v>SD</v>
      </c>
      <c r="AB2352" s="1"/>
      <c r="AC2352" s="1"/>
      <c r="AJ2352" s="5"/>
      <c r="AK2352" s="5"/>
      <c r="AL2352" s="5"/>
      <c r="AM2352" s="5"/>
      <c r="AN2352" s="5"/>
      <c r="AO2352" s="5"/>
      <c r="AP2352" s="5"/>
      <c r="AQ2352" s="5"/>
      <c r="AR2352" s="5"/>
      <c r="AS2352" s="5"/>
      <c r="AT2352" s="5"/>
      <c r="AU2352" s="5"/>
      <c r="BB2352" s="1" t="s">
        <v>58</v>
      </c>
      <c r="BC2352" s="2">
        <v>42324</v>
      </c>
      <c r="BE2352" s="2">
        <v>43515</v>
      </c>
      <c r="BG2352" s="1" t="s">
        <v>203</v>
      </c>
      <c r="BH2352" s="1" t="s">
        <v>263</v>
      </c>
      <c r="BI2352" s="1" t="s">
        <v>205</v>
      </c>
      <c r="BJ2352" s="1" t="s">
        <v>724</v>
      </c>
      <c r="BK2352" s="1" t="s">
        <v>725</v>
      </c>
      <c r="BL2352" s="1" t="s">
        <v>726</v>
      </c>
      <c r="BM2352" s="1" t="s">
        <v>126</v>
      </c>
      <c r="BN2352" s="1" t="s">
        <v>5179</v>
      </c>
      <c r="BO2352" s="1">
        <v>300</v>
      </c>
      <c r="BP2352" s="1">
        <v>300</v>
      </c>
      <c r="BQ2352" s="1" t="s">
        <v>97</v>
      </c>
      <c r="BR2352" s="1" t="s">
        <v>98</v>
      </c>
      <c r="BS2352" s="1" t="s">
        <v>65</v>
      </c>
      <c r="BT2352" s="2">
        <v>44011</v>
      </c>
      <c r="BU2352" s="1">
        <v>300</v>
      </c>
      <c r="BV2352" s="1">
        <v>300</v>
      </c>
      <c r="BW2352" s="1">
        <v>300</v>
      </c>
      <c r="BX2352" s="1">
        <v>0</v>
      </c>
    </row>
    <row r="2353" spans="4:76" hidden="1" x14ac:dyDescent="0.25">
      <c r="D2353" s="4"/>
      <c r="E2353" s="5" t="str">
        <f>BJ2353</f>
        <v>DPP-2016-FEB</v>
      </c>
      <c r="F2353" s="5" t="str">
        <f>BK2353</f>
        <v>West</v>
      </c>
      <c r="H2353" s="5" t="str">
        <f>BB2353</f>
        <v>Done</v>
      </c>
      <c r="I2353" s="6" t="str">
        <f>BS2353</f>
        <v>Under Construction</v>
      </c>
      <c r="J2353" s="1" t="s">
        <v>5180</v>
      </c>
      <c r="P2353" s="1" t="str">
        <f>BM2353</f>
        <v>NRIS</v>
      </c>
      <c r="R2353" s="1">
        <f>BP2353</f>
        <v>250</v>
      </c>
      <c r="T2353" s="1" t="str">
        <f>BQ2353</f>
        <v>Wind</v>
      </c>
      <c r="U2353" s="1" t="str">
        <f>BH2353</f>
        <v>Adair County</v>
      </c>
      <c r="V2353" s="1" t="str">
        <f>BI2353</f>
        <v>IA</v>
      </c>
      <c r="AB2353" s="1"/>
      <c r="AC2353" s="1"/>
      <c r="AJ2353" s="5"/>
      <c r="AK2353" s="5"/>
      <c r="AL2353" s="5"/>
      <c r="AM2353" s="5"/>
      <c r="AN2353" s="5"/>
      <c r="AO2353" s="5"/>
      <c r="AP2353" s="5"/>
      <c r="AQ2353" s="5"/>
      <c r="AR2353" s="5"/>
      <c r="AS2353" s="5"/>
      <c r="AT2353" s="5"/>
      <c r="AU2353" s="5"/>
      <c r="BB2353" s="1" t="s">
        <v>58</v>
      </c>
      <c r="BC2353" s="2">
        <v>42324</v>
      </c>
      <c r="BE2353" s="2">
        <v>43536</v>
      </c>
      <c r="BG2353" s="1" t="s">
        <v>251</v>
      </c>
      <c r="BH2353" s="1" t="s">
        <v>967</v>
      </c>
      <c r="BI2353" s="1" t="s">
        <v>89</v>
      </c>
      <c r="BJ2353" s="1" t="s">
        <v>724</v>
      </c>
      <c r="BK2353" s="1" t="s">
        <v>725</v>
      </c>
      <c r="BL2353" s="1" t="s">
        <v>726</v>
      </c>
      <c r="BM2353" s="1" t="s">
        <v>126</v>
      </c>
      <c r="BN2353" s="1" t="s">
        <v>5181</v>
      </c>
      <c r="BO2353" s="1">
        <v>250</v>
      </c>
      <c r="BP2353" s="1">
        <v>250</v>
      </c>
      <c r="BQ2353" s="1" t="s">
        <v>97</v>
      </c>
      <c r="BR2353" s="1" t="s">
        <v>98</v>
      </c>
      <c r="BS2353" s="1" t="s">
        <v>71</v>
      </c>
      <c r="BT2353" s="2">
        <v>44105</v>
      </c>
      <c r="BU2353" s="1">
        <v>250</v>
      </c>
      <c r="BV2353" s="1">
        <v>250</v>
      </c>
      <c r="BW2353" s="1">
        <v>250</v>
      </c>
      <c r="BX2353" s="1">
        <v>250</v>
      </c>
    </row>
    <row r="2354" spans="4:76" hidden="1" x14ac:dyDescent="0.25">
      <c r="D2354" s="4"/>
      <c r="E2354" s="5" t="str">
        <f>BJ2354</f>
        <v>DPP-2017-AUG</v>
      </c>
      <c r="F2354" s="5" t="str">
        <f>BK2354</f>
        <v>East (ITC)</v>
      </c>
      <c r="H2354" s="5" t="str">
        <f>BB2354</f>
        <v>Withdrawn</v>
      </c>
      <c r="I2354" s="6" t="str">
        <f>BS2354</f>
        <v>Not Started</v>
      </c>
      <c r="J2354" s="1" t="s">
        <v>4708</v>
      </c>
      <c r="P2354" s="1" t="str">
        <f>BM2354</f>
        <v>NRIS</v>
      </c>
      <c r="R2354" s="1">
        <f>BP2354</f>
        <v>200</v>
      </c>
      <c r="T2354" s="1" t="str">
        <f>BQ2354</f>
        <v>Wind</v>
      </c>
      <c r="U2354" s="1" t="str">
        <f>BH2354</f>
        <v>Allegan County</v>
      </c>
      <c r="V2354" s="1" t="str">
        <f>BI2354</f>
        <v>MI</v>
      </c>
      <c r="AB2354" s="1"/>
      <c r="AC2354" s="1"/>
      <c r="AJ2354" s="5"/>
      <c r="AK2354" s="5"/>
      <c r="AL2354" s="5"/>
      <c r="AM2354" s="5"/>
      <c r="AN2354" s="5"/>
      <c r="AO2354" s="5"/>
      <c r="AP2354" s="5"/>
      <c r="AQ2354" s="5"/>
      <c r="AR2354" s="32"/>
      <c r="AS2354" s="32"/>
      <c r="AT2354" s="28">
        <f>AR2354/($R2354*1000)</f>
        <v>0</v>
      </c>
      <c r="AU2354" s="28">
        <f>AS2354/($R2354*1000)</f>
        <v>0</v>
      </c>
      <c r="BB2354" s="1" t="s">
        <v>73</v>
      </c>
      <c r="BC2354" s="2">
        <v>42902</v>
      </c>
      <c r="BD2354" s="2">
        <v>43474</v>
      </c>
      <c r="BF2354" s="2">
        <v>43374</v>
      </c>
      <c r="BG2354" s="1" t="s">
        <v>139</v>
      </c>
      <c r="BH2354" s="1" t="s">
        <v>721</v>
      </c>
      <c r="BI2354" s="1" t="s">
        <v>130</v>
      </c>
      <c r="BJ2354" s="1" t="s">
        <v>3692</v>
      </c>
      <c r="BK2354" s="1" t="s">
        <v>1808</v>
      </c>
      <c r="BL2354" s="1" t="s">
        <v>726</v>
      </c>
      <c r="BM2354" s="1" t="s">
        <v>126</v>
      </c>
      <c r="BN2354" s="1" t="s">
        <v>4709</v>
      </c>
      <c r="BO2354" s="1">
        <v>200</v>
      </c>
      <c r="BP2354" s="1">
        <v>200</v>
      </c>
      <c r="BQ2354" s="1" t="s">
        <v>97</v>
      </c>
      <c r="BR2354" s="1" t="s">
        <v>98</v>
      </c>
      <c r="BS2354" s="1" t="s">
        <v>84</v>
      </c>
      <c r="BU2354" s="1">
        <v>0</v>
      </c>
      <c r="BV2354" s="1">
        <v>0</v>
      </c>
      <c r="BW2354" s="1">
        <v>0</v>
      </c>
      <c r="BX2354" s="1">
        <v>0</v>
      </c>
    </row>
    <row r="2355" spans="4:76" hidden="1" x14ac:dyDescent="0.25">
      <c r="D2355" s="4"/>
      <c r="E2355" s="5" t="str">
        <f>BJ2355</f>
        <v>DPP-2016-FEB</v>
      </c>
      <c r="F2355" s="5" t="str">
        <f>BK2355</f>
        <v>West</v>
      </c>
      <c r="H2355" s="5" t="str">
        <f>BB2355</f>
        <v>Done</v>
      </c>
      <c r="I2355" s="6" t="str">
        <f>BS2355</f>
        <v>In Service</v>
      </c>
      <c r="J2355" s="1" t="s">
        <v>5184</v>
      </c>
      <c r="P2355" s="1" t="str">
        <f>BM2355</f>
        <v>NRIS</v>
      </c>
      <c r="R2355" s="1">
        <f>BP2355</f>
        <v>250</v>
      </c>
      <c r="T2355" s="1" t="str">
        <f>BQ2355</f>
        <v>Wind</v>
      </c>
      <c r="U2355" s="1" t="str">
        <f>BH2355</f>
        <v>Palo Alto County</v>
      </c>
      <c r="V2355" s="1" t="str">
        <f>BI2355</f>
        <v>IA</v>
      </c>
      <c r="AB2355" s="1"/>
      <c r="AC2355" s="1"/>
      <c r="AJ2355" s="5"/>
      <c r="AK2355" s="5"/>
      <c r="AL2355" s="5"/>
      <c r="AM2355" s="5"/>
      <c r="AN2355" s="5"/>
      <c r="AO2355" s="5"/>
      <c r="AP2355" s="5"/>
      <c r="AQ2355" s="5"/>
      <c r="AR2355" s="5"/>
      <c r="AS2355" s="5"/>
      <c r="AT2355" s="5"/>
      <c r="AU2355" s="5"/>
      <c r="BB2355" s="1" t="s">
        <v>58</v>
      </c>
      <c r="BC2355" s="2">
        <v>42324</v>
      </c>
      <c r="BE2355" s="2">
        <v>43536</v>
      </c>
      <c r="BF2355" s="2">
        <v>43009</v>
      </c>
      <c r="BG2355" s="1" t="s">
        <v>251</v>
      </c>
      <c r="BH2355" s="1" t="s">
        <v>414</v>
      </c>
      <c r="BI2355" s="1" t="s">
        <v>89</v>
      </c>
      <c r="BJ2355" s="1" t="s">
        <v>724</v>
      </c>
      <c r="BK2355" s="1" t="s">
        <v>725</v>
      </c>
      <c r="BL2355" s="1" t="s">
        <v>726</v>
      </c>
      <c r="BM2355" s="1" t="s">
        <v>126</v>
      </c>
      <c r="BN2355" s="1" t="s">
        <v>5185</v>
      </c>
      <c r="BO2355" s="1">
        <v>250</v>
      </c>
      <c r="BP2355" s="1">
        <v>250</v>
      </c>
      <c r="BQ2355" s="1" t="s">
        <v>97</v>
      </c>
      <c r="BR2355" s="1" t="s">
        <v>98</v>
      </c>
      <c r="BS2355" s="1" t="s">
        <v>65</v>
      </c>
      <c r="BT2355" s="2">
        <v>43282</v>
      </c>
      <c r="BU2355" s="1">
        <v>250</v>
      </c>
      <c r="BV2355" s="1">
        <v>250</v>
      </c>
      <c r="BW2355" s="1">
        <v>250</v>
      </c>
      <c r="BX2355" s="1">
        <v>250</v>
      </c>
    </row>
    <row r="2356" spans="4:76" hidden="1" x14ac:dyDescent="0.25">
      <c r="D2356" s="4"/>
      <c r="E2356" s="5" t="str">
        <f>BJ2356</f>
        <v>DPP-2016-FEB</v>
      </c>
      <c r="F2356" s="5" t="str">
        <f>BK2356</f>
        <v>West</v>
      </c>
      <c r="H2356" s="5" t="str">
        <f>BB2356</f>
        <v>Done</v>
      </c>
      <c r="I2356" s="6" t="str">
        <f>BS2356</f>
        <v>In Service</v>
      </c>
      <c r="J2356" s="1" t="s">
        <v>5186</v>
      </c>
      <c r="P2356" s="1" t="str">
        <f>BM2356</f>
        <v>NRIS</v>
      </c>
      <c r="R2356" s="1">
        <f>BP2356</f>
        <v>250</v>
      </c>
      <c r="T2356" s="1" t="str">
        <f>BQ2356</f>
        <v>Wind</v>
      </c>
      <c r="U2356" s="1" t="str">
        <f>BH2356</f>
        <v>Iowa County</v>
      </c>
      <c r="V2356" s="1" t="str">
        <f>BI2356</f>
        <v>IA</v>
      </c>
      <c r="AB2356" s="1"/>
      <c r="AC2356" s="1"/>
      <c r="AJ2356" s="5"/>
      <c r="AK2356" s="5"/>
      <c r="AL2356" s="5"/>
      <c r="AM2356" s="5"/>
      <c r="AN2356" s="5"/>
      <c r="AO2356" s="5"/>
      <c r="AP2356" s="5"/>
      <c r="AQ2356" s="5"/>
      <c r="AR2356" s="5"/>
      <c r="AS2356" s="5"/>
      <c r="AT2356" s="5"/>
      <c r="AU2356" s="5"/>
      <c r="BB2356" s="1" t="s">
        <v>58</v>
      </c>
      <c r="BC2356" s="2">
        <v>42324</v>
      </c>
      <c r="BE2356" s="2">
        <v>43537</v>
      </c>
      <c r="BG2356" s="1" t="s">
        <v>251</v>
      </c>
      <c r="BH2356" s="1" t="s">
        <v>3545</v>
      </c>
      <c r="BI2356" s="1" t="s">
        <v>89</v>
      </c>
      <c r="BJ2356" s="1" t="s">
        <v>724</v>
      </c>
      <c r="BK2356" s="1" t="s">
        <v>725</v>
      </c>
      <c r="BL2356" s="1" t="s">
        <v>726</v>
      </c>
      <c r="BM2356" s="1" t="s">
        <v>126</v>
      </c>
      <c r="BN2356" s="1" t="s">
        <v>5187</v>
      </c>
      <c r="BO2356" s="1">
        <v>250</v>
      </c>
      <c r="BP2356" s="1">
        <v>250</v>
      </c>
      <c r="BQ2356" s="1" t="s">
        <v>97</v>
      </c>
      <c r="BR2356" s="1" t="s">
        <v>98</v>
      </c>
      <c r="BS2356" s="1" t="s">
        <v>65</v>
      </c>
      <c r="BT2356" s="2">
        <v>44105</v>
      </c>
      <c r="BU2356" s="1">
        <v>250</v>
      </c>
      <c r="BV2356" s="1">
        <v>250</v>
      </c>
      <c r="BW2356" s="1">
        <v>250</v>
      </c>
      <c r="BX2356" s="1">
        <v>250</v>
      </c>
    </row>
    <row r="2357" spans="4:76" x14ac:dyDescent="0.25">
      <c r="D2357" s="4"/>
      <c r="E2357" s="5" t="str">
        <f>BJ2357</f>
        <v>DPP-2017-AUG</v>
      </c>
      <c r="F2357" s="5" t="str">
        <f>BK2357</f>
        <v>West</v>
      </c>
      <c r="G2357" s="5" t="str">
        <f>_xlfn.CONCAT(E2357,F2357)</f>
        <v>DPP-2017-AUGWest</v>
      </c>
      <c r="H2357" s="5" t="str">
        <f>BB2357</f>
        <v>Withdrawn</v>
      </c>
      <c r="I2357" s="6" t="str">
        <f>BS2357</f>
        <v>Not Started</v>
      </c>
      <c r="J2357" s="1" t="s">
        <v>5711</v>
      </c>
      <c r="P2357" s="1" t="str">
        <f>BM2357</f>
        <v>ERIS</v>
      </c>
      <c r="Q2357" s="1" t="s">
        <v>6208</v>
      </c>
      <c r="R2357" s="1">
        <f>BP2357</f>
        <v>298</v>
      </c>
      <c r="T2357" s="1" t="str">
        <f>BQ2357</f>
        <v>Wind</v>
      </c>
      <c r="U2357" s="1" t="str">
        <f>BH2357</f>
        <v>Burleigh County</v>
      </c>
      <c r="V2357" s="1" t="str">
        <f>BI2357</f>
        <v>ND</v>
      </c>
      <c r="Z2357" s="1">
        <v>1</v>
      </c>
      <c r="AA2357" s="1">
        <f>IF(H2357="Withdrawn",0,1)</f>
        <v>0</v>
      </c>
      <c r="AB2357" s="36">
        <v>1223600</v>
      </c>
      <c r="AC2357" s="36">
        <v>10282913</v>
      </c>
      <c r="AJ2357" s="5"/>
      <c r="AK2357" s="32">
        <v>34178568</v>
      </c>
      <c r="AL2357" s="32">
        <f>SUM(AB2357:AK2357)</f>
        <v>45685081</v>
      </c>
      <c r="AM2357" s="32">
        <v>19446106</v>
      </c>
      <c r="AN2357" s="32">
        <v>0</v>
      </c>
      <c r="AO2357" s="32"/>
      <c r="AP2357" s="32">
        <f>19450948+191895913+14100000+910000</f>
        <v>226356861</v>
      </c>
      <c r="AQ2357" s="32">
        <v>0</v>
      </c>
      <c r="AR2357" s="32">
        <f>AM2357+AP2357</f>
        <v>245802967</v>
      </c>
      <c r="AS2357" s="32">
        <f>AR2357+AN2357+AO2357+AQ2357</f>
        <v>245802967</v>
      </c>
      <c r="AT2357" s="28">
        <f>AR2357/($R2357*1000)</f>
        <v>824.84217114093963</v>
      </c>
      <c r="AU2357" s="28">
        <f>AS2357/($R2357*1000)</f>
        <v>824.84217114093963</v>
      </c>
      <c r="AV2357" s="16">
        <f>IF(P2357 = "NRIS",AS2357,AR2357)</f>
        <v>245802967</v>
      </c>
      <c r="BB2357" s="1" t="s">
        <v>73</v>
      </c>
      <c r="BC2357" s="2">
        <v>42902</v>
      </c>
      <c r="BD2357" s="2">
        <v>44225</v>
      </c>
      <c r="BF2357" s="2">
        <v>44454</v>
      </c>
      <c r="BG2357" s="1" t="s">
        <v>192</v>
      </c>
      <c r="BH2357" s="1" t="s">
        <v>1380</v>
      </c>
      <c r="BI2357" s="1" t="s">
        <v>194</v>
      </c>
      <c r="BJ2357" s="1" t="s">
        <v>3692</v>
      </c>
      <c r="BK2357" s="1" t="s">
        <v>725</v>
      </c>
      <c r="BL2357" s="1" t="s">
        <v>2376</v>
      </c>
      <c r="BM2357" s="1" t="s">
        <v>62</v>
      </c>
      <c r="BN2357" s="1" t="s">
        <v>5712</v>
      </c>
      <c r="BO2357" s="1">
        <v>298</v>
      </c>
      <c r="BP2357" s="1">
        <v>298</v>
      </c>
      <c r="BQ2357" s="1" t="s">
        <v>97</v>
      </c>
      <c r="BR2357" s="1" t="s">
        <v>98</v>
      </c>
      <c r="BS2357" s="1" t="s">
        <v>84</v>
      </c>
      <c r="BU2357" s="1">
        <v>298</v>
      </c>
      <c r="BV2357" s="1">
        <v>0</v>
      </c>
      <c r="BW2357" s="1">
        <v>0</v>
      </c>
      <c r="BX2357" s="1">
        <v>0</v>
      </c>
    </row>
    <row r="2358" spans="4:76" hidden="1" x14ac:dyDescent="0.25">
      <c r="D2358" s="4"/>
      <c r="E2358" s="5" t="str">
        <f>BJ2358</f>
        <v>DPP-2019-Cycle</v>
      </c>
      <c r="F2358" s="5" t="str">
        <f>BK2358</f>
        <v>East (ITC)</v>
      </c>
      <c r="H2358" s="5" t="str">
        <f>BB2358</f>
        <v>Withdrawn</v>
      </c>
      <c r="I2358" s="6" t="str">
        <f>BS2358</f>
        <v>Not Started</v>
      </c>
      <c r="J2358" s="1" t="s">
        <v>5252</v>
      </c>
      <c r="P2358" s="1" t="str">
        <f>BM2358</f>
        <v>NRIS</v>
      </c>
      <c r="R2358" s="1">
        <f>BP2358</f>
        <v>670</v>
      </c>
      <c r="T2358" s="1" t="str">
        <f>BQ2358</f>
        <v>Gas</v>
      </c>
      <c r="U2358" s="1" t="str">
        <f>BH2358</f>
        <v>Calhoun County</v>
      </c>
      <c r="V2358" s="1" t="str">
        <f>BI2358</f>
        <v>MI</v>
      </c>
      <c r="AB2358" s="1"/>
      <c r="AC2358" s="1"/>
      <c r="AJ2358" s="5"/>
      <c r="AK2358" s="5"/>
      <c r="AL2358" s="5"/>
      <c r="AM2358" s="5"/>
      <c r="AN2358" s="5"/>
      <c r="AO2358" s="5"/>
      <c r="AP2358" s="5"/>
      <c r="AQ2358" s="5"/>
      <c r="AR2358" s="5"/>
      <c r="AS2358" s="5"/>
      <c r="AT2358" s="5"/>
      <c r="AU2358" s="5"/>
      <c r="BB2358" s="1" t="s">
        <v>73</v>
      </c>
      <c r="BC2358" s="2">
        <v>43584</v>
      </c>
      <c r="BD2358" s="2">
        <v>43857</v>
      </c>
      <c r="BF2358" s="2">
        <v>45352</v>
      </c>
      <c r="BG2358" s="1" t="s">
        <v>139</v>
      </c>
      <c r="BH2358" s="1" t="s">
        <v>1766</v>
      </c>
      <c r="BI2358" s="1" t="s">
        <v>130</v>
      </c>
      <c r="BJ2358" s="1" t="s">
        <v>2856</v>
      </c>
      <c r="BK2358" s="1" t="s">
        <v>1808</v>
      </c>
      <c r="BL2358" s="1" t="s">
        <v>2863</v>
      </c>
      <c r="BM2358" s="1" t="s">
        <v>126</v>
      </c>
      <c r="BN2358" s="1" t="s">
        <v>5253</v>
      </c>
      <c r="BO2358" s="1">
        <v>670</v>
      </c>
      <c r="BP2358" s="1">
        <v>670</v>
      </c>
      <c r="BQ2358" s="1" t="s">
        <v>64</v>
      </c>
      <c r="BR2358" s="1" t="s">
        <v>94</v>
      </c>
      <c r="BS2358" s="1" t="s">
        <v>84</v>
      </c>
      <c r="BU2358" s="1">
        <v>0</v>
      </c>
      <c r="BV2358" s="1">
        <v>0</v>
      </c>
      <c r="BW2358" s="1">
        <v>0</v>
      </c>
      <c r="BX2358" s="1">
        <v>0</v>
      </c>
    </row>
    <row r="2359" spans="4:76" hidden="1" x14ac:dyDescent="0.25">
      <c r="D2359" s="4"/>
      <c r="E2359" s="5" t="str">
        <f>BJ2359</f>
        <v>DPP-2016-FEB</v>
      </c>
      <c r="F2359" s="5" t="str">
        <f>BK2359</f>
        <v>East (ITC)</v>
      </c>
      <c r="H2359" s="5" t="str">
        <f>BB2359</f>
        <v>Done</v>
      </c>
      <c r="I2359" s="6" t="str">
        <f>BS2359</f>
        <v>In Service</v>
      </c>
      <c r="J2359" s="1" t="s">
        <v>5192</v>
      </c>
      <c r="P2359" s="1" t="str">
        <f>BM2359</f>
        <v>NRIS</v>
      </c>
      <c r="R2359" s="1">
        <f>BP2359</f>
        <v>200</v>
      </c>
      <c r="T2359" s="1" t="str">
        <f>BQ2359</f>
        <v>Wind</v>
      </c>
      <c r="U2359" s="1" t="str">
        <f>BH2359</f>
        <v>Gratiot County</v>
      </c>
      <c r="V2359" s="1" t="str">
        <f>BI2359</f>
        <v>MI</v>
      </c>
      <c r="AB2359" s="1"/>
      <c r="AC2359" s="1"/>
      <c r="AJ2359" s="5"/>
      <c r="AK2359" s="5"/>
      <c r="AL2359" s="5"/>
      <c r="AM2359" s="5"/>
      <c r="AN2359" s="5"/>
      <c r="AO2359" s="5"/>
      <c r="AP2359" s="5"/>
      <c r="AQ2359" s="5"/>
      <c r="AR2359" s="5"/>
      <c r="AS2359" s="5"/>
      <c r="AT2359" s="5"/>
      <c r="AU2359" s="5"/>
      <c r="BB2359" s="1" t="s">
        <v>58</v>
      </c>
      <c r="BC2359" s="2">
        <v>42324</v>
      </c>
      <c r="BE2359" s="2">
        <v>43341</v>
      </c>
      <c r="BF2359" s="2">
        <v>43009</v>
      </c>
      <c r="BG2359" s="1" t="s">
        <v>139</v>
      </c>
      <c r="BH2359" s="1" t="s">
        <v>1264</v>
      </c>
      <c r="BI2359" s="1" t="s">
        <v>130</v>
      </c>
      <c r="BJ2359" s="1" t="s">
        <v>724</v>
      </c>
      <c r="BK2359" s="1" t="s">
        <v>1808</v>
      </c>
      <c r="BL2359" s="1" t="s">
        <v>726</v>
      </c>
      <c r="BM2359" s="1" t="s">
        <v>126</v>
      </c>
      <c r="BN2359" s="1" t="s">
        <v>5193</v>
      </c>
      <c r="BO2359" s="1">
        <v>200</v>
      </c>
      <c r="BP2359" s="1">
        <v>200</v>
      </c>
      <c r="BQ2359" s="1" t="s">
        <v>97</v>
      </c>
      <c r="BR2359" s="1" t="s">
        <v>98</v>
      </c>
      <c r="BS2359" s="1" t="s">
        <v>65</v>
      </c>
      <c r="BT2359" s="2">
        <v>43739</v>
      </c>
      <c r="BU2359" s="1">
        <v>200</v>
      </c>
      <c r="BV2359" s="1">
        <v>200</v>
      </c>
      <c r="BW2359" s="1">
        <v>200</v>
      </c>
      <c r="BX2359" s="1">
        <v>200</v>
      </c>
    </row>
    <row r="2360" spans="4:76" hidden="1" x14ac:dyDescent="0.25">
      <c r="D2360" s="4"/>
      <c r="E2360" s="5" t="str">
        <f>BJ2360</f>
        <v>DPP-2016-FEB</v>
      </c>
      <c r="F2360" s="5" t="str">
        <f>BK2360</f>
        <v>West</v>
      </c>
      <c r="H2360" s="5" t="str">
        <f>BB2360</f>
        <v>Done</v>
      </c>
      <c r="I2360" s="6" t="str">
        <f>BS2360</f>
        <v>In Service</v>
      </c>
      <c r="J2360" s="1" t="s">
        <v>5194</v>
      </c>
      <c r="P2360" s="1" t="str">
        <f>BM2360</f>
        <v>NRIS</v>
      </c>
      <c r="R2360" s="1">
        <f>BP2360</f>
        <v>250</v>
      </c>
      <c r="T2360" s="1" t="str">
        <f>BQ2360</f>
        <v>Wind</v>
      </c>
      <c r="U2360" s="1" t="str">
        <f>BH2360</f>
        <v>Humboldt County,Kossuth County</v>
      </c>
      <c r="V2360" s="1" t="str">
        <f>BI2360</f>
        <v>IA</v>
      </c>
      <c r="AB2360" s="1"/>
      <c r="AC2360" s="1"/>
      <c r="AJ2360" s="5"/>
      <c r="AK2360" s="5"/>
      <c r="AL2360" s="5"/>
      <c r="AM2360" s="5"/>
      <c r="AN2360" s="5"/>
      <c r="AO2360" s="5"/>
      <c r="AP2360" s="5"/>
      <c r="AQ2360" s="5"/>
      <c r="AR2360" s="5"/>
      <c r="AS2360" s="5"/>
      <c r="AT2360" s="5"/>
      <c r="AU2360" s="5"/>
      <c r="BB2360" s="1" t="s">
        <v>58</v>
      </c>
      <c r="BC2360" s="2">
        <v>42324</v>
      </c>
      <c r="BE2360" s="2">
        <v>43507</v>
      </c>
      <c r="BF2360" s="2">
        <v>43009</v>
      </c>
      <c r="BG2360" s="1" t="s">
        <v>251</v>
      </c>
      <c r="BH2360" s="1" t="s">
        <v>5195</v>
      </c>
      <c r="BI2360" s="1" t="s">
        <v>89</v>
      </c>
      <c r="BJ2360" s="1" t="s">
        <v>724</v>
      </c>
      <c r="BK2360" s="1" t="s">
        <v>725</v>
      </c>
      <c r="BL2360" s="1" t="s">
        <v>726</v>
      </c>
      <c r="BM2360" s="1" t="s">
        <v>126</v>
      </c>
      <c r="BN2360" s="1" t="s">
        <v>5196</v>
      </c>
      <c r="BO2360" s="1">
        <v>250</v>
      </c>
      <c r="BP2360" s="1">
        <v>250</v>
      </c>
      <c r="BQ2360" s="1" t="s">
        <v>97</v>
      </c>
      <c r="BR2360" s="1" t="s">
        <v>98</v>
      </c>
      <c r="BS2360" s="1" t="s">
        <v>65</v>
      </c>
      <c r="BT2360" s="2">
        <v>43922</v>
      </c>
      <c r="BU2360" s="1">
        <v>250</v>
      </c>
      <c r="BV2360" s="1">
        <v>250</v>
      </c>
      <c r="BW2360" s="1">
        <v>250</v>
      </c>
      <c r="BX2360" s="1">
        <v>250</v>
      </c>
    </row>
    <row r="2361" spans="4:76" hidden="1" x14ac:dyDescent="0.25">
      <c r="D2361" s="4"/>
      <c r="E2361" s="5" t="str">
        <f>BJ2361</f>
        <v>DPP-2016-FEB</v>
      </c>
      <c r="F2361" s="5" t="str">
        <f>BK2361</f>
        <v>West</v>
      </c>
      <c r="H2361" s="5" t="str">
        <f>BB2361</f>
        <v>Done</v>
      </c>
      <c r="I2361" s="6" t="str">
        <f>BS2361</f>
        <v>In Service</v>
      </c>
      <c r="J2361" s="1" t="s">
        <v>5197</v>
      </c>
      <c r="P2361" s="1" t="str">
        <f>BM2361</f>
        <v>NRIS</v>
      </c>
      <c r="R2361" s="1">
        <f>BP2361</f>
        <v>210</v>
      </c>
      <c r="T2361" s="1" t="str">
        <f>BQ2361</f>
        <v>Wind</v>
      </c>
      <c r="U2361" s="1" t="str">
        <f>BH2361</f>
        <v>Sac County</v>
      </c>
      <c r="V2361" s="1" t="str">
        <f>BI2361</f>
        <v>IA</v>
      </c>
      <c r="AB2361" s="1"/>
      <c r="AC2361" s="1"/>
      <c r="AJ2361" s="5"/>
      <c r="AK2361" s="5"/>
      <c r="AL2361" s="5"/>
      <c r="AM2361" s="5"/>
      <c r="AN2361" s="5"/>
      <c r="AO2361" s="5"/>
      <c r="AP2361" s="5"/>
      <c r="AQ2361" s="5"/>
      <c r="AR2361" s="5"/>
      <c r="AS2361" s="5"/>
      <c r="AT2361" s="5"/>
      <c r="AU2361" s="5"/>
      <c r="BB2361" s="1" t="s">
        <v>58</v>
      </c>
      <c r="BC2361" s="2">
        <v>42324</v>
      </c>
      <c r="BE2361" s="2">
        <v>43454</v>
      </c>
      <c r="BF2361" s="2">
        <v>43009</v>
      </c>
      <c r="BG2361" s="1" t="s">
        <v>251</v>
      </c>
      <c r="BH2361" s="1" t="s">
        <v>3122</v>
      </c>
      <c r="BI2361" s="1" t="s">
        <v>89</v>
      </c>
      <c r="BJ2361" s="1" t="s">
        <v>724</v>
      </c>
      <c r="BK2361" s="1" t="s">
        <v>725</v>
      </c>
      <c r="BL2361" s="1" t="s">
        <v>726</v>
      </c>
      <c r="BM2361" s="1" t="s">
        <v>126</v>
      </c>
      <c r="BN2361" s="1" t="s">
        <v>5198</v>
      </c>
      <c r="BO2361" s="1">
        <v>210</v>
      </c>
      <c r="BP2361" s="1">
        <v>210</v>
      </c>
      <c r="BQ2361" s="1" t="s">
        <v>97</v>
      </c>
      <c r="BR2361" s="1" t="s">
        <v>98</v>
      </c>
      <c r="BS2361" s="1" t="s">
        <v>65</v>
      </c>
      <c r="BT2361" s="2">
        <v>43922</v>
      </c>
      <c r="BU2361" s="1">
        <v>210</v>
      </c>
      <c r="BV2361" s="1">
        <v>210</v>
      </c>
      <c r="BW2361" s="1">
        <v>210</v>
      </c>
      <c r="BX2361" s="1">
        <v>84</v>
      </c>
    </row>
    <row r="2362" spans="4:76" hidden="1" x14ac:dyDescent="0.25">
      <c r="D2362" s="4"/>
      <c r="E2362" s="5" t="str">
        <f>BJ2362</f>
        <v>DPP-2016-AUG</v>
      </c>
      <c r="F2362" s="5" t="str">
        <f>BK2362</f>
        <v>South</v>
      </c>
      <c r="H2362" s="5" t="str">
        <f>BB2362</f>
        <v>Done</v>
      </c>
      <c r="I2362" s="6" t="str">
        <f>BS2362</f>
        <v>Under Construction</v>
      </c>
      <c r="J2362" s="1" t="s">
        <v>5289</v>
      </c>
      <c r="P2362" s="1" t="str">
        <f>BM2362</f>
        <v>NRIS</v>
      </c>
      <c r="R2362" s="1">
        <f>BP2362</f>
        <v>70</v>
      </c>
      <c r="T2362" s="1" t="str">
        <f>BQ2362</f>
        <v>Solar</v>
      </c>
      <c r="U2362" s="1" t="str">
        <f>BH2362</f>
        <v>Morehouse Parish</v>
      </c>
      <c r="V2362" s="1" t="str">
        <f>BI2362</f>
        <v>LA</v>
      </c>
      <c r="AB2362" s="1" t="str">
        <f>BN2362</f>
        <v>Bastrop - Sterlington 115kV Line</v>
      </c>
      <c r="AC2362" s="1"/>
      <c r="AJ2362" s="5"/>
      <c r="AK2362" s="5"/>
      <c r="AL2362" s="5"/>
      <c r="AM2362" s="5"/>
      <c r="AN2362" s="5"/>
      <c r="AO2362" s="5"/>
      <c r="AP2362" s="5"/>
      <c r="AQ2362" s="5"/>
      <c r="AR2362" s="32"/>
      <c r="AS2362" s="32"/>
      <c r="AT2362" s="28">
        <f>AR2362/($R2362*1000)</f>
        <v>0</v>
      </c>
      <c r="AU2362" s="28">
        <f>AS2362/($R2362*1000)</f>
        <v>0</v>
      </c>
      <c r="BB2362" s="1" t="s">
        <v>58</v>
      </c>
      <c r="BC2362" s="2">
        <v>42499</v>
      </c>
      <c r="BE2362" s="2">
        <v>43222</v>
      </c>
      <c r="BF2362" s="2">
        <v>43374</v>
      </c>
      <c r="BG2362" s="1" t="s">
        <v>59</v>
      </c>
      <c r="BH2362" s="1" t="s">
        <v>3432</v>
      </c>
      <c r="BI2362" s="1" t="s">
        <v>61</v>
      </c>
      <c r="BJ2362" s="1" t="s">
        <v>3161</v>
      </c>
      <c r="BK2362" s="1" t="s">
        <v>2395</v>
      </c>
      <c r="BL2362" s="1" t="s">
        <v>726</v>
      </c>
      <c r="BM2362" s="1" t="s">
        <v>126</v>
      </c>
      <c r="BN2362" s="1" t="s">
        <v>5290</v>
      </c>
      <c r="BO2362" s="1">
        <v>70</v>
      </c>
      <c r="BP2362" s="1">
        <v>70</v>
      </c>
      <c r="BQ2362" s="1" t="s">
        <v>1485</v>
      </c>
      <c r="BR2362" s="1" t="s">
        <v>1486</v>
      </c>
      <c r="BS2362" s="1" t="s">
        <v>71</v>
      </c>
      <c r="BT2362" s="2">
        <v>44109</v>
      </c>
      <c r="BU2362" s="1">
        <v>70</v>
      </c>
      <c r="BV2362" s="1">
        <v>70</v>
      </c>
      <c r="BW2362" s="1">
        <v>70</v>
      </c>
      <c r="BX2362" s="1">
        <v>70</v>
      </c>
    </row>
    <row r="2363" spans="4:76" hidden="1" x14ac:dyDescent="0.25">
      <c r="D2363" s="4"/>
      <c r="E2363" s="5">
        <f>BJ2363</f>
        <v>0</v>
      </c>
      <c r="F2363" s="5">
        <f>BK2363</f>
        <v>0</v>
      </c>
      <c r="H2363" s="5" t="str">
        <f>BB2363</f>
        <v>Withdrawn</v>
      </c>
      <c r="I2363" s="6" t="str">
        <f>BS2363</f>
        <v>Not Started</v>
      </c>
      <c r="J2363" s="1" t="s">
        <v>3850</v>
      </c>
      <c r="P2363" s="1" t="str">
        <f>BM2363</f>
        <v>NRIS</v>
      </c>
      <c r="R2363" s="1">
        <f>BP2363</f>
        <v>100</v>
      </c>
      <c r="T2363" s="1" t="str">
        <f>BQ2363</f>
        <v>Solar</v>
      </c>
      <c r="U2363" s="1" t="str">
        <f>BH2363</f>
        <v>Madison Parish</v>
      </c>
      <c r="V2363" s="1" t="str">
        <f>BI2363</f>
        <v>LA</v>
      </c>
      <c r="AB2363" s="1"/>
      <c r="AC2363" s="1"/>
      <c r="AJ2363" s="5"/>
      <c r="AK2363" s="5"/>
      <c r="AL2363" s="5"/>
      <c r="AM2363" s="5"/>
      <c r="AN2363" s="5"/>
      <c r="AO2363" s="5"/>
      <c r="AP2363" s="5"/>
      <c r="AQ2363" s="5"/>
      <c r="AR2363" s="32"/>
      <c r="AS2363" s="32"/>
      <c r="AT2363" s="28">
        <f>AR2363/($R2363*1000)</f>
        <v>0</v>
      </c>
      <c r="AU2363" s="28">
        <f>AS2363/($R2363*1000)</f>
        <v>0</v>
      </c>
      <c r="BB2363" s="1" t="s">
        <v>73</v>
      </c>
      <c r="BC2363" s="2">
        <v>42499</v>
      </c>
      <c r="BD2363" s="2">
        <v>42937</v>
      </c>
      <c r="BF2363" s="2">
        <v>43374</v>
      </c>
      <c r="BG2363" s="1" t="s">
        <v>59</v>
      </c>
      <c r="BH2363" s="1" t="s">
        <v>3851</v>
      </c>
      <c r="BI2363" s="1" t="s">
        <v>61</v>
      </c>
      <c r="BL2363" s="1" t="s">
        <v>536</v>
      </c>
      <c r="BM2363" s="1" t="s">
        <v>126</v>
      </c>
      <c r="BN2363" s="1" t="s">
        <v>78</v>
      </c>
      <c r="BO2363" s="1">
        <v>100</v>
      </c>
      <c r="BP2363" s="1">
        <v>100</v>
      </c>
      <c r="BQ2363" s="1" t="s">
        <v>1485</v>
      </c>
      <c r="BR2363" s="1" t="s">
        <v>1486</v>
      </c>
      <c r="BS2363" s="1" t="s">
        <v>84</v>
      </c>
      <c r="BU2363" s="1">
        <v>0</v>
      </c>
      <c r="BV2363" s="1">
        <v>0</v>
      </c>
      <c r="BW2363" s="1">
        <v>0</v>
      </c>
      <c r="BX2363" s="1">
        <v>0</v>
      </c>
    </row>
    <row r="2364" spans="4:76" hidden="1" x14ac:dyDescent="0.25">
      <c r="D2364" s="4"/>
      <c r="E2364" s="5" t="str">
        <f>BJ2364</f>
        <v>DPP-2016-FEB</v>
      </c>
      <c r="F2364" s="5" t="str">
        <f>BK2364</f>
        <v>East (ITC)</v>
      </c>
      <c r="H2364" s="5" t="str">
        <f>BB2364</f>
        <v>Done</v>
      </c>
      <c r="I2364" s="6" t="str">
        <f>BS2364</f>
        <v>In Service</v>
      </c>
      <c r="J2364" s="1" t="s">
        <v>5203</v>
      </c>
      <c r="P2364" s="1" t="str">
        <f>BM2364</f>
        <v>NRIS</v>
      </c>
      <c r="R2364" s="1">
        <f>BP2364</f>
        <v>150</v>
      </c>
      <c r="T2364" s="1" t="str">
        <f>BQ2364</f>
        <v>Wind</v>
      </c>
      <c r="U2364" s="1" t="str">
        <f>BH2364</f>
        <v>Hillsdale County</v>
      </c>
      <c r="V2364" s="1" t="str">
        <f>BI2364</f>
        <v>MI</v>
      </c>
      <c r="AB2364" s="1"/>
      <c r="AC2364" s="1"/>
      <c r="AJ2364" s="5"/>
      <c r="AK2364" s="5"/>
      <c r="AL2364" s="5"/>
      <c r="AM2364" s="5"/>
      <c r="AN2364" s="5"/>
      <c r="AO2364" s="5"/>
      <c r="AP2364" s="5"/>
      <c r="AQ2364" s="5"/>
      <c r="AR2364" s="5"/>
      <c r="AS2364" s="5"/>
      <c r="AT2364" s="5"/>
      <c r="AU2364" s="5"/>
      <c r="BB2364" s="1" t="s">
        <v>58</v>
      </c>
      <c r="BC2364" s="2">
        <v>42324</v>
      </c>
      <c r="BE2364" s="2">
        <v>43341</v>
      </c>
      <c r="BF2364" s="2">
        <v>43009</v>
      </c>
      <c r="BG2364" s="1" t="s">
        <v>139</v>
      </c>
      <c r="BH2364" s="1" t="s">
        <v>1163</v>
      </c>
      <c r="BI2364" s="1" t="s">
        <v>130</v>
      </c>
      <c r="BJ2364" s="1" t="s">
        <v>724</v>
      </c>
      <c r="BK2364" s="1" t="s">
        <v>1808</v>
      </c>
      <c r="BL2364" s="1" t="s">
        <v>726</v>
      </c>
      <c r="BM2364" s="1" t="s">
        <v>126</v>
      </c>
      <c r="BN2364" s="1" t="s">
        <v>5204</v>
      </c>
      <c r="BO2364" s="1">
        <v>150</v>
      </c>
      <c r="BP2364" s="1">
        <v>150</v>
      </c>
      <c r="BQ2364" s="1" t="s">
        <v>97</v>
      </c>
      <c r="BR2364" s="1" t="s">
        <v>98</v>
      </c>
      <c r="BS2364" s="1" t="s">
        <v>65</v>
      </c>
      <c r="BT2364" s="2">
        <v>44105</v>
      </c>
      <c r="BU2364" s="1">
        <v>150</v>
      </c>
      <c r="BV2364" s="1">
        <v>150</v>
      </c>
      <c r="BW2364" s="1">
        <v>150</v>
      </c>
      <c r="BX2364" s="1">
        <v>150</v>
      </c>
    </row>
    <row r="2365" spans="4:76" x14ac:dyDescent="0.25">
      <c r="D2365" s="4"/>
      <c r="E2365" s="5" t="str">
        <f>BJ2365</f>
        <v>DPP-2016-AUG</v>
      </c>
      <c r="F2365" s="5" t="str">
        <f>BK2365</f>
        <v>West</v>
      </c>
      <c r="G2365" s="5" t="str">
        <f>_xlfn.CONCAT(E2365,F2365)</f>
        <v>DPP-2016-AUGWest</v>
      </c>
      <c r="H2365" s="5" t="str">
        <f>BB2365</f>
        <v>Done</v>
      </c>
      <c r="I2365" s="6" t="str">
        <f>BS2365</f>
        <v>Under Construction</v>
      </c>
      <c r="J2365" s="1" t="s">
        <v>5293</v>
      </c>
      <c r="P2365" s="1" t="str">
        <f>BM2365</f>
        <v>NRIS</v>
      </c>
      <c r="Q2365" s="1" t="s">
        <v>6202</v>
      </c>
      <c r="R2365" s="1">
        <f>BP2365</f>
        <v>200</v>
      </c>
      <c r="T2365" s="1" t="str">
        <f>BQ2365</f>
        <v>Wind</v>
      </c>
      <c r="U2365" s="1" t="str">
        <f>BH2365</f>
        <v>Audubon County</v>
      </c>
      <c r="V2365" s="1" t="str">
        <f>BI2365</f>
        <v>IA</v>
      </c>
      <c r="Z2365" s="1">
        <v>1</v>
      </c>
      <c r="AA2365" s="1">
        <f>IF(H2365="Withdrawn",0,1)</f>
        <v>1</v>
      </c>
      <c r="AB2365" s="36">
        <v>1045535</v>
      </c>
      <c r="AC2365" s="36">
        <v>3970000</v>
      </c>
      <c r="AJ2365" s="5"/>
      <c r="AK2365" s="5"/>
      <c r="AL2365" s="32">
        <f>SUM(AB2365:AK2365)</f>
        <v>5015535</v>
      </c>
      <c r="AM2365" s="32"/>
      <c r="AN2365" s="32"/>
      <c r="AO2365" s="32">
        <v>0</v>
      </c>
      <c r="AP2365" s="32">
        <f>9192471+5500000</f>
        <v>14692471</v>
      </c>
      <c r="AQ2365" s="32">
        <v>0</v>
      </c>
      <c r="AR2365" s="32">
        <f>AM2365+AP2365</f>
        <v>14692471</v>
      </c>
      <c r="AS2365" s="32">
        <f>AR2365+AN2365+AO2365+AQ2365</f>
        <v>14692471</v>
      </c>
      <c r="AT2365" s="28">
        <f>AR2365/($R2365*1000)</f>
        <v>73.462355000000002</v>
      </c>
      <c r="AU2365" s="28">
        <f>AS2365/($R2365*1000)</f>
        <v>73.462355000000002</v>
      </c>
      <c r="AV2365" s="16">
        <f>IF(P2365 = "NRIS",AS2365,AR2365)</f>
        <v>14692471</v>
      </c>
      <c r="BB2365" s="1" t="s">
        <v>58</v>
      </c>
      <c r="BC2365" s="2">
        <v>42499</v>
      </c>
      <c r="BE2365" s="2">
        <v>43872</v>
      </c>
      <c r="BF2365" s="2">
        <v>44449</v>
      </c>
      <c r="BG2365" s="1" t="s">
        <v>251</v>
      </c>
      <c r="BH2365" s="1" t="s">
        <v>2199</v>
      </c>
      <c r="BI2365" s="1" t="s">
        <v>89</v>
      </c>
      <c r="BJ2365" s="1" t="s">
        <v>3161</v>
      </c>
      <c r="BK2365" s="1" t="s">
        <v>725</v>
      </c>
      <c r="BL2365" s="1" t="s">
        <v>726</v>
      </c>
      <c r="BM2365" s="1" t="s">
        <v>126</v>
      </c>
      <c r="BN2365" s="1" t="s">
        <v>5294</v>
      </c>
      <c r="BO2365" s="1">
        <v>200</v>
      </c>
      <c r="BP2365" s="1">
        <v>200</v>
      </c>
      <c r="BQ2365" s="1" t="s">
        <v>97</v>
      </c>
      <c r="BR2365" s="1" t="s">
        <v>98</v>
      </c>
      <c r="BS2365" s="1" t="s">
        <v>71</v>
      </c>
      <c r="BT2365" s="2">
        <v>44561</v>
      </c>
      <c r="BU2365" s="1">
        <v>200</v>
      </c>
      <c r="BV2365" s="1">
        <v>200</v>
      </c>
      <c r="BW2365" s="1">
        <v>200</v>
      </c>
      <c r="BX2365" s="1">
        <v>200</v>
      </c>
    </row>
    <row r="2366" spans="4:76" hidden="1" x14ac:dyDescent="0.25">
      <c r="D2366" s="4"/>
      <c r="E2366" s="5" t="str">
        <f>BJ2366</f>
        <v>DPP-2016-FEB</v>
      </c>
      <c r="F2366" s="5" t="str">
        <f>BK2366</f>
        <v>East (ITC)</v>
      </c>
      <c r="H2366" s="5" t="str">
        <f>BB2366</f>
        <v>Done</v>
      </c>
      <c r="I2366" s="6" t="str">
        <f>BS2366</f>
        <v>In Service</v>
      </c>
      <c r="J2366" s="1" t="s">
        <v>5207</v>
      </c>
      <c r="P2366" s="1" t="str">
        <f>BM2366</f>
        <v>NRIS Only</v>
      </c>
      <c r="R2366" s="1">
        <f>BP2366</f>
        <v>0</v>
      </c>
      <c r="T2366" s="1" t="str">
        <f>BQ2366</f>
        <v>Gas</v>
      </c>
      <c r="U2366" s="1" t="str">
        <f>BH2366</f>
        <v>Kalkaska County</v>
      </c>
      <c r="V2366" s="1" t="str">
        <f>BI2366</f>
        <v>MI</v>
      </c>
      <c r="AB2366" s="1"/>
      <c r="AC2366" s="1"/>
      <c r="AJ2366" s="5"/>
      <c r="AK2366" s="5"/>
      <c r="AL2366" s="5"/>
      <c r="AM2366" s="5"/>
      <c r="AN2366" s="5"/>
      <c r="AO2366" s="5"/>
      <c r="AP2366" s="5"/>
      <c r="AQ2366" s="5"/>
      <c r="AR2366" s="5"/>
      <c r="AS2366" s="5"/>
      <c r="AT2366" s="5"/>
      <c r="AU2366" s="5"/>
      <c r="BB2366" s="1" t="s">
        <v>58</v>
      </c>
      <c r="BC2366" s="2">
        <v>42373</v>
      </c>
      <c r="BE2366" s="2">
        <v>43374</v>
      </c>
      <c r="BG2366" s="1" t="s">
        <v>1457</v>
      </c>
      <c r="BH2366" s="1" t="s">
        <v>1289</v>
      </c>
      <c r="BI2366" s="1" t="s">
        <v>130</v>
      </c>
      <c r="BJ2366" s="1" t="s">
        <v>724</v>
      </c>
      <c r="BK2366" s="1" t="s">
        <v>1808</v>
      </c>
      <c r="BL2366" s="1" t="s">
        <v>726</v>
      </c>
      <c r="BM2366" s="1" t="s">
        <v>1466</v>
      </c>
      <c r="BN2366" s="1" t="s">
        <v>5208</v>
      </c>
      <c r="BO2366" s="1">
        <v>48.6</v>
      </c>
      <c r="BP2366" s="1">
        <v>0</v>
      </c>
      <c r="BQ2366" s="1" t="s">
        <v>64</v>
      </c>
      <c r="BR2366" s="1" t="s">
        <v>172</v>
      </c>
      <c r="BS2366" s="1" t="s">
        <v>65</v>
      </c>
      <c r="BU2366" s="1">
        <v>0</v>
      </c>
      <c r="BV2366" s="1">
        <v>48.6</v>
      </c>
      <c r="BW2366" s="1">
        <v>0</v>
      </c>
      <c r="BX2366" s="1">
        <v>48.6</v>
      </c>
    </row>
    <row r="2367" spans="4:76" hidden="1" x14ac:dyDescent="0.25">
      <c r="D2367" s="4"/>
      <c r="E2367" s="5" t="str">
        <f>BJ2367</f>
        <v>DPP-2017-FEB</v>
      </c>
      <c r="F2367" s="5" t="str">
        <f>BK2367</f>
        <v>East (ATC)</v>
      </c>
      <c r="H2367" s="5" t="str">
        <f>BB2367</f>
        <v>Withdrawn</v>
      </c>
      <c r="I2367" s="6" t="str">
        <f>BS2367</f>
        <v>Withdrawn</v>
      </c>
      <c r="J2367" s="1" t="s">
        <v>5502</v>
      </c>
      <c r="P2367" s="1" t="str">
        <f>BM2367</f>
        <v>NRIS</v>
      </c>
      <c r="R2367" s="1">
        <f>BP2367</f>
        <v>60</v>
      </c>
      <c r="T2367" s="1" t="str">
        <f>BQ2367</f>
        <v>Wind</v>
      </c>
      <c r="U2367" s="1" t="str">
        <f>BH2367</f>
        <v>Green County</v>
      </c>
      <c r="V2367" s="1" t="str">
        <f>BI2367</f>
        <v>WI</v>
      </c>
      <c r="AB2367" s="1"/>
      <c r="AC2367" s="1"/>
      <c r="AJ2367" s="5"/>
      <c r="AK2367" s="5"/>
      <c r="AL2367" s="5"/>
      <c r="AM2367" s="5"/>
      <c r="AN2367" s="5"/>
      <c r="AO2367" s="5"/>
      <c r="AP2367" s="5"/>
      <c r="AQ2367" s="5"/>
      <c r="AR2367" s="32"/>
      <c r="AS2367" s="32"/>
      <c r="AT2367" s="28">
        <f>AR2367/($R2367*1000)</f>
        <v>0</v>
      </c>
      <c r="AU2367" s="28">
        <f>AS2367/($R2367*1000)</f>
        <v>0</v>
      </c>
      <c r="BB2367" s="1" t="s">
        <v>73</v>
      </c>
      <c r="BC2367" s="2">
        <v>42499</v>
      </c>
      <c r="BD2367" s="2">
        <v>44103</v>
      </c>
      <c r="BE2367" s="2">
        <v>43550</v>
      </c>
      <c r="BF2367" s="2">
        <v>43358</v>
      </c>
      <c r="BG2367" s="1" t="s">
        <v>74</v>
      </c>
      <c r="BH2367" s="1" t="s">
        <v>508</v>
      </c>
      <c r="BI2367" s="1" t="s">
        <v>76</v>
      </c>
      <c r="BJ2367" s="1" t="s">
        <v>3220</v>
      </c>
      <c r="BK2367" s="1" t="s">
        <v>2196</v>
      </c>
      <c r="BL2367" s="1" t="s">
        <v>726</v>
      </c>
      <c r="BM2367" s="1" t="s">
        <v>126</v>
      </c>
      <c r="BN2367" s="1" t="s">
        <v>5503</v>
      </c>
      <c r="BO2367" s="1">
        <v>60</v>
      </c>
      <c r="BP2367" s="1">
        <v>60</v>
      </c>
      <c r="BQ2367" s="1" t="s">
        <v>97</v>
      </c>
      <c r="BR2367" s="1" t="s">
        <v>98</v>
      </c>
      <c r="BS2367" s="1" t="s">
        <v>73</v>
      </c>
      <c r="BT2367" s="2">
        <v>44331</v>
      </c>
      <c r="BU2367" s="1">
        <v>60</v>
      </c>
      <c r="BV2367" s="1">
        <v>60</v>
      </c>
      <c r="BW2367" s="1">
        <v>60</v>
      </c>
      <c r="BX2367" s="1">
        <v>60</v>
      </c>
    </row>
    <row r="2368" spans="4:76" hidden="1" x14ac:dyDescent="0.25">
      <c r="D2368" s="4"/>
      <c r="E2368" s="5">
        <f>BJ2368</f>
        <v>0</v>
      </c>
      <c r="F2368" s="5">
        <f>BK2368</f>
        <v>0</v>
      </c>
      <c r="H2368" s="5" t="str">
        <f>BB2368</f>
        <v>Withdrawn</v>
      </c>
      <c r="I2368" s="6" t="str">
        <f>BS2368</f>
        <v>Not Started</v>
      </c>
      <c r="J2368" s="1" t="s">
        <v>3860</v>
      </c>
      <c r="P2368" s="1" t="str">
        <f>BM2368</f>
        <v>NRIS</v>
      </c>
      <c r="R2368" s="1">
        <f>BP2368</f>
        <v>100</v>
      </c>
      <c r="T2368" s="1" t="str">
        <f>BQ2368</f>
        <v>Solar</v>
      </c>
      <c r="U2368" s="1" t="str">
        <f>BH2368</f>
        <v>Madison County</v>
      </c>
      <c r="V2368" s="1" t="str">
        <f>BI2368</f>
        <v>MS</v>
      </c>
      <c r="AB2368" s="1"/>
      <c r="AC2368" s="1"/>
      <c r="AJ2368" s="5"/>
      <c r="AK2368" s="5"/>
      <c r="AL2368" s="5"/>
      <c r="AM2368" s="5"/>
      <c r="AN2368" s="5"/>
      <c r="AO2368" s="5"/>
      <c r="AP2368" s="5"/>
      <c r="AQ2368" s="5"/>
      <c r="AR2368" s="32"/>
      <c r="AS2368" s="32"/>
      <c r="AT2368" s="28">
        <f>AR2368/($R2368*1000)</f>
        <v>0</v>
      </c>
      <c r="AU2368" s="28">
        <f>AS2368/($R2368*1000)</f>
        <v>0</v>
      </c>
      <c r="BB2368" s="1" t="s">
        <v>73</v>
      </c>
      <c r="BC2368" s="2">
        <v>42499</v>
      </c>
      <c r="BD2368" s="2">
        <v>42937</v>
      </c>
      <c r="BF2368" s="2">
        <v>43405</v>
      </c>
      <c r="BG2368" s="1" t="s">
        <v>59</v>
      </c>
      <c r="BH2368" s="1" t="s">
        <v>620</v>
      </c>
      <c r="BI2368" s="1" t="s">
        <v>2526</v>
      </c>
      <c r="BL2368" s="1" t="s">
        <v>536</v>
      </c>
      <c r="BM2368" s="1" t="s">
        <v>126</v>
      </c>
      <c r="BN2368" s="1" t="s">
        <v>78</v>
      </c>
      <c r="BO2368" s="1">
        <v>100</v>
      </c>
      <c r="BP2368" s="1">
        <v>100</v>
      </c>
      <c r="BQ2368" s="1" t="s">
        <v>1485</v>
      </c>
      <c r="BR2368" s="1" t="s">
        <v>1486</v>
      </c>
      <c r="BS2368" s="1" t="s">
        <v>84</v>
      </c>
      <c r="BT2368" s="2">
        <v>42400</v>
      </c>
      <c r="BU2368" s="1">
        <v>0</v>
      </c>
      <c r="BV2368" s="1">
        <v>0</v>
      </c>
      <c r="BW2368" s="1">
        <v>0</v>
      </c>
      <c r="BX2368" s="1">
        <v>0</v>
      </c>
    </row>
    <row r="2369" spans="4:76" hidden="1" x14ac:dyDescent="0.25">
      <c r="D2369" s="4"/>
      <c r="E2369" s="5" t="str">
        <f>BJ2369</f>
        <v>DPP-2016-AUG</v>
      </c>
      <c r="F2369" s="5" t="str">
        <f>BK2369</f>
        <v>South</v>
      </c>
      <c r="H2369" s="5" t="str">
        <f>BB2369</f>
        <v>Done</v>
      </c>
      <c r="I2369" s="6" t="str">
        <f>BS2369</f>
        <v>Not Started</v>
      </c>
      <c r="J2369" s="1" t="s">
        <v>5298</v>
      </c>
      <c r="P2369" s="1" t="str">
        <f>BM2369</f>
        <v>NRIS</v>
      </c>
      <c r="R2369" s="1">
        <f>BP2369</f>
        <v>175</v>
      </c>
      <c r="T2369" s="1" t="str">
        <f>BQ2369</f>
        <v>Solar</v>
      </c>
      <c r="U2369" s="1" t="str">
        <f>BH2369</f>
        <v>Mississippi County</v>
      </c>
      <c r="V2369" s="1" t="str">
        <f>BI2369</f>
        <v>AR</v>
      </c>
      <c r="AB2369" s="1"/>
      <c r="AC2369" s="1"/>
      <c r="AJ2369" s="5"/>
      <c r="AK2369" s="5"/>
      <c r="AL2369" s="5"/>
      <c r="AM2369" s="5"/>
      <c r="AN2369" s="5"/>
      <c r="AO2369" s="5"/>
      <c r="AP2369" s="5"/>
      <c r="AQ2369" s="5"/>
      <c r="AR2369" s="32"/>
      <c r="AS2369" s="32"/>
      <c r="AT2369" s="28">
        <f>AR2369/($R2369*1000)</f>
        <v>0</v>
      </c>
      <c r="AU2369" s="28">
        <f>AS2369/($R2369*1000)</f>
        <v>0</v>
      </c>
      <c r="BB2369" s="1" t="s">
        <v>58</v>
      </c>
      <c r="BC2369" s="2">
        <v>42499</v>
      </c>
      <c r="BE2369" s="2">
        <v>43262</v>
      </c>
      <c r="BF2369" s="2">
        <v>43405</v>
      </c>
      <c r="BG2369" s="1" t="s">
        <v>59</v>
      </c>
      <c r="BH2369" s="1" t="s">
        <v>2745</v>
      </c>
      <c r="BI2369" s="1" t="s">
        <v>2394</v>
      </c>
      <c r="BJ2369" s="1" t="s">
        <v>3161</v>
      </c>
      <c r="BK2369" s="1" t="s">
        <v>2395</v>
      </c>
      <c r="BL2369" s="1" t="s">
        <v>726</v>
      </c>
      <c r="BM2369" s="1" t="s">
        <v>126</v>
      </c>
      <c r="BN2369" s="1" t="s">
        <v>5299</v>
      </c>
      <c r="BO2369" s="1">
        <v>175</v>
      </c>
      <c r="BP2369" s="1">
        <v>175</v>
      </c>
      <c r="BQ2369" s="1" t="s">
        <v>1485</v>
      </c>
      <c r="BR2369" s="1" t="s">
        <v>1486</v>
      </c>
      <c r="BS2369" s="1" t="s">
        <v>84</v>
      </c>
      <c r="BT2369" s="2">
        <v>44256</v>
      </c>
      <c r="BU2369" s="1">
        <v>175</v>
      </c>
      <c r="BV2369" s="1">
        <v>175</v>
      </c>
      <c r="BW2369" s="1">
        <v>175</v>
      </c>
      <c r="BX2369" s="1">
        <v>175</v>
      </c>
    </row>
    <row r="2370" spans="4:76" x14ac:dyDescent="0.25">
      <c r="D2370" s="4" t="s">
        <v>6157</v>
      </c>
      <c r="E2370" s="5" t="str">
        <f>BJ2370</f>
        <v>DPP-2016-AUG</v>
      </c>
      <c r="F2370" s="5" t="str">
        <f>BK2370</f>
        <v>West</v>
      </c>
      <c r="G2370" s="5" t="str">
        <f>_xlfn.CONCAT(E2370,F2370)</f>
        <v>DPP-2016-AUGWest</v>
      </c>
      <c r="H2370" s="5" t="str">
        <f>BB2370</f>
        <v>Done</v>
      </c>
      <c r="I2370" s="6" t="str">
        <f>BS2370</f>
        <v>In Service</v>
      </c>
      <c r="J2370" s="1" t="s">
        <v>5300</v>
      </c>
      <c r="P2370" s="1" t="str">
        <f>BM2370</f>
        <v>NRIS</v>
      </c>
      <c r="Q2370" s="1" t="s">
        <v>6202</v>
      </c>
      <c r="R2370" s="1">
        <f>BP2370</f>
        <v>200</v>
      </c>
      <c r="T2370" s="1" t="str">
        <f>BQ2370</f>
        <v>Wind</v>
      </c>
      <c r="U2370" s="1" t="str">
        <f>BH2370</f>
        <v>Lincoln County</v>
      </c>
      <c r="V2370" s="1" t="str">
        <f>BI2370</f>
        <v>MN</v>
      </c>
      <c r="Z2370" s="1">
        <v>1</v>
      </c>
      <c r="AA2370" s="1">
        <f>IF(H2370="Withdrawn",0,1)</f>
        <v>1</v>
      </c>
      <c r="AB2370" s="36">
        <v>1382159</v>
      </c>
      <c r="AC2370" s="36">
        <v>9530643</v>
      </c>
      <c r="AJ2370" s="5"/>
      <c r="AK2370" s="5"/>
      <c r="AL2370" s="32">
        <f>SUM(AB2370:AK2370)</f>
        <v>10912802</v>
      </c>
      <c r="AM2370" s="32"/>
      <c r="AN2370" s="32"/>
      <c r="AO2370" s="32">
        <v>0</v>
      </c>
      <c r="AP2370" s="32">
        <f>17764671+416848+13500000</f>
        <v>31681519</v>
      </c>
      <c r="AQ2370" s="32">
        <v>0</v>
      </c>
      <c r="AR2370" s="32">
        <f>AM2370+AP2370</f>
        <v>31681519</v>
      </c>
      <c r="AS2370" s="32">
        <f>AR2370+AN2370+AO2370+AQ2370</f>
        <v>31681519</v>
      </c>
      <c r="AT2370" s="28">
        <f>AR2370/($R2370*1000)</f>
        <v>158.40759499999999</v>
      </c>
      <c r="AU2370" s="28">
        <f>AS2370/($R2370*1000)</f>
        <v>158.40759499999999</v>
      </c>
      <c r="AV2370" s="16">
        <f>IF(P2370 = "NRIS",AS2370,AR2370)</f>
        <v>31681519</v>
      </c>
      <c r="BB2370" s="1" t="s">
        <v>58</v>
      </c>
      <c r="BC2370" s="2">
        <v>42499</v>
      </c>
      <c r="BE2370" s="2">
        <v>43731</v>
      </c>
      <c r="BF2370" s="2">
        <v>43738</v>
      </c>
      <c r="BG2370" s="1" t="s">
        <v>91</v>
      </c>
      <c r="BH2370" s="1" t="s">
        <v>92</v>
      </c>
      <c r="BI2370" s="1" t="s">
        <v>93</v>
      </c>
      <c r="BJ2370" s="1" t="s">
        <v>3161</v>
      </c>
      <c r="BK2370" s="1" t="s">
        <v>725</v>
      </c>
      <c r="BL2370" s="1" t="s">
        <v>726</v>
      </c>
      <c r="BM2370" s="1" t="s">
        <v>126</v>
      </c>
      <c r="BN2370" s="1" t="s">
        <v>5301</v>
      </c>
      <c r="BO2370" s="1">
        <v>200</v>
      </c>
      <c r="BP2370" s="1">
        <v>200</v>
      </c>
      <c r="BQ2370" s="1" t="s">
        <v>97</v>
      </c>
      <c r="BR2370" s="1" t="s">
        <v>98</v>
      </c>
      <c r="BS2370" s="1" t="s">
        <v>65</v>
      </c>
      <c r="BT2370" s="2">
        <v>44088</v>
      </c>
      <c r="BU2370" s="1">
        <v>200</v>
      </c>
      <c r="BV2370" s="1">
        <v>200</v>
      </c>
      <c r="BW2370" s="1">
        <v>200</v>
      </c>
      <c r="BX2370" s="1">
        <v>200</v>
      </c>
    </row>
    <row r="2371" spans="4:76" hidden="1" x14ac:dyDescent="0.25">
      <c r="D2371" s="4"/>
      <c r="E2371" s="5" t="str">
        <f>BJ2371</f>
        <v>DPP-2016-AUG</v>
      </c>
      <c r="F2371" s="5" t="str">
        <f>BK2371</f>
        <v>South</v>
      </c>
      <c r="H2371" s="5" t="str">
        <f>BB2371</f>
        <v>Withdrawn</v>
      </c>
      <c r="I2371" s="6" t="str">
        <f>BS2371</f>
        <v>Not Started</v>
      </c>
      <c r="J2371" s="1" t="s">
        <v>3423</v>
      </c>
      <c r="P2371" s="1" t="str">
        <f>BM2371</f>
        <v>NRIS</v>
      </c>
      <c r="R2371" s="1">
        <f>BP2371</f>
        <v>100</v>
      </c>
      <c r="T2371" s="1" t="str">
        <f>BQ2371</f>
        <v>Solar</v>
      </c>
      <c r="U2371" s="1" t="str">
        <f>BH2371</f>
        <v>Panola County,Quitman County,Tunica County</v>
      </c>
      <c r="V2371" s="1" t="str">
        <f>BI2371</f>
        <v>MS</v>
      </c>
      <c r="AB2371" s="1"/>
      <c r="AC2371" s="1"/>
      <c r="AJ2371" s="5"/>
      <c r="AK2371" s="5"/>
      <c r="AL2371" s="5"/>
      <c r="AM2371" s="5"/>
      <c r="AN2371" s="5"/>
      <c r="AO2371" s="5"/>
      <c r="AP2371" s="5"/>
      <c r="AQ2371" s="5"/>
      <c r="AR2371" s="32"/>
      <c r="AS2371" s="32"/>
      <c r="AT2371" s="28">
        <f>AR2371/($R2371*1000)</f>
        <v>0</v>
      </c>
      <c r="AU2371" s="28">
        <f>AS2371/($R2371*1000)</f>
        <v>0</v>
      </c>
      <c r="BB2371" s="1" t="s">
        <v>73</v>
      </c>
      <c r="BC2371" s="2">
        <v>42499</v>
      </c>
      <c r="BD2371" s="2">
        <v>42871</v>
      </c>
      <c r="BF2371" s="2">
        <v>43405</v>
      </c>
      <c r="BG2371" s="1" t="s">
        <v>59</v>
      </c>
      <c r="BH2371" s="1" t="s">
        <v>3424</v>
      </c>
      <c r="BI2371" s="1" t="s">
        <v>2526</v>
      </c>
      <c r="BJ2371" s="1" t="s">
        <v>3161</v>
      </c>
      <c r="BK2371" s="1" t="s">
        <v>2395</v>
      </c>
      <c r="BL2371" s="1" t="s">
        <v>726</v>
      </c>
      <c r="BM2371" s="1" t="s">
        <v>126</v>
      </c>
      <c r="BN2371" s="1" t="s">
        <v>3425</v>
      </c>
      <c r="BO2371" s="1">
        <v>100</v>
      </c>
      <c r="BP2371" s="1">
        <v>100</v>
      </c>
      <c r="BQ2371" s="1" t="s">
        <v>1485</v>
      </c>
      <c r="BR2371" s="1" t="s">
        <v>1486</v>
      </c>
      <c r="BS2371" s="1" t="s">
        <v>84</v>
      </c>
      <c r="BU2371" s="1">
        <v>0</v>
      </c>
      <c r="BV2371" s="1">
        <v>0</v>
      </c>
      <c r="BW2371" s="1">
        <v>0</v>
      </c>
      <c r="BX2371" s="1">
        <v>0</v>
      </c>
    </row>
    <row r="2372" spans="4:76" hidden="1" x14ac:dyDescent="0.25">
      <c r="D2372" s="4"/>
      <c r="E2372" s="5" t="str">
        <f>BJ2372</f>
        <v>DPP-2016-AUG</v>
      </c>
      <c r="F2372" s="5" t="str">
        <f>BK2372</f>
        <v>East (ITC)</v>
      </c>
      <c r="H2372" s="5" t="str">
        <f>BB2372</f>
        <v>Done</v>
      </c>
      <c r="I2372" s="6" t="str">
        <f>BS2372</f>
        <v>In Service</v>
      </c>
      <c r="J2372" s="1" t="s">
        <v>5304</v>
      </c>
      <c r="P2372" s="1" t="str">
        <f>BM2372</f>
        <v>NRIS</v>
      </c>
      <c r="R2372" s="1">
        <f>BP2372</f>
        <v>148.80000000000001</v>
      </c>
      <c r="T2372" s="1" t="str">
        <f>BQ2372</f>
        <v>Wind</v>
      </c>
      <c r="U2372" s="1" t="str">
        <f>BH2372</f>
        <v>Gratiot County</v>
      </c>
      <c r="V2372" s="1" t="str">
        <f>BI2372</f>
        <v>MI</v>
      </c>
      <c r="AB2372" s="1"/>
      <c r="AC2372" s="1"/>
      <c r="AJ2372" s="5"/>
      <c r="AK2372" s="5"/>
      <c r="AL2372" s="5"/>
      <c r="AM2372" s="5"/>
      <c r="AN2372" s="5"/>
      <c r="AO2372" s="5"/>
      <c r="AP2372" s="5"/>
      <c r="AQ2372" s="5"/>
      <c r="AR2372" s="32"/>
      <c r="AS2372" s="32"/>
      <c r="AT2372" s="28">
        <f>AR2372/($R2372*1000)</f>
        <v>0</v>
      </c>
      <c r="AU2372" s="28">
        <f>AS2372/($R2372*1000)</f>
        <v>0</v>
      </c>
      <c r="BB2372" s="1" t="s">
        <v>58</v>
      </c>
      <c r="BC2372" s="2">
        <v>42499</v>
      </c>
      <c r="BE2372" s="2">
        <v>43432</v>
      </c>
      <c r="BF2372" s="2">
        <v>43374</v>
      </c>
      <c r="BG2372" s="1" t="s">
        <v>139</v>
      </c>
      <c r="BH2372" s="1" t="s">
        <v>1264</v>
      </c>
      <c r="BI2372" s="1" t="s">
        <v>130</v>
      </c>
      <c r="BJ2372" s="1" t="s">
        <v>3161</v>
      </c>
      <c r="BK2372" s="1" t="s">
        <v>1808</v>
      </c>
      <c r="BL2372" s="1" t="s">
        <v>726</v>
      </c>
      <c r="BM2372" s="1" t="s">
        <v>126</v>
      </c>
      <c r="BN2372" s="1" t="s">
        <v>5305</v>
      </c>
      <c r="BO2372" s="1">
        <v>148.80000000000001</v>
      </c>
      <c r="BP2372" s="1">
        <v>148.80000000000001</v>
      </c>
      <c r="BQ2372" s="1" t="s">
        <v>97</v>
      </c>
      <c r="BR2372" s="1" t="s">
        <v>98</v>
      </c>
      <c r="BS2372" s="1" t="s">
        <v>65</v>
      </c>
      <c r="BT2372" s="2">
        <v>43444</v>
      </c>
      <c r="BU2372" s="1">
        <v>148.80000000000001</v>
      </c>
      <c r="BV2372" s="1">
        <v>148.80000000000001</v>
      </c>
      <c r="BW2372" s="1">
        <v>148.80000000000001</v>
      </c>
      <c r="BX2372" s="1">
        <v>148.80000000000001</v>
      </c>
    </row>
    <row r="2373" spans="4:76" hidden="1" x14ac:dyDescent="0.25">
      <c r="D2373" s="4"/>
      <c r="E2373" s="5" t="str">
        <f>BJ2373</f>
        <v>DPP-2019-Cycle</v>
      </c>
      <c r="F2373" s="5" t="str">
        <f>BK2373</f>
        <v>Central</v>
      </c>
      <c r="H2373" s="5" t="str">
        <f>BB2373</f>
        <v>Withdrawn</v>
      </c>
      <c r="I2373" s="6" t="str">
        <f>BS2373</f>
        <v>Not Started</v>
      </c>
      <c r="J2373" s="1" t="s">
        <v>5357</v>
      </c>
      <c r="P2373" s="1" t="str">
        <f>BM2373</f>
        <v>NRIS</v>
      </c>
      <c r="R2373" s="1">
        <f>BP2373</f>
        <v>667.2</v>
      </c>
      <c r="T2373" s="1" t="str">
        <f>BQ2373</f>
        <v>Gas</v>
      </c>
      <c r="U2373" s="1" t="str">
        <f>BH2373</f>
        <v>Vermillion County</v>
      </c>
      <c r="V2373" s="1" t="str">
        <f>BI2373</f>
        <v>IN</v>
      </c>
      <c r="AB2373" s="1"/>
      <c r="AC2373" s="1"/>
      <c r="AJ2373" s="5"/>
      <c r="AK2373" s="5"/>
      <c r="AL2373" s="5"/>
      <c r="AM2373" s="5"/>
      <c r="AN2373" s="5"/>
      <c r="AO2373" s="5"/>
      <c r="AP2373" s="5"/>
      <c r="AQ2373" s="5"/>
      <c r="AR2373" s="5"/>
      <c r="AS2373" s="5"/>
      <c r="AT2373" s="5"/>
      <c r="AU2373" s="5"/>
      <c r="BB2373" s="1" t="s">
        <v>73</v>
      </c>
      <c r="BC2373" s="2">
        <v>43584</v>
      </c>
      <c r="BD2373" s="2">
        <v>43937</v>
      </c>
      <c r="BF2373" s="2">
        <v>45139</v>
      </c>
      <c r="BG2373" s="1" t="s">
        <v>2850</v>
      </c>
      <c r="BH2373" s="1" t="s">
        <v>2369</v>
      </c>
      <c r="BI2373" s="1" t="s">
        <v>103</v>
      </c>
      <c r="BJ2373" s="1" t="s">
        <v>2856</v>
      </c>
      <c r="BK2373" s="1" t="s">
        <v>2435</v>
      </c>
      <c r="BL2373" s="1" t="s">
        <v>2857</v>
      </c>
      <c r="BM2373" s="1" t="s">
        <v>126</v>
      </c>
      <c r="BN2373" s="1" t="s">
        <v>5358</v>
      </c>
      <c r="BO2373" s="1">
        <v>606.70000000000005</v>
      </c>
      <c r="BP2373" s="1">
        <v>667.2</v>
      </c>
      <c r="BQ2373" s="1" t="s">
        <v>64</v>
      </c>
      <c r="BR2373" s="1" t="s">
        <v>94</v>
      </c>
      <c r="BS2373" s="1" t="s">
        <v>84</v>
      </c>
      <c r="BU2373" s="1">
        <v>0</v>
      </c>
      <c r="BV2373" s="1">
        <v>0</v>
      </c>
      <c r="BW2373" s="1">
        <v>0</v>
      </c>
      <c r="BX2373" s="1">
        <v>0</v>
      </c>
    </row>
    <row r="2374" spans="4:76" x14ac:dyDescent="0.25">
      <c r="D2374" s="4"/>
      <c r="E2374" s="5" t="str">
        <f>BJ2374</f>
        <v>DPP-2016-AUG</v>
      </c>
      <c r="F2374" s="5" t="str">
        <f>BK2374</f>
        <v>West</v>
      </c>
      <c r="G2374" s="5" t="str">
        <f>_xlfn.CONCAT(E2374,F2374)</f>
        <v>DPP-2016-AUGWest</v>
      </c>
      <c r="H2374" s="5" t="str">
        <f>BB2374</f>
        <v>Done</v>
      </c>
      <c r="I2374" s="6" t="str">
        <f>BS2374</f>
        <v>In Service</v>
      </c>
      <c r="J2374" s="1" t="s">
        <v>5306</v>
      </c>
      <c r="P2374" s="1" t="str">
        <f>BM2374</f>
        <v>NRIS</v>
      </c>
      <c r="Q2374" s="1" t="s">
        <v>6202</v>
      </c>
      <c r="R2374" s="1">
        <f>BP2374</f>
        <v>90</v>
      </c>
      <c r="T2374" s="1" t="str">
        <f>BQ2374</f>
        <v>Wind</v>
      </c>
      <c r="U2374" s="1" t="str">
        <f>BH2374</f>
        <v>Palo Alto County</v>
      </c>
      <c r="V2374" s="1" t="str">
        <f>BI2374</f>
        <v>IA</v>
      </c>
      <c r="Z2374" s="1">
        <v>1</v>
      </c>
      <c r="AA2374" s="1">
        <f>IF(H2374="Withdrawn",0,1)</f>
        <v>1</v>
      </c>
      <c r="AB2374" s="36">
        <v>819471</v>
      </c>
      <c r="AC2374" s="36">
        <v>1512658</v>
      </c>
      <c r="AJ2374" s="5"/>
      <c r="AK2374" s="5"/>
      <c r="AL2374" s="32">
        <f>SUM(AB2374:AK2374)</f>
        <v>2332129</v>
      </c>
      <c r="AM2374" s="32"/>
      <c r="AN2374" s="32"/>
      <c r="AO2374" s="32">
        <v>0</v>
      </c>
      <c r="AP2374" s="32">
        <f>7964204+0</f>
        <v>7964204</v>
      </c>
      <c r="AQ2374" s="32">
        <v>0</v>
      </c>
      <c r="AR2374" s="32">
        <f>AM2374+AP2374</f>
        <v>7964204</v>
      </c>
      <c r="AS2374" s="32">
        <f>AR2374+AN2374+AO2374+AQ2374</f>
        <v>7964204</v>
      </c>
      <c r="AT2374" s="28">
        <f>AR2374/($R2374*1000)</f>
        <v>88.491155555555551</v>
      </c>
      <c r="AU2374" s="28">
        <f>AS2374/($R2374*1000)</f>
        <v>88.491155555555551</v>
      </c>
      <c r="AV2374" s="16">
        <f>IF(P2374 = "NRIS",AS2374,AR2374)</f>
        <v>7964204</v>
      </c>
      <c r="BB2374" s="1" t="s">
        <v>58</v>
      </c>
      <c r="BC2374" s="2">
        <v>42499</v>
      </c>
      <c r="BF2374" s="2">
        <v>43009</v>
      </c>
      <c r="BG2374" s="1" t="s">
        <v>251</v>
      </c>
      <c r="BH2374" s="1" t="s">
        <v>414</v>
      </c>
      <c r="BI2374" s="1" t="s">
        <v>89</v>
      </c>
      <c r="BJ2374" s="1" t="s">
        <v>3161</v>
      </c>
      <c r="BK2374" s="1" t="s">
        <v>725</v>
      </c>
      <c r="BL2374" s="1" t="s">
        <v>726</v>
      </c>
      <c r="BM2374" s="1" t="s">
        <v>126</v>
      </c>
      <c r="BN2374" s="1" t="s">
        <v>5185</v>
      </c>
      <c r="BO2374" s="1">
        <v>90</v>
      </c>
      <c r="BP2374" s="1">
        <v>90</v>
      </c>
      <c r="BQ2374" s="1" t="s">
        <v>97</v>
      </c>
      <c r="BR2374" s="1" t="s">
        <v>98</v>
      </c>
      <c r="BS2374" s="1" t="s">
        <v>65</v>
      </c>
      <c r="BT2374" s="2">
        <v>43739</v>
      </c>
      <c r="BU2374" s="1">
        <v>90</v>
      </c>
      <c r="BV2374" s="1">
        <v>90</v>
      </c>
      <c r="BW2374" s="1">
        <v>90</v>
      </c>
      <c r="BX2374" s="1">
        <v>90</v>
      </c>
    </row>
    <row r="2375" spans="4:76" hidden="1" x14ac:dyDescent="0.25">
      <c r="D2375" s="4"/>
      <c r="E2375" s="5" t="str">
        <f>BJ2375</f>
        <v>DPP-2019-Cycle</v>
      </c>
      <c r="F2375" s="5" t="str">
        <f>BK2375</f>
        <v>East (ATC)</v>
      </c>
      <c r="H2375" s="5" t="str">
        <f>BB2375</f>
        <v>Withdrawn</v>
      </c>
      <c r="I2375" s="6" t="str">
        <f>BS2375</f>
        <v>Not Started</v>
      </c>
      <c r="J2375" s="1" t="s">
        <v>5363</v>
      </c>
      <c r="P2375" s="1" t="str">
        <f>BM2375</f>
        <v>NRIS</v>
      </c>
      <c r="R2375" s="1">
        <f>BP2375</f>
        <v>20</v>
      </c>
      <c r="T2375" s="1" t="str">
        <f>BQ2375</f>
        <v>Gas</v>
      </c>
      <c r="U2375" s="1" t="str">
        <f>BH2375</f>
        <v>Schoolcraft County</v>
      </c>
      <c r="V2375" s="1" t="str">
        <f>BI2375</f>
        <v>MI</v>
      </c>
      <c r="AB2375" s="1"/>
      <c r="AC2375" s="1"/>
      <c r="AJ2375" s="5"/>
      <c r="AK2375" s="5"/>
      <c r="AL2375" s="5"/>
      <c r="AM2375" s="5"/>
      <c r="AN2375" s="5"/>
      <c r="AO2375" s="5"/>
      <c r="AP2375" s="5"/>
      <c r="AQ2375" s="5"/>
      <c r="AR2375" s="5"/>
      <c r="AS2375" s="5"/>
      <c r="AT2375" s="5"/>
      <c r="AU2375" s="5"/>
      <c r="BB2375" s="1" t="s">
        <v>73</v>
      </c>
      <c r="BC2375" s="2">
        <v>43584</v>
      </c>
      <c r="BD2375" s="2">
        <v>43962</v>
      </c>
      <c r="BF2375" s="2">
        <v>44440</v>
      </c>
      <c r="BG2375" s="1" t="s">
        <v>74</v>
      </c>
      <c r="BH2375" s="1" t="s">
        <v>694</v>
      </c>
      <c r="BI2375" s="1" t="s">
        <v>130</v>
      </c>
      <c r="BJ2375" s="1" t="s">
        <v>2856</v>
      </c>
      <c r="BK2375" s="1" t="s">
        <v>2196</v>
      </c>
      <c r="BL2375" s="1" t="s">
        <v>2863</v>
      </c>
      <c r="BM2375" s="1" t="s">
        <v>126</v>
      </c>
      <c r="BN2375" s="1" t="s">
        <v>5364</v>
      </c>
      <c r="BO2375" s="1">
        <v>20</v>
      </c>
      <c r="BP2375" s="1">
        <v>20</v>
      </c>
      <c r="BQ2375" s="1" t="s">
        <v>64</v>
      </c>
      <c r="BR2375" s="1" t="s">
        <v>172</v>
      </c>
      <c r="BS2375" s="1" t="s">
        <v>84</v>
      </c>
      <c r="BU2375" s="1">
        <v>0</v>
      </c>
      <c r="BV2375" s="1">
        <v>0</v>
      </c>
      <c r="BW2375" s="1">
        <v>0</v>
      </c>
      <c r="BX2375" s="1">
        <v>0</v>
      </c>
    </row>
    <row r="2376" spans="4:76" hidden="1" x14ac:dyDescent="0.25">
      <c r="D2376" s="4"/>
      <c r="E2376" s="5" t="str">
        <f>BJ2376</f>
        <v>DPP-2016-AUG</v>
      </c>
      <c r="F2376" s="5" t="str">
        <f>BK2376</f>
        <v>East (ATC)</v>
      </c>
      <c r="H2376" s="5" t="str">
        <f>BB2376</f>
        <v>Withdrawn</v>
      </c>
      <c r="I2376" s="6" t="str">
        <f>BS2376</f>
        <v>Not Started</v>
      </c>
      <c r="J2376" s="1" t="s">
        <v>3685</v>
      </c>
      <c r="P2376" s="1" t="str">
        <f>BM2376</f>
        <v>NRIS</v>
      </c>
      <c r="R2376" s="1">
        <f>BP2376</f>
        <v>48.3</v>
      </c>
      <c r="T2376" s="1" t="str">
        <f>BQ2376</f>
        <v>Wind</v>
      </c>
      <c r="U2376" s="1" t="str">
        <f>BH2376</f>
        <v>Delta County</v>
      </c>
      <c r="V2376" s="1" t="str">
        <f>BI2376</f>
        <v>MI</v>
      </c>
      <c r="AB2376" s="1"/>
      <c r="AC2376" s="1"/>
      <c r="AJ2376" s="5"/>
      <c r="AK2376" s="5"/>
      <c r="AL2376" s="5"/>
      <c r="AM2376" s="5"/>
      <c r="AN2376" s="5"/>
      <c r="AO2376" s="5"/>
      <c r="AP2376" s="5"/>
      <c r="AQ2376" s="5"/>
      <c r="AR2376" s="32"/>
      <c r="AS2376" s="32"/>
      <c r="AT2376" s="28">
        <f>AR2376/($R2376*1000)</f>
        <v>0</v>
      </c>
      <c r="AU2376" s="28">
        <f>AS2376/($R2376*1000)</f>
        <v>0</v>
      </c>
      <c r="BB2376" s="1" t="s">
        <v>73</v>
      </c>
      <c r="BC2376" s="2">
        <v>42499</v>
      </c>
      <c r="BD2376" s="2">
        <v>42933</v>
      </c>
      <c r="BF2376" s="2">
        <v>43296</v>
      </c>
      <c r="BG2376" s="1" t="s">
        <v>74</v>
      </c>
      <c r="BH2376" s="1" t="s">
        <v>808</v>
      </c>
      <c r="BI2376" s="1" t="s">
        <v>130</v>
      </c>
      <c r="BJ2376" s="1" t="s">
        <v>3161</v>
      </c>
      <c r="BK2376" s="1" t="s">
        <v>2196</v>
      </c>
      <c r="BL2376" s="1" t="s">
        <v>726</v>
      </c>
      <c r="BM2376" s="1" t="s">
        <v>126</v>
      </c>
      <c r="BN2376" s="1" t="s">
        <v>3686</v>
      </c>
      <c r="BO2376" s="1">
        <v>48.3</v>
      </c>
      <c r="BP2376" s="1">
        <v>48.3</v>
      </c>
      <c r="BQ2376" s="1" t="s">
        <v>97</v>
      </c>
      <c r="BR2376" s="1" t="s">
        <v>98</v>
      </c>
      <c r="BS2376" s="1" t="s">
        <v>84</v>
      </c>
      <c r="BU2376" s="1">
        <v>0</v>
      </c>
      <c r="BV2376" s="1">
        <v>0</v>
      </c>
      <c r="BW2376" s="1">
        <v>0</v>
      </c>
      <c r="BX2376" s="1">
        <v>0</v>
      </c>
    </row>
    <row r="2377" spans="4:76" hidden="1" x14ac:dyDescent="0.25">
      <c r="D2377" s="4"/>
      <c r="E2377" s="5" t="str">
        <f>BJ2377</f>
        <v>DPP-2016-AUG</v>
      </c>
      <c r="F2377" s="5" t="str">
        <f>BK2377</f>
        <v>West</v>
      </c>
      <c r="H2377" s="5" t="str">
        <f>BB2377</f>
        <v>Withdrawn</v>
      </c>
      <c r="I2377" s="6" t="str">
        <f>BS2377</f>
        <v>Not Started</v>
      </c>
      <c r="J2377" s="1" t="s">
        <v>4523</v>
      </c>
      <c r="P2377" s="1" t="str">
        <f>BM2377</f>
        <v>NRIS</v>
      </c>
      <c r="R2377" s="1">
        <f>BP2377</f>
        <v>224</v>
      </c>
      <c r="T2377" s="1" t="str">
        <f>BQ2377</f>
        <v>Wind</v>
      </c>
      <c r="U2377" s="1" t="str">
        <f>BH2377</f>
        <v>Williams County</v>
      </c>
      <c r="V2377" s="1" t="str">
        <f>BI2377</f>
        <v>ND</v>
      </c>
      <c r="AA2377" s="1">
        <f>IF(Z2377=1,IF(H2377="done",1,0),0)</f>
        <v>0</v>
      </c>
      <c r="AB2377" s="1"/>
      <c r="AC2377" s="1"/>
      <c r="AJ2377" s="5"/>
      <c r="AK2377" s="5"/>
      <c r="AL2377" s="5"/>
      <c r="AM2377" s="5"/>
      <c r="AN2377" s="5"/>
      <c r="AO2377" s="5"/>
      <c r="AP2377" s="5"/>
      <c r="AQ2377" s="5"/>
      <c r="AR2377" s="32"/>
      <c r="AS2377" s="32"/>
      <c r="AT2377" s="28">
        <f>AR2377/($R2377*1000)</f>
        <v>0</v>
      </c>
      <c r="AU2377" s="28">
        <f>AS2377/($R2377*1000)</f>
        <v>0</v>
      </c>
      <c r="BB2377" s="1" t="s">
        <v>73</v>
      </c>
      <c r="BC2377" s="2">
        <v>42499</v>
      </c>
      <c r="BD2377" s="2">
        <v>43385</v>
      </c>
      <c r="BF2377" s="2">
        <v>43344</v>
      </c>
      <c r="BG2377" s="1" t="s">
        <v>192</v>
      </c>
      <c r="BH2377" s="1" t="s">
        <v>4524</v>
      </c>
      <c r="BI2377" s="1" t="s">
        <v>194</v>
      </c>
      <c r="BJ2377" s="1" t="s">
        <v>3161</v>
      </c>
      <c r="BK2377" s="1" t="s">
        <v>725</v>
      </c>
      <c r="BL2377" s="1" t="s">
        <v>726</v>
      </c>
      <c r="BM2377" s="1" t="s">
        <v>126</v>
      </c>
      <c r="BN2377" s="1" t="s">
        <v>4525</v>
      </c>
      <c r="BO2377" s="1">
        <v>224</v>
      </c>
      <c r="BP2377" s="1">
        <v>224</v>
      </c>
      <c r="BQ2377" s="1" t="s">
        <v>97</v>
      </c>
      <c r="BR2377" s="1" t="s">
        <v>98</v>
      </c>
      <c r="BS2377" s="1" t="s">
        <v>84</v>
      </c>
      <c r="BU2377" s="1">
        <v>0</v>
      </c>
      <c r="BV2377" s="1">
        <v>0</v>
      </c>
      <c r="BW2377" s="1">
        <v>0</v>
      </c>
      <c r="BX2377" s="1">
        <v>0</v>
      </c>
    </row>
    <row r="2378" spans="4:76" hidden="1" x14ac:dyDescent="0.25">
      <c r="D2378" s="4"/>
      <c r="E2378" s="5" t="str">
        <f>BJ2378</f>
        <v>DPP-2016-AUG</v>
      </c>
      <c r="F2378" s="5" t="str">
        <f>BK2378</f>
        <v>West</v>
      </c>
      <c r="H2378" s="5" t="str">
        <f>BB2378</f>
        <v>Withdrawn</v>
      </c>
      <c r="I2378" s="6" t="str">
        <f>BS2378</f>
        <v>Not Started</v>
      </c>
      <c r="J2378" s="1" t="s">
        <v>4526</v>
      </c>
      <c r="P2378" s="1" t="str">
        <f>BM2378</f>
        <v>NRIS</v>
      </c>
      <c r="R2378" s="1">
        <f>BP2378</f>
        <v>300</v>
      </c>
      <c r="T2378" s="1" t="str">
        <f>BQ2378</f>
        <v>Wind</v>
      </c>
      <c r="U2378" s="1" t="str">
        <f>BH2378</f>
        <v>Jackson County,Martin County</v>
      </c>
      <c r="V2378" s="1" t="str">
        <f>BI2378</f>
        <v>MN</v>
      </c>
      <c r="AA2378" s="1">
        <f>IF(Z2378=1,IF(H2378="done",1,0),0)</f>
        <v>0</v>
      </c>
      <c r="AB2378" s="1"/>
      <c r="AC2378" s="1"/>
      <c r="AJ2378" s="5"/>
      <c r="AK2378" s="5"/>
      <c r="AL2378" s="5"/>
      <c r="AM2378" s="5"/>
      <c r="AN2378" s="5"/>
      <c r="AO2378" s="5"/>
      <c r="AP2378" s="5"/>
      <c r="AQ2378" s="5"/>
      <c r="AR2378" s="32"/>
      <c r="AS2378" s="32"/>
      <c r="AT2378" s="28">
        <f>AR2378/($R2378*1000)</f>
        <v>0</v>
      </c>
      <c r="AU2378" s="28">
        <f>AS2378/($R2378*1000)</f>
        <v>0</v>
      </c>
      <c r="BB2378" s="1" t="s">
        <v>73</v>
      </c>
      <c r="BC2378" s="2">
        <v>42499</v>
      </c>
      <c r="BD2378" s="2">
        <v>43385</v>
      </c>
      <c r="BF2378" s="2">
        <v>43344</v>
      </c>
      <c r="BG2378" s="1" t="s">
        <v>87</v>
      </c>
      <c r="BH2378" s="1" t="s">
        <v>4527</v>
      </c>
      <c r="BI2378" s="1" t="s">
        <v>93</v>
      </c>
      <c r="BJ2378" s="1" t="s">
        <v>3161</v>
      </c>
      <c r="BK2378" s="1" t="s">
        <v>725</v>
      </c>
      <c r="BL2378" s="1" t="s">
        <v>726</v>
      </c>
      <c r="BM2378" s="1" t="s">
        <v>126</v>
      </c>
      <c r="BN2378" s="1" t="s">
        <v>4528</v>
      </c>
      <c r="BO2378" s="1">
        <v>300</v>
      </c>
      <c r="BP2378" s="1">
        <v>300</v>
      </c>
      <c r="BQ2378" s="1" t="s">
        <v>97</v>
      </c>
      <c r="BR2378" s="1" t="s">
        <v>98</v>
      </c>
      <c r="BS2378" s="1" t="s">
        <v>84</v>
      </c>
      <c r="BU2378" s="1">
        <v>0</v>
      </c>
      <c r="BV2378" s="1">
        <v>0</v>
      </c>
      <c r="BW2378" s="1">
        <v>0</v>
      </c>
      <c r="BX2378" s="1">
        <v>0</v>
      </c>
    </row>
    <row r="2379" spans="4:76" hidden="1" x14ac:dyDescent="0.25">
      <c r="D2379" s="4"/>
      <c r="E2379" s="5" t="str">
        <f>BJ2379</f>
        <v>DPP-2019-Cycle</v>
      </c>
      <c r="F2379" s="5" t="str">
        <f>BK2379</f>
        <v>Central</v>
      </c>
      <c r="H2379" s="5" t="str">
        <f>BB2379</f>
        <v>Withdrawn</v>
      </c>
      <c r="I2379" s="6" t="str">
        <f>BS2379</f>
        <v>Not Started</v>
      </c>
      <c r="J2379" s="1" t="s">
        <v>5391</v>
      </c>
      <c r="P2379" s="1" t="str">
        <f>BM2379</f>
        <v>NRIS</v>
      </c>
      <c r="R2379" s="1">
        <f>BP2379</f>
        <v>500</v>
      </c>
      <c r="T2379" s="1" t="str">
        <f>BQ2379</f>
        <v>High Voltage DC</v>
      </c>
      <c r="U2379" s="1" t="str">
        <f>BH2379</f>
        <v>Ralls County</v>
      </c>
      <c r="V2379" s="1" t="str">
        <f>BI2379</f>
        <v>MO</v>
      </c>
      <c r="AB2379" s="1"/>
      <c r="AC2379" s="1"/>
      <c r="AJ2379" s="5"/>
      <c r="AK2379" s="5"/>
      <c r="AL2379" s="5"/>
      <c r="AM2379" s="5"/>
      <c r="AN2379" s="5"/>
      <c r="AO2379" s="5"/>
      <c r="AP2379" s="5"/>
      <c r="AQ2379" s="5"/>
      <c r="AR2379" s="5"/>
      <c r="AS2379" s="5"/>
      <c r="AT2379" s="5"/>
      <c r="AU2379" s="5"/>
      <c r="BB2379" s="1" t="s">
        <v>73</v>
      </c>
      <c r="BC2379" s="2">
        <v>43584</v>
      </c>
      <c r="BD2379" s="2">
        <v>43973</v>
      </c>
      <c r="BF2379" s="2">
        <v>45382</v>
      </c>
      <c r="BG2379" s="1" t="s">
        <v>486</v>
      </c>
      <c r="BH2379" s="1" t="s">
        <v>2946</v>
      </c>
      <c r="BI2379" s="1" t="s">
        <v>488</v>
      </c>
      <c r="BJ2379" s="1" t="s">
        <v>2856</v>
      </c>
      <c r="BK2379" s="1" t="s">
        <v>2435</v>
      </c>
      <c r="BL2379" s="1" t="s">
        <v>2857</v>
      </c>
      <c r="BM2379" s="1" t="s">
        <v>126</v>
      </c>
      <c r="BN2379" s="1" t="s">
        <v>2448</v>
      </c>
      <c r="BO2379" s="1">
        <v>500</v>
      </c>
      <c r="BP2379" s="1">
        <v>500</v>
      </c>
      <c r="BQ2379" s="1" t="s">
        <v>2911</v>
      </c>
      <c r="BR2379" s="1" t="s">
        <v>3555</v>
      </c>
      <c r="BS2379" s="1" t="s">
        <v>84</v>
      </c>
      <c r="BU2379" s="1">
        <v>0</v>
      </c>
      <c r="BV2379" s="1">
        <v>0</v>
      </c>
      <c r="BW2379" s="1">
        <v>0</v>
      </c>
      <c r="BX2379" s="1">
        <v>0</v>
      </c>
    </row>
    <row r="2380" spans="4:76" hidden="1" x14ac:dyDescent="0.25">
      <c r="D2380" s="4"/>
      <c r="E2380" s="5" t="str">
        <f>BJ2380</f>
        <v>DPP-2019-Cycle</v>
      </c>
      <c r="F2380" s="5" t="str">
        <f>BK2380</f>
        <v>East (ITC)</v>
      </c>
      <c r="H2380" s="5" t="str">
        <f>BB2380</f>
        <v>Withdrawn</v>
      </c>
      <c r="I2380" s="6" t="str">
        <f>BS2380</f>
        <v>Not Started</v>
      </c>
      <c r="J2380" s="1" t="s">
        <v>5401</v>
      </c>
      <c r="P2380" s="1" t="str">
        <f>BM2380</f>
        <v>NRIS</v>
      </c>
      <c r="R2380" s="1">
        <f>BP2380</f>
        <v>382</v>
      </c>
      <c r="T2380" s="1" t="str">
        <f>BQ2380</f>
        <v>Gas</v>
      </c>
      <c r="U2380" s="1" t="str">
        <f>BH2380</f>
        <v>Wayne County</v>
      </c>
      <c r="V2380" s="1" t="str">
        <f>BI2380</f>
        <v>MI</v>
      </c>
      <c r="AB2380" s="1"/>
      <c r="AC2380" s="1"/>
      <c r="AJ2380" s="5"/>
      <c r="AK2380" s="5"/>
      <c r="AL2380" s="5"/>
      <c r="AM2380" s="5"/>
      <c r="AN2380" s="5"/>
      <c r="AO2380" s="5"/>
      <c r="AP2380" s="5"/>
      <c r="AQ2380" s="5"/>
      <c r="AR2380" s="5"/>
      <c r="AS2380" s="5"/>
      <c r="AT2380" s="5"/>
      <c r="AU2380" s="5"/>
      <c r="BB2380" s="1" t="s">
        <v>73</v>
      </c>
      <c r="BC2380" s="2">
        <v>43584</v>
      </c>
      <c r="BD2380" s="2">
        <v>43980</v>
      </c>
      <c r="BF2380" s="2">
        <v>44562</v>
      </c>
      <c r="BG2380" s="1" t="s">
        <v>128</v>
      </c>
      <c r="BH2380" s="1" t="s">
        <v>129</v>
      </c>
      <c r="BI2380" s="1" t="s">
        <v>130</v>
      </c>
      <c r="BJ2380" s="1" t="s">
        <v>2856</v>
      </c>
      <c r="BK2380" s="1" t="s">
        <v>1808</v>
      </c>
      <c r="BL2380" s="1" t="s">
        <v>2863</v>
      </c>
      <c r="BM2380" s="1" t="s">
        <v>126</v>
      </c>
      <c r="BN2380" s="1" t="s">
        <v>5402</v>
      </c>
      <c r="BO2380" s="1">
        <v>334</v>
      </c>
      <c r="BP2380" s="1">
        <v>382</v>
      </c>
      <c r="BQ2380" s="1" t="s">
        <v>64</v>
      </c>
      <c r="BR2380" s="1" t="s">
        <v>172</v>
      </c>
      <c r="BS2380" s="1" t="s">
        <v>84</v>
      </c>
      <c r="BU2380" s="1">
        <v>0</v>
      </c>
      <c r="BV2380" s="1">
        <v>0</v>
      </c>
      <c r="BW2380" s="1">
        <v>0</v>
      </c>
      <c r="BX2380" s="1">
        <v>0</v>
      </c>
    </row>
    <row r="2381" spans="4:76" hidden="1" x14ac:dyDescent="0.25">
      <c r="D2381" s="4"/>
      <c r="E2381" s="5" t="str">
        <f>BJ2381</f>
        <v>DPP-2016-AUG</v>
      </c>
      <c r="F2381" s="5" t="str">
        <f>BK2381</f>
        <v>Central</v>
      </c>
      <c r="H2381" s="5" t="str">
        <f>BB2381</f>
        <v>Withdrawn</v>
      </c>
      <c r="I2381" s="6" t="str">
        <f>BS2381</f>
        <v>Not Started</v>
      </c>
      <c r="J2381" s="1" t="s">
        <v>3668</v>
      </c>
      <c r="P2381" s="1" t="str">
        <f>BM2381</f>
        <v>NRIS</v>
      </c>
      <c r="R2381" s="1">
        <f>BP2381</f>
        <v>150</v>
      </c>
      <c r="T2381" s="1" t="str">
        <f>BQ2381</f>
        <v>Wind</v>
      </c>
      <c r="U2381" s="1" t="str">
        <f>BH2381</f>
        <v>Clinton County</v>
      </c>
      <c r="V2381" s="1" t="str">
        <f>BI2381</f>
        <v>IN</v>
      </c>
      <c r="AB2381" s="1"/>
      <c r="AC2381" s="1"/>
      <c r="AJ2381" s="5"/>
      <c r="AK2381" s="5"/>
      <c r="AL2381" s="5"/>
      <c r="AM2381" s="5"/>
      <c r="AN2381" s="5"/>
      <c r="AO2381" s="5"/>
      <c r="AP2381" s="5"/>
      <c r="AQ2381" s="5"/>
      <c r="AR2381" s="32"/>
      <c r="AS2381" s="32"/>
      <c r="AT2381" s="28">
        <f>AR2381/($R2381*1000)</f>
        <v>0</v>
      </c>
      <c r="AU2381" s="28">
        <f>AS2381/($R2381*1000)</f>
        <v>0</v>
      </c>
      <c r="BB2381" s="1" t="s">
        <v>73</v>
      </c>
      <c r="BC2381" s="2">
        <v>42499</v>
      </c>
      <c r="BD2381" s="2">
        <v>42915</v>
      </c>
      <c r="BF2381" s="2">
        <v>43344</v>
      </c>
      <c r="BG2381" s="1" t="s">
        <v>101</v>
      </c>
      <c r="BH2381" s="1" t="s">
        <v>88</v>
      </c>
      <c r="BI2381" s="1" t="s">
        <v>103</v>
      </c>
      <c r="BJ2381" s="1" t="s">
        <v>3161</v>
      </c>
      <c r="BK2381" s="1" t="s">
        <v>2435</v>
      </c>
      <c r="BL2381" s="1" t="s">
        <v>726</v>
      </c>
      <c r="BM2381" s="1" t="s">
        <v>126</v>
      </c>
      <c r="BN2381" s="1" t="s">
        <v>3669</v>
      </c>
      <c r="BO2381" s="1">
        <v>150</v>
      </c>
      <c r="BP2381" s="1">
        <v>150</v>
      </c>
      <c r="BQ2381" s="1" t="s">
        <v>97</v>
      </c>
      <c r="BR2381" s="1" t="s">
        <v>98</v>
      </c>
      <c r="BS2381" s="1" t="s">
        <v>84</v>
      </c>
      <c r="BU2381" s="1">
        <v>0</v>
      </c>
      <c r="BV2381" s="1">
        <v>0</v>
      </c>
      <c r="BW2381" s="1">
        <v>0</v>
      </c>
      <c r="BX2381" s="1">
        <v>0</v>
      </c>
    </row>
    <row r="2382" spans="4:76" hidden="1" x14ac:dyDescent="0.25">
      <c r="D2382" s="4"/>
      <c r="E2382" s="5" t="str">
        <f>BJ2382</f>
        <v>DPP-2015-FEB</v>
      </c>
      <c r="F2382" s="5" t="str">
        <f>BK2382</f>
        <v>West</v>
      </c>
      <c r="H2382" s="5" t="str">
        <f>BB2382</f>
        <v>Withdrawn</v>
      </c>
      <c r="I2382" s="6" t="str">
        <f>BS2382</f>
        <v>Withdrawn</v>
      </c>
      <c r="J2382" s="1" t="s">
        <v>5238</v>
      </c>
      <c r="P2382" s="1" t="str">
        <f>BM2382</f>
        <v>NRIS</v>
      </c>
      <c r="R2382" s="1">
        <f>BP2382</f>
        <v>50</v>
      </c>
      <c r="T2382" s="1" t="str">
        <f>BQ2382</f>
        <v>Gas</v>
      </c>
      <c r="U2382" s="1" t="str">
        <f>BH2382</f>
        <v>Lyon County</v>
      </c>
      <c r="V2382" s="1" t="str">
        <f>BI2382</f>
        <v>MN</v>
      </c>
      <c r="AB2382" s="1"/>
      <c r="AC2382" s="1"/>
      <c r="AJ2382" s="5"/>
      <c r="AK2382" s="5"/>
      <c r="AL2382" s="5"/>
      <c r="AM2382" s="5"/>
      <c r="AN2382" s="5"/>
      <c r="AO2382" s="5"/>
      <c r="AP2382" s="5"/>
      <c r="AQ2382" s="5"/>
      <c r="AR2382" s="5"/>
      <c r="AS2382" s="5"/>
      <c r="AT2382" s="5"/>
      <c r="AU2382" s="5"/>
      <c r="BB2382" s="1" t="s">
        <v>73</v>
      </c>
      <c r="BC2382" s="2">
        <v>41897</v>
      </c>
      <c r="BD2382" s="2">
        <v>43853</v>
      </c>
      <c r="BF2382" s="2">
        <v>42614</v>
      </c>
      <c r="BG2382" s="1" t="s">
        <v>1134</v>
      </c>
      <c r="BH2382" s="1" t="s">
        <v>409</v>
      </c>
      <c r="BI2382" s="1" t="s">
        <v>93</v>
      </c>
      <c r="BJ2382" s="1" t="s">
        <v>1438</v>
      </c>
      <c r="BK2382" s="1" t="s">
        <v>725</v>
      </c>
      <c r="BL2382" s="1" t="s">
        <v>134</v>
      </c>
      <c r="BM2382" s="1" t="s">
        <v>126</v>
      </c>
      <c r="BN2382" s="1" t="s">
        <v>5239</v>
      </c>
      <c r="BO2382" s="1">
        <v>50</v>
      </c>
      <c r="BP2382" s="1">
        <v>50</v>
      </c>
      <c r="BQ2382" s="1" t="s">
        <v>64</v>
      </c>
      <c r="BR2382" s="1" t="s">
        <v>172</v>
      </c>
      <c r="BS2382" s="1" t="s">
        <v>73</v>
      </c>
      <c r="BT2382" s="2">
        <v>42401</v>
      </c>
      <c r="BU2382" s="1">
        <v>0</v>
      </c>
      <c r="BV2382" s="1">
        <v>0</v>
      </c>
      <c r="BW2382" s="1">
        <v>0</v>
      </c>
      <c r="BX2382" s="1">
        <v>0</v>
      </c>
    </row>
    <row r="2383" spans="4:76" hidden="1" x14ac:dyDescent="0.25">
      <c r="D2383" s="4"/>
      <c r="E2383" s="5" t="str">
        <f>BJ2383</f>
        <v>DPP-2016-AUG</v>
      </c>
      <c r="F2383" s="5" t="str">
        <f>BK2383</f>
        <v>West</v>
      </c>
      <c r="H2383" s="5" t="str">
        <f>BB2383</f>
        <v>Withdrawn</v>
      </c>
      <c r="I2383" s="6" t="str">
        <f>BS2383</f>
        <v>Not Started</v>
      </c>
      <c r="J2383" s="1" t="s">
        <v>4529</v>
      </c>
      <c r="P2383" s="1" t="str">
        <f>BM2383</f>
        <v>NRIS</v>
      </c>
      <c r="R2383" s="1">
        <f>BP2383</f>
        <v>100</v>
      </c>
      <c r="T2383" s="1" t="str">
        <f>BQ2383</f>
        <v>Wind</v>
      </c>
      <c r="U2383" s="1" t="str">
        <f>BH2383</f>
        <v>Big Stone County,Stevens County</v>
      </c>
      <c r="V2383" s="1" t="str">
        <f>BI2383</f>
        <v>MN</v>
      </c>
      <c r="AA2383" s="1">
        <f>IF(Z2383=1,IF(H2383="done",1,0),0)</f>
        <v>0</v>
      </c>
      <c r="AB2383" s="1"/>
      <c r="AC2383" s="1"/>
      <c r="AJ2383" s="5"/>
      <c r="AK2383" s="5"/>
      <c r="AL2383" s="5"/>
      <c r="AM2383" s="5"/>
      <c r="AN2383" s="5"/>
      <c r="AO2383" s="5"/>
      <c r="AP2383" s="5"/>
      <c r="AQ2383" s="5"/>
      <c r="AR2383" s="32"/>
      <c r="AS2383" s="32"/>
      <c r="AT2383" s="28">
        <f>AR2383/($R2383*1000)</f>
        <v>0</v>
      </c>
      <c r="AU2383" s="28">
        <f>AS2383/($R2383*1000)</f>
        <v>0</v>
      </c>
      <c r="BB2383" s="1" t="s">
        <v>73</v>
      </c>
      <c r="BC2383" s="2">
        <v>42499</v>
      </c>
      <c r="BD2383" s="2">
        <v>43385</v>
      </c>
      <c r="BF2383" s="2">
        <v>43344</v>
      </c>
      <c r="BG2383" s="1" t="s">
        <v>153</v>
      </c>
      <c r="BH2383" s="1" t="s">
        <v>4530</v>
      </c>
      <c r="BI2383" s="1" t="s">
        <v>93</v>
      </c>
      <c r="BJ2383" s="1" t="s">
        <v>3161</v>
      </c>
      <c r="BK2383" s="1" t="s">
        <v>725</v>
      </c>
      <c r="BL2383" s="1" t="s">
        <v>726</v>
      </c>
      <c r="BM2383" s="1" t="s">
        <v>126</v>
      </c>
      <c r="BN2383" s="1" t="s">
        <v>4531</v>
      </c>
      <c r="BO2383" s="1">
        <v>100</v>
      </c>
      <c r="BP2383" s="1">
        <v>100</v>
      </c>
      <c r="BQ2383" s="1" t="s">
        <v>97</v>
      </c>
      <c r="BR2383" s="1" t="s">
        <v>98</v>
      </c>
      <c r="BS2383" s="1" t="s">
        <v>84</v>
      </c>
      <c r="BU2383" s="1">
        <v>0</v>
      </c>
      <c r="BV2383" s="1">
        <v>0</v>
      </c>
      <c r="BW2383" s="1">
        <v>0</v>
      </c>
      <c r="BX2383" s="1">
        <v>0</v>
      </c>
    </row>
    <row r="2384" spans="4:76" hidden="1" x14ac:dyDescent="0.25">
      <c r="D2384" s="4"/>
      <c r="E2384" s="5" t="str">
        <f>BJ2384</f>
        <v>DPP-2016-AUG</v>
      </c>
      <c r="F2384" s="5" t="str">
        <f>BK2384</f>
        <v>West</v>
      </c>
      <c r="H2384" s="5" t="str">
        <f>BB2384</f>
        <v>Withdrawn</v>
      </c>
      <c r="I2384" s="6" t="str">
        <f>BS2384</f>
        <v>Not Started</v>
      </c>
      <c r="J2384" s="1" t="s">
        <v>4532</v>
      </c>
      <c r="P2384" s="1" t="str">
        <f>BM2384</f>
        <v>NRIS</v>
      </c>
      <c r="R2384" s="1">
        <f>BP2384</f>
        <v>300</v>
      </c>
      <c r="T2384" s="1" t="str">
        <f>BQ2384</f>
        <v>Wind</v>
      </c>
      <c r="U2384" s="1" t="str">
        <f>BH2384</f>
        <v>Deuel County,Hamlin County</v>
      </c>
      <c r="V2384" s="1" t="str">
        <f>BI2384</f>
        <v>SD</v>
      </c>
      <c r="AA2384" s="1">
        <f>IF(Z2384=1,IF(H2384="done",1,0),0)</f>
        <v>0</v>
      </c>
      <c r="AB2384" s="1"/>
      <c r="AC2384" s="1"/>
      <c r="AJ2384" s="5"/>
      <c r="AK2384" s="5"/>
      <c r="AL2384" s="5"/>
      <c r="AM2384" s="5"/>
      <c r="AN2384" s="5"/>
      <c r="AO2384" s="5"/>
      <c r="AP2384" s="5"/>
      <c r="AQ2384" s="5"/>
      <c r="AR2384" s="32"/>
      <c r="AS2384" s="32"/>
      <c r="AT2384" s="28">
        <f>AR2384/($R2384*1000)</f>
        <v>0</v>
      </c>
      <c r="AU2384" s="28">
        <f>AS2384/($R2384*1000)</f>
        <v>0</v>
      </c>
      <c r="BB2384" s="1" t="s">
        <v>73</v>
      </c>
      <c r="BC2384" s="2">
        <v>42499</v>
      </c>
      <c r="BD2384" s="2">
        <v>43385</v>
      </c>
      <c r="BF2384" s="2">
        <v>43344</v>
      </c>
      <c r="BG2384" s="1" t="s">
        <v>91</v>
      </c>
      <c r="BH2384" s="1" t="s">
        <v>4533</v>
      </c>
      <c r="BI2384" s="1" t="s">
        <v>205</v>
      </c>
      <c r="BJ2384" s="1" t="s">
        <v>3161</v>
      </c>
      <c r="BK2384" s="1" t="s">
        <v>725</v>
      </c>
      <c r="BL2384" s="1" t="s">
        <v>726</v>
      </c>
      <c r="BM2384" s="1" t="s">
        <v>126</v>
      </c>
      <c r="BN2384" s="1" t="s">
        <v>4534</v>
      </c>
      <c r="BO2384" s="1">
        <v>300</v>
      </c>
      <c r="BP2384" s="1">
        <v>300</v>
      </c>
      <c r="BQ2384" s="1" t="s">
        <v>97</v>
      </c>
      <c r="BR2384" s="1" t="s">
        <v>98</v>
      </c>
      <c r="BS2384" s="1" t="s">
        <v>84</v>
      </c>
      <c r="BT2384" s="2">
        <v>42705</v>
      </c>
      <c r="BU2384" s="1">
        <v>0</v>
      </c>
      <c r="BV2384" s="1">
        <v>0</v>
      </c>
      <c r="BW2384" s="1">
        <v>0</v>
      </c>
      <c r="BX2384" s="1">
        <v>0</v>
      </c>
    </row>
    <row r="2385" spans="4:76" x14ac:dyDescent="0.25">
      <c r="D2385" s="4"/>
      <c r="E2385" s="5" t="str">
        <f>BJ2385</f>
        <v>DPP-2016-AUG</v>
      </c>
      <c r="F2385" s="5" t="str">
        <f>BK2385</f>
        <v>West</v>
      </c>
      <c r="G2385" s="5" t="str">
        <f>_xlfn.CONCAT(E2385,F2385)</f>
        <v>DPP-2016-AUGWest</v>
      </c>
      <c r="H2385" s="5" t="str">
        <f>BB2385</f>
        <v>Withdrawn</v>
      </c>
      <c r="I2385" s="6" t="str">
        <f>BS2385</f>
        <v>Withdrawn</v>
      </c>
      <c r="J2385" s="1" t="s">
        <v>5232</v>
      </c>
      <c r="P2385" s="1" t="str">
        <f>BM2385</f>
        <v>NRIS</v>
      </c>
      <c r="Q2385" s="1" t="s">
        <v>6202</v>
      </c>
      <c r="R2385" s="1">
        <f>BP2385</f>
        <v>300</v>
      </c>
      <c r="T2385" s="1" t="str">
        <f>BQ2385</f>
        <v>Wind</v>
      </c>
      <c r="U2385" s="1" t="str">
        <f>BH2385</f>
        <v>Adair County,Schuyler County</v>
      </c>
      <c r="V2385" s="1" t="str">
        <f>BI2385</f>
        <v>MO</v>
      </c>
      <c r="Z2385" s="1">
        <v>1</v>
      </c>
      <c r="AA2385" s="1">
        <f>IF(H2385="Withdrawn",0,1)</f>
        <v>0</v>
      </c>
      <c r="AB2385" s="36">
        <v>1289238</v>
      </c>
      <c r="AC2385" s="36">
        <v>8208476</v>
      </c>
      <c r="AJ2385" s="5"/>
      <c r="AK2385" s="5"/>
      <c r="AL2385" s="32">
        <f>SUM(AB2385:AK2385)</f>
        <v>9497714</v>
      </c>
      <c r="AM2385" s="32"/>
      <c r="AN2385" s="32"/>
      <c r="AO2385" s="32">
        <v>0</v>
      </c>
      <c r="AP2385" s="32">
        <f>15165159+3857143+8500000</f>
        <v>27522302</v>
      </c>
      <c r="AQ2385" s="32">
        <v>0</v>
      </c>
      <c r="AR2385" s="32">
        <f>AM2385+AP2385</f>
        <v>27522302</v>
      </c>
      <c r="AS2385" s="32">
        <f>AR2385+AN2385+AO2385+AQ2385</f>
        <v>27522302</v>
      </c>
      <c r="AT2385" s="28">
        <f>AR2385/($R2385*1000)</f>
        <v>91.741006666666664</v>
      </c>
      <c r="AU2385" s="28">
        <f>AS2385/($R2385*1000)</f>
        <v>91.741006666666664</v>
      </c>
      <c r="AV2385" s="16">
        <f>IF(P2385 = "NRIS",AS2385,AR2385)</f>
        <v>27522302</v>
      </c>
      <c r="BB2385" s="1" t="s">
        <v>73</v>
      </c>
      <c r="BC2385" s="2">
        <v>42499</v>
      </c>
      <c r="BD2385" s="2">
        <v>43846</v>
      </c>
      <c r="BF2385" s="2">
        <v>44075</v>
      </c>
      <c r="BG2385" s="1" t="s">
        <v>2444</v>
      </c>
      <c r="BH2385" s="1" t="s">
        <v>5233</v>
      </c>
      <c r="BI2385" s="1" t="s">
        <v>488</v>
      </c>
      <c r="BJ2385" s="1" t="s">
        <v>3161</v>
      </c>
      <c r="BK2385" s="1" t="s">
        <v>725</v>
      </c>
      <c r="BL2385" s="1" t="s">
        <v>726</v>
      </c>
      <c r="BM2385" s="1" t="s">
        <v>126</v>
      </c>
      <c r="BN2385" s="1" t="s">
        <v>5234</v>
      </c>
      <c r="BO2385" s="1">
        <v>300</v>
      </c>
      <c r="BP2385" s="1">
        <v>300</v>
      </c>
      <c r="BQ2385" s="1" t="s">
        <v>97</v>
      </c>
      <c r="BR2385" s="1" t="s">
        <v>98</v>
      </c>
      <c r="BS2385" s="1" t="s">
        <v>73</v>
      </c>
      <c r="BT2385" s="2">
        <v>44470</v>
      </c>
      <c r="BU2385" s="1">
        <v>300</v>
      </c>
      <c r="BV2385" s="1">
        <v>300</v>
      </c>
      <c r="BW2385" s="1">
        <v>300</v>
      </c>
      <c r="BX2385" s="1">
        <v>300</v>
      </c>
    </row>
    <row r="2386" spans="4:76" hidden="1" x14ac:dyDescent="0.25">
      <c r="D2386" s="4"/>
      <c r="E2386" s="5" t="str">
        <f>BJ2386</f>
        <v>DPP-2016-AUG</v>
      </c>
      <c r="F2386" s="5" t="str">
        <f>BK2386</f>
        <v>West</v>
      </c>
      <c r="H2386" s="5" t="str">
        <f>BB2386</f>
        <v>Withdrawn</v>
      </c>
      <c r="I2386" s="6" t="str">
        <f>BS2386</f>
        <v>Not Started</v>
      </c>
      <c r="J2386" s="1" t="s">
        <v>4535</v>
      </c>
      <c r="P2386" s="1" t="str">
        <f>BM2386</f>
        <v>NRIS</v>
      </c>
      <c r="R2386" s="1">
        <f>BP2386</f>
        <v>200</v>
      </c>
      <c r="T2386" s="1" t="str">
        <f>BQ2386</f>
        <v>Wind</v>
      </c>
      <c r="U2386" s="1" t="str">
        <f>BH2386</f>
        <v>Walworth County</v>
      </c>
      <c r="V2386" s="1" t="str">
        <f>BI2386</f>
        <v>SD</v>
      </c>
      <c r="AA2386" s="1">
        <f>IF(Z2386=1,IF(H2386="done",1,0),0)</f>
        <v>0</v>
      </c>
      <c r="AB2386" s="1"/>
      <c r="AC2386" s="1"/>
      <c r="AJ2386" s="5"/>
      <c r="AK2386" s="5"/>
      <c r="AL2386" s="5"/>
      <c r="AM2386" s="5"/>
      <c r="AN2386" s="5"/>
      <c r="AO2386" s="5"/>
      <c r="AP2386" s="5"/>
      <c r="AQ2386" s="5"/>
      <c r="AR2386" s="32"/>
      <c r="AS2386" s="32"/>
      <c r="AT2386" s="28">
        <f>AR2386/($R2386*1000)</f>
        <v>0</v>
      </c>
      <c r="AU2386" s="28">
        <f>AS2386/($R2386*1000)</f>
        <v>0</v>
      </c>
      <c r="BB2386" s="1" t="s">
        <v>73</v>
      </c>
      <c r="BC2386" s="2">
        <v>42499</v>
      </c>
      <c r="BD2386" s="2">
        <v>43385</v>
      </c>
      <c r="BF2386" s="2">
        <v>43344</v>
      </c>
      <c r="BG2386" s="1" t="s">
        <v>192</v>
      </c>
      <c r="BH2386" s="1" t="s">
        <v>331</v>
      </c>
      <c r="BI2386" s="1" t="s">
        <v>205</v>
      </c>
      <c r="BJ2386" s="1" t="s">
        <v>3161</v>
      </c>
      <c r="BK2386" s="1" t="s">
        <v>725</v>
      </c>
      <c r="BL2386" s="1" t="s">
        <v>726</v>
      </c>
      <c r="BM2386" s="1" t="s">
        <v>126</v>
      </c>
      <c r="BN2386" s="1" t="s">
        <v>4536</v>
      </c>
      <c r="BO2386" s="1">
        <v>200</v>
      </c>
      <c r="BP2386" s="1">
        <v>200</v>
      </c>
      <c r="BQ2386" s="1" t="s">
        <v>97</v>
      </c>
      <c r="BR2386" s="1" t="s">
        <v>98</v>
      </c>
      <c r="BS2386" s="1" t="s">
        <v>84</v>
      </c>
      <c r="BU2386" s="1">
        <v>0</v>
      </c>
      <c r="BV2386" s="1">
        <v>0</v>
      </c>
      <c r="BW2386" s="1">
        <v>0</v>
      </c>
      <c r="BX2386" s="1">
        <v>0</v>
      </c>
    </row>
    <row r="2387" spans="4:76" hidden="1" x14ac:dyDescent="0.25">
      <c r="D2387" s="4"/>
      <c r="E2387" s="5">
        <f>BJ2387</f>
        <v>0</v>
      </c>
      <c r="F2387" s="5">
        <f>BK2387</f>
        <v>0</v>
      </c>
      <c r="H2387" s="5" t="str">
        <f>BB2387</f>
        <v>Withdrawn</v>
      </c>
      <c r="I2387" s="6" t="str">
        <f>BS2387</f>
        <v>Not Started</v>
      </c>
      <c r="J2387" s="1" t="s">
        <v>3514</v>
      </c>
      <c r="P2387" s="1" t="str">
        <f>BM2387</f>
        <v>NRIS</v>
      </c>
      <c r="R2387" s="1">
        <f>BP2387</f>
        <v>150</v>
      </c>
      <c r="T2387" s="1" t="str">
        <f>BQ2387</f>
        <v>Wind</v>
      </c>
      <c r="U2387" s="1" t="str">
        <f>BH2387</f>
        <v>Rock County, Walworth County</v>
      </c>
      <c r="V2387" s="1" t="str">
        <f>BI2387</f>
        <v>WI</v>
      </c>
      <c r="AB2387" s="1"/>
      <c r="AC2387" s="1"/>
      <c r="AJ2387" s="5"/>
      <c r="AK2387" s="5"/>
      <c r="AL2387" s="5"/>
      <c r="AM2387" s="5"/>
      <c r="AN2387" s="5"/>
      <c r="AO2387" s="5"/>
      <c r="AP2387" s="5"/>
      <c r="AQ2387" s="5"/>
      <c r="AR2387" s="32"/>
      <c r="AS2387" s="32"/>
      <c r="AT2387" s="28">
        <f>AR2387/($R2387*1000)</f>
        <v>0</v>
      </c>
      <c r="AU2387" s="28">
        <f>AS2387/($R2387*1000)</f>
        <v>0</v>
      </c>
      <c r="BB2387" s="1" t="s">
        <v>73</v>
      </c>
      <c r="BC2387" s="2">
        <v>42499</v>
      </c>
      <c r="BD2387" s="2">
        <v>42894</v>
      </c>
      <c r="BF2387" s="2">
        <v>43344</v>
      </c>
      <c r="BG2387" s="1" t="s">
        <v>74</v>
      </c>
      <c r="BH2387" s="1" t="s">
        <v>3515</v>
      </c>
      <c r="BI2387" s="1" t="s">
        <v>76</v>
      </c>
      <c r="BL2387" s="1" t="s">
        <v>536</v>
      </c>
      <c r="BM2387" s="1" t="s">
        <v>126</v>
      </c>
      <c r="BN2387" s="1" t="s">
        <v>78</v>
      </c>
      <c r="BO2387" s="1">
        <v>150</v>
      </c>
      <c r="BP2387" s="1">
        <v>150</v>
      </c>
      <c r="BQ2387" s="1" t="s">
        <v>97</v>
      </c>
      <c r="BR2387" s="1" t="s">
        <v>98</v>
      </c>
      <c r="BS2387" s="1" t="s">
        <v>84</v>
      </c>
      <c r="BU2387" s="1">
        <v>0</v>
      </c>
      <c r="BV2387" s="1">
        <v>0</v>
      </c>
      <c r="BW2387" s="1">
        <v>0</v>
      </c>
      <c r="BX2387" s="1">
        <v>0</v>
      </c>
    </row>
    <row r="2388" spans="4:76" hidden="1" x14ac:dyDescent="0.25">
      <c r="D2388" s="4"/>
      <c r="E2388" s="5" t="str">
        <f>BJ2388</f>
        <v>DPP-2016-AUG</v>
      </c>
      <c r="F2388" s="5" t="str">
        <f>BK2388</f>
        <v>East (ITC)</v>
      </c>
      <c r="H2388" s="5" t="str">
        <f>BB2388</f>
        <v>Withdrawn</v>
      </c>
      <c r="I2388" s="6" t="str">
        <f>BS2388</f>
        <v>Not Started</v>
      </c>
      <c r="J2388" s="1" t="s">
        <v>4277</v>
      </c>
      <c r="P2388" s="1" t="str">
        <f>BM2388</f>
        <v>NRIS</v>
      </c>
      <c r="R2388" s="1">
        <f>BP2388</f>
        <v>100</v>
      </c>
      <c r="T2388" s="1" t="str">
        <f>BQ2388</f>
        <v>Wind</v>
      </c>
      <c r="U2388" s="1" t="str">
        <f>BH2388</f>
        <v>Lapeer County,Tuscola County</v>
      </c>
      <c r="V2388" s="1" t="str">
        <f>BI2388</f>
        <v>MI</v>
      </c>
      <c r="AB2388" s="1"/>
      <c r="AC2388" s="1"/>
      <c r="AJ2388" s="5"/>
      <c r="AK2388" s="5"/>
      <c r="AL2388" s="5"/>
      <c r="AM2388" s="5"/>
      <c r="AN2388" s="5"/>
      <c r="AO2388" s="5"/>
      <c r="AP2388" s="5"/>
      <c r="AQ2388" s="5"/>
      <c r="AR2388" s="32"/>
      <c r="AS2388" s="32"/>
      <c r="AT2388" s="28">
        <f>AR2388/($R2388*1000)</f>
        <v>0</v>
      </c>
      <c r="AU2388" s="28">
        <f>AS2388/($R2388*1000)</f>
        <v>0</v>
      </c>
      <c r="BB2388" s="1" t="s">
        <v>73</v>
      </c>
      <c r="BC2388" s="2">
        <v>42499</v>
      </c>
      <c r="BD2388" s="2">
        <v>43116</v>
      </c>
      <c r="BF2388" s="2">
        <v>43344</v>
      </c>
      <c r="BG2388" s="1" t="s">
        <v>128</v>
      </c>
      <c r="BH2388" s="1" t="s">
        <v>4278</v>
      </c>
      <c r="BI2388" s="1" t="s">
        <v>130</v>
      </c>
      <c r="BJ2388" s="1" t="s">
        <v>3161</v>
      </c>
      <c r="BK2388" s="1" t="s">
        <v>1808</v>
      </c>
      <c r="BL2388" s="1" t="s">
        <v>726</v>
      </c>
      <c r="BM2388" s="1" t="s">
        <v>126</v>
      </c>
      <c r="BN2388" s="1" t="s">
        <v>4279</v>
      </c>
      <c r="BO2388" s="1">
        <v>100</v>
      </c>
      <c r="BP2388" s="1">
        <v>100</v>
      </c>
      <c r="BQ2388" s="1" t="s">
        <v>97</v>
      </c>
      <c r="BR2388" s="1" t="s">
        <v>98</v>
      </c>
      <c r="BS2388" s="1" t="s">
        <v>84</v>
      </c>
      <c r="BU2388" s="1">
        <v>100</v>
      </c>
      <c r="BV2388" s="1">
        <v>100</v>
      </c>
      <c r="BW2388" s="1">
        <v>0</v>
      </c>
      <c r="BX2388" s="1">
        <v>0</v>
      </c>
    </row>
    <row r="2389" spans="4:76" hidden="1" x14ac:dyDescent="0.25">
      <c r="D2389" s="4"/>
      <c r="E2389" s="5" t="str">
        <f>BJ2389</f>
        <v>DPP-2016-FEB</v>
      </c>
      <c r="F2389" s="5" t="str">
        <f>BK2389</f>
        <v>West</v>
      </c>
      <c r="H2389" s="5" t="str">
        <f>BB2389</f>
        <v>Withdrawn</v>
      </c>
      <c r="I2389" s="6" t="str">
        <f>BS2389</f>
        <v>Withdrawn</v>
      </c>
      <c r="J2389" s="1" t="s">
        <v>5254</v>
      </c>
      <c r="P2389" s="1" t="str">
        <f>BM2389</f>
        <v>NRIS</v>
      </c>
      <c r="R2389" s="1">
        <f>BP2389</f>
        <v>200</v>
      </c>
      <c r="T2389" s="1" t="str">
        <f>BQ2389</f>
        <v>Wind</v>
      </c>
      <c r="U2389" s="1" t="str">
        <f>BH2389</f>
        <v>Adair County</v>
      </c>
      <c r="V2389" s="1" t="str">
        <f>BI2389</f>
        <v>IA</v>
      </c>
      <c r="AB2389" s="1"/>
      <c r="AC2389" s="1"/>
      <c r="AJ2389" s="5"/>
      <c r="AK2389" s="5"/>
      <c r="AL2389" s="5"/>
      <c r="AM2389" s="5"/>
      <c r="AN2389" s="5"/>
      <c r="AO2389" s="5"/>
      <c r="AP2389" s="5"/>
      <c r="AQ2389" s="5"/>
      <c r="AR2389" s="5"/>
      <c r="AS2389" s="5"/>
      <c r="AT2389" s="5"/>
      <c r="AU2389" s="5"/>
      <c r="BB2389" s="1" t="s">
        <v>73</v>
      </c>
      <c r="BC2389" s="2">
        <v>42324</v>
      </c>
      <c r="BD2389" s="2">
        <v>43859</v>
      </c>
      <c r="BG2389" s="1" t="s">
        <v>251</v>
      </c>
      <c r="BH2389" s="1" t="s">
        <v>967</v>
      </c>
      <c r="BI2389" s="1" t="s">
        <v>89</v>
      </c>
      <c r="BJ2389" s="1" t="s">
        <v>724</v>
      </c>
      <c r="BK2389" s="1" t="s">
        <v>725</v>
      </c>
      <c r="BL2389" s="1" t="s">
        <v>726</v>
      </c>
      <c r="BM2389" s="1" t="s">
        <v>126</v>
      </c>
      <c r="BN2389" s="1" t="s">
        <v>5255</v>
      </c>
      <c r="BO2389" s="1">
        <v>200</v>
      </c>
      <c r="BP2389" s="1">
        <v>200</v>
      </c>
      <c r="BQ2389" s="1" t="s">
        <v>97</v>
      </c>
      <c r="BR2389" s="1" t="s">
        <v>98</v>
      </c>
      <c r="BS2389" s="1" t="s">
        <v>73</v>
      </c>
      <c r="BT2389" s="2">
        <v>44105</v>
      </c>
      <c r="BU2389" s="1">
        <v>200</v>
      </c>
      <c r="BV2389" s="1">
        <v>200</v>
      </c>
      <c r="BW2389" s="1">
        <v>200</v>
      </c>
      <c r="BX2389" s="1">
        <v>70</v>
      </c>
    </row>
    <row r="2390" spans="4:76" hidden="1" x14ac:dyDescent="0.25">
      <c r="D2390" s="4"/>
      <c r="E2390" s="5" t="str">
        <f>BJ2390</f>
        <v>DPP-2016-AUG</v>
      </c>
      <c r="F2390" s="5" t="str">
        <f>BK2390</f>
        <v>East (ITC)</v>
      </c>
      <c r="H2390" s="5" t="str">
        <f>BB2390</f>
        <v>Withdrawn</v>
      </c>
      <c r="I2390" s="6" t="str">
        <f>BS2390</f>
        <v>Withdrawn</v>
      </c>
      <c r="J2390" s="1" t="s">
        <v>5274</v>
      </c>
      <c r="P2390" s="1" t="str">
        <f>BM2390</f>
        <v>NRIS</v>
      </c>
      <c r="R2390" s="1">
        <f>BP2390</f>
        <v>200</v>
      </c>
      <c r="T2390" s="1" t="str">
        <f>BQ2390</f>
        <v>Wind</v>
      </c>
      <c r="U2390" s="1" t="str">
        <f>BH2390</f>
        <v>Shiawassee County</v>
      </c>
      <c r="V2390" s="1" t="str">
        <f>BI2390</f>
        <v>MI</v>
      </c>
      <c r="AB2390" s="1"/>
      <c r="AC2390" s="1"/>
      <c r="AJ2390" s="5"/>
      <c r="AK2390" s="5"/>
      <c r="AL2390" s="5"/>
      <c r="AM2390" s="5"/>
      <c r="AN2390" s="5"/>
      <c r="AO2390" s="5"/>
      <c r="AP2390" s="5"/>
      <c r="AQ2390" s="5"/>
      <c r="AR2390" s="32"/>
      <c r="AS2390" s="32"/>
      <c r="AT2390" s="28">
        <f>AR2390/($R2390*1000)</f>
        <v>0</v>
      </c>
      <c r="AU2390" s="28">
        <f>AS2390/($R2390*1000)</f>
        <v>0</v>
      </c>
      <c r="BB2390" s="1" t="s">
        <v>73</v>
      </c>
      <c r="BC2390" s="2">
        <v>42499</v>
      </c>
      <c r="BD2390" s="2">
        <v>43899</v>
      </c>
      <c r="BE2390" s="2">
        <v>43412</v>
      </c>
      <c r="BF2390" s="2">
        <v>43344</v>
      </c>
      <c r="BG2390" s="1" t="s">
        <v>139</v>
      </c>
      <c r="BH2390" s="1" t="s">
        <v>368</v>
      </c>
      <c r="BI2390" s="1" t="s">
        <v>130</v>
      </c>
      <c r="BJ2390" s="1" t="s">
        <v>3161</v>
      </c>
      <c r="BK2390" s="1" t="s">
        <v>1808</v>
      </c>
      <c r="BL2390" s="1" t="s">
        <v>726</v>
      </c>
      <c r="BM2390" s="1" t="s">
        <v>126</v>
      </c>
      <c r="BN2390" s="1" t="s">
        <v>5275</v>
      </c>
      <c r="BO2390" s="1">
        <v>200</v>
      </c>
      <c r="BP2390" s="1">
        <v>200</v>
      </c>
      <c r="BQ2390" s="1" t="s">
        <v>97</v>
      </c>
      <c r="BR2390" s="1" t="s">
        <v>98</v>
      </c>
      <c r="BS2390" s="1" t="s">
        <v>73</v>
      </c>
      <c r="BT2390" s="2">
        <v>44440</v>
      </c>
      <c r="BU2390" s="1">
        <v>200</v>
      </c>
      <c r="BV2390" s="1">
        <v>200</v>
      </c>
      <c r="BW2390" s="1">
        <v>200</v>
      </c>
      <c r="BX2390" s="1">
        <v>200</v>
      </c>
    </row>
    <row r="2391" spans="4:76" hidden="1" x14ac:dyDescent="0.25">
      <c r="D2391" s="4"/>
      <c r="E2391" s="5" t="str">
        <f>BJ2391</f>
        <v>DPP-2016-AUG</v>
      </c>
      <c r="F2391" s="5" t="str">
        <f>BK2391</f>
        <v>South</v>
      </c>
      <c r="H2391" s="5" t="str">
        <f>BB2391</f>
        <v>Done</v>
      </c>
      <c r="I2391" s="6" t="str">
        <f>BS2391</f>
        <v>Not Started</v>
      </c>
      <c r="J2391" s="1" t="s">
        <v>5333</v>
      </c>
      <c r="P2391" s="1" t="str">
        <f>BM2391</f>
        <v>NRIS</v>
      </c>
      <c r="R2391" s="1">
        <f>BP2391</f>
        <v>99.96</v>
      </c>
      <c r="T2391" s="1" t="str">
        <f>BQ2391</f>
        <v>Solar</v>
      </c>
      <c r="U2391" s="1">
        <f>BH2391</f>
        <v>0</v>
      </c>
      <c r="V2391" s="1" t="str">
        <f>BI2391</f>
        <v>AR</v>
      </c>
      <c r="AB2391" s="1"/>
      <c r="AC2391" s="1"/>
      <c r="AJ2391" s="5"/>
      <c r="AK2391" s="5"/>
      <c r="AL2391" s="5"/>
      <c r="AM2391" s="5"/>
      <c r="AN2391" s="5"/>
      <c r="AO2391" s="5"/>
      <c r="AP2391" s="5"/>
      <c r="AQ2391" s="5"/>
      <c r="AR2391" s="32"/>
      <c r="AS2391" s="32"/>
      <c r="AT2391" s="28">
        <f>AR2391/($R2391*1000)</f>
        <v>0</v>
      </c>
      <c r="AU2391" s="28">
        <f>AS2391/($R2391*1000)</f>
        <v>0</v>
      </c>
      <c r="BB2391" s="1" t="s">
        <v>58</v>
      </c>
      <c r="BC2391" s="2">
        <v>42499</v>
      </c>
      <c r="BE2391" s="2">
        <v>43262</v>
      </c>
      <c r="BF2391" s="2">
        <v>43344</v>
      </c>
      <c r="BG2391" s="1" t="s">
        <v>59</v>
      </c>
      <c r="BI2391" s="1" t="s">
        <v>2394</v>
      </c>
      <c r="BJ2391" s="1" t="s">
        <v>3161</v>
      </c>
      <c r="BK2391" s="1" t="s">
        <v>2395</v>
      </c>
      <c r="BL2391" s="1" t="s">
        <v>726</v>
      </c>
      <c r="BM2391" s="1" t="s">
        <v>126</v>
      </c>
      <c r="BN2391" s="1" t="s">
        <v>5334</v>
      </c>
      <c r="BO2391" s="1">
        <v>99.96</v>
      </c>
      <c r="BP2391" s="1">
        <v>99.96</v>
      </c>
      <c r="BQ2391" s="1" t="s">
        <v>1485</v>
      </c>
      <c r="BR2391" s="1" t="s">
        <v>1486</v>
      </c>
      <c r="BS2391" s="1" t="s">
        <v>84</v>
      </c>
      <c r="BT2391" s="2">
        <v>44454</v>
      </c>
      <c r="BU2391" s="1">
        <v>99.96</v>
      </c>
      <c r="BV2391" s="1">
        <v>99.96</v>
      </c>
      <c r="BW2391" s="1">
        <v>99.96</v>
      </c>
      <c r="BX2391" s="1">
        <v>99.96</v>
      </c>
    </row>
    <row r="2392" spans="4:76" hidden="1" x14ac:dyDescent="0.25">
      <c r="D2392" s="4"/>
      <c r="E2392" s="5" t="str">
        <f>BJ2392</f>
        <v>DPP-2016-AUG</v>
      </c>
      <c r="F2392" s="5" t="str">
        <f>BK2392</f>
        <v>South</v>
      </c>
      <c r="H2392" s="5" t="str">
        <f>BB2392</f>
        <v>Done</v>
      </c>
      <c r="I2392" s="6" t="str">
        <f>BS2392</f>
        <v>Not Started</v>
      </c>
      <c r="J2392" s="1" t="s">
        <v>5335</v>
      </c>
      <c r="P2392" s="1" t="str">
        <f>BM2392</f>
        <v>NRIS</v>
      </c>
      <c r="R2392" s="1">
        <f>BP2392</f>
        <v>99.96</v>
      </c>
      <c r="T2392" s="1" t="str">
        <f>BQ2392</f>
        <v>Solar</v>
      </c>
      <c r="U2392" s="1" t="str">
        <f>BH2392</f>
        <v>Sunflower County</v>
      </c>
      <c r="V2392" s="1" t="str">
        <f>BI2392</f>
        <v>MS</v>
      </c>
      <c r="AB2392" s="1"/>
      <c r="AC2392" s="1"/>
      <c r="AJ2392" s="5"/>
      <c r="AK2392" s="5"/>
      <c r="AL2392" s="5"/>
      <c r="AM2392" s="5"/>
      <c r="AN2392" s="5"/>
      <c r="AO2392" s="5"/>
      <c r="AP2392" s="5"/>
      <c r="AQ2392" s="5"/>
      <c r="AR2392" s="32"/>
      <c r="AS2392" s="32"/>
      <c r="AT2392" s="28">
        <f>AR2392/($R2392*1000)</f>
        <v>0</v>
      </c>
      <c r="AU2392" s="28">
        <f>AS2392/($R2392*1000)</f>
        <v>0</v>
      </c>
      <c r="BB2392" s="1" t="s">
        <v>58</v>
      </c>
      <c r="BC2392" s="2">
        <v>42499</v>
      </c>
      <c r="BE2392" s="2">
        <v>43263</v>
      </c>
      <c r="BF2392" s="2">
        <v>43344</v>
      </c>
      <c r="BG2392" s="1" t="s">
        <v>59</v>
      </c>
      <c r="BH2392" s="1" t="s">
        <v>3109</v>
      </c>
      <c r="BI2392" s="1" t="s">
        <v>2526</v>
      </c>
      <c r="BJ2392" s="1" t="s">
        <v>3161</v>
      </c>
      <c r="BK2392" s="1" t="s">
        <v>2395</v>
      </c>
      <c r="BL2392" s="1" t="s">
        <v>726</v>
      </c>
      <c r="BM2392" s="1" t="s">
        <v>126</v>
      </c>
      <c r="BN2392" s="1" t="s">
        <v>5336</v>
      </c>
      <c r="BO2392" s="1">
        <v>99.96</v>
      </c>
      <c r="BP2392" s="1">
        <v>99.96</v>
      </c>
      <c r="BQ2392" s="1" t="s">
        <v>1485</v>
      </c>
      <c r="BR2392" s="1" t="s">
        <v>1486</v>
      </c>
      <c r="BS2392" s="1" t="s">
        <v>84</v>
      </c>
      <c r="BT2392" s="2">
        <v>44454</v>
      </c>
      <c r="BU2392" s="1">
        <v>99.96</v>
      </c>
      <c r="BV2392" s="1">
        <v>99.96</v>
      </c>
      <c r="BW2392" s="1">
        <v>99.96</v>
      </c>
      <c r="BX2392" s="1">
        <v>99.96</v>
      </c>
    </row>
    <row r="2393" spans="4:76" hidden="1" x14ac:dyDescent="0.25">
      <c r="D2393" s="4"/>
      <c r="E2393" s="5">
        <f>BJ2393</f>
        <v>0</v>
      </c>
      <c r="F2393" s="5">
        <f>BK2393</f>
        <v>0</v>
      </c>
      <c r="H2393" s="5" t="str">
        <f>BB2393</f>
        <v>Withdrawn</v>
      </c>
      <c r="I2393" s="6" t="str">
        <f>BS2393</f>
        <v>Not Started</v>
      </c>
      <c r="J2393" s="1" t="s">
        <v>3516</v>
      </c>
      <c r="P2393" s="1" t="str">
        <f>BM2393</f>
        <v>NRIS</v>
      </c>
      <c r="R2393" s="1">
        <f>BP2393</f>
        <v>99.96</v>
      </c>
      <c r="T2393" s="1" t="str">
        <f>BQ2393</f>
        <v>Solar</v>
      </c>
      <c r="U2393" s="1" t="str">
        <f>BH2393</f>
        <v>Morehouse Parish</v>
      </c>
      <c r="V2393" s="1" t="str">
        <f>BI2393</f>
        <v>LA</v>
      </c>
      <c r="AB2393" s="1"/>
      <c r="AC2393" s="1"/>
      <c r="AJ2393" s="5"/>
      <c r="AK2393" s="5"/>
      <c r="AL2393" s="5"/>
      <c r="AM2393" s="5"/>
      <c r="AN2393" s="5"/>
      <c r="AO2393" s="5"/>
      <c r="AP2393" s="5"/>
      <c r="AQ2393" s="5"/>
      <c r="AR2393" s="32"/>
      <c r="AS2393" s="32"/>
      <c r="AT2393" s="28">
        <f>AR2393/($R2393*1000)</f>
        <v>0</v>
      </c>
      <c r="AU2393" s="28">
        <f>AS2393/($R2393*1000)</f>
        <v>0</v>
      </c>
      <c r="BB2393" s="1" t="s">
        <v>73</v>
      </c>
      <c r="BC2393" s="2">
        <v>42499</v>
      </c>
      <c r="BD2393" s="2">
        <v>42894</v>
      </c>
      <c r="BF2393" s="2">
        <v>43344</v>
      </c>
      <c r="BG2393" s="1" t="s">
        <v>59</v>
      </c>
      <c r="BH2393" s="1" t="s">
        <v>3432</v>
      </c>
      <c r="BI2393" s="1" t="s">
        <v>61</v>
      </c>
      <c r="BL2393" s="1" t="s">
        <v>536</v>
      </c>
      <c r="BM2393" s="1" t="s">
        <v>126</v>
      </c>
      <c r="BN2393" s="1" t="s">
        <v>78</v>
      </c>
      <c r="BO2393" s="1">
        <v>99.96</v>
      </c>
      <c r="BP2393" s="1">
        <v>99.96</v>
      </c>
      <c r="BQ2393" s="1" t="s">
        <v>1485</v>
      </c>
      <c r="BR2393" s="1" t="s">
        <v>1486</v>
      </c>
      <c r="BS2393" s="1" t="s">
        <v>84</v>
      </c>
      <c r="BU2393" s="1">
        <v>0</v>
      </c>
      <c r="BV2393" s="1">
        <v>0</v>
      </c>
      <c r="BW2393" s="1">
        <v>0</v>
      </c>
      <c r="BX2393" s="1">
        <v>0</v>
      </c>
    </row>
    <row r="2394" spans="4:76" hidden="1" x14ac:dyDescent="0.25">
      <c r="D2394" s="4"/>
      <c r="E2394" s="5" t="str">
        <f>BJ2394</f>
        <v>DPP-2016-AUG</v>
      </c>
      <c r="F2394" s="5" t="str">
        <f>BK2394</f>
        <v>East (ATC)</v>
      </c>
      <c r="H2394" s="5" t="str">
        <f>BB2394</f>
        <v>Withdrawn</v>
      </c>
      <c r="I2394" s="6" t="str">
        <f>BS2394</f>
        <v>Not Started</v>
      </c>
      <c r="J2394" s="1" t="s">
        <v>3335</v>
      </c>
      <c r="P2394" s="1" t="str">
        <f>BM2394</f>
        <v>NRIS</v>
      </c>
      <c r="R2394" s="1">
        <f>BP2394</f>
        <v>150</v>
      </c>
      <c r="T2394" s="1" t="str">
        <f>BQ2394</f>
        <v>Wind</v>
      </c>
      <c r="U2394" s="1" t="str">
        <f>BH2394</f>
        <v>Monroe County</v>
      </c>
      <c r="V2394" s="1" t="str">
        <f>BI2394</f>
        <v>WI</v>
      </c>
      <c r="AB2394" s="1"/>
      <c r="AC2394" s="1"/>
      <c r="AJ2394" s="5"/>
      <c r="AK2394" s="5"/>
      <c r="AL2394" s="5"/>
      <c r="AM2394" s="5"/>
      <c r="AN2394" s="5"/>
      <c r="AO2394" s="5"/>
      <c r="AP2394" s="5"/>
      <c r="AQ2394" s="5"/>
      <c r="AR2394" s="32"/>
      <c r="AS2394" s="32"/>
      <c r="AT2394" s="28">
        <f>AR2394/($R2394*1000)</f>
        <v>0</v>
      </c>
      <c r="AU2394" s="28">
        <f>AS2394/($R2394*1000)</f>
        <v>0</v>
      </c>
      <c r="BB2394" s="1" t="s">
        <v>73</v>
      </c>
      <c r="BC2394" s="2">
        <v>42499</v>
      </c>
      <c r="BD2394" s="2">
        <v>42818</v>
      </c>
      <c r="BF2394" s="2">
        <v>43361</v>
      </c>
      <c r="BG2394" s="1" t="s">
        <v>74</v>
      </c>
      <c r="BH2394" s="1" t="s">
        <v>310</v>
      </c>
      <c r="BI2394" s="1" t="s">
        <v>76</v>
      </c>
      <c r="BJ2394" s="1" t="s">
        <v>3161</v>
      </c>
      <c r="BK2394" s="1" t="s">
        <v>2196</v>
      </c>
      <c r="BL2394" s="1" t="s">
        <v>726</v>
      </c>
      <c r="BM2394" s="1" t="s">
        <v>126</v>
      </c>
      <c r="BN2394" s="1" t="s">
        <v>3336</v>
      </c>
      <c r="BO2394" s="1">
        <v>150</v>
      </c>
      <c r="BP2394" s="1">
        <v>150</v>
      </c>
      <c r="BQ2394" s="1" t="s">
        <v>97</v>
      </c>
      <c r="BR2394" s="1" t="s">
        <v>98</v>
      </c>
      <c r="BS2394" s="1" t="s">
        <v>84</v>
      </c>
      <c r="BU2394" s="1">
        <v>0</v>
      </c>
      <c r="BV2394" s="1">
        <v>0</v>
      </c>
      <c r="BW2394" s="1">
        <v>0</v>
      </c>
      <c r="BX2394" s="1">
        <v>0</v>
      </c>
    </row>
    <row r="2395" spans="4:76" hidden="1" x14ac:dyDescent="0.25">
      <c r="D2395" s="4"/>
      <c r="E2395" s="5" t="str">
        <f>BJ2395</f>
        <v>DPP-2016-AUG</v>
      </c>
      <c r="F2395" s="5" t="str">
        <f>BK2395</f>
        <v>West</v>
      </c>
      <c r="H2395" s="5" t="str">
        <f>BB2395</f>
        <v>Withdrawn</v>
      </c>
      <c r="I2395" s="6" t="str">
        <f>BS2395</f>
        <v>Not Started</v>
      </c>
      <c r="J2395" s="1" t="s">
        <v>4537</v>
      </c>
      <c r="P2395" s="1" t="str">
        <f>BM2395</f>
        <v>NRIS</v>
      </c>
      <c r="R2395" s="1">
        <f>BP2395</f>
        <v>150</v>
      </c>
      <c r="T2395" s="1" t="str">
        <f>BQ2395</f>
        <v>Wind</v>
      </c>
      <c r="U2395" s="1" t="str">
        <f>BH2395</f>
        <v>Logan County</v>
      </c>
      <c r="V2395" s="1" t="str">
        <f>BI2395</f>
        <v>ND</v>
      </c>
      <c r="AA2395" s="1">
        <f>IF(Z2395=1,IF(H2395="done",1,0),0)</f>
        <v>0</v>
      </c>
      <c r="AB2395" s="1"/>
      <c r="AC2395" s="1"/>
      <c r="AJ2395" s="5"/>
      <c r="AK2395" s="5"/>
      <c r="AL2395" s="5"/>
      <c r="AM2395" s="5"/>
      <c r="AN2395" s="5"/>
      <c r="AO2395" s="5"/>
      <c r="AP2395" s="5"/>
      <c r="AQ2395" s="5"/>
      <c r="AR2395" s="32"/>
      <c r="AS2395" s="32"/>
      <c r="AT2395" s="28">
        <f>AR2395/($R2395*1000)</f>
        <v>0</v>
      </c>
      <c r="AU2395" s="28">
        <f>AS2395/($R2395*1000)</f>
        <v>0</v>
      </c>
      <c r="BB2395" s="1" t="s">
        <v>73</v>
      </c>
      <c r="BC2395" s="2">
        <v>42499</v>
      </c>
      <c r="BD2395" s="2">
        <v>43385</v>
      </c>
      <c r="BF2395" s="2">
        <v>43344</v>
      </c>
      <c r="BG2395" s="1" t="s">
        <v>192</v>
      </c>
      <c r="BH2395" s="1" t="s">
        <v>840</v>
      </c>
      <c r="BI2395" s="1" t="s">
        <v>194</v>
      </c>
      <c r="BJ2395" s="1" t="s">
        <v>3161</v>
      </c>
      <c r="BK2395" s="1" t="s">
        <v>725</v>
      </c>
      <c r="BL2395" s="1" t="s">
        <v>726</v>
      </c>
      <c r="BM2395" s="1" t="s">
        <v>126</v>
      </c>
      <c r="BN2395" s="1" t="s">
        <v>4538</v>
      </c>
      <c r="BO2395" s="1">
        <v>150</v>
      </c>
      <c r="BP2395" s="1">
        <v>150</v>
      </c>
      <c r="BQ2395" s="1" t="s">
        <v>97</v>
      </c>
      <c r="BR2395" s="1" t="s">
        <v>98</v>
      </c>
      <c r="BS2395" s="1" t="s">
        <v>84</v>
      </c>
      <c r="BU2395" s="1">
        <v>0</v>
      </c>
      <c r="BV2395" s="1">
        <v>0</v>
      </c>
      <c r="BW2395" s="1">
        <v>0</v>
      </c>
      <c r="BX2395" s="1">
        <v>0</v>
      </c>
    </row>
    <row r="2396" spans="4:76" hidden="1" x14ac:dyDescent="0.25">
      <c r="D2396" s="4"/>
      <c r="E2396" s="5" t="str">
        <f>BJ2396</f>
        <v>DPP-2016-AUG</v>
      </c>
      <c r="F2396" s="5" t="str">
        <f>BK2396</f>
        <v>East (ITC)</v>
      </c>
      <c r="H2396" s="5" t="str">
        <f>BB2396</f>
        <v>Withdrawn</v>
      </c>
      <c r="I2396" s="6" t="str">
        <f>BS2396</f>
        <v>Not Started</v>
      </c>
      <c r="J2396" s="1" t="s">
        <v>4289</v>
      </c>
      <c r="P2396" s="1" t="str">
        <f>BM2396</f>
        <v>NRIS</v>
      </c>
      <c r="R2396" s="1">
        <f>BP2396</f>
        <v>100</v>
      </c>
      <c r="T2396" s="1" t="str">
        <f>BQ2396</f>
        <v>Wind</v>
      </c>
      <c r="U2396" s="1" t="str">
        <f>BH2396</f>
        <v>Montcalm County</v>
      </c>
      <c r="V2396" s="1" t="str">
        <f>BI2396</f>
        <v>MI</v>
      </c>
      <c r="AB2396" s="1"/>
      <c r="AC2396" s="1"/>
      <c r="AJ2396" s="5"/>
      <c r="AK2396" s="5"/>
      <c r="AL2396" s="5"/>
      <c r="AM2396" s="5"/>
      <c r="AN2396" s="5"/>
      <c r="AO2396" s="5"/>
      <c r="AP2396" s="5"/>
      <c r="AQ2396" s="5"/>
      <c r="AR2396" s="32"/>
      <c r="AS2396" s="32"/>
      <c r="AT2396" s="28">
        <f>AR2396/($R2396*1000)</f>
        <v>0</v>
      </c>
      <c r="AU2396" s="28">
        <f>AS2396/($R2396*1000)</f>
        <v>0</v>
      </c>
      <c r="BB2396" s="1" t="s">
        <v>73</v>
      </c>
      <c r="BC2396" s="2">
        <v>42499</v>
      </c>
      <c r="BD2396" s="2">
        <v>43116</v>
      </c>
      <c r="BF2396" s="2">
        <v>43344</v>
      </c>
      <c r="BG2396" s="1" t="s">
        <v>139</v>
      </c>
      <c r="BH2396" s="1" t="s">
        <v>2492</v>
      </c>
      <c r="BI2396" s="1" t="s">
        <v>130</v>
      </c>
      <c r="BJ2396" s="1" t="s">
        <v>3161</v>
      </c>
      <c r="BK2396" s="1" t="s">
        <v>1808</v>
      </c>
      <c r="BL2396" s="1" t="s">
        <v>726</v>
      </c>
      <c r="BM2396" s="1" t="s">
        <v>126</v>
      </c>
      <c r="BN2396" s="1" t="s">
        <v>4290</v>
      </c>
      <c r="BO2396" s="1">
        <v>100</v>
      </c>
      <c r="BP2396" s="1">
        <v>100</v>
      </c>
      <c r="BQ2396" s="1" t="s">
        <v>97</v>
      </c>
      <c r="BR2396" s="1" t="s">
        <v>98</v>
      </c>
      <c r="BS2396" s="1" t="s">
        <v>84</v>
      </c>
      <c r="BU2396" s="1">
        <v>100</v>
      </c>
      <c r="BV2396" s="1">
        <v>100</v>
      </c>
      <c r="BW2396" s="1">
        <v>0</v>
      </c>
      <c r="BX2396" s="1">
        <v>0</v>
      </c>
    </row>
    <row r="2397" spans="4:76" hidden="1" x14ac:dyDescent="0.25">
      <c r="D2397" s="4"/>
      <c r="E2397" s="5" t="str">
        <f>BJ2397</f>
        <v>DPP-2016-AUG</v>
      </c>
      <c r="F2397" s="5" t="str">
        <f>BK2397</f>
        <v>East (ITC)</v>
      </c>
      <c r="H2397" s="5" t="str">
        <f>BB2397</f>
        <v>Withdrawn</v>
      </c>
      <c r="I2397" s="6" t="str">
        <f>BS2397</f>
        <v>Not Started</v>
      </c>
      <c r="J2397" s="1" t="s">
        <v>4222</v>
      </c>
      <c r="P2397" s="1" t="str">
        <f>BM2397</f>
        <v>NRIS</v>
      </c>
      <c r="R2397" s="1">
        <f>BP2397</f>
        <v>136</v>
      </c>
      <c r="T2397" s="1" t="str">
        <f>BQ2397</f>
        <v>Wind</v>
      </c>
      <c r="U2397" s="1" t="str">
        <f>BH2397</f>
        <v>Muskegon County</v>
      </c>
      <c r="V2397" s="1" t="str">
        <f>BI2397</f>
        <v>MI</v>
      </c>
      <c r="AB2397" s="1"/>
      <c r="AC2397" s="1"/>
      <c r="AJ2397" s="5"/>
      <c r="AK2397" s="5"/>
      <c r="AL2397" s="5"/>
      <c r="AM2397" s="5"/>
      <c r="AN2397" s="5"/>
      <c r="AO2397" s="5"/>
      <c r="AP2397" s="5"/>
      <c r="AQ2397" s="5"/>
      <c r="AR2397" s="32"/>
      <c r="AS2397" s="32"/>
      <c r="AT2397" s="28">
        <f>AR2397/($R2397*1000)</f>
        <v>0</v>
      </c>
      <c r="AU2397" s="28">
        <f>AS2397/($R2397*1000)</f>
        <v>0</v>
      </c>
      <c r="BB2397" s="1" t="s">
        <v>73</v>
      </c>
      <c r="BC2397" s="2">
        <v>42499</v>
      </c>
      <c r="BD2397" s="2">
        <v>42965</v>
      </c>
      <c r="BF2397" s="2">
        <v>43344</v>
      </c>
      <c r="BG2397" s="1" t="s">
        <v>139</v>
      </c>
      <c r="BH2397" s="1" t="s">
        <v>3293</v>
      </c>
      <c r="BI2397" s="1" t="s">
        <v>130</v>
      </c>
      <c r="BJ2397" s="1" t="s">
        <v>3161</v>
      </c>
      <c r="BK2397" s="1" t="s">
        <v>1808</v>
      </c>
      <c r="BL2397" s="1" t="s">
        <v>726</v>
      </c>
      <c r="BM2397" s="1" t="s">
        <v>126</v>
      </c>
      <c r="BN2397" s="1" t="s">
        <v>4223</v>
      </c>
      <c r="BO2397" s="1">
        <v>136</v>
      </c>
      <c r="BP2397" s="1">
        <v>136</v>
      </c>
      <c r="BQ2397" s="1" t="s">
        <v>97</v>
      </c>
      <c r="BR2397" s="1" t="s">
        <v>98</v>
      </c>
      <c r="BS2397" s="1" t="s">
        <v>84</v>
      </c>
      <c r="BU2397" s="1">
        <v>0</v>
      </c>
      <c r="BV2397" s="1">
        <v>0</v>
      </c>
      <c r="BW2397" s="1">
        <v>0</v>
      </c>
      <c r="BX2397" s="1">
        <v>0</v>
      </c>
    </row>
    <row r="2398" spans="4:76" hidden="1" x14ac:dyDescent="0.25">
      <c r="D2398" s="4"/>
      <c r="E2398" s="5">
        <f>BJ2398</f>
        <v>0</v>
      </c>
      <c r="F2398" s="5">
        <f>BK2398</f>
        <v>0</v>
      </c>
      <c r="H2398" s="5" t="str">
        <f>BB2398</f>
        <v>Withdrawn</v>
      </c>
      <c r="I2398" s="6" t="str">
        <f>BS2398</f>
        <v>Not Started</v>
      </c>
      <c r="J2398" s="1" t="s">
        <v>3538</v>
      </c>
      <c r="P2398" s="1" t="str">
        <f>BM2398</f>
        <v>NRIS</v>
      </c>
      <c r="R2398" s="1">
        <f>BP2398</f>
        <v>300</v>
      </c>
      <c r="T2398" s="1" t="str">
        <f>BQ2398</f>
        <v>Wind</v>
      </c>
      <c r="U2398" s="1" t="str">
        <f>BH2398</f>
        <v>Benton County</v>
      </c>
      <c r="V2398" s="1" t="str">
        <f>BI2398</f>
        <v>IA</v>
      </c>
      <c r="AB2398" s="1"/>
      <c r="AC2398" s="1"/>
      <c r="AJ2398" s="5"/>
      <c r="AK2398" s="5"/>
      <c r="AL2398" s="5"/>
      <c r="AM2398" s="5"/>
      <c r="AN2398" s="5"/>
      <c r="AO2398" s="5"/>
      <c r="AP2398" s="5"/>
      <c r="AQ2398" s="5"/>
      <c r="AR2398" s="32"/>
      <c r="AS2398" s="32"/>
      <c r="AT2398" s="28">
        <f>AR2398/($R2398*1000)</f>
        <v>0</v>
      </c>
      <c r="AU2398" s="28">
        <f>AS2398/($R2398*1000)</f>
        <v>0</v>
      </c>
      <c r="BB2398" s="1" t="s">
        <v>73</v>
      </c>
      <c r="BC2398" s="2">
        <v>42499</v>
      </c>
      <c r="BD2398" s="2">
        <v>42894</v>
      </c>
      <c r="BF2398" s="2">
        <v>43344</v>
      </c>
      <c r="BG2398" s="1" t="s">
        <v>87</v>
      </c>
      <c r="BH2398" s="1" t="s">
        <v>872</v>
      </c>
      <c r="BI2398" s="1" t="s">
        <v>89</v>
      </c>
      <c r="BL2398" s="1" t="s">
        <v>536</v>
      </c>
      <c r="BM2398" s="1" t="s">
        <v>126</v>
      </c>
      <c r="BN2398" s="1" t="s">
        <v>78</v>
      </c>
      <c r="BO2398" s="1">
        <v>300</v>
      </c>
      <c r="BP2398" s="1">
        <v>300</v>
      </c>
      <c r="BQ2398" s="1" t="s">
        <v>97</v>
      </c>
      <c r="BR2398" s="1" t="s">
        <v>98</v>
      </c>
      <c r="BS2398" s="1" t="s">
        <v>84</v>
      </c>
      <c r="BU2398" s="1">
        <v>0</v>
      </c>
      <c r="BV2398" s="1">
        <v>0</v>
      </c>
      <c r="BW2398" s="1">
        <v>0</v>
      </c>
      <c r="BX2398" s="1">
        <v>0</v>
      </c>
    </row>
    <row r="2399" spans="4:76" x14ac:dyDescent="0.25">
      <c r="D2399" s="4"/>
      <c r="E2399" s="5" t="str">
        <f>BJ2399</f>
        <v>DPP-2016-AUG</v>
      </c>
      <c r="F2399" s="5" t="str">
        <f>BK2399</f>
        <v>West</v>
      </c>
      <c r="G2399" s="5" t="str">
        <f>_xlfn.CONCAT(E2399,F2399)</f>
        <v>DPP-2016-AUGWest</v>
      </c>
      <c r="H2399" s="5" t="str">
        <f>BB2399</f>
        <v>Done</v>
      </c>
      <c r="I2399" s="6" t="str">
        <f>BS2399</f>
        <v>In Service</v>
      </c>
      <c r="J2399" s="1" t="s">
        <v>5349</v>
      </c>
      <c r="P2399" s="1" t="str">
        <f>BM2399</f>
        <v>NRIS</v>
      </c>
      <c r="Q2399" s="1" t="s">
        <v>6202</v>
      </c>
      <c r="R2399" s="1">
        <f>BP2399</f>
        <v>110</v>
      </c>
      <c r="T2399" s="1" t="str">
        <f>BQ2399</f>
        <v>Wind</v>
      </c>
      <c r="U2399" s="1" t="str">
        <f>BH2399</f>
        <v>Nodaway County</v>
      </c>
      <c r="V2399" s="1" t="str">
        <f>BI2399</f>
        <v>MO</v>
      </c>
      <c r="Z2399" s="1">
        <v>1</v>
      </c>
      <c r="AA2399" s="1">
        <f>IF(H2399="Withdrawn",0,1)</f>
        <v>1</v>
      </c>
      <c r="AB2399" s="36">
        <v>1106198</v>
      </c>
      <c r="AC2399" s="36">
        <v>476247</v>
      </c>
      <c r="AJ2399" s="5"/>
      <c r="AK2399" s="5"/>
      <c r="AL2399" s="32">
        <f>SUM(AB2399:AK2399)</f>
        <v>1582445</v>
      </c>
      <c r="AM2399" s="32"/>
      <c r="AN2399" s="32"/>
      <c r="AO2399" s="32">
        <v>0</v>
      </c>
      <c r="AP2399" s="32">
        <f>2371999+7000000</f>
        <v>9371999</v>
      </c>
      <c r="AQ2399" s="32">
        <v>250000</v>
      </c>
      <c r="AR2399" s="32">
        <f>AM2399+AP2399</f>
        <v>9371999</v>
      </c>
      <c r="AS2399" s="32">
        <f>AR2399+AN2399+AO2399+AQ2399</f>
        <v>9621999</v>
      </c>
      <c r="AT2399" s="28">
        <f>AR2399/($R2399*1000)</f>
        <v>85.199990909090914</v>
      </c>
      <c r="AU2399" s="28">
        <f>AS2399/($R2399*1000)</f>
        <v>87.47271818181818</v>
      </c>
      <c r="AV2399" s="16">
        <f>IF(P2399 = "NRIS",AS2399,AR2399)</f>
        <v>9621999</v>
      </c>
      <c r="BB2399" s="1" t="s">
        <v>58</v>
      </c>
      <c r="BC2399" s="2">
        <v>42499</v>
      </c>
      <c r="BE2399" s="2">
        <v>43817</v>
      </c>
      <c r="BF2399" s="2">
        <v>44075</v>
      </c>
      <c r="BG2399" s="1" t="s">
        <v>251</v>
      </c>
      <c r="BH2399" s="1" t="s">
        <v>487</v>
      </c>
      <c r="BI2399" s="1" t="s">
        <v>488</v>
      </c>
      <c r="BJ2399" s="1" t="s">
        <v>3161</v>
      </c>
      <c r="BK2399" s="1" t="s">
        <v>725</v>
      </c>
      <c r="BL2399" s="1" t="s">
        <v>726</v>
      </c>
      <c r="BM2399" s="1" t="s">
        <v>126</v>
      </c>
      <c r="BN2399" s="1" t="s">
        <v>5350</v>
      </c>
      <c r="BO2399" s="1">
        <v>110</v>
      </c>
      <c r="BP2399" s="1">
        <v>110</v>
      </c>
      <c r="BQ2399" s="1" t="s">
        <v>97</v>
      </c>
      <c r="BR2399" s="1" t="s">
        <v>98</v>
      </c>
      <c r="BS2399" s="1" t="s">
        <v>65</v>
      </c>
      <c r="BT2399" s="2">
        <v>44105</v>
      </c>
      <c r="BU2399" s="1">
        <v>110</v>
      </c>
      <c r="BV2399" s="1">
        <v>110</v>
      </c>
      <c r="BW2399" s="1">
        <v>110</v>
      </c>
      <c r="BX2399" s="1">
        <v>110</v>
      </c>
    </row>
    <row r="2400" spans="4:76" hidden="1" x14ac:dyDescent="0.25">
      <c r="D2400" s="4"/>
      <c r="E2400" s="5">
        <f>BJ2400</f>
        <v>0</v>
      </c>
      <c r="F2400" s="5">
        <f>BK2400</f>
        <v>0</v>
      </c>
      <c r="H2400" s="5" t="str">
        <f>BB2400</f>
        <v>Withdrawn</v>
      </c>
      <c r="I2400" s="6" t="str">
        <f>BS2400</f>
        <v>Not Started</v>
      </c>
      <c r="J2400" s="1" t="s">
        <v>3539</v>
      </c>
      <c r="P2400" s="1" t="str">
        <f>BM2400</f>
        <v>NRIS</v>
      </c>
      <c r="R2400" s="1">
        <f>BP2400</f>
        <v>150</v>
      </c>
      <c r="T2400" s="1" t="str">
        <f>BQ2400</f>
        <v>Wind</v>
      </c>
      <c r="U2400" s="1" t="str">
        <f>BH2400</f>
        <v>Kittson County, Marshall County</v>
      </c>
      <c r="V2400" s="1" t="str">
        <f>BI2400</f>
        <v>MN</v>
      </c>
      <c r="AB2400" s="1"/>
      <c r="AC2400" s="1"/>
      <c r="AJ2400" s="5"/>
      <c r="AK2400" s="5"/>
      <c r="AL2400" s="5"/>
      <c r="AM2400" s="5"/>
      <c r="AN2400" s="5"/>
      <c r="AO2400" s="5"/>
      <c r="AP2400" s="5"/>
      <c r="AQ2400" s="5"/>
      <c r="AR2400" s="32"/>
      <c r="AS2400" s="32"/>
      <c r="AT2400" s="28">
        <f>AR2400/($R2400*1000)</f>
        <v>0</v>
      </c>
      <c r="AU2400" s="28">
        <f>AS2400/($R2400*1000)</f>
        <v>0</v>
      </c>
      <c r="BB2400" s="1" t="s">
        <v>73</v>
      </c>
      <c r="BC2400" s="2">
        <v>42499</v>
      </c>
      <c r="BD2400" s="2">
        <v>42894</v>
      </c>
      <c r="BF2400" s="2">
        <v>43344</v>
      </c>
      <c r="BG2400" s="1" t="s">
        <v>203</v>
      </c>
      <c r="BH2400" s="1" t="s">
        <v>3540</v>
      </c>
      <c r="BI2400" s="1" t="s">
        <v>93</v>
      </c>
      <c r="BL2400" s="1" t="s">
        <v>536</v>
      </c>
      <c r="BM2400" s="1" t="s">
        <v>126</v>
      </c>
      <c r="BN2400" s="1" t="s">
        <v>78</v>
      </c>
      <c r="BO2400" s="1">
        <v>150</v>
      </c>
      <c r="BP2400" s="1">
        <v>150</v>
      </c>
      <c r="BQ2400" s="1" t="s">
        <v>97</v>
      </c>
      <c r="BR2400" s="1" t="s">
        <v>98</v>
      </c>
      <c r="BS2400" s="1" t="s">
        <v>84</v>
      </c>
      <c r="BU2400" s="1">
        <v>0</v>
      </c>
      <c r="BV2400" s="1">
        <v>0</v>
      </c>
      <c r="BW2400" s="1">
        <v>0</v>
      </c>
      <c r="BX2400" s="1">
        <v>0</v>
      </c>
    </row>
    <row r="2401" spans="4:76" hidden="1" x14ac:dyDescent="0.25">
      <c r="D2401" s="4"/>
      <c r="E2401" s="5" t="str">
        <f>BJ2401</f>
        <v>DPP-2016-AUG</v>
      </c>
      <c r="F2401" s="5" t="str">
        <f>BK2401</f>
        <v>West</v>
      </c>
      <c r="H2401" s="5" t="str">
        <f>BB2401</f>
        <v>Withdrawn</v>
      </c>
      <c r="I2401" s="6" t="str">
        <f>BS2401</f>
        <v>Not Started</v>
      </c>
      <c r="J2401" s="1" t="s">
        <v>4539</v>
      </c>
      <c r="P2401" s="1" t="str">
        <f>BM2401</f>
        <v>NRIS</v>
      </c>
      <c r="R2401" s="1">
        <f>BP2401</f>
        <v>100</v>
      </c>
      <c r="T2401" s="1" t="str">
        <f>BQ2401</f>
        <v>Wind</v>
      </c>
      <c r="U2401" s="1" t="str">
        <f>BH2401</f>
        <v>Stutsman County</v>
      </c>
      <c r="V2401" s="1" t="str">
        <f>BI2401</f>
        <v>ND</v>
      </c>
      <c r="AA2401" s="1">
        <f>IF(Z2401=1,IF(H2401="done",1,0),0)</f>
        <v>0</v>
      </c>
      <c r="AB2401" s="1"/>
      <c r="AC2401" s="1"/>
      <c r="AJ2401" s="5"/>
      <c r="AK2401" s="5"/>
      <c r="AL2401" s="5"/>
      <c r="AM2401" s="5"/>
      <c r="AN2401" s="5"/>
      <c r="AO2401" s="5"/>
      <c r="AP2401" s="5"/>
      <c r="AQ2401" s="5"/>
      <c r="AR2401" s="32"/>
      <c r="AS2401" s="32"/>
      <c r="AT2401" s="28">
        <f>AR2401/($R2401*1000)</f>
        <v>0</v>
      </c>
      <c r="AU2401" s="28">
        <f>AS2401/($R2401*1000)</f>
        <v>0</v>
      </c>
      <c r="BB2401" s="1" t="s">
        <v>73</v>
      </c>
      <c r="BC2401" s="2">
        <v>42499</v>
      </c>
      <c r="BD2401" s="2">
        <v>43385</v>
      </c>
      <c r="BF2401" s="2">
        <v>43313</v>
      </c>
      <c r="BG2401" s="1" t="s">
        <v>203</v>
      </c>
      <c r="BH2401" s="1" t="s">
        <v>291</v>
      </c>
      <c r="BI2401" s="1" t="s">
        <v>194</v>
      </c>
      <c r="BJ2401" s="1" t="s">
        <v>3161</v>
      </c>
      <c r="BK2401" s="1" t="s">
        <v>725</v>
      </c>
      <c r="BL2401" s="1" t="s">
        <v>726</v>
      </c>
      <c r="BM2401" s="1" t="s">
        <v>126</v>
      </c>
      <c r="BN2401" s="1" t="s">
        <v>4540</v>
      </c>
      <c r="BO2401" s="1">
        <v>100</v>
      </c>
      <c r="BP2401" s="1">
        <v>100</v>
      </c>
      <c r="BQ2401" s="1" t="s">
        <v>97</v>
      </c>
      <c r="BR2401" s="1" t="s">
        <v>98</v>
      </c>
      <c r="BS2401" s="1" t="s">
        <v>84</v>
      </c>
      <c r="BU2401" s="1">
        <v>0</v>
      </c>
      <c r="BV2401" s="1">
        <v>0</v>
      </c>
      <c r="BW2401" s="1">
        <v>0</v>
      </c>
      <c r="BX2401" s="1">
        <v>0</v>
      </c>
    </row>
    <row r="2402" spans="4:76" x14ac:dyDescent="0.25">
      <c r="D2402" s="4"/>
      <c r="E2402" s="5" t="str">
        <f>BJ2402</f>
        <v>DPP-2016-AUG</v>
      </c>
      <c r="F2402" s="5" t="str">
        <f>BK2402</f>
        <v>West</v>
      </c>
      <c r="G2402" s="5" t="str">
        <f>_xlfn.CONCAT(E2402,F2402)</f>
        <v>DPP-2016-AUGWest</v>
      </c>
      <c r="H2402" s="5" t="str">
        <f>BB2402</f>
        <v>Done</v>
      </c>
      <c r="I2402" s="6" t="str">
        <f>BS2402</f>
        <v>In Service</v>
      </c>
      <c r="J2402" s="1" t="s">
        <v>5355</v>
      </c>
      <c r="P2402" s="1" t="str">
        <f>BM2402</f>
        <v>NRIS</v>
      </c>
      <c r="Q2402" s="1" t="s">
        <v>6202</v>
      </c>
      <c r="R2402" s="1">
        <f>BP2402</f>
        <v>66</v>
      </c>
      <c r="T2402" s="1" t="str">
        <f>BQ2402</f>
        <v>Wind</v>
      </c>
      <c r="U2402" s="1" t="str">
        <f>BH2402</f>
        <v>Howard County</v>
      </c>
      <c r="V2402" s="1" t="str">
        <f>BI2402</f>
        <v>IA</v>
      </c>
      <c r="Z2402" s="1">
        <v>1</v>
      </c>
      <c r="AA2402" s="1">
        <f>IF(H2402="Withdrawn",0,1)</f>
        <v>1</v>
      </c>
      <c r="AB2402" s="36">
        <v>496212</v>
      </c>
      <c r="AC2402" s="36">
        <v>1347250</v>
      </c>
      <c r="AJ2402" s="5"/>
      <c r="AK2402" s="5"/>
      <c r="AL2402" s="32">
        <f>SUM(AB2402:AK2402)</f>
        <v>1843462</v>
      </c>
      <c r="AM2402" s="32"/>
      <c r="AN2402" s="32"/>
      <c r="AO2402" s="32">
        <v>0</v>
      </c>
      <c r="AP2402" s="32">
        <f>8586259+3582249</f>
        <v>12168508</v>
      </c>
      <c r="AQ2402" s="32">
        <v>0</v>
      </c>
      <c r="AR2402" s="32">
        <f>AM2402+AP2402</f>
        <v>12168508</v>
      </c>
      <c r="AS2402" s="32">
        <f>AR2402+AN2402+AO2402+AQ2402</f>
        <v>12168508</v>
      </c>
      <c r="AT2402" s="28">
        <f>AR2402/($R2402*1000)</f>
        <v>184.37133333333333</v>
      </c>
      <c r="AU2402" s="28">
        <f>AS2402/($R2402*1000)</f>
        <v>184.37133333333333</v>
      </c>
      <c r="AV2402" s="16">
        <f>IF(P2402 = "NRIS",AS2402,AR2402)</f>
        <v>12168508</v>
      </c>
      <c r="BB2402" s="1" t="s">
        <v>58</v>
      </c>
      <c r="BC2402" s="2">
        <v>42499</v>
      </c>
      <c r="BE2402" s="2">
        <v>43875</v>
      </c>
      <c r="BF2402" s="2">
        <v>43316</v>
      </c>
      <c r="BG2402" s="1" t="s">
        <v>3575</v>
      </c>
      <c r="BH2402" s="1" t="s">
        <v>538</v>
      </c>
      <c r="BI2402" s="1" t="s">
        <v>89</v>
      </c>
      <c r="BJ2402" s="1" t="s">
        <v>3161</v>
      </c>
      <c r="BK2402" s="1" t="s">
        <v>725</v>
      </c>
      <c r="BL2402" s="1" t="s">
        <v>726</v>
      </c>
      <c r="BM2402" s="1" t="s">
        <v>126</v>
      </c>
      <c r="BN2402" s="1" t="s">
        <v>5356</v>
      </c>
      <c r="BO2402" s="1">
        <v>66</v>
      </c>
      <c r="BP2402" s="1">
        <v>66</v>
      </c>
      <c r="BQ2402" s="1" t="s">
        <v>97</v>
      </c>
      <c r="BR2402" s="1" t="s">
        <v>98</v>
      </c>
      <c r="BS2402" s="1" t="s">
        <v>65</v>
      </c>
      <c r="BT2402" s="2">
        <v>43451</v>
      </c>
      <c r="BU2402" s="1">
        <v>66</v>
      </c>
      <c r="BV2402" s="1">
        <v>66</v>
      </c>
      <c r="BW2402" s="1">
        <v>66</v>
      </c>
      <c r="BX2402" s="1">
        <v>66</v>
      </c>
    </row>
    <row r="2403" spans="4:76" hidden="1" x14ac:dyDescent="0.25">
      <c r="D2403" s="4"/>
      <c r="E2403" s="5" t="str">
        <f>BJ2403</f>
        <v>DPP-2016-AUG</v>
      </c>
      <c r="F2403" s="5" t="str">
        <f>BK2403</f>
        <v>West</v>
      </c>
      <c r="H2403" s="5" t="str">
        <f>BB2403</f>
        <v>Withdrawn</v>
      </c>
      <c r="I2403" s="6" t="str">
        <f>BS2403</f>
        <v>Not Started</v>
      </c>
      <c r="J2403" s="1" t="s">
        <v>4541</v>
      </c>
      <c r="P2403" s="1" t="str">
        <f>BM2403</f>
        <v>NRIS</v>
      </c>
      <c r="R2403" s="1">
        <f>BP2403</f>
        <v>70</v>
      </c>
      <c r="T2403" s="1" t="str">
        <f>BQ2403</f>
        <v>Wind</v>
      </c>
      <c r="U2403" s="1" t="str">
        <f>BH2403</f>
        <v>Black Hawk County</v>
      </c>
      <c r="V2403" s="1" t="str">
        <f>BI2403</f>
        <v>IA</v>
      </c>
      <c r="AA2403" s="1">
        <f>IF(Z2403=1,IF(H2403="done",1,0),0)</f>
        <v>0</v>
      </c>
      <c r="AB2403" s="1"/>
      <c r="AC2403" s="1"/>
      <c r="AJ2403" s="5"/>
      <c r="AK2403" s="5"/>
      <c r="AL2403" s="5"/>
      <c r="AM2403" s="5"/>
      <c r="AN2403" s="5"/>
      <c r="AO2403" s="5"/>
      <c r="AP2403" s="5"/>
      <c r="AQ2403" s="5"/>
      <c r="AR2403" s="32"/>
      <c r="AS2403" s="32"/>
      <c r="AT2403" s="28">
        <f>AR2403/($R2403*1000)</f>
        <v>0</v>
      </c>
      <c r="AU2403" s="28">
        <f>AS2403/($R2403*1000)</f>
        <v>0</v>
      </c>
      <c r="BB2403" s="1" t="s">
        <v>73</v>
      </c>
      <c r="BC2403" s="2">
        <v>42499</v>
      </c>
      <c r="BD2403" s="2">
        <v>43385</v>
      </c>
      <c r="BF2403" s="2">
        <v>43316</v>
      </c>
      <c r="BG2403" s="1" t="s">
        <v>251</v>
      </c>
      <c r="BH2403" s="1" t="s">
        <v>1128</v>
      </c>
      <c r="BI2403" s="1" t="s">
        <v>89</v>
      </c>
      <c r="BJ2403" s="1" t="s">
        <v>3161</v>
      </c>
      <c r="BK2403" s="1" t="s">
        <v>725</v>
      </c>
      <c r="BL2403" s="1" t="s">
        <v>726</v>
      </c>
      <c r="BM2403" s="1" t="s">
        <v>126</v>
      </c>
      <c r="BN2403" s="1" t="s">
        <v>4542</v>
      </c>
      <c r="BO2403" s="1">
        <v>70</v>
      </c>
      <c r="BP2403" s="1">
        <v>70</v>
      </c>
      <c r="BQ2403" s="1" t="s">
        <v>97</v>
      </c>
      <c r="BR2403" s="1" t="s">
        <v>98</v>
      </c>
      <c r="BS2403" s="1" t="s">
        <v>84</v>
      </c>
      <c r="BU2403" s="1">
        <v>0</v>
      </c>
      <c r="BV2403" s="1">
        <v>0</v>
      </c>
      <c r="BW2403" s="1">
        <v>0</v>
      </c>
      <c r="BX2403" s="1">
        <v>0</v>
      </c>
    </row>
    <row r="2404" spans="4:76" hidden="1" x14ac:dyDescent="0.25">
      <c r="D2404" s="4"/>
      <c r="E2404" s="5">
        <f>BJ2404</f>
        <v>0</v>
      </c>
      <c r="F2404" s="5">
        <f>BK2404</f>
        <v>0</v>
      </c>
      <c r="H2404" s="5" t="str">
        <f>BB2404</f>
        <v>Withdrawn</v>
      </c>
      <c r="I2404" s="6" t="str">
        <f>BS2404</f>
        <v>Not Started</v>
      </c>
      <c r="J2404" s="1" t="s">
        <v>3864</v>
      </c>
      <c r="P2404" s="1" t="str">
        <f>BM2404</f>
        <v>NRIS</v>
      </c>
      <c r="R2404" s="1">
        <f>BP2404</f>
        <v>50</v>
      </c>
      <c r="T2404" s="1" t="str">
        <f>BQ2404</f>
        <v>Solar</v>
      </c>
      <c r="U2404" s="1" t="str">
        <f>BH2404</f>
        <v>Ouachita Parish</v>
      </c>
      <c r="V2404" s="1" t="str">
        <f>BI2404</f>
        <v>LA</v>
      </c>
      <c r="AB2404" s="1"/>
      <c r="AC2404" s="1"/>
      <c r="AJ2404" s="5"/>
      <c r="AK2404" s="5"/>
      <c r="AL2404" s="5"/>
      <c r="AM2404" s="5"/>
      <c r="AN2404" s="5"/>
      <c r="AO2404" s="5"/>
      <c r="AP2404" s="5"/>
      <c r="AQ2404" s="5"/>
      <c r="AR2404" s="32"/>
      <c r="AS2404" s="32"/>
      <c r="AT2404" s="28">
        <f>AR2404/($R2404*1000)</f>
        <v>0</v>
      </c>
      <c r="AU2404" s="28">
        <f>AS2404/($R2404*1000)</f>
        <v>0</v>
      </c>
      <c r="BB2404" s="1" t="s">
        <v>73</v>
      </c>
      <c r="BC2404" s="2">
        <v>42499</v>
      </c>
      <c r="BD2404" s="2">
        <v>42937</v>
      </c>
      <c r="BF2404" s="2">
        <v>43626</v>
      </c>
      <c r="BG2404" s="1" t="s">
        <v>59</v>
      </c>
      <c r="BH2404" s="1" t="s">
        <v>2984</v>
      </c>
      <c r="BI2404" s="1" t="s">
        <v>61</v>
      </c>
      <c r="BL2404" s="1" t="s">
        <v>536</v>
      </c>
      <c r="BM2404" s="1" t="s">
        <v>126</v>
      </c>
      <c r="BN2404" s="1" t="s">
        <v>78</v>
      </c>
      <c r="BO2404" s="1">
        <v>50</v>
      </c>
      <c r="BP2404" s="1">
        <v>50</v>
      </c>
      <c r="BQ2404" s="1" t="s">
        <v>1485</v>
      </c>
      <c r="BR2404" s="1" t="s">
        <v>1486</v>
      </c>
      <c r="BS2404" s="1" t="s">
        <v>84</v>
      </c>
      <c r="BU2404" s="1">
        <v>0</v>
      </c>
      <c r="BV2404" s="1">
        <v>0</v>
      </c>
      <c r="BW2404" s="1">
        <v>0</v>
      </c>
      <c r="BX2404" s="1">
        <v>0</v>
      </c>
    </row>
    <row r="2405" spans="4:76" hidden="1" x14ac:dyDescent="0.25">
      <c r="D2405" s="4"/>
      <c r="E2405" s="5">
        <f>BJ2405</f>
        <v>0</v>
      </c>
      <c r="F2405" s="5">
        <f>BK2405</f>
        <v>0</v>
      </c>
      <c r="H2405" s="5" t="str">
        <f>BB2405</f>
        <v>Withdrawn</v>
      </c>
      <c r="I2405" s="6" t="str">
        <f>BS2405</f>
        <v>Not Started</v>
      </c>
      <c r="J2405" s="1" t="s">
        <v>3093</v>
      </c>
      <c r="P2405" s="1" t="str">
        <f>BM2405</f>
        <v>NRIS</v>
      </c>
      <c r="R2405" s="1">
        <f>BP2405</f>
        <v>100</v>
      </c>
      <c r="T2405" s="1" t="str">
        <f>BQ2405</f>
        <v>Solar</v>
      </c>
      <c r="U2405" s="1" t="str">
        <f>BH2405</f>
        <v>Lincoln County</v>
      </c>
      <c r="V2405" s="1" t="str">
        <f>BI2405</f>
        <v>AR</v>
      </c>
      <c r="AB2405" s="1"/>
      <c r="AC2405" s="1"/>
      <c r="AJ2405" s="5"/>
      <c r="AK2405" s="5"/>
      <c r="AL2405" s="5"/>
      <c r="AM2405" s="5"/>
      <c r="AN2405" s="5"/>
      <c r="AO2405" s="5"/>
      <c r="AP2405" s="5"/>
      <c r="AQ2405" s="5"/>
      <c r="AR2405" s="32"/>
      <c r="AS2405" s="32"/>
      <c r="AT2405" s="28">
        <f>AR2405/($R2405*1000)</f>
        <v>0</v>
      </c>
      <c r="AU2405" s="28">
        <f>AS2405/($R2405*1000)</f>
        <v>0</v>
      </c>
      <c r="BB2405" s="1" t="s">
        <v>73</v>
      </c>
      <c r="BC2405" s="2">
        <v>42499</v>
      </c>
      <c r="BD2405" s="2">
        <v>42731</v>
      </c>
      <c r="BF2405" s="2">
        <v>43617</v>
      </c>
      <c r="BG2405" s="1" t="s">
        <v>59</v>
      </c>
      <c r="BH2405" s="1" t="s">
        <v>92</v>
      </c>
      <c r="BI2405" s="1" t="s">
        <v>2394</v>
      </c>
      <c r="BL2405" s="1" t="s">
        <v>536</v>
      </c>
      <c r="BM2405" s="1" t="s">
        <v>126</v>
      </c>
      <c r="BN2405" s="1" t="s">
        <v>78</v>
      </c>
      <c r="BO2405" s="1">
        <v>100</v>
      </c>
      <c r="BP2405" s="1">
        <v>100</v>
      </c>
      <c r="BQ2405" s="1" t="s">
        <v>1485</v>
      </c>
      <c r="BR2405" s="1" t="s">
        <v>1486</v>
      </c>
      <c r="BS2405" s="1" t="s">
        <v>84</v>
      </c>
      <c r="BU2405" s="1">
        <v>0</v>
      </c>
      <c r="BV2405" s="1">
        <v>0</v>
      </c>
      <c r="BW2405" s="1">
        <v>0</v>
      </c>
      <c r="BX2405" s="1">
        <v>0</v>
      </c>
    </row>
    <row r="2406" spans="4:76" hidden="1" x14ac:dyDescent="0.25">
      <c r="D2406" s="4"/>
      <c r="E2406" s="5" t="str">
        <f>BJ2406</f>
        <v>SPA-2016-NOV</v>
      </c>
      <c r="F2406" s="5">
        <f>BK2406</f>
        <v>0</v>
      </c>
      <c r="H2406" s="5" t="str">
        <f>BB2406</f>
        <v>Withdrawn</v>
      </c>
      <c r="I2406" s="6" t="str">
        <f>BS2406</f>
        <v>Not Started</v>
      </c>
      <c r="J2406" s="1" t="s">
        <v>3375</v>
      </c>
      <c r="P2406" s="1" t="str">
        <f>BM2406</f>
        <v>NRIS</v>
      </c>
      <c r="R2406" s="1">
        <f>BP2406</f>
        <v>58.7</v>
      </c>
      <c r="T2406" s="1" t="str">
        <f>BQ2406</f>
        <v>Solar</v>
      </c>
      <c r="U2406" s="1" t="str">
        <f>BH2406</f>
        <v>Franklin Parish</v>
      </c>
      <c r="V2406" s="1" t="str">
        <f>BI2406</f>
        <v>LA</v>
      </c>
      <c r="AB2406" s="1"/>
      <c r="AC2406" s="1"/>
      <c r="AJ2406" s="5"/>
      <c r="AK2406" s="5"/>
      <c r="AL2406" s="5"/>
      <c r="AM2406" s="5"/>
      <c r="AN2406" s="5"/>
      <c r="AO2406" s="5"/>
      <c r="AP2406" s="5"/>
      <c r="AQ2406" s="5"/>
      <c r="AR2406" s="32"/>
      <c r="AS2406" s="32"/>
      <c r="AT2406" s="28">
        <f>AR2406/($R2406*1000)</f>
        <v>0</v>
      </c>
      <c r="AU2406" s="28">
        <f>AS2406/($R2406*1000)</f>
        <v>0</v>
      </c>
      <c r="BB2406" s="1" t="s">
        <v>73</v>
      </c>
      <c r="BC2406" s="2">
        <v>42499</v>
      </c>
      <c r="BD2406" s="2">
        <v>42858</v>
      </c>
      <c r="BF2406" s="2">
        <v>43252</v>
      </c>
      <c r="BG2406" s="1" t="s">
        <v>59</v>
      </c>
      <c r="BH2406" s="1" t="s">
        <v>3376</v>
      </c>
      <c r="BI2406" s="1" t="s">
        <v>61</v>
      </c>
      <c r="BJ2406" s="1" t="s">
        <v>3377</v>
      </c>
      <c r="BL2406" s="1" t="s">
        <v>143</v>
      </c>
      <c r="BM2406" s="1" t="s">
        <v>126</v>
      </c>
      <c r="BN2406" s="1" t="s">
        <v>78</v>
      </c>
      <c r="BO2406" s="1">
        <v>58.7</v>
      </c>
      <c r="BP2406" s="1">
        <v>58.7</v>
      </c>
      <c r="BQ2406" s="1" t="s">
        <v>1485</v>
      </c>
      <c r="BR2406" s="1" t="s">
        <v>1486</v>
      </c>
      <c r="BS2406" s="1" t="s">
        <v>84</v>
      </c>
      <c r="BT2406" s="2">
        <v>43282</v>
      </c>
      <c r="BU2406" s="1">
        <v>0</v>
      </c>
      <c r="BV2406" s="1">
        <v>0</v>
      </c>
      <c r="BW2406" s="1">
        <v>0</v>
      </c>
      <c r="BX2406" s="1">
        <v>0</v>
      </c>
    </row>
    <row r="2407" spans="4:76" hidden="1" x14ac:dyDescent="0.25">
      <c r="D2407" s="4"/>
      <c r="E2407" s="5" t="str">
        <f>BJ2407</f>
        <v>DPP-2016-AUG</v>
      </c>
      <c r="F2407" s="5" t="str">
        <f>BK2407</f>
        <v>South</v>
      </c>
      <c r="H2407" s="5" t="str">
        <f>BB2407</f>
        <v>Withdrawn</v>
      </c>
      <c r="I2407" s="6" t="str">
        <f>BS2407</f>
        <v>Withdrawn</v>
      </c>
      <c r="J2407" s="1" t="s">
        <v>4737</v>
      </c>
      <c r="P2407" s="1" t="str">
        <f>BM2407</f>
        <v>NRIS</v>
      </c>
      <c r="R2407" s="1">
        <f>BP2407</f>
        <v>50</v>
      </c>
      <c r="T2407" s="1" t="str">
        <f>BQ2407</f>
        <v>Solar</v>
      </c>
      <c r="U2407" s="1" t="str">
        <f>BH2407</f>
        <v>St. Landry Parish</v>
      </c>
      <c r="V2407" s="1" t="str">
        <f>BI2407</f>
        <v>LA</v>
      </c>
      <c r="AB2407" s="1"/>
      <c r="AC2407" s="1"/>
      <c r="AJ2407" s="5"/>
      <c r="AK2407" s="5"/>
      <c r="AL2407" s="5"/>
      <c r="AM2407" s="5"/>
      <c r="AN2407" s="5"/>
      <c r="AO2407" s="5"/>
      <c r="AP2407" s="5"/>
      <c r="AQ2407" s="5"/>
      <c r="AR2407" s="32"/>
      <c r="AS2407" s="32"/>
      <c r="AT2407" s="28">
        <f>AR2407/($R2407*1000)</f>
        <v>0</v>
      </c>
      <c r="AU2407" s="28">
        <f>AS2407/($R2407*1000)</f>
        <v>0</v>
      </c>
      <c r="BB2407" s="1" t="s">
        <v>73</v>
      </c>
      <c r="BC2407" s="2">
        <v>42499</v>
      </c>
      <c r="BD2407" s="2">
        <v>43483</v>
      </c>
      <c r="BE2407" s="2">
        <v>43271</v>
      </c>
      <c r="BF2407" s="2">
        <v>43130</v>
      </c>
      <c r="BG2407" s="1" t="s">
        <v>59</v>
      </c>
      <c r="BH2407" s="1" t="s">
        <v>2930</v>
      </c>
      <c r="BI2407" s="1" t="s">
        <v>61</v>
      </c>
      <c r="BJ2407" s="1" t="s">
        <v>3161</v>
      </c>
      <c r="BK2407" s="1" t="s">
        <v>2395</v>
      </c>
      <c r="BL2407" s="1" t="s">
        <v>726</v>
      </c>
      <c r="BM2407" s="1" t="s">
        <v>126</v>
      </c>
      <c r="BN2407" s="1" t="s">
        <v>4738</v>
      </c>
      <c r="BO2407" s="1">
        <v>50</v>
      </c>
      <c r="BP2407" s="1">
        <v>50</v>
      </c>
      <c r="BQ2407" s="1" t="s">
        <v>1485</v>
      </c>
      <c r="BR2407" s="1" t="s">
        <v>1486</v>
      </c>
      <c r="BS2407" s="1" t="s">
        <v>73</v>
      </c>
      <c r="BU2407" s="1">
        <v>50</v>
      </c>
      <c r="BV2407" s="1">
        <v>50</v>
      </c>
      <c r="BW2407" s="1">
        <v>50</v>
      </c>
      <c r="BX2407" s="1">
        <v>50</v>
      </c>
    </row>
    <row r="2408" spans="4:76" hidden="1" x14ac:dyDescent="0.25">
      <c r="D2408" s="4"/>
      <c r="E2408" s="5" t="str">
        <f>BJ2408</f>
        <v>DPP-2016-AUG</v>
      </c>
      <c r="F2408" s="5" t="str">
        <f>BK2408</f>
        <v>South</v>
      </c>
      <c r="H2408" s="5" t="str">
        <f>BB2408</f>
        <v>Done</v>
      </c>
      <c r="I2408" s="6" t="str">
        <f>BS2408</f>
        <v>In Service</v>
      </c>
      <c r="J2408" s="1" t="s">
        <v>5365</v>
      </c>
      <c r="P2408" s="1" t="str">
        <f>BM2408</f>
        <v>NRIS</v>
      </c>
      <c r="R2408" s="1">
        <f>BP2408</f>
        <v>100</v>
      </c>
      <c r="T2408" s="1" t="str">
        <f>BQ2408</f>
        <v>Solar</v>
      </c>
      <c r="U2408" s="1" t="str">
        <f>BH2408</f>
        <v>Chicot County</v>
      </c>
      <c r="V2408" s="1" t="str">
        <f>BI2408</f>
        <v>AR</v>
      </c>
      <c r="AB2408" s="1"/>
      <c r="AC2408" s="1"/>
      <c r="AJ2408" s="5"/>
      <c r="AK2408" s="5"/>
      <c r="AL2408" s="5"/>
      <c r="AM2408" s="5"/>
      <c r="AN2408" s="5"/>
      <c r="AO2408" s="5"/>
      <c r="AP2408" s="5"/>
      <c r="AQ2408" s="5"/>
      <c r="AR2408" s="32"/>
      <c r="AS2408" s="32"/>
      <c r="AT2408" s="28">
        <f>AR2408/($R2408*1000)</f>
        <v>0</v>
      </c>
      <c r="AU2408" s="28">
        <f>AS2408/($R2408*1000)</f>
        <v>0</v>
      </c>
      <c r="BB2408" s="1" t="s">
        <v>58</v>
      </c>
      <c r="BC2408" s="2">
        <v>42499</v>
      </c>
      <c r="BE2408" s="2">
        <v>43262</v>
      </c>
      <c r="BF2408" s="2">
        <v>43130</v>
      </c>
      <c r="BG2408" s="1" t="s">
        <v>59</v>
      </c>
      <c r="BH2408" s="1" t="s">
        <v>2659</v>
      </c>
      <c r="BI2408" s="1" t="s">
        <v>2394</v>
      </c>
      <c r="BJ2408" s="1" t="s">
        <v>3161</v>
      </c>
      <c r="BK2408" s="1" t="s">
        <v>2395</v>
      </c>
      <c r="BL2408" s="1" t="s">
        <v>726</v>
      </c>
      <c r="BM2408" s="1" t="s">
        <v>126</v>
      </c>
      <c r="BN2408" s="1" t="s">
        <v>5366</v>
      </c>
      <c r="BO2408" s="1">
        <v>100</v>
      </c>
      <c r="BP2408" s="1">
        <v>100</v>
      </c>
      <c r="BQ2408" s="1" t="s">
        <v>1485</v>
      </c>
      <c r="BR2408" s="1" t="s">
        <v>1486</v>
      </c>
      <c r="BS2408" s="1" t="s">
        <v>65</v>
      </c>
      <c r="BT2408" s="2">
        <v>43818</v>
      </c>
      <c r="BU2408" s="1">
        <v>100</v>
      </c>
      <c r="BV2408" s="1">
        <v>100</v>
      </c>
      <c r="BW2408" s="1">
        <v>100</v>
      </c>
      <c r="BX2408" s="1">
        <v>100</v>
      </c>
    </row>
    <row r="2409" spans="4:76" hidden="1" x14ac:dyDescent="0.25">
      <c r="D2409" s="4"/>
      <c r="E2409" s="5" t="str">
        <f>BJ2409</f>
        <v>SPA-2016-NOV</v>
      </c>
      <c r="F2409" s="5">
        <f>BK2409</f>
        <v>0</v>
      </c>
      <c r="H2409" s="5" t="str">
        <f>BB2409</f>
        <v>Withdrawn</v>
      </c>
      <c r="I2409" s="6" t="str">
        <f>BS2409</f>
        <v>Not Started</v>
      </c>
      <c r="J2409" s="1" t="s">
        <v>3878</v>
      </c>
      <c r="P2409" s="1" t="str">
        <f>BM2409</f>
        <v>NRIS</v>
      </c>
      <c r="R2409" s="1">
        <f>BP2409</f>
        <v>100</v>
      </c>
      <c r="T2409" s="1" t="str">
        <f>BQ2409</f>
        <v>Solar</v>
      </c>
      <c r="U2409" s="1" t="str">
        <f>BH2409</f>
        <v>Lincoln County</v>
      </c>
      <c r="V2409" s="1" t="str">
        <f>BI2409</f>
        <v>AR</v>
      </c>
      <c r="AB2409" s="1"/>
      <c r="AC2409" s="1"/>
      <c r="AJ2409" s="5"/>
      <c r="AK2409" s="5"/>
      <c r="AL2409" s="5"/>
      <c r="AM2409" s="5"/>
      <c r="AN2409" s="5"/>
      <c r="AO2409" s="5"/>
      <c r="AP2409" s="5"/>
      <c r="AQ2409" s="5"/>
      <c r="AR2409" s="32"/>
      <c r="AS2409" s="32"/>
      <c r="AT2409" s="28">
        <f>AR2409/($R2409*1000)</f>
        <v>0</v>
      </c>
      <c r="AU2409" s="28">
        <f>AS2409/($R2409*1000)</f>
        <v>0</v>
      </c>
      <c r="BB2409" s="1" t="s">
        <v>73</v>
      </c>
      <c r="BC2409" s="2">
        <v>42499</v>
      </c>
      <c r="BD2409" s="2">
        <v>42937</v>
      </c>
      <c r="BF2409" s="2">
        <v>43130</v>
      </c>
      <c r="BG2409" s="1" t="s">
        <v>59</v>
      </c>
      <c r="BH2409" s="1" t="s">
        <v>92</v>
      </c>
      <c r="BI2409" s="1" t="s">
        <v>2394</v>
      </c>
      <c r="BJ2409" s="1" t="s">
        <v>3377</v>
      </c>
      <c r="BL2409" s="1" t="s">
        <v>143</v>
      </c>
      <c r="BM2409" s="1" t="s">
        <v>126</v>
      </c>
      <c r="BN2409" s="1" t="s">
        <v>78</v>
      </c>
      <c r="BO2409" s="1">
        <v>100</v>
      </c>
      <c r="BP2409" s="1">
        <v>100</v>
      </c>
      <c r="BQ2409" s="1" t="s">
        <v>1485</v>
      </c>
      <c r="BR2409" s="1" t="s">
        <v>1486</v>
      </c>
      <c r="BS2409" s="1" t="s">
        <v>84</v>
      </c>
      <c r="BU2409" s="1">
        <v>0</v>
      </c>
      <c r="BV2409" s="1">
        <v>0</v>
      </c>
      <c r="BW2409" s="1">
        <v>0</v>
      </c>
      <c r="BX2409" s="1">
        <v>0</v>
      </c>
    </row>
    <row r="2410" spans="4:76" hidden="1" x14ac:dyDescent="0.25">
      <c r="D2410" s="4"/>
      <c r="E2410" s="5" t="str">
        <f>BJ2410</f>
        <v>DPP-2016-AUG</v>
      </c>
      <c r="F2410" s="5" t="str">
        <f>BK2410</f>
        <v>South</v>
      </c>
      <c r="H2410" s="5" t="str">
        <f>BB2410</f>
        <v>Withdrawn</v>
      </c>
      <c r="I2410" s="6" t="str">
        <f>BS2410</f>
        <v>Not Started</v>
      </c>
      <c r="J2410" s="1" t="s">
        <v>3439</v>
      </c>
      <c r="P2410" s="1" t="str">
        <f>BM2410</f>
        <v>NRIS</v>
      </c>
      <c r="R2410" s="1">
        <f>BP2410</f>
        <v>100</v>
      </c>
      <c r="T2410" s="1" t="str">
        <f>BQ2410</f>
        <v>Solar</v>
      </c>
      <c r="U2410" s="1" t="str">
        <f>BH2410</f>
        <v>Lonoke County</v>
      </c>
      <c r="V2410" s="1" t="str">
        <f>BI2410</f>
        <v>AR</v>
      </c>
      <c r="AB2410" s="1"/>
      <c r="AC2410" s="1"/>
      <c r="AJ2410" s="5"/>
      <c r="AK2410" s="5"/>
      <c r="AL2410" s="5"/>
      <c r="AM2410" s="5"/>
      <c r="AN2410" s="5"/>
      <c r="AO2410" s="5"/>
      <c r="AP2410" s="5"/>
      <c r="AQ2410" s="5"/>
      <c r="AR2410" s="32"/>
      <c r="AS2410" s="32"/>
      <c r="AT2410" s="28">
        <f>AR2410/($R2410*1000)</f>
        <v>0</v>
      </c>
      <c r="AU2410" s="28">
        <f>AS2410/($R2410*1000)</f>
        <v>0</v>
      </c>
      <c r="BB2410" s="1" t="s">
        <v>73</v>
      </c>
      <c r="BC2410" s="2">
        <v>42499</v>
      </c>
      <c r="BD2410" s="2">
        <v>42871</v>
      </c>
      <c r="BF2410" s="2">
        <v>43130</v>
      </c>
      <c r="BG2410" s="1" t="s">
        <v>59</v>
      </c>
      <c r="BH2410" s="1" t="s">
        <v>2665</v>
      </c>
      <c r="BI2410" s="1" t="s">
        <v>2394</v>
      </c>
      <c r="BJ2410" s="1" t="s">
        <v>3161</v>
      </c>
      <c r="BK2410" s="1" t="s">
        <v>2395</v>
      </c>
      <c r="BL2410" s="1" t="s">
        <v>726</v>
      </c>
      <c r="BM2410" s="1" t="s">
        <v>126</v>
      </c>
      <c r="BN2410" s="1" t="s">
        <v>3440</v>
      </c>
      <c r="BO2410" s="1">
        <v>100</v>
      </c>
      <c r="BP2410" s="1">
        <v>100</v>
      </c>
      <c r="BQ2410" s="1" t="s">
        <v>1485</v>
      </c>
      <c r="BR2410" s="1" t="s">
        <v>1486</v>
      </c>
      <c r="BS2410" s="1" t="s">
        <v>84</v>
      </c>
      <c r="BU2410" s="1">
        <v>0</v>
      </c>
      <c r="BV2410" s="1">
        <v>0</v>
      </c>
      <c r="BW2410" s="1">
        <v>0</v>
      </c>
      <c r="BX2410" s="1">
        <v>0</v>
      </c>
    </row>
    <row r="2411" spans="4:76" hidden="1" x14ac:dyDescent="0.25">
      <c r="D2411" s="4"/>
      <c r="E2411" s="5" t="str">
        <f>BJ2411</f>
        <v>SPA-2016-NOV</v>
      </c>
      <c r="F2411" s="5">
        <f>BK2411</f>
        <v>0</v>
      </c>
      <c r="H2411" s="5" t="str">
        <f>BB2411</f>
        <v>Withdrawn</v>
      </c>
      <c r="I2411" s="6" t="str">
        <f>BS2411</f>
        <v>Not Started</v>
      </c>
      <c r="J2411" s="1" t="s">
        <v>3881</v>
      </c>
      <c r="P2411" s="1" t="str">
        <f>BM2411</f>
        <v>NRIS</v>
      </c>
      <c r="R2411" s="1">
        <f>BP2411</f>
        <v>20</v>
      </c>
      <c r="T2411" s="1" t="str">
        <f>BQ2411</f>
        <v>Solar</v>
      </c>
      <c r="U2411" s="1" t="str">
        <f>BH2411</f>
        <v>Yellow Medicine County</v>
      </c>
      <c r="V2411" s="1" t="str">
        <f>BI2411</f>
        <v>MN</v>
      </c>
      <c r="AB2411" s="1"/>
      <c r="AC2411" s="1"/>
      <c r="AJ2411" s="5"/>
      <c r="AK2411" s="5"/>
      <c r="AL2411" s="5"/>
      <c r="AM2411" s="5"/>
      <c r="AN2411" s="5"/>
      <c r="AO2411" s="5"/>
      <c r="AP2411" s="5"/>
      <c r="AQ2411" s="5"/>
      <c r="AR2411" s="32"/>
      <c r="AS2411" s="32"/>
      <c r="AT2411" s="28">
        <f>AR2411/($R2411*1000)</f>
        <v>0</v>
      </c>
      <c r="AU2411" s="28">
        <f>AS2411/($R2411*1000)</f>
        <v>0</v>
      </c>
      <c r="BB2411" s="1" t="s">
        <v>73</v>
      </c>
      <c r="BC2411" s="2">
        <v>42499</v>
      </c>
      <c r="BD2411" s="2">
        <v>42937</v>
      </c>
      <c r="BF2411" s="2">
        <v>43344</v>
      </c>
      <c r="BG2411" s="1" t="s">
        <v>91</v>
      </c>
      <c r="BH2411" s="1" t="s">
        <v>1824</v>
      </c>
      <c r="BI2411" s="1" t="s">
        <v>93</v>
      </c>
      <c r="BJ2411" s="1" t="s">
        <v>3377</v>
      </c>
      <c r="BL2411" s="1" t="s">
        <v>143</v>
      </c>
      <c r="BM2411" s="1" t="s">
        <v>126</v>
      </c>
      <c r="BN2411" s="1" t="s">
        <v>78</v>
      </c>
      <c r="BO2411" s="1">
        <v>20</v>
      </c>
      <c r="BP2411" s="1">
        <v>20</v>
      </c>
      <c r="BQ2411" s="1" t="s">
        <v>1485</v>
      </c>
      <c r="BR2411" s="1" t="s">
        <v>1486</v>
      </c>
      <c r="BS2411" s="1" t="s">
        <v>84</v>
      </c>
      <c r="BU2411" s="1">
        <v>0</v>
      </c>
      <c r="BV2411" s="1">
        <v>0</v>
      </c>
      <c r="BW2411" s="1">
        <v>0</v>
      </c>
      <c r="BX2411" s="1">
        <v>0</v>
      </c>
    </row>
    <row r="2412" spans="4:76" hidden="1" x14ac:dyDescent="0.25">
      <c r="D2412" s="4"/>
      <c r="E2412" s="5" t="str">
        <f>BJ2412</f>
        <v>SPA-2016-NOV</v>
      </c>
      <c r="F2412" s="5">
        <f>BK2412</f>
        <v>0</v>
      </c>
      <c r="H2412" s="5" t="str">
        <f>BB2412</f>
        <v>Withdrawn</v>
      </c>
      <c r="I2412" s="6" t="str">
        <f>BS2412</f>
        <v>Not Started</v>
      </c>
      <c r="J2412" s="1" t="s">
        <v>3905</v>
      </c>
      <c r="P2412" s="1" t="str">
        <f>BM2412</f>
        <v>NRIS</v>
      </c>
      <c r="R2412" s="1">
        <f>BP2412</f>
        <v>80</v>
      </c>
      <c r="T2412" s="1" t="str">
        <f>BQ2412</f>
        <v>Solar</v>
      </c>
      <c r="U2412" s="1" t="str">
        <f>BH2412</f>
        <v>Yellow Medicine County</v>
      </c>
      <c r="V2412" s="1" t="str">
        <f>BI2412</f>
        <v>MN</v>
      </c>
      <c r="AB2412" s="1"/>
      <c r="AC2412" s="1"/>
      <c r="AJ2412" s="5"/>
      <c r="AK2412" s="5"/>
      <c r="AL2412" s="5"/>
      <c r="AM2412" s="5"/>
      <c r="AN2412" s="5"/>
      <c r="AO2412" s="5"/>
      <c r="AP2412" s="5"/>
      <c r="AQ2412" s="5"/>
      <c r="AR2412" s="32"/>
      <c r="AS2412" s="32"/>
      <c r="AT2412" s="28">
        <f>AR2412/($R2412*1000)</f>
        <v>0</v>
      </c>
      <c r="AU2412" s="28">
        <f>AS2412/($R2412*1000)</f>
        <v>0</v>
      </c>
      <c r="BB2412" s="1" t="s">
        <v>73</v>
      </c>
      <c r="BC2412" s="2">
        <v>42499</v>
      </c>
      <c r="BD2412" s="2">
        <v>42937</v>
      </c>
      <c r="BF2412" s="2">
        <v>43344</v>
      </c>
      <c r="BG2412" s="1" t="s">
        <v>91</v>
      </c>
      <c r="BH2412" s="1" t="s">
        <v>1824</v>
      </c>
      <c r="BI2412" s="1" t="s">
        <v>93</v>
      </c>
      <c r="BJ2412" s="1" t="s">
        <v>3377</v>
      </c>
      <c r="BL2412" s="1" t="s">
        <v>143</v>
      </c>
      <c r="BM2412" s="1" t="s">
        <v>126</v>
      </c>
      <c r="BN2412" s="1" t="s">
        <v>78</v>
      </c>
      <c r="BO2412" s="1">
        <v>80</v>
      </c>
      <c r="BP2412" s="1">
        <v>80</v>
      </c>
      <c r="BQ2412" s="1" t="s">
        <v>1485</v>
      </c>
      <c r="BR2412" s="1" t="s">
        <v>1486</v>
      </c>
      <c r="BS2412" s="1" t="s">
        <v>84</v>
      </c>
      <c r="BU2412" s="1">
        <v>0</v>
      </c>
      <c r="BV2412" s="1">
        <v>0</v>
      </c>
      <c r="BW2412" s="1">
        <v>0</v>
      </c>
      <c r="BX2412" s="1">
        <v>0</v>
      </c>
    </row>
    <row r="2413" spans="4:76" hidden="1" x14ac:dyDescent="0.25">
      <c r="D2413" s="4"/>
      <c r="E2413" s="5" t="str">
        <f>BJ2413</f>
        <v>DPP-2017-AUG</v>
      </c>
      <c r="F2413" s="5" t="str">
        <f>BK2413</f>
        <v>West</v>
      </c>
      <c r="H2413" s="5" t="str">
        <f>BB2413</f>
        <v>Withdrawn</v>
      </c>
      <c r="I2413" s="6" t="str">
        <f>BS2413</f>
        <v>Not Started</v>
      </c>
      <c r="J2413" s="1" t="s">
        <v>4746</v>
      </c>
      <c r="P2413" s="1" t="str">
        <f>BM2413</f>
        <v>NRIS</v>
      </c>
      <c r="R2413" s="1">
        <f>BP2413</f>
        <v>400</v>
      </c>
      <c r="T2413" s="1" t="str">
        <f>BQ2413</f>
        <v>Wind</v>
      </c>
      <c r="U2413" s="1" t="str">
        <f>BH2413</f>
        <v>Meeker County,Renville County</v>
      </c>
      <c r="V2413" s="1" t="str">
        <f>BI2413</f>
        <v>MN</v>
      </c>
      <c r="AJ2413" s="5"/>
      <c r="AK2413" s="5"/>
      <c r="AL2413" s="5"/>
      <c r="AM2413" s="5"/>
      <c r="AN2413" s="5"/>
      <c r="AO2413" s="5"/>
      <c r="AP2413" s="5"/>
      <c r="AQ2413" s="5"/>
      <c r="AR2413" s="32"/>
      <c r="AS2413" s="32"/>
      <c r="AT2413" s="28">
        <f>AR2413/($R2413*1000)</f>
        <v>0</v>
      </c>
      <c r="AU2413" s="28">
        <f>AS2413/($R2413*1000)</f>
        <v>0</v>
      </c>
      <c r="BB2413" s="1" t="s">
        <v>73</v>
      </c>
      <c r="BC2413" s="2">
        <v>42902</v>
      </c>
      <c r="BD2413" s="2">
        <v>43500</v>
      </c>
      <c r="BF2413" s="2">
        <v>43723</v>
      </c>
      <c r="BG2413" s="1" t="s">
        <v>91</v>
      </c>
      <c r="BH2413" s="1" t="s">
        <v>4747</v>
      </c>
      <c r="BI2413" s="1" t="s">
        <v>93</v>
      </c>
      <c r="BJ2413" s="1" t="s">
        <v>3692</v>
      </c>
      <c r="BK2413" s="1" t="s">
        <v>725</v>
      </c>
      <c r="BL2413" s="1" t="s">
        <v>2376</v>
      </c>
      <c r="BM2413" s="1" t="s">
        <v>126</v>
      </c>
      <c r="BN2413" s="1" t="s">
        <v>4748</v>
      </c>
      <c r="BO2413" s="1">
        <v>400</v>
      </c>
      <c r="BP2413" s="1">
        <v>400</v>
      </c>
      <c r="BQ2413" s="1" t="s">
        <v>97</v>
      </c>
      <c r="BR2413" s="1" t="s">
        <v>98</v>
      </c>
      <c r="BS2413" s="1" t="s">
        <v>84</v>
      </c>
      <c r="BU2413" s="1">
        <v>0</v>
      </c>
      <c r="BV2413" s="1">
        <v>0</v>
      </c>
      <c r="BW2413" s="1">
        <v>0</v>
      </c>
      <c r="BX2413" s="1">
        <v>0</v>
      </c>
    </row>
    <row r="2414" spans="4:76" hidden="1" x14ac:dyDescent="0.25">
      <c r="D2414" s="4"/>
      <c r="E2414" s="5" t="str">
        <f>BJ2414</f>
        <v>SPA-2016-NOV</v>
      </c>
      <c r="F2414" s="5">
        <f>BK2414</f>
        <v>0</v>
      </c>
      <c r="H2414" s="5" t="str">
        <f>BB2414</f>
        <v>Withdrawn</v>
      </c>
      <c r="I2414" s="6" t="str">
        <f>BS2414</f>
        <v>Not Started</v>
      </c>
      <c r="J2414" s="1" t="s">
        <v>3912</v>
      </c>
      <c r="P2414" s="1" t="str">
        <f>BM2414</f>
        <v>NRIS</v>
      </c>
      <c r="R2414" s="1">
        <f>BP2414</f>
        <v>400</v>
      </c>
      <c r="T2414" s="1" t="str">
        <f>BQ2414</f>
        <v>Wind</v>
      </c>
      <c r="U2414" s="1" t="str">
        <f>BH2414</f>
        <v>Meeker County, Renville County</v>
      </c>
      <c r="V2414" s="1" t="str">
        <f>BI2414</f>
        <v>MN</v>
      </c>
      <c r="AB2414" s="1"/>
      <c r="AC2414" s="1"/>
      <c r="AJ2414" s="5"/>
      <c r="AK2414" s="5"/>
      <c r="AL2414" s="5"/>
      <c r="AM2414" s="5"/>
      <c r="AN2414" s="5"/>
      <c r="AO2414" s="5"/>
      <c r="AP2414" s="5"/>
      <c r="AQ2414" s="5"/>
      <c r="AR2414" s="32"/>
      <c r="AS2414" s="32"/>
      <c r="AT2414" s="28">
        <f>AR2414/($R2414*1000)</f>
        <v>0</v>
      </c>
      <c r="AU2414" s="28">
        <f>AS2414/($R2414*1000)</f>
        <v>0</v>
      </c>
      <c r="BB2414" s="1" t="s">
        <v>73</v>
      </c>
      <c r="BC2414" s="2">
        <v>42499</v>
      </c>
      <c r="BD2414" s="2">
        <v>42937</v>
      </c>
      <c r="BF2414" s="2">
        <v>43723</v>
      </c>
      <c r="BG2414" s="1" t="s">
        <v>91</v>
      </c>
      <c r="BH2414" s="1" t="s">
        <v>3913</v>
      </c>
      <c r="BI2414" s="1" t="s">
        <v>93</v>
      </c>
      <c r="BJ2414" s="1" t="s">
        <v>3377</v>
      </c>
      <c r="BL2414" s="1" t="s">
        <v>143</v>
      </c>
      <c r="BM2414" s="1" t="s">
        <v>126</v>
      </c>
      <c r="BN2414" s="1" t="s">
        <v>78</v>
      </c>
      <c r="BO2414" s="1">
        <v>400</v>
      </c>
      <c r="BP2414" s="1">
        <v>400</v>
      </c>
      <c r="BQ2414" s="1" t="s">
        <v>97</v>
      </c>
      <c r="BR2414" s="1" t="s">
        <v>98</v>
      </c>
      <c r="BS2414" s="1" t="s">
        <v>84</v>
      </c>
      <c r="BU2414" s="1">
        <v>0</v>
      </c>
      <c r="BV2414" s="1">
        <v>0</v>
      </c>
      <c r="BW2414" s="1">
        <v>0</v>
      </c>
      <c r="BX2414" s="1">
        <v>0</v>
      </c>
    </row>
    <row r="2415" spans="4:76" hidden="1" x14ac:dyDescent="0.25">
      <c r="D2415" s="4"/>
      <c r="E2415" s="5" t="str">
        <f>BJ2415</f>
        <v>SPA-2016-NOV</v>
      </c>
      <c r="F2415" s="5">
        <f>BK2415</f>
        <v>0</v>
      </c>
      <c r="H2415" s="5" t="str">
        <f>BB2415</f>
        <v>Withdrawn</v>
      </c>
      <c r="I2415" s="6" t="str">
        <f>BS2415</f>
        <v>Not Started</v>
      </c>
      <c r="J2415" s="1" t="s">
        <v>3923</v>
      </c>
      <c r="P2415" s="1" t="str">
        <f>BM2415</f>
        <v>NRIS</v>
      </c>
      <c r="R2415" s="1">
        <f>BP2415</f>
        <v>400</v>
      </c>
      <c r="T2415" s="1" t="str">
        <f>BQ2415</f>
        <v>Wind</v>
      </c>
      <c r="U2415" s="1" t="str">
        <f>BH2415</f>
        <v>Meeker County, Renville County</v>
      </c>
      <c r="V2415" s="1" t="str">
        <f>BI2415</f>
        <v>MN</v>
      </c>
      <c r="AB2415" s="1"/>
      <c r="AC2415" s="1"/>
      <c r="AJ2415" s="5"/>
      <c r="AK2415" s="5"/>
      <c r="AL2415" s="5"/>
      <c r="AM2415" s="5"/>
      <c r="AN2415" s="5"/>
      <c r="AO2415" s="5"/>
      <c r="AP2415" s="5"/>
      <c r="AQ2415" s="5"/>
      <c r="AR2415" s="32"/>
      <c r="AS2415" s="32"/>
      <c r="AT2415" s="28">
        <f>AR2415/($R2415*1000)</f>
        <v>0</v>
      </c>
      <c r="AU2415" s="28">
        <f>AS2415/($R2415*1000)</f>
        <v>0</v>
      </c>
      <c r="BB2415" s="1" t="s">
        <v>73</v>
      </c>
      <c r="BC2415" s="2">
        <v>42499</v>
      </c>
      <c r="BD2415" s="2">
        <v>42937</v>
      </c>
      <c r="BF2415" s="2">
        <v>43723</v>
      </c>
      <c r="BG2415" s="1" t="s">
        <v>91</v>
      </c>
      <c r="BH2415" s="1" t="s">
        <v>3913</v>
      </c>
      <c r="BI2415" s="1" t="s">
        <v>93</v>
      </c>
      <c r="BJ2415" s="1" t="s">
        <v>3377</v>
      </c>
      <c r="BL2415" s="1" t="s">
        <v>143</v>
      </c>
      <c r="BM2415" s="1" t="s">
        <v>126</v>
      </c>
      <c r="BN2415" s="1" t="s">
        <v>78</v>
      </c>
      <c r="BO2415" s="1">
        <v>400</v>
      </c>
      <c r="BP2415" s="1">
        <v>400</v>
      </c>
      <c r="BQ2415" s="1" t="s">
        <v>97</v>
      </c>
      <c r="BR2415" s="1" t="s">
        <v>98</v>
      </c>
      <c r="BS2415" s="1" t="s">
        <v>84</v>
      </c>
      <c r="BU2415" s="1">
        <v>0</v>
      </c>
      <c r="BV2415" s="1">
        <v>0</v>
      </c>
      <c r="BW2415" s="1">
        <v>0</v>
      </c>
      <c r="BX2415" s="1">
        <v>0</v>
      </c>
    </row>
    <row r="2416" spans="4:76" x14ac:dyDescent="0.25">
      <c r="D2416" s="4"/>
      <c r="E2416" s="5" t="str">
        <f>BJ2416</f>
        <v>DPP-2017-AUG</v>
      </c>
      <c r="F2416" s="5" t="str">
        <f>BK2416</f>
        <v>West</v>
      </c>
      <c r="G2416" s="5" t="str">
        <f>_xlfn.CONCAT(E2416,F2416)</f>
        <v>DPP-2017-AUGWest</v>
      </c>
      <c r="H2416" s="5" t="str">
        <f>BB2416</f>
        <v>Active</v>
      </c>
      <c r="I2416" s="6" t="str">
        <f>BS2416</f>
        <v>Not Started</v>
      </c>
      <c r="J2416" s="1" t="s">
        <v>5381</v>
      </c>
      <c r="P2416" s="1" t="str">
        <f>BM2416</f>
        <v>ERIS</v>
      </c>
      <c r="Q2416" s="1" t="s">
        <v>6202</v>
      </c>
      <c r="R2416" s="1">
        <f>BP2416</f>
        <v>400</v>
      </c>
      <c r="T2416" s="1" t="str">
        <f>BQ2416</f>
        <v>Wind</v>
      </c>
      <c r="U2416" s="1" t="str">
        <f>BH2416</f>
        <v>Grand Forks County,Nelson County</v>
      </c>
      <c r="V2416" s="1" t="str">
        <f>BI2416</f>
        <v>ND</v>
      </c>
      <c r="Z2416" s="1">
        <v>1</v>
      </c>
      <c r="AA2416" s="1">
        <f>IF(H2416="Withdrawn",0,1)</f>
        <v>1</v>
      </c>
      <c r="AB2416" s="36">
        <v>1600000</v>
      </c>
      <c r="AC2416" s="36">
        <v>13627542</v>
      </c>
      <c r="AJ2416" s="5"/>
      <c r="AK2416" s="32">
        <v>0</v>
      </c>
      <c r="AL2416" s="32">
        <f>SUM(AB2416:AK2416)</f>
        <v>15227542</v>
      </c>
      <c r="AM2416" s="32">
        <v>14790414</v>
      </c>
      <c r="AN2416" s="32">
        <v>148236421</v>
      </c>
      <c r="AO2416" s="32"/>
      <c r="AP2416" s="32">
        <f>26011517+4878311+2814490</f>
        <v>33704318</v>
      </c>
      <c r="AQ2416" s="32">
        <v>0</v>
      </c>
      <c r="AR2416" s="32">
        <f>AM2416+AP2416</f>
        <v>48494732</v>
      </c>
      <c r="AS2416" s="32">
        <f>AR2416+AN2416+AO2416+AQ2416</f>
        <v>196731153</v>
      </c>
      <c r="AT2416" s="28">
        <f>AR2416/($R2416*1000)</f>
        <v>121.23683</v>
      </c>
      <c r="AU2416" s="28">
        <f>AS2416/($R2416*1000)</f>
        <v>491.82788249999999</v>
      </c>
      <c r="AV2416" s="16">
        <f>IF(P2416 = "NRIS",AS2416,AR2416)</f>
        <v>48494732</v>
      </c>
      <c r="BB2416" s="1" t="s">
        <v>2374</v>
      </c>
      <c r="BC2416" s="2">
        <v>42902</v>
      </c>
      <c r="BF2416" s="2">
        <v>44743</v>
      </c>
      <c r="BG2416" s="1" t="s">
        <v>153</v>
      </c>
      <c r="BH2416" s="1" t="s">
        <v>5382</v>
      </c>
      <c r="BI2416" s="1" t="s">
        <v>194</v>
      </c>
      <c r="BJ2416" s="1" t="s">
        <v>3692</v>
      </c>
      <c r="BK2416" s="1" t="s">
        <v>725</v>
      </c>
      <c r="BL2416" s="1" t="s">
        <v>2376</v>
      </c>
      <c r="BM2416" s="1" t="s">
        <v>62</v>
      </c>
      <c r="BN2416" s="1" t="s">
        <v>5383</v>
      </c>
      <c r="BO2416" s="1">
        <v>400</v>
      </c>
      <c r="BP2416" s="1">
        <v>400</v>
      </c>
      <c r="BQ2416" s="1" t="s">
        <v>97</v>
      </c>
      <c r="BR2416" s="1" t="s">
        <v>98</v>
      </c>
      <c r="BS2416" s="1" t="s">
        <v>84</v>
      </c>
      <c r="BU2416" s="1">
        <v>400</v>
      </c>
      <c r="BV2416" s="1">
        <v>400</v>
      </c>
      <c r="BW2416" s="1">
        <v>400</v>
      </c>
      <c r="BX2416" s="1">
        <v>0</v>
      </c>
    </row>
    <row r="2417" spans="4:76" hidden="1" x14ac:dyDescent="0.25">
      <c r="D2417" s="4"/>
      <c r="E2417" s="5">
        <f>BJ2417</f>
        <v>0</v>
      </c>
      <c r="F2417" s="5">
        <f>BK2417</f>
        <v>0</v>
      </c>
      <c r="H2417" s="5" t="str">
        <f>BB2417</f>
        <v>Withdrawn</v>
      </c>
      <c r="I2417" s="6" t="str">
        <f>BS2417</f>
        <v>Not Started</v>
      </c>
      <c r="J2417" s="1" t="s">
        <v>3933</v>
      </c>
      <c r="P2417" s="1" t="str">
        <f>BM2417</f>
        <v>NRIS</v>
      </c>
      <c r="R2417" s="1">
        <f>BP2417</f>
        <v>200</v>
      </c>
      <c r="T2417" s="1" t="str">
        <f>BQ2417</f>
        <v>Wind</v>
      </c>
      <c r="U2417" s="1" t="str">
        <f>BH2417</f>
        <v>Deuel County</v>
      </c>
      <c r="V2417" s="1" t="str">
        <f>BI2417</f>
        <v>SD</v>
      </c>
      <c r="AB2417" s="1"/>
      <c r="AC2417" s="1"/>
      <c r="AJ2417" s="5"/>
      <c r="AK2417" s="5"/>
      <c r="AL2417" s="5"/>
      <c r="AM2417" s="5"/>
      <c r="AN2417" s="5"/>
      <c r="AO2417" s="5"/>
      <c r="AP2417" s="5"/>
      <c r="AQ2417" s="5"/>
      <c r="AR2417" s="32"/>
      <c r="AS2417" s="32"/>
      <c r="AT2417" s="28">
        <f>AR2417/($R2417*1000)</f>
        <v>0</v>
      </c>
      <c r="AU2417" s="28">
        <f>AS2417/($R2417*1000)</f>
        <v>0</v>
      </c>
      <c r="BB2417" s="1" t="s">
        <v>73</v>
      </c>
      <c r="BC2417" s="2">
        <v>42499</v>
      </c>
      <c r="BD2417" s="2">
        <v>42937</v>
      </c>
      <c r="BF2417" s="2">
        <v>43723</v>
      </c>
      <c r="BG2417" s="1" t="s">
        <v>203</v>
      </c>
      <c r="BH2417" s="1" t="s">
        <v>263</v>
      </c>
      <c r="BI2417" s="1" t="s">
        <v>205</v>
      </c>
      <c r="BL2417" s="1" t="s">
        <v>143</v>
      </c>
      <c r="BM2417" s="1" t="s">
        <v>126</v>
      </c>
      <c r="BN2417" s="1" t="s">
        <v>78</v>
      </c>
      <c r="BO2417" s="1">
        <v>200</v>
      </c>
      <c r="BP2417" s="1">
        <v>200</v>
      </c>
      <c r="BQ2417" s="1" t="s">
        <v>97</v>
      </c>
      <c r="BR2417" s="1" t="s">
        <v>98</v>
      </c>
      <c r="BS2417" s="1" t="s">
        <v>84</v>
      </c>
      <c r="BU2417" s="1">
        <v>0</v>
      </c>
      <c r="BV2417" s="1">
        <v>0</v>
      </c>
      <c r="BW2417" s="1">
        <v>0</v>
      </c>
      <c r="BX2417" s="1">
        <v>0</v>
      </c>
    </row>
    <row r="2418" spans="4:76" hidden="1" x14ac:dyDescent="0.25">
      <c r="D2418" s="4"/>
      <c r="E2418" s="5" t="str">
        <f>BJ2418</f>
        <v>SPA-2016-NOV</v>
      </c>
      <c r="F2418" s="5">
        <f>BK2418</f>
        <v>0</v>
      </c>
      <c r="H2418" s="5" t="str">
        <f>BB2418</f>
        <v>Withdrawn</v>
      </c>
      <c r="I2418" s="6" t="str">
        <f>BS2418</f>
        <v>Not Started</v>
      </c>
      <c r="J2418" s="1" t="s">
        <v>3934</v>
      </c>
      <c r="P2418" s="1" t="str">
        <f>BM2418</f>
        <v>NRIS</v>
      </c>
      <c r="R2418" s="1">
        <f>BP2418</f>
        <v>200</v>
      </c>
      <c r="T2418" s="1" t="str">
        <f>BQ2418</f>
        <v>Wind</v>
      </c>
      <c r="U2418" s="1" t="str">
        <f>BH2418</f>
        <v>Deuel County</v>
      </c>
      <c r="V2418" s="1" t="str">
        <f>BI2418</f>
        <v>SD</v>
      </c>
      <c r="AB2418" s="1"/>
      <c r="AC2418" s="1"/>
      <c r="AJ2418" s="5"/>
      <c r="AK2418" s="5"/>
      <c r="AL2418" s="5"/>
      <c r="AM2418" s="5"/>
      <c r="AN2418" s="5"/>
      <c r="AO2418" s="5"/>
      <c r="AP2418" s="5"/>
      <c r="AQ2418" s="5"/>
      <c r="AR2418" s="32"/>
      <c r="AS2418" s="32"/>
      <c r="AT2418" s="28">
        <f>AR2418/($R2418*1000)</f>
        <v>0</v>
      </c>
      <c r="AU2418" s="28">
        <f>AS2418/($R2418*1000)</f>
        <v>0</v>
      </c>
      <c r="BB2418" s="1" t="s">
        <v>73</v>
      </c>
      <c r="BC2418" s="2">
        <v>42499</v>
      </c>
      <c r="BD2418" s="2">
        <v>42937</v>
      </c>
      <c r="BF2418" s="2">
        <v>43723</v>
      </c>
      <c r="BG2418" s="1" t="s">
        <v>203</v>
      </c>
      <c r="BH2418" s="1" t="s">
        <v>263</v>
      </c>
      <c r="BI2418" s="1" t="s">
        <v>205</v>
      </c>
      <c r="BJ2418" s="1" t="s">
        <v>3377</v>
      </c>
      <c r="BL2418" s="1" t="s">
        <v>143</v>
      </c>
      <c r="BM2418" s="1" t="s">
        <v>126</v>
      </c>
      <c r="BN2418" s="1" t="s">
        <v>78</v>
      </c>
      <c r="BO2418" s="1">
        <v>200</v>
      </c>
      <c r="BP2418" s="1">
        <v>200</v>
      </c>
      <c r="BQ2418" s="1" t="s">
        <v>97</v>
      </c>
      <c r="BR2418" s="1" t="s">
        <v>98</v>
      </c>
      <c r="BS2418" s="1" t="s">
        <v>84</v>
      </c>
      <c r="BU2418" s="1">
        <v>0</v>
      </c>
      <c r="BV2418" s="1">
        <v>0</v>
      </c>
      <c r="BW2418" s="1">
        <v>0</v>
      </c>
      <c r="BX2418" s="1">
        <v>0</v>
      </c>
    </row>
    <row r="2419" spans="4:76" hidden="1" x14ac:dyDescent="0.25">
      <c r="D2419" s="4"/>
      <c r="E2419" s="5" t="str">
        <f>BJ2419</f>
        <v>SPA-2016-NOV</v>
      </c>
      <c r="F2419" s="5">
        <f>BK2419</f>
        <v>0</v>
      </c>
      <c r="H2419" s="5" t="str">
        <f>BB2419</f>
        <v>Withdrawn</v>
      </c>
      <c r="I2419" s="6" t="str">
        <f>BS2419</f>
        <v>Not Started</v>
      </c>
      <c r="J2419" s="1" t="s">
        <v>3938</v>
      </c>
      <c r="P2419" s="1" t="str">
        <f>BM2419</f>
        <v>NRIS</v>
      </c>
      <c r="R2419" s="1">
        <f>BP2419</f>
        <v>200</v>
      </c>
      <c r="T2419" s="1" t="str">
        <f>BQ2419</f>
        <v>Wind</v>
      </c>
      <c r="U2419" s="1" t="str">
        <f>BH2419</f>
        <v>Allegan County</v>
      </c>
      <c r="V2419" s="1" t="str">
        <f>BI2419</f>
        <v>MI</v>
      </c>
      <c r="AB2419" s="1"/>
      <c r="AC2419" s="1"/>
      <c r="AJ2419" s="5"/>
      <c r="AK2419" s="5"/>
      <c r="AL2419" s="5"/>
      <c r="AM2419" s="5"/>
      <c r="AN2419" s="5"/>
      <c r="AO2419" s="5"/>
      <c r="AP2419" s="5"/>
      <c r="AQ2419" s="5"/>
      <c r="AR2419" s="32"/>
      <c r="AS2419" s="32"/>
      <c r="AT2419" s="28">
        <f>AR2419/($R2419*1000)</f>
        <v>0</v>
      </c>
      <c r="AU2419" s="28">
        <f>AS2419/($R2419*1000)</f>
        <v>0</v>
      </c>
      <c r="BB2419" s="1" t="s">
        <v>73</v>
      </c>
      <c r="BC2419" s="2">
        <v>42499</v>
      </c>
      <c r="BD2419" s="2">
        <v>42937</v>
      </c>
      <c r="BF2419" s="2">
        <v>43723</v>
      </c>
      <c r="BG2419" s="1" t="s">
        <v>139</v>
      </c>
      <c r="BH2419" s="1" t="s">
        <v>721</v>
      </c>
      <c r="BI2419" s="1" t="s">
        <v>130</v>
      </c>
      <c r="BJ2419" s="1" t="s">
        <v>3377</v>
      </c>
      <c r="BL2419" s="1" t="s">
        <v>143</v>
      </c>
      <c r="BM2419" s="1" t="s">
        <v>126</v>
      </c>
      <c r="BN2419" s="1" t="s">
        <v>78</v>
      </c>
      <c r="BO2419" s="1">
        <v>200</v>
      </c>
      <c r="BP2419" s="1">
        <v>200</v>
      </c>
      <c r="BQ2419" s="1" t="s">
        <v>97</v>
      </c>
      <c r="BR2419" s="1" t="s">
        <v>98</v>
      </c>
      <c r="BS2419" s="1" t="s">
        <v>84</v>
      </c>
      <c r="BU2419" s="1">
        <v>0</v>
      </c>
      <c r="BV2419" s="1">
        <v>0</v>
      </c>
      <c r="BW2419" s="1">
        <v>0</v>
      </c>
      <c r="BX2419" s="1">
        <v>0</v>
      </c>
    </row>
    <row r="2420" spans="4:76" hidden="1" x14ac:dyDescent="0.25">
      <c r="D2420" s="4"/>
      <c r="E2420" s="5" t="str">
        <f>BJ2420</f>
        <v>DPP-2017-AUG</v>
      </c>
      <c r="F2420" s="5" t="str">
        <f>BK2420</f>
        <v>East (ITC)</v>
      </c>
      <c r="H2420" s="5" t="str">
        <f>BB2420</f>
        <v>Withdrawn</v>
      </c>
      <c r="I2420" s="6" t="str">
        <f>BS2420</f>
        <v>Not Started</v>
      </c>
      <c r="J2420" s="1" t="s">
        <v>4715</v>
      </c>
      <c r="P2420" s="1" t="str">
        <f>BM2420</f>
        <v>NRIS</v>
      </c>
      <c r="R2420" s="1">
        <f>BP2420</f>
        <v>200</v>
      </c>
      <c r="T2420" s="1" t="str">
        <f>BQ2420</f>
        <v>Wind</v>
      </c>
      <c r="U2420" s="1" t="str">
        <f>BH2420</f>
        <v>Berrien County,Van Buren County</v>
      </c>
      <c r="V2420" s="1" t="str">
        <f>BI2420</f>
        <v>MI</v>
      </c>
      <c r="AB2420" s="1"/>
      <c r="AC2420" s="1"/>
      <c r="AJ2420" s="5"/>
      <c r="AK2420" s="5"/>
      <c r="AL2420" s="5"/>
      <c r="AM2420" s="5"/>
      <c r="AN2420" s="5"/>
      <c r="AO2420" s="5"/>
      <c r="AP2420" s="5"/>
      <c r="AQ2420" s="5"/>
      <c r="AR2420" s="32"/>
      <c r="AS2420" s="32"/>
      <c r="AT2420" s="28">
        <f>AR2420/($R2420*1000)</f>
        <v>0</v>
      </c>
      <c r="AU2420" s="28">
        <f>AS2420/($R2420*1000)</f>
        <v>0</v>
      </c>
      <c r="BB2420" s="1" t="s">
        <v>73</v>
      </c>
      <c r="BC2420" s="2">
        <v>42902</v>
      </c>
      <c r="BD2420" s="2">
        <v>43474</v>
      </c>
      <c r="BF2420" s="2">
        <v>43358</v>
      </c>
      <c r="BG2420" s="1" t="s">
        <v>139</v>
      </c>
      <c r="BH2420" s="1" t="s">
        <v>4716</v>
      </c>
      <c r="BI2420" s="1" t="s">
        <v>130</v>
      </c>
      <c r="BJ2420" s="1" t="s">
        <v>3692</v>
      </c>
      <c r="BK2420" s="1" t="s">
        <v>1808</v>
      </c>
      <c r="BL2420" s="1" t="s">
        <v>726</v>
      </c>
      <c r="BM2420" s="1" t="s">
        <v>126</v>
      </c>
      <c r="BN2420" s="1" t="s">
        <v>4717</v>
      </c>
      <c r="BO2420" s="1">
        <v>200</v>
      </c>
      <c r="BP2420" s="1">
        <v>200</v>
      </c>
      <c r="BQ2420" s="1" t="s">
        <v>97</v>
      </c>
      <c r="BR2420" s="1" t="s">
        <v>98</v>
      </c>
      <c r="BS2420" s="1" t="s">
        <v>84</v>
      </c>
      <c r="BU2420" s="1">
        <v>0</v>
      </c>
      <c r="BV2420" s="1">
        <v>0</v>
      </c>
      <c r="BW2420" s="1">
        <v>0</v>
      </c>
      <c r="BX2420" s="1">
        <v>0</v>
      </c>
    </row>
    <row r="2421" spans="4:76" hidden="1" x14ac:dyDescent="0.25">
      <c r="D2421" s="4"/>
      <c r="E2421" s="5" t="str">
        <f>BJ2421</f>
        <v>SPA-2016-NOV</v>
      </c>
      <c r="F2421" s="5">
        <f>BK2421</f>
        <v>0</v>
      </c>
      <c r="H2421" s="5" t="str">
        <f>BB2421</f>
        <v>Withdrawn</v>
      </c>
      <c r="I2421" s="6" t="str">
        <f>BS2421</f>
        <v>Not Started</v>
      </c>
      <c r="J2421" s="1" t="s">
        <v>3942</v>
      </c>
      <c r="P2421" s="1" t="str">
        <f>BM2421</f>
        <v>NRIS</v>
      </c>
      <c r="R2421" s="1">
        <f>BP2421</f>
        <v>50</v>
      </c>
      <c r="T2421" s="1" t="str">
        <f>BQ2421</f>
        <v>Solar</v>
      </c>
      <c r="U2421" s="1" t="str">
        <f>BH2421</f>
        <v>Jefferson Davis Parish</v>
      </c>
      <c r="V2421" s="1" t="str">
        <f>BI2421</f>
        <v>LA</v>
      </c>
      <c r="AB2421" s="1"/>
      <c r="AC2421" s="1"/>
      <c r="AJ2421" s="5"/>
      <c r="AK2421" s="5"/>
      <c r="AL2421" s="5"/>
      <c r="AM2421" s="5"/>
      <c r="AN2421" s="5"/>
      <c r="AO2421" s="5"/>
      <c r="AP2421" s="5"/>
      <c r="AQ2421" s="5"/>
      <c r="AR2421" s="32"/>
      <c r="AS2421" s="32"/>
      <c r="AT2421" s="28">
        <f>AR2421/($R2421*1000)</f>
        <v>0</v>
      </c>
      <c r="AU2421" s="28">
        <f>AS2421/($R2421*1000)</f>
        <v>0</v>
      </c>
      <c r="BB2421" s="1" t="s">
        <v>73</v>
      </c>
      <c r="BC2421" s="2">
        <v>42499</v>
      </c>
      <c r="BD2421" s="2">
        <v>42937</v>
      </c>
      <c r="BF2421" s="2">
        <v>43130</v>
      </c>
      <c r="BG2421" s="1" t="s">
        <v>59</v>
      </c>
      <c r="BH2421" s="1" t="s">
        <v>2980</v>
      </c>
      <c r="BI2421" s="1" t="s">
        <v>61</v>
      </c>
      <c r="BJ2421" s="1" t="s">
        <v>3377</v>
      </c>
      <c r="BL2421" s="1" t="s">
        <v>143</v>
      </c>
      <c r="BM2421" s="1" t="s">
        <v>126</v>
      </c>
      <c r="BN2421" s="1" t="s">
        <v>78</v>
      </c>
      <c r="BO2421" s="1">
        <v>50</v>
      </c>
      <c r="BP2421" s="1">
        <v>50</v>
      </c>
      <c r="BQ2421" s="1" t="s">
        <v>1485</v>
      </c>
      <c r="BR2421" s="1" t="s">
        <v>1486</v>
      </c>
      <c r="BS2421" s="1" t="s">
        <v>84</v>
      </c>
      <c r="BU2421" s="1">
        <v>0</v>
      </c>
      <c r="BV2421" s="1">
        <v>0</v>
      </c>
      <c r="BW2421" s="1">
        <v>0</v>
      </c>
      <c r="BX2421" s="1">
        <v>0</v>
      </c>
    </row>
    <row r="2422" spans="4:76" hidden="1" x14ac:dyDescent="0.25">
      <c r="D2422" s="4"/>
      <c r="E2422" s="5" t="str">
        <f>BJ2422</f>
        <v>DPP-2016-AUG</v>
      </c>
      <c r="F2422" s="5" t="str">
        <f>BK2422</f>
        <v>South</v>
      </c>
      <c r="H2422" s="5" t="str">
        <f>BB2422</f>
        <v>Withdrawn</v>
      </c>
      <c r="I2422" s="6" t="str">
        <f>BS2422</f>
        <v>Withdrawn</v>
      </c>
      <c r="J2422" s="1" t="s">
        <v>4473</v>
      </c>
      <c r="P2422" s="1" t="str">
        <f>BM2422</f>
        <v>NRIS</v>
      </c>
      <c r="R2422" s="1">
        <f>BP2422</f>
        <v>72</v>
      </c>
      <c r="T2422" s="1" t="str">
        <f>BQ2422</f>
        <v>Solar</v>
      </c>
      <c r="U2422" s="1" t="str">
        <f>BH2422</f>
        <v>Calcasieu,Calcasieu Parish</v>
      </c>
      <c r="V2422" s="1" t="str">
        <f>BI2422</f>
        <v>LA</v>
      </c>
      <c r="AB2422" s="1"/>
      <c r="AC2422" s="1"/>
      <c r="AJ2422" s="5"/>
      <c r="AK2422" s="5"/>
      <c r="AL2422" s="5"/>
      <c r="AM2422" s="5"/>
      <c r="AN2422" s="5"/>
      <c r="AO2422" s="5"/>
      <c r="AP2422" s="5"/>
      <c r="AQ2422" s="5"/>
      <c r="AR2422" s="32"/>
      <c r="AS2422" s="32"/>
      <c r="AT2422" s="28">
        <f>AR2422/($R2422*1000)</f>
        <v>0</v>
      </c>
      <c r="AU2422" s="28">
        <f>AS2422/($R2422*1000)</f>
        <v>0</v>
      </c>
      <c r="BB2422" s="1" t="s">
        <v>73</v>
      </c>
      <c r="BC2422" s="2">
        <v>42499</v>
      </c>
      <c r="BD2422" s="2">
        <v>43319</v>
      </c>
      <c r="BF2422" s="2">
        <v>43130</v>
      </c>
      <c r="BG2422" s="1" t="s">
        <v>59</v>
      </c>
      <c r="BH2422" s="1" t="s">
        <v>4474</v>
      </c>
      <c r="BI2422" s="1" t="s">
        <v>61</v>
      </c>
      <c r="BJ2422" s="1" t="s">
        <v>3161</v>
      </c>
      <c r="BK2422" s="1" t="s">
        <v>2395</v>
      </c>
      <c r="BL2422" s="1" t="s">
        <v>726</v>
      </c>
      <c r="BM2422" s="1" t="s">
        <v>126</v>
      </c>
      <c r="BN2422" s="1" t="s">
        <v>4475</v>
      </c>
      <c r="BO2422" s="1">
        <v>72</v>
      </c>
      <c r="BP2422" s="1">
        <v>72</v>
      </c>
      <c r="BQ2422" s="1" t="s">
        <v>1485</v>
      </c>
      <c r="BR2422" s="1" t="s">
        <v>1486</v>
      </c>
      <c r="BS2422" s="1" t="s">
        <v>73</v>
      </c>
      <c r="BT2422" s="2">
        <v>44043</v>
      </c>
      <c r="BU2422" s="1">
        <v>72</v>
      </c>
      <c r="BV2422" s="1">
        <v>72</v>
      </c>
      <c r="BW2422" s="1">
        <v>72</v>
      </c>
      <c r="BX2422" s="1">
        <v>72</v>
      </c>
    </row>
    <row r="2423" spans="4:76" hidden="1" x14ac:dyDescent="0.25">
      <c r="D2423" s="4"/>
      <c r="E2423" s="5" t="str">
        <f>BJ2423</f>
        <v>DPP-2017-FEB</v>
      </c>
      <c r="F2423" s="5" t="str">
        <f>BK2423</f>
        <v>South</v>
      </c>
      <c r="H2423" s="5" t="str">
        <f>BB2423</f>
        <v>Withdrawn</v>
      </c>
      <c r="I2423" s="6" t="str">
        <f>BS2423</f>
        <v>Not Started</v>
      </c>
      <c r="J2423" s="1" t="s">
        <v>3556</v>
      </c>
      <c r="P2423" s="1" t="str">
        <f>BM2423</f>
        <v>NRIS</v>
      </c>
      <c r="R2423" s="1">
        <f>BP2423</f>
        <v>35</v>
      </c>
      <c r="T2423" s="1" t="str">
        <f>BQ2423</f>
        <v>Solar</v>
      </c>
      <c r="U2423" s="1" t="str">
        <f>BH2423</f>
        <v>Concordia Parish</v>
      </c>
      <c r="V2423" s="1" t="str">
        <f>BI2423</f>
        <v>LA</v>
      </c>
      <c r="AB2423" s="1"/>
      <c r="AC2423" s="1"/>
      <c r="AJ2423" s="5"/>
      <c r="AK2423" s="5"/>
      <c r="AL2423" s="5"/>
      <c r="AM2423" s="5"/>
      <c r="AN2423" s="5"/>
      <c r="AO2423" s="5"/>
      <c r="AP2423" s="5"/>
      <c r="AQ2423" s="5"/>
      <c r="AR2423" s="32"/>
      <c r="AS2423" s="32"/>
      <c r="AT2423" s="28">
        <f>AR2423/($R2423*1000)</f>
        <v>0</v>
      </c>
      <c r="AU2423" s="28">
        <f>AS2423/($R2423*1000)</f>
        <v>0</v>
      </c>
      <c r="BB2423" s="1" t="s">
        <v>73</v>
      </c>
      <c r="BC2423" s="2">
        <v>42499</v>
      </c>
      <c r="BD2423" s="2">
        <v>42901</v>
      </c>
      <c r="BF2423" s="2">
        <v>43159</v>
      </c>
      <c r="BG2423" s="1" t="s">
        <v>59</v>
      </c>
      <c r="BH2423" s="1" t="s">
        <v>3018</v>
      </c>
      <c r="BI2423" s="1" t="s">
        <v>61</v>
      </c>
      <c r="BJ2423" s="1" t="s">
        <v>3220</v>
      </c>
      <c r="BK2423" s="1" t="s">
        <v>2395</v>
      </c>
      <c r="BL2423" s="1" t="s">
        <v>726</v>
      </c>
      <c r="BM2423" s="1" t="s">
        <v>126</v>
      </c>
      <c r="BN2423" s="1" t="s">
        <v>3557</v>
      </c>
      <c r="BO2423" s="1">
        <v>35</v>
      </c>
      <c r="BP2423" s="1">
        <v>35</v>
      </c>
      <c r="BQ2423" s="1" t="s">
        <v>1485</v>
      </c>
      <c r="BR2423" s="1" t="s">
        <v>1486</v>
      </c>
      <c r="BS2423" s="1" t="s">
        <v>84</v>
      </c>
      <c r="BU2423" s="1">
        <v>0</v>
      </c>
      <c r="BV2423" s="1">
        <v>0</v>
      </c>
      <c r="BW2423" s="1">
        <v>0</v>
      </c>
      <c r="BX2423" s="1">
        <v>0</v>
      </c>
    </row>
    <row r="2424" spans="4:76" x14ac:dyDescent="0.25">
      <c r="D2424" s="4"/>
      <c r="E2424" s="5" t="str">
        <f>BJ2424</f>
        <v>DPP-2016-AUG</v>
      </c>
      <c r="F2424" s="5" t="str">
        <f>BK2424</f>
        <v>West</v>
      </c>
      <c r="G2424" s="5" t="str">
        <f>_xlfn.CONCAT(E2424,F2424)</f>
        <v>DPP-2016-AUGWest</v>
      </c>
      <c r="H2424" s="5" t="str">
        <f>BB2424</f>
        <v>Withdrawn</v>
      </c>
      <c r="I2424" s="6" t="str">
        <f>BS2424</f>
        <v>Not Started</v>
      </c>
      <c r="J2424" s="1" t="s">
        <v>4736</v>
      </c>
      <c r="P2424" s="1" t="str">
        <f>BM2424</f>
        <v>NRIS</v>
      </c>
      <c r="Q2424" s="1" t="s">
        <v>6202</v>
      </c>
      <c r="R2424" s="1">
        <f>BP2424</f>
        <v>98</v>
      </c>
      <c r="T2424" s="1" t="str">
        <f>BQ2424</f>
        <v>Wind</v>
      </c>
      <c r="U2424" s="1" t="str">
        <f>BH2424</f>
        <v>Deuel County</v>
      </c>
      <c r="V2424" s="1" t="str">
        <f>BI2424</f>
        <v>SD</v>
      </c>
      <c r="Z2424" s="1">
        <v>1</v>
      </c>
      <c r="AA2424" s="1">
        <f>IF(H2424="Withdrawn",0,1)</f>
        <v>0</v>
      </c>
      <c r="AB2424" s="36">
        <v>980000</v>
      </c>
      <c r="AC2424" s="36">
        <v>6457111</v>
      </c>
      <c r="AJ2424" s="5"/>
      <c r="AK2424" s="5"/>
      <c r="AL2424" s="32">
        <f>SUM(AB2424:AK2424)</f>
        <v>7437111</v>
      </c>
      <c r="AM2424" s="32"/>
      <c r="AN2424" s="32"/>
      <c r="AO2424" s="32">
        <v>0</v>
      </c>
      <c r="AP2424" s="32">
        <f>29682816+373566+3100531+12000000</f>
        <v>45156913</v>
      </c>
      <c r="AQ2424" s="32"/>
      <c r="AR2424" s="32">
        <f>AM2424+AP2424</f>
        <v>45156913</v>
      </c>
      <c r="AS2424" s="32">
        <f>AR2424+AN2424+AO2424+AQ2424</f>
        <v>45156913</v>
      </c>
      <c r="AT2424" s="28">
        <f>AR2424/($R2424*1000)</f>
        <v>460.78482653061224</v>
      </c>
      <c r="AU2424" s="28">
        <f>AS2424/($R2424*1000)</f>
        <v>460.78482653061224</v>
      </c>
      <c r="AV2424" s="16">
        <f>IF(P2424 = "NRIS",AS2424,AR2424)</f>
        <v>45156913</v>
      </c>
      <c r="BB2424" s="1" t="s">
        <v>73</v>
      </c>
      <c r="BC2424" s="2">
        <v>42499</v>
      </c>
      <c r="BD2424" s="2">
        <v>43479</v>
      </c>
      <c r="BF2424" s="2">
        <v>43358</v>
      </c>
      <c r="BG2424" s="1" t="s">
        <v>203</v>
      </c>
      <c r="BH2424" s="1" t="s">
        <v>263</v>
      </c>
      <c r="BI2424" s="1" t="s">
        <v>205</v>
      </c>
      <c r="BJ2424" s="1" t="s">
        <v>3161</v>
      </c>
      <c r="BK2424" s="1" t="s">
        <v>725</v>
      </c>
      <c r="BL2424" s="1" t="s">
        <v>726</v>
      </c>
      <c r="BM2424" s="1" t="s">
        <v>126</v>
      </c>
      <c r="BN2424" s="1" t="s">
        <v>4544</v>
      </c>
      <c r="BO2424" s="1">
        <v>98</v>
      </c>
      <c r="BP2424" s="1">
        <v>98</v>
      </c>
      <c r="BQ2424" s="1" t="s">
        <v>97</v>
      </c>
      <c r="BR2424" s="1" t="s">
        <v>98</v>
      </c>
      <c r="BS2424" s="1" t="s">
        <v>84</v>
      </c>
      <c r="BU2424" s="1">
        <v>98</v>
      </c>
      <c r="BV2424" s="1">
        <v>98</v>
      </c>
      <c r="BW2424" s="1">
        <v>0</v>
      </c>
      <c r="BX2424" s="1">
        <v>0</v>
      </c>
    </row>
    <row r="2425" spans="4:76" hidden="1" x14ac:dyDescent="0.25">
      <c r="D2425" s="4"/>
      <c r="E2425" s="5" t="str">
        <f>BJ2425</f>
        <v>DPP-2016-AUG</v>
      </c>
      <c r="F2425" s="5" t="str">
        <f>BK2425</f>
        <v>West</v>
      </c>
      <c r="H2425" s="5" t="str">
        <f>BB2425</f>
        <v>Withdrawn</v>
      </c>
      <c r="I2425" s="6" t="str">
        <f>BS2425</f>
        <v>Not Started</v>
      </c>
      <c r="J2425" s="1" t="s">
        <v>4543</v>
      </c>
      <c r="P2425" s="1" t="str">
        <f>BM2425</f>
        <v>NRIS</v>
      </c>
      <c r="R2425" s="1">
        <f>BP2425</f>
        <v>204</v>
      </c>
      <c r="T2425" s="1" t="str">
        <f>BQ2425</f>
        <v>Wind</v>
      </c>
      <c r="U2425" s="1" t="str">
        <f>BH2425</f>
        <v>Deuel County</v>
      </c>
      <c r="V2425" s="1" t="str">
        <f>BI2425</f>
        <v>SD</v>
      </c>
      <c r="AA2425" s="1">
        <f>IF(Z2425=1,IF(H2425="done",1,0),0)</f>
        <v>0</v>
      </c>
      <c r="AB2425" s="1"/>
      <c r="AC2425" s="1"/>
      <c r="AJ2425" s="5"/>
      <c r="AK2425" s="5"/>
      <c r="AL2425" s="5"/>
      <c r="AM2425" s="5"/>
      <c r="AN2425" s="5"/>
      <c r="AO2425" s="5"/>
      <c r="AP2425" s="5"/>
      <c r="AQ2425" s="5"/>
      <c r="AR2425" s="32"/>
      <c r="AS2425" s="32"/>
      <c r="AT2425" s="28">
        <f>AR2425/($R2425*1000)</f>
        <v>0</v>
      </c>
      <c r="AU2425" s="28">
        <f>AS2425/($R2425*1000)</f>
        <v>0</v>
      </c>
      <c r="BB2425" s="1" t="s">
        <v>73</v>
      </c>
      <c r="BC2425" s="2">
        <v>42499</v>
      </c>
      <c r="BD2425" s="2">
        <v>43385</v>
      </c>
      <c r="BF2425" s="2">
        <v>43723</v>
      </c>
      <c r="BG2425" s="1" t="s">
        <v>203</v>
      </c>
      <c r="BH2425" s="1" t="s">
        <v>263</v>
      </c>
      <c r="BI2425" s="1" t="s">
        <v>205</v>
      </c>
      <c r="BJ2425" s="1" t="s">
        <v>3161</v>
      </c>
      <c r="BK2425" s="1" t="s">
        <v>725</v>
      </c>
      <c r="BL2425" s="1" t="s">
        <v>726</v>
      </c>
      <c r="BM2425" s="1" t="s">
        <v>126</v>
      </c>
      <c r="BN2425" s="1" t="s">
        <v>4544</v>
      </c>
      <c r="BO2425" s="1">
        <v>204</v>
      </c>
      <c r="BP2425" s="1">
        <v>204</v>
      </c>
      <c r="BQ2425" s="1" t="s">
        <v>97</v>
      </c>
      <c r="BR2425" s="1" t="s">
        <v>98</v>
      </c>
      <c r="BS2425" s="1" t="s">
        <v>84</v>
      </c>
      <c r="BU2425" s="1">
        <v>0</v>
      </c>
      <c r="BV2425" s="1">
        <v>0</v>
      </c>
      <c r="BW2425" s="1">
        <v>0</v>
      </c>
      <c r="BX2425" s="1">
        <v>0</v>
      </c>
    </row>
    <row r="2426" spans="4:76" hidden="1" x14ac:dyDescent="0.25">
      <c r="D2426" s="4"/>
      <c r="E2426" s="5" t="str">
        <f>BJ2426</f>
        <v>DPP-2017-AUG</v>
      </c>
      <c r="F2426" s="5" t="str">
        <f>BK2426</f>
        <v>South</v>
      </c>
      <c r="H2426" s="5" t="str">
        <f>BB2426</f>
        <v>Done</v>
      </c>
      <c r="I2426" s="6" t="str">
        <f>BS2426</f>
        <v>Under Construction</v>
      </c>
      <c r="J2426" s="1" t="s">
        <v>5405</v>
      </c>
      <c r="P2426" s="1" t="str">
        <f>BM2426</f>
        <v>NRIS</v>
      </c>
      <c r="R2426" s="1">
        <f>BP2426</f>
        <v>50</v>
      </c>
      <c r="T2426" s="1" t="str">
        <f>BQ2426</f>
        <v>Solar</v>
      </c>
      <c r="U2426" s="1" t="str">
        <f>BH2426</f>
        <v>West Baton Rouge Parish</v>
      </c>
      <c r="V2426" s="1" t="str">
        <f>BI2426</f>
        <v>LA</v>
      </c>
      <c r="AB2426" s="1"/>
      <c r="AC2426" s="1"/>
      <c r="AJ2426" s="5"/>
      <c r="AK2426" s="5"/>
      <c r="AL2426" s="5"/>
      <c r="AM2426" s="5"/>
      <c r="AN2426" s="5"/>
      <c r="AO2426" s="5"/>
      <c r="AP2426" s="5"/>
      <c r="AQ2426" s="5"/>
      <c r="AR2426" s="32"/>
      <c r="AS2426" s="32"/>
      <c r="AT2426" s="28">
        <f>AR2426/($R2426*1000)</f>
        <v>0</v>
      </c>
      <c r="AU2426" s="28">
        <f>AS2426/($R2426*1000)</f>
        <v>0</v>
      </c>
      <c r="BB2426" s="1" t="s">
        <v>58</v>
      </c>
      <c r="BC2426" s="2">
        <v>42902</v>
      </c>
      <c r="BE2426" s="2">
        <v>43801</v>
      </c>
      <c r="BF2426" s="2">
        <v>43556</v>
      </c>
      <c r="BG2426" s="1" t="s">
        <v>59</v>
      </c>
      <c r="BH2426" s="1" t="s">
        <v>3500</v>
      </c>
      <c r="BI2426" s="1" t="s">
        <v>61</v>
      </c>
      <c r="BJ2426" s="1" t="s">
        <v>3692</v>
      </c>
      <c r="BK2426" s="1" t="s">
        <v>2395</v>
      </c>
      <c r="BL2426" s="1" t="s">
        <v>726</v>
      </c>
      <c r="BM2426" s="1" t="s">
        <v>126</v>
      </c>
      <c r="BN2426" s="1" t="s">
        <v>5406</v>
      </c>
      <c r="BO2426" s="1">
        <v>50</v>
      </c>
      <c r="BP2426" s="1">
        <v>50</v>
      </c>
      <c r="BQ2426" s="1" t="s">
        <v>1485</v>
      </c>
      <c r="BR2426" s="1" t="s">
        <v>1486</v>
      </c>
      <c r="BS2426" s="1" t="s">
        <v>71</v>
      </c>
      <c r="BT2426" s="2">
        <v>44160</v>
      </c>
      <c r="BU2426" s="1">
        <v>50</v>
      </c>
      <c r="BV2426" s="1">
        <v>50</v>
      </c>
      <c r="BW2426" s="1">
        <v>50</v>
      </c>
      <c r="BX2426" s="1">
        <v>50</v>
      </c>
    </row>
    <row r="2427" spans="4:76" hidden="1" x14ac:dyDescent="0.25">
      <c r="D2427" s="4"/>
      <c r="E2427" s="5" t="str">
        <f>BJ2427</f>
        <v>DPP-2017-AUG</v>
      </c>
      <c r="F2427" s="5" t="str">
        <f>BK2427</f>
        <v>South</v>
      </c>
      <c r="H2427" s="5" t="str">
        <f>BB2427</f>
        <v>Withdrawn</v>
      </c>
      <c r="I2427" s="6" t="str">
        <f>BS2427</f>
        <v>Not Started</v>
      </c>
      <c r="J2427" s="1" t="s">
        <v>4611</v>
      </c>
      <c r="P2427" s="1" t="str">
        <f>BM2427</f>
        <v>NRIS</v>
      </c>
      <c r="R2427" s="1">
        <f>BP2427</f>
        <v>50</v>
      </c>
      <c r="T2427" s="1" t="str">
        <f>BQ2427</f>
        <v>Solar</v>
      </c>
      <c r="U2427" s="1" t="str">
        <f>BH2427</f>
        <v>St. Helena Parish</v>
      </c>
      <c r="V2427" s="1" t="str">
        <f>BI2427</f>
        <v>LA</v>
      </c>
      <c r="AB2427" s="1"/>
      <c r="AC2427" s="1"/>
      <c r="AJ2427" s="5"/>
      <c r="AK2427" s="5"/>
      <c r="AL2427" s="5"/>
      <c r="AM2427" s="5"/>
      <c r="AN2427" s="5"/>
      <c r="AO2427" s="5"/>
      <c r="AP2427" s="5"/>
      <c r="AQ2427" s="5"/>
      <c r="AR2427" s="32"/>
      <c r="AS2427" s="32"/>
      <c r="AT2427" s="28">
        <f>AR2427/($R2427*1000)</f>
        <v>0</v>
      </c>
      <c r="AU2427" s="28">
        <f>AS2427/($R2427*1000)</f>
        <v>0</v>
      </c>
      <c r="BB2427" s="1" t="s">
        <v>73</v>
      </c>
      <c r="BC2427" s="2">
        <v>42902</v>
      </c>
      <c r="BD2427" s="2">
        <v>43472</v>
      </c>
      <c r="BF2427" s="2">
        <v>43556</v>
      </c>
      <c r="BG2427" s="1" t="s">
        <v>59</v>
      </c>
      <c r="BH2427" s="1" t="s">
        <v>4612</v>
      </c>
      <c r="BI2427" s="1" t="s">
        <v>61</v>
      </c>
      <c r="BJ2427" s="1" t="s">
        <v>3692</v>
      </c>
      <c r="BK2427" s="1" t="s">
        <v>2395</v>
      </c>
      <c r="BL2427" s="1" t="s">
        <v>726</v>
      </c>
      <c r="BM2427" s="1" t="s">
        <v>126</v>
      </c>
      <c r="BN2427" s="1" t="s">
        <v>4613</v>
      </c>
      <c r="BO2427" s="1">
        <v>50</v>
      </c>
      <c r="BP2427" s="1">
        <v>50</v>
      </c>
      <c r="BQ2427" s="1" t="s">
        <v>1485</v>
      </c>
      <c r="BR2427" s="1" t="s">
        <v>1486</v>
      </c>
      <c r="BS2427" s="1" t="s">
        <v>84</v>
      </c>
      <c r="BU2427" s="1">
        <v>0</v>
      </c>
      <c r="BV2427" s="1">
        <v>0</v>
      </c>
      <c r="BW2427" s="1">
        <v>0</v>
      </c>
      <c r="BX2427" s="1">
        <v>0</v>
      </c>
    </row>
    <row r="2428" spans="4:76" hidden="1" x14ac:dyDescent="0.25">
      <c r="D2428" s="4"/>
      <c r="E2428" s="5" t="str">
        <f>BJ2428</f>
        <v>DPP-2016-AUG</v>
      </c>
      <c r="F2428" s="5" t="str">
        <f>BK2428</f>
        <v>Central</v>
      </c>
      <c r="H2428" s="5" t="str">
        <f>BB2428</f>
        <v>Done</v>
      </c>
      <c r="I2428" s="6" t="str">
        <f>BS2428</f>
        <v>Under Construction</v>
      </c>
      <c r="J2428" s="1" t="s">
        <v>5409</v>
      </c>
      <c r="P2428" s="1" t="str">
        <f>BM2428</f>
        <v>NRIS</v>
      </c>
      <c r="R2428" s="1">
        <f>BP2428</f>
        <v>111</v>
      </c>
      <c r="T2428" s="1" t="str">
        <f>BQ2428</f>
        <v>Solar</v>
      </c>
      <c r="U2428" s="1" t="str">
        <f>BH2428</f>
        <v>Morgan County,Scott County</v>
      </c>
      <c r="V2428" s="1" t="str">
        <f>BI2428</f>
        <v>IL</v>
      </c>
      <c r="AB2428" s="1"/>
      <c r="AC2428" s="1"/>
      <c r="AJ2428" s="5"/>
      <c r="AK2428" s="5"/>
      <c r="AL2428" s="5"/>
      <c r="AM2428" s="5"/>
      <c r="AN2428" s="5"/>
      <c r="AO2428" s="5"/>
      <c r="AP2428" s="5"/>
      <c r="AQ2428" s="5"/>
      <c r="AR2428" s="32"/>
      <c r="AS2428" s="32"/>
      <c r="AT2428" s="28">
        <f>AR2428/($R2428*1000)</f>
        <v>0</v>
      </c>
      <c r="AU2428" s="28">
        <f>AS2428/($R2428*1000)</f>
        <v>0</v>
      </c>
      <c r="BB2428" s="1" t="s">
        <v>58</v>
      </c>
      <c r="BC2428" s="2">
        <v>42499</v>
      </c>
      <c r="BE2428" s="2">
        <v>43404</v>
      </c>
      <c r="BF2428" s="2">
        <v>43922</v>
      </c>
      <c r="BG2428" s="1" t="s">
        <v>122</v>
      </c>
      <c r="BH2428" s="1" t="s">
        <v>5410</v>
      </c>
      <c r="BI2428" s="1" t="s">
        <v>124</v>
      </c>
      <c r="BJ2428" s="1" t="s">
        <v>3161</v>
      </c>
      <c r="BK2428" s="1" t="s">
        <v>2435</v>
      </c>
      <c r="BL2428" s="1" t="s">
        <v>726</v>
      </c>
      <c r="BM2428" s="1" t="s">
        <v>126</v>
      </c>
      <c r="BN2428" s="1" t="s">
        <v>5411</v>
      </c>
      <c r="BO2428" s="1">
        <v>140</v>
      </c>
      <c r="BP2428" s="1">
        <v>111</v>
      </c>
      <c r="BQ2428" s="1" t="s">
        <v>1485</v>
      </c>
      <c r="BR2428" s="1" t="s">
        <v>1486</v>
      </c>
      <c r="BS2428" s="1" t="s">
        <v>71</v>
      </c>
      <c r="BT2428" s="2">
        <v>44348</v>
      </c>
      <c r="BU2428" s="1">
        <v>140</v>
      </c>
      <c r="BV2428" s="1">
        <v>111</v>
      </c>
      <c r="BW2428" s="1">
        <v>140</v>
      </c>
      <c r="BX2428" s="1">
        <v>111</v>
      </c>
    </row>
    <row r="2429" spans="4:76" hidden="1" x14ac:dyDescent="0.25">
      <c r="D2429" s="4"/>
      <c r="E2429" s="5" t="str">
        <f>BJ2429</f>
        <v>DPP-2016-AUG</v>
      </c>
      <c r="F2429" s="5" t="str">
        <f>BK2429</f>
        <v>Central</v>
      </c>
      <c r="H2429" s="5" t="str">
        <f>BB2429</f>
        <v>Withdrawn</v>
      </c>
      <c r="I2429" s="6" t="str">
        <f>BS2429</f>
        <v>Not Started</v>
      </c>
      <c r="J2429" s="1" t="s">
        <v>3673</v>
      </c>
      <c r="P2429" s="1" t="str">
        <f>BM2429</f>
        <v>NRIS</v>
      </c>
      <c r="R2429" s="1">
        <f>BP2429</f>
        <v>175</v>
      </c>
      <c r="T2429" s="1" t="str">
        <f>BQ2429</f>
        <v>Solar</v>
      </c>
      <c r="U2429" s="1" t="str">
        <f>BH2429</f>
        <v>Montgomery County</v>
      </c>
      <c r="V2429" s="1" t="str">
        <f>BI2429</f>
        <v>IN</v>
      </c>
      <c r="AB2429" s="1"/>
      <c r="AC2429" s="1"/>
      <c r="AJ2429" s="5"/>
      <c r="AK2429" s="5"/>
      <c r="AL2429" s="5"/>
      <c r="AM2429" s="5"/>
      <c r="AN2429" s="5"/>
      <c r="AO2429" s="5"/>
      <c r="AP2429" s="5"/>
      <c r="AQ2429" s="5"/>
      <c r="AR2429" s="32"/>
      <c r="AS2429" s="32"/>
      <c r="AT2429" s="28">
        <f>AR2429/($R2429*1000)</f>
        <v>0</v>
      </c>
      <c r="AU2429" s="28">
        <f>AS2429/($R2429*1000)</f>
        <v>0</v>
      </c>
      <c r="BB2429" s="1" t="s">
        <v>73</v>
      </c>
      <c r="BC2429" s="2">
        <v>42499</v>
      </c>
      <c r="BD2429" s="2">
        <v>42915</v>
      </c>
      <c r="BF2429" s="2">
        <v>43931</v>
      </c>
      <c r="BG2429" s="1" t="s">
        <v>101</v>
      </c>
      <c r="BH2429" s="1" t="s">
        <v>763</v>
      </c>
      <c r="BI2429" s="1" t="s">
        <v>103</v>
      </c>
      <c r="BJ2429" s="1" t="s">
        <v>3161</v>
      </c>
      <c r="BK2429" s="1" t="s">
        <v>2435</v>
      </c>
      <c r="BL2429" s="1" t="s">
        <v>726</v>
      </c>
      <c r="BM2429" s="1" t="s">
        <v>126</v>
      </c>
      <c r="BN2429" s="1" t="s">
        <v>3674</v>
      </c>
      <c r="BO2429" s="1">
        <v>175</v>
      </c>
      <c r="BP2429" s="1">
        <v>175</v>
      </c>
      <c r="BQ2429" s="1" t="s">
        <v>1485</v>
      </c>
      <c r="BR2429" s="1" t="s">
        <v>1486</v>
      </c>
      <c r="BS2429" s="1" t="s">
        <v>84</v>
      </c>
      <c r="BU2429" s="1">
        <v>0</v>
      </c>
      <c r="BV2429" s="1">
        <v>0</v>
      </c>
      <c r="BW2429" s="1">
        <v>0</v>
      </c>
      <c r="BX2429" s="1">
        <v>0</v>
      </c>
    </row>
    <row r="2430" spans="4:76" hidden="1" x14ac:dyDescent="0.25">
      <c r="D2430" s="4"/>
      <c r="E2430" s="5" t="str">
        <f>BJ2430</f>
        <v>DPP-2016-AUG</v>
      </c>
      <c r="F2430" s="5" t="str">
        <f>BK2430</f>
        <v>Central</v>
      </c>
      <c r="H2430" s="5" t="str">
        <f>BB2430</f>
        <v>Done</v>
      </c>
      <c r="I2430" s="6" t="str">
        <f>BS2430</f>
        <v>Under Construction</v>
      </c>
      <c r="J2430" s="1" t="s">
        <v>5414</v>
      </c>
      <c r="P2430" s="1" t="str">
        <f>BM2430</f>
        <v>NRIS</v>
      </c>
      <c r="R2430" s="1">
        <f>BP2430</f>
        <v>175</v>
      </c>
      <c r="T2430" s="1" t="str">
        <f>BQ2430</f>
        <v>Solar</v>
      </c>
      <c r="U2430" s="1" t="str">
        <f>BH2430</f>
        <v>Jasper County</v>
      </c>
      <c r="V2430" s="1" t="str">
        <f>BI2430</f>
        <v>IN</v>
      </c>
      <c r="AB2430" s="1"/>
      <c r="AC2430" s="1"/>
      <c r="AJ2430" s="5"/>
      <c r="AK2430" s="5"/>
      <c r="AL2430" s="5"/>
      <c r="AM2430" s="5"/>
      <c r="AN2430" s="5"/>
      <c r="AO2430" s="5"/>
      <c r="AP2430" s="5"/>
      <c r="AQ2430" s="5"/>
      <c r="AR2430" s="32"/>
      <c r="AS2430" s="32"/>
      <c r="AT2430" s="28">
        <f>AR2430/($R2430*1000)</f>
        <v>0</v>
      </c>
      <c r="AU2430" s="28">
        <f>AS2430/($R2430*1000)</f>
        <v>0</v>
      </c>
      <c r="BB2430" s="1" t="s">
        <v>58</v>
      </c>
      <c r="BC2430" s="2">
        <v>42499</v>
      </c>
      <c r="BE2430" s="2">
        <v>43391</v>
      </c>
      <c r="BF2430" s="2">
        <v>43556</v>
      </c>
      <c r="BG2430" s="1" t="s">
        <v>804</v>
      </c>
      <c r="BH2430" s="1" t="s">
        <v>848</v>
      </c>
      <c r="BI2430" s="1" t="s">
        <v>103</v>
      </c>
      <c r="BJ2430" s="1" t="s">
        <v>3161</v>
      </c>
      <c r="BK2430" s="1" t="s">
        <v>2435</v>
      </c>
      <c r="BL2430" s="1" t="s">
        <v>726</v>
      </c>
      <c r="BM2430" s="1" t="s">
        <v>126</v>
      </c>
      <c r="BN2430" s="1" t="s">
        <v>5415</v>
      </c>
      <c r="BO2430" s="1">
        <v>175</v>
      </c>
      <c r="BP2430" s="1">
        <v>175</v>
      </c>
      <c r="BQ2430" s="1" t="s">
        <v>1485</v>
      </c>
      <c r="BR2430" s="1" t="s">
        <v>1486</v>
      </c>
      <c r="BS2430" s="1" t="s">
        <v>71</v>
      </c>
      <c r="BT2430" s="2">
        <v>44287</v>
      </c>
      <c r="BU2430" s="1">
        <v>175</v>
      </c>
      <c r="BV2430" s="1">
        <v>175</v>
      </c>
      <c r="BW2430" s="1">
        <v>175</v>
      </c>
      <c r="BX2430" s="1">
        <v>175</v>
      </c>
    </row>
    <row r="2431" spans="4:76" hidden="1" x14ac:dyDescent="0.25">
      <c r="D2431" s="4"/>
      <c r="E2431" s="5" t="str">
        <f>BJ2431</f>
        <v>DPP-2016-AUG</v>
      </c>
      <c r="F2431" s="5" t="str">
        <f>BK2431</f>
        <v>Central</v>
      </c>
      <c r="H2431" s="5" t="str">
        <f>BB2431</f>
        <v>Done</v>
      </c>
      <c r="I2431" s="6" t="str">
        <f>BS2431</f>
        <v>Under Construction</v>
      </c>
      <c r="J2431" s="1" t="s">
        <v>5416</v>
      </c>
      <c r="P2431" s="1" t="str">
        <f>BM2431</f>
        <v>NRIS</v>
      </c>
      <c r="R2431" s="1">
        <f>BP2431</f>
        <v>110</v>
      </c>
      <c r="T2431" s="1" t="str">
        <f>BQ2431</f>
        <v>Solar</v>
      </c>
      <c r="U2431" s="1" t="str">
        <f>BH2431</f>
        <v>Greene County,Scott County</v>
      </c>
      <c r="V2431" s="1" t="str">
        <f>BI2431</f>
        <v>IL</v>
      </c>
      <c r="AB2431" s="1"/>
      <c r="AC2431" s="1"/>
      <c r="AJ2431" s="5"/>
      <c r="AK2431" s="5"/>
      <c r="AL2431" s="5"/>
      <c r="AM2431" s="5"/>
      <c r="AN2431" s="5"/>
      <c r="AO2431" s="5"/>
      <c r="AP2431" s="5"/>
      <c r="AQ2431" s="5"/>
      <c r="AR2431" s="32"/>
      <c r="AS2431" s="32"/>
      <c r="AT2431" s="28">
        <f>AR2431/($R2431*1000)</f>
        <v>0</v>
      </c>
      <c r="AU2431" s="28">
        <f>AS2431/($R2431*1000)</f>
        <v>0</v>
      </c>
      <c r="BB2431" s="1" t="s">
        <v>58</v>
      </c>
      <c r="BC2431" s="2">
        <v>42499</v>
      </c>
      <c r="BE2431" s="2">
        <v>43403</v>
      </c>
      <c r="BF2431" s="2">
        <v>43952</v>
      </c>
      <c r="BG2431" s="1" t="s">
        <v>122</v>
      </c>
      <c r="BH2431" s="1" t="s">
        <v>5417</v>
      </c>
      <c r="BI2431" s="1" t="s">
        <v>124</v>
      </c>
      <c r="BJ2431" s="1" t="s">
        <v>3161</v>
      </c>
      <c r="BK2431" s="1" t="s">
        <v>2435</v>
      </c>
      <c r="BL2431" s="1" t="s">
        <v>726</v>
      </c>
      <c r="BM2431" s="1" t="s">
        <v>126</v>
      </c>
      <c r="BN2431" s="1" t="s">
        <v>5418</v>
      </c>
      <c r="BO2431" s="1">
        <v>110</v>
      </c>
      <c r="BP2431" s="1">
        <v>110</v>
      </c>
      <c r="BQ2431" s="1" t="s">
        <v>1485</v>
      </c>
      <c r="BR2431" s="1" t="s">
        <v>1486</v>
      </c>
      <c r="BS2431" s="1" t="s">
        <v>71</v>
      </c>
      <c r="BT2431" s="2">
        <v>44166</v>
      </c>
      <c r="BU2431" s="1">
        <v>110</v>
      </c>
      <c r="BV2431" s="1">
        <v>110</v>
      </c>
      <c r="BW2431" s="1">
        <v>110</v>
      </c>
      <c r="BX2431" s="1">
        <v>110</v>
      </c>
    </row>
    <row r="2432" spans="4:76" hidden="1" x14ac:dyDescent="0.25">
      <c r="D2432" s="4"/>
      <c r="E2432" s="5" t="str">
        <f>BJ2432</f>
        <v>SPA-2016-NOV</v>
      </c>
      <c r="F2432" s="5">
        <f>BK2432</f>
        <v>0</v>
      </c>
      <c r="H2432" s="5" t="str">
        <f>BB2432</f>
        <v>Withdrawn</v>
      </c>
      <c r="I2432" s="6" t="str">
        <f>BS2432</f>
        <v>Not Started</v>
      </c>
      <c r="J2432" s="1" t="s">
        <v>3381</v>
      </c>
      <c r="P2432" s="1" t="str">
        <f>BM2432</f>
        <v>NRIS</v>
      </c>
      <c r="R2432" s="1">
        <f>BP2432</f>
        <v>45.9</v>
      </c>
      <c r="T2432" s="1" t="str">
        <f>BQ2432</f>
        <v>Solar</v>
      </c>
      <c r="U2432" s="1" t="str">
        <f>BH2432</f>
        <v>Lafayette Parish</v>
      </c>
      <c r="V2432" s="1" t="str">
        <f>BI2432</f>
        <v>LA</v>
      </c>
      <c r="AB2432" s="1"/>
      <c r="AC2432" s="1"/>
      <c r="AJ2432" s="5"/>
      <c r="AK2432" s="5"/>
      <c r="AL2432" s="5"/>
      <c r="AM2432" s="5"/>
      <c r="AN2432" s="5"/>
      <c r="AO2432" s="5"/>
      <c r="AP2432" s="5"/>
      <c r="AQ2432" s="5"/>
      <c r="AR2432" s="32"/>
      <c r="AS2432" s="32"/>
      <c r="AT2432" s="28">
        <f>AR2432/($R2432*1000)</f>
        <v>0</v>
      </c>
      <c r="AU2432" s="28">
        <f>AS2432/($R2432*1000)</f>
        <v>0</v>
      </c>
      <c r="BB2432" s="1" t="s">
        <v>73</v>
      </c>
      <c r="BC2432" s="2">
        <v>42499</v>
      </c>
      <c r="BD2432" s="2">
        <v>42858</v>
      </c>
      <c r="BF2432" s="2">
        <v>43266</v>
      </c>
      <c r="BG2432" s="1" t="s">
        <v>59</v>
      </c>
      <c r="BH2432" s="1" t="s">
        <v>3382</v>
      </c>
      <c r="BI2432" s="1" t="s">
        <v>61</v>
      </c>
      <c r="BJ2432" s="1" t="s">
        <v>3377</v>
      </c>
      <c r="BL2432" s="1" t="s">
        <v>143</v>
      </c>
      <c r="BM2432" s="1" t="s">
        <v>126</v>
      </c>
      <c r="BN2432" s="1" t="s">
        <v>78</v>
      </c>
      <c r="BO2432" s="1">
        <v>48.8</v>
      </c>
      <c r="BP2432" s="1">
        <v>45.9</v>
      </c>
      <c r="BQ2432" s="1" t="s">
        <v>1485</v>
      </c>
      <c r="BR2432" s="1" t="s">
        <v>1486</v>
      </c>
      <c r="BS2432" s="1" t="s">
        <v>84</v>
      </c>
      <c r="BT2432" s="2">
        <v>43344</v>
      </c>
      <c r="BU2432" s="1">
        <v>0</v>
      </c>
      <c r="BV2432" s="1">
        <v>0</v>
      </c>
      <c r="BW2432" s="1">
        <v>0</v>
      </c>
      <c r="BX2432" s="1">
        <v>0</v>
      </c>
    </row>
    <row r="2433" spans="4:76" hidden="1" x14ac:dyDescent="0.25">
      <c r="D2433" s="4"/>
      <c r="E2433" s="5" t="str">
        <f>BJ2433</f>
        <v>DPP-2017-FEB</v>
      </c>
      <c r="F2433" s="5" t="str">
        <f>BK2433</f>
        <v>East (ITC)</v>
      </c>
      <c r="H2433" s="5" t="str">
        <f>BB2433</f>
        <v>Withdrawn</v>
      </c>
      <c r="I2433" s="6" t="str">
        <f>BS2433</f>
        <v>Not Started</v>
      </c>
      <c r="J2433" s="1" t="s">
        <v>4480</v>
      </c>
      <c r="P2433" s="1" t="str">
        <f>BM2433</f>
        <v>NRIS</v>
      </c>
      <c r="R2433" s="1">
        <f>BP2433</f>
        <v>147.4</v>
      </c>
      <c r="T2433" s="1" t="str">
        <f>BQ2433</f>
        <v>Solar</v>
      </c>
      <c r="U2433" s="1" t="str">
        <f>BH2433</f>
        <v>Muskegon County</v>
      </c>
      <c r="V2433" s="1" t="str">
        <f>BI2433</f>
        <v>MI</v>
      </c>
      <c r="AB2433" s="1"/>
      <c r="AC2433" s="1"/>
      <c r="AJ2433" s="5"/>
      <c r="AK2433" s="5"/>
      <c r="AL2433" s="5"/>
      <c r="AM2433" s="5"/>
      <c r="AN2433" s="5"/>
      <c r="AO2433" s="5"/>
      <c r="AP2433" s="5"/>
      <c r="AQ2433" s="5"/>
      <c r="AR2433" s="32"/>
      <c r="AS2433" s="32"/>
      <c r="AT2433" s="28">
        <f>AR2433/($R2433*1000)</f>
        <v>0</v>
      </c>
      <c r="AU2433" s="28">
        <f>AS2433/($R2433*1000)</f>
        <v>0</v>
      </c>
      <c r="BB2433" s="1" t="s">
        <v>73</v>
      </c>
      <c r="BC2433" s="2">
        <v>42541</v>
      </c>
      <c r="BD2433" s="2">
        <v>43349</v>
      </c>
      <c r="BF2433" s="2">
        <v>44440</v>
      </c>
      <c r="BG2433" s="1" t="s">
        <v>139</v>
      </c>
      <c r="BH2433" s="1" t="s">
        <v>3293</v>
      </c>
      <c r="BI2433" s="1" t="s">
        <v>130</v>
      </c>
      <c r="BJ2433" s="1" t="s">
        <v>3220</v>
      </c>
      <c r="BK2433" s="1" t="s">
        <v>1808</v>
      </c>
      <c r="BL2433" s="1" t="s">
        <v>726</v>
      </c>
      <c r="BM2433" s="1" t="s">
        <v>126</v>
      </c>
      <c r="BN2433" s="1" t="s">
        <v>4481</v>
      </c>
      <c r="BO2433" s="1">
        <v>147.4</v>
      </c>
      <c r="BP2433" s="1">
        <v>147.4</v>
      </c>
      <c r="BQ2433" s="1" t="s">
        <v>1485</v>
      </c>
      <c r="BR2433" s="1" t="s">
        <v>1486</v>
      </c>
      <c r="BS2433" s="1" t="s">
        <v>84</v>
      </c>
      <c r="BU2433" s="1">
        <v>124.95</v>
      </c>
      <c r="BV2433" s="1">
        <v>124.95</v>
      </c>
      <c r="BW2433" s="1">
        <v>0</v>
      </c>
      <c r="BX2433" s="1">
        <v>0</v>
      </c>
    </row>
    <row r="2434" spans="4:76" hidden="1" x14ac:dyDescent="0.25">
      <c r="D2434" s="4"/>
      <c r="E2434" s="5" t="str">
        <f>BJ2434</f>
        <v>DPP-2016-AUG</v>
      </c>
      <c r="F2434" s="5" t="str">
        <f>BK2434</f>
        <v>West</v>
      </c>
      <c r="H2434" s="5" t="str">
        <f>BB2434</f>
        <v>Withdrawn</v>
      </c>
      <c r="I2434" s="6" t="str">
        <f>BS2434</f>
        <v>Not Started</v>
      </c>
      <c r="J2434" s="1" t="s">
        <v>3177</v>
      </c>
      <c r="P2434" s="1" t="str">
        <f>BM2434</f>
        <v>NRIS Only</v>
      </c>
      <c r="R2434" s="1">
        <f>BP2434</f>
        <v>151.80000000000001</v>
      </c>
      <c r="T2434" s="1" t="str">
        <f>BQ2434</f>
        <v>Wind</v>
      </c>
      <c r="U2434" s="1" t="str">
        <f>BH2434</f>
        <v>Grant County,Roberts County</v>
      </c>
      <c r="V2434" s="1" t="str">
        <f>BI2434</f>
        <v>SD</v>
      </c>
      <c r="AA2434" s="1">
        <f>IF(Z2434=1,IF(H2434="done",1,0),0)</f>
        <v>0</v>
      </c>
      <c r="AB2434" s="1"/>
      <c r="AC2434" s="1"/>
      <c r="AJ2434" s="5"/>
      <c r="AK2434" s="5"/>
      <c r="AL2434" s="5"/>
      <c r="AM2434" s="5"/>
      <c r="AN2434" s="5"/>
      <c r="AO2434" s="5"/>
      <c r="AP2434" s="5"/>
      <c r="AQ2434" s="5"/>
      <c r="AR2434" s="32"/>
      <c r="AS2434" s="32"/>
      <c r="AT2434" s="28">
        <f>AR2434/($R2434*1000)</f>
        <v>0</v>
      </c>
      <c r="AU2434" s="28">
        <f>AS2434/($R2434*1000)</f>
        <v>0</v>
      </c>
      <c r="BB2434" s="1" t="s">
        <v>73</v>
      </c>
      <c r="BC2434" s="2">
        <v>42548</v>
      </c>
      <c r="BD2434" s="2">
        <v>42759</v>
      </c>
      <c r="BF2434" s="2">
        <v>43713</v>
      </c>
      <c r="BG2434" s="1" t="s">
        <v>203</v>
      </c>
      <c r="BH2434" s="1" t="s">
        <v>3178</v>
      </c>
      <c r="BI2434" s="1" t="s">
        <v>205</v>
      </c>
      <c r="BJ2434" s="1" t="s">
        <v>3161</v>
      </c>
      <c r="BK2434" s="1" t="s">
        <v>725</v>
      </c>
      <c r="BL2434" s="1" t="s">
        <v>726</v>
      </c>
      <c r="BM2434" s="1" t="s">
        <v>1466</v>
      </c>
      <c r="BN2434" s="1" t="s">
        <v>3179</v>
      </c>
      <c r="BO2434" s="1">
        <v>151.80000000000001</v>
      </c>
      <c r="BP2434" s="1">
        <v>151.80000000000001</v>
      </c>
      <c r="BQ2434" s="1" t="s">
        <v>97</v>
      </c>
      <c r="BR2434" s="1" t="s">
        <v>98</v>
      </c>
      <c r="BS2434" s="1" t="s">
        <v>84</v>
      </c>
      <c r="BU2434" s="1">
        <v>0</v>
      </c>
      <c r="BV2434" s="1">
        <v>0</v>
      </c>
      <c r="BW2434" s="1">
        <v>0</v>
      </c>
      <c r="BX2434" s="1">
        <v>0</v>
      </c>
    </row>
    <row r="2435" spans="4:76" hidden="1" x14ac:dyDescent="0.25">
      <c r="D2435" s="4"/>
      <c r="E2435" s="5" t="str">
        <f>BJ2435</f>
        <v>DPP-2016-AUG</v>
      </c>
      <c r="F2435" s="5" t="str">
        <f>BK2435</f>
        <v>West</v>
      </c>
      <c r="H2435" s="5" t="str">
        <f>BB2435</f>
        <v>Withdrawn</v>
      </c>
      <c r="I2435" s="6" t="str">
        <f>BS2435</f>
        <v>Not Started</v>
      </c>
      <c r="J2435" s="1" t="s">
        <v>3183</v>
      </c>
      <c r="P2435" s="1" t="str">
        <f>BM2435</f>
        <v>NRIS Only</v>
      </c>
      <c r="R2435" s="1">
        <f>BP2435</f>
        <v>151.80000000000001</v>
      </c>
      <c r="T2435" s="1" t="str">
        <f>BQ2435</f>
        <v>Wind</v>
      </c>
      <c r="U2435" s="1" t="str">
        <f>BH2435</f>
        <v>Grant County,Roberts County</v>
      </c>
      <c r="V2435" s="1" t="str">
        <f>BI2435</f>
        <v>SD</v>
      </c>
      <c r="AA2435" s="1">
        <f>IF(Z2435=1,IF(H2435="done",1,0),0)</f>
        <v>0</v>
      </c>
      <c r="AB2435" s="1"/>
      <c r="AC2435" s="1"/>
      <c r="AJ2435" s="5"/>
      <c r="AK2435" s="5"/>
      <c r="AL2435" s="5"/>
      <c r="AM2435" s="5"/>
      <c r="AN2435" s="5"/>
      <c r="AO2435" s="5"/>
      <c r="AP2435" s="5"/>
      <c r="AQ2435" s="5"/>
      <c r="AR2435" s="32"/>
      <c r="AS2435" s="32"/>
      <c r="AT2435" s="28">
        <f>AR2435/($R2435*1000)</f>
        <v>0</v>
      </c>
      <c r="AU2435" s="28">
        <f>AS2435/($R2435*1000)</f>
        <v>0</v>
      </c>
      <c r="BB2435" s="1" t="s">
        <v>73</v>
      </c>
      <c r="BC2435" s="2">
        <v>42548</v>
      </c>
      <c r="BD2435" s="2">
        <v>42759</v>
      </c>
      <c r="BF2435" s="2">
        <v>43346</v>
      </c>
      <c r="BG2435" s="1" t="s">
        <v>203</v>
      </c>
      <c r="BH2435" s="1" t="s">
        <v>3178</v>
      </c>
      <c r="BI2435" s="1" t="s">
        <v>205</v>
      </c>
      <c r="BJ2435" s="1" t="s">
        <v>3161</v>
      </c>
      <c r="BK2435" s="1" t="s">
        <v>725</v>
      </c>
      <c r="BL2435" s="1" t="s">
        <v>726</v>
      </c>
      <c r="BM2435" s="1" t="s">
        <v>1466</v>
      </c>
      <c r="BN2435" s="1" t="s">
        <v>3184</v>
      </c>
      <c r="BO2435" s="1">
        <v>151.80000000000001</v>
      </c>
      <c r="BP2435" s="1">
        <v>151.80000000000001</v>
      </c>
      <c r="BQ2435" s="1" t="s">
        <v>97</v>
      </c>
      <c r="BR2435" s="1" t="s">
        <v>98</v>
      </c>
      <c r="BS2435" s="1" t="s">
        <v>84</v>
      </c>
      <c r="BU2435" s="1">
        <v>0</v>
      </c>
      <c r="BV2435" s="1">
        <v>0</v>
      </c>
      <c r="BW2435" s="1">
        <v>0</v>
      </c>
      <c r="BX2435" s="1">
        <v>0</v>
      </c>
    </row>
    <row r="2436" spans="4:76" hidden="1" x14ac:dyDescent="0.25">
      <c r="D2436" s="4"/>
      <c r="E2436" s="5" t="str">
        <f>BJ2436</f>
        <v>DPP-2016-AUG</v>
      </c>
      <c r="F2436" s="5" t="str">
        <f>BK2436</f>
        <v>East (ATC)</v>
      </c>
      <c r="H2436" s="5" t="str">
        <f>BB2436</f>
        <v>Done</v>
      </c>
      <c r="I2436" s="6" t="str">
        <f>BS2436</f>
        <v>In Service</v>
      </c>
      <c r="J2436" s="1" t="s">
        <v>5433</v>
      </c>
      <c r="P2436" s="1" t="str">
        <f>BM2436</f>
        <v>NRIS Only</v>
      </c>
      <c r="R2436" s="1">
        <f>BP2436</f>
        <v>98</v>
      </c>
      <c r="T2436" s="1" t="str">
        <f>BQ2436</f>
        <v>Wind</v>
      </c>
      <c r="U2436" s="1" t="str">
        <f>BH2436</f>
        <v>Lafayette County</v>
      </c>
      <c r="V2436" s="1" t="str">
        <f>BI2436</f>
        <v>WI</v>
      </c>
      <c r="AB2436" s="1"/>
      <c r="AC2436" s="1"/>
      <c r="AJ2436" s="5"/>
      <c r="AK2436" s="5"/>
      <c r="AL2436" s="5"/>
      <c r="AM2436" s="5"/>
      <c r="AN2436" s="5"/>
      <c r="AO2436" s="5"/>
      <c r="AP2436" s="5"/>
      <c r="AQ2436" s="5"/>
      <c r="AR2436" s="32"/>
      <c r="AS2436" s="32"/>
      <c r="AT2436" s="28">
        <f>AR2436/($R2436*1000)</f>
        <v>0</v>
      </c>
      <c r="AU2436" s="28">
        <f>AS2436/($R2436*1000)</f>
        <v>0</v>
      </c>
      <c r="BB2436" s="1" t="s">
        <v>58</v>
      </c>
      <c r="BC2436" s="2">
        <v>42556</v>
      </c>
      <c r="BE2436" s="2">
        <v>43356</v>
      </c>
      <c r="BF2436" s="2">
        <v>43344</v>
      </c>
      <c r="BG2436" s="1" t="s">
        <v>74</v>
      </c>
      <c r="BH2436" s="1" t="s">
        <v>569</v>
      </c>
      <c r="BI2436" s="1" t="s">
        <v>76</v>
      </c>
      <c r="BJ2436" s="1" t="s">
        <v>3161</v>
      </c>
      <c r="BK2436" s="1" t="s">
        <v>2196</v>
      </c>
      <c r="BL2436" s="1" t="s">
        <v>726</v>
      </c>
      <c r="BM2436" s="1" t="s">
        <v>1466</v>
      </c>
      <c r="BN2436" s="1" t="s">
        <v>5434</v>
      </c>
      <c r="BO2436" s="1">
        <v>98</v>
      </c>
      <c r="BP2436" s="1">
        <v>98</v>
      </c>
      <c r="BQ2436" s="1" t="s">
        <v>97</v>
      </c>
      <c r="BR2436" s="1" t="s">
        <v>98</v>
      </c>
      <c r="BS2436" s="1" t="s">
        <v>65</v>
      </c>
      <c r="BT2436" s="2">
        <v>42993</v>
      </c>
      <c r="BU2436" s="1">
        <v>0</v>
      </c>
      <c r="BV2436" s="1">
        <v>98</v>
      </c>
      <c r="BW2436" s="1">
        <v>0</v>
      </c>
      <c r="BX2436" s="1">
        <v>98</v>
      </c>
    </row>
    <row r="2437" spans="4:76" hidden="1" x14ac:dyDescent="0.25">
      <c r="D2437" s="4"/>
      <c r="E2437" s="5" t="str">
        <f>BJ2437</f>
        <v>FES-2016-JULY</v>
      </c>
      <c r="F2437" s="5">
        <f>BK2437</f>
        <v>0</v>
      </c>
      <c r="H2437" s="5" t="str">
        <f>BB2437</f>
        <v>Withdrawn</v>
      </c>
      <c r="I2437" s="6" t="str">
        <f>BS2437</f>
        <v>Not Started</v>
      </c>
      <c r="J2437" s="1" t="s">
        <v>3547</v>
      </c>
      <c r="P2437" s="1" t="str">
        <f>BM2437</f>
        <v>NRIS</v>
      </c>
      <c r="R2437" s="1">
        <f>BP2437</f>
        <v>50</v>
      </c>
      <c r="T2437" s="1" t="str">
        <f>BQ2437</f>
        <v>Solar</v>
      </c>
      <c r="U2437" s="1" t="str">
        <f>BH2437</f>
        <v>White County</v>
      </c>
      <c r="V2437" s="1" t="str">
        <f>BI2437</f>
        <v>AR</v>
      </c>
      <c r="AB2437" s="1"/>
      <c r="AC2437" s="1"/>
      <c r="AJ2437" s="5"/>
      <c r="AK2437" s="5"/>
      <c r="AL2437" s="5"/>
      <c r="AM2437" s="5"/>
      <c r="AN2437" s="5"/>
      <c r="AO2437" s="5"/>
      <c r="AP2437" s="5"/>
      <c r="AQ2437" s="5"/>
      <c r="AR2437" s="32"/>
      <c r="AS2437" s="32"/>
      <c r="AT2437" s="28">
        <f>AR2437/($R2437*1000)</f>
        <v>0</v>
      </c>
      <c r="AU2437" s="28">
        <f>AS2437/($R2437*1000)</f>
        <v>0</v>
      </c>
      <c r="BB2437" s="1" t="s">
        <v>73</v>
      </c>
      <c r="BC2437" s="2">
        <v>42557</v>
      </c>
      <c r="BD2437" s="2">
        <v>42898</v>
      </c>
      <c r="BF2437" s="2">
        <v>43496</v>
      </c>
      <c r="BG2437" s="1" t="s">
        <v>59</v>
      </c>
      <c r="BH2437" s="1" t="s">
        <v>805</v>
      </c>
      <c r="BI2437" s="1" t="s">
        <v>2394</v>
      </c>
      <c r="BJ2437" s="1" t="s">
        <v>2978</v>
      </c>
      <c r="BL2437" s="1" t="s">
        <v>536</v>
      </c>
      <c r="BM2437" s="1" t="s">
        <v>126</v>
      </c>
      <c r="BN2437" s="1" t="s">
        <v>78</v>
      </c>
      <c r="BO2437" s="1">
        <v>50</v>
      </c>
      <c r="BP2437" s="1">
        <v>50</v>
      </c>
      <c r="BQ2437" s="1" t="s">
        <v>1485</v>
      </c>
      <c r="BR2437" s="1" t="s">
        <v>1486</v>
      </c>
      <c r="BS2437" s="1" t="s">
        <v>84</v>
      </c>
      <c r="BU2437" s="1">
        <v>0</v>
      </c>
      <c r="BV2437" s="1">
        <v>0</v>
      </c>
      <c r="BW2437" s="1">
        <v>0</v>
      </c>
      <c r="BX2437" s="1">
        <v>0</v>
      </c>
    </row>
    <row r="2438" spans="4:76" hidden="1" x14ac:dyDescent="0.25">
      <c r="D2438" s="4"/>
      <c r="E2438" s="5" t="str">
        <f>BJ2438</f>
        <v>FES-2016-JULY</v>
      </c>
      <c r="F2438" s="5">
        <f>BK2438</f>
        <v>0</v>
      </c>
      <c r="H2438" s="5" t="str">
        <f>BB2438</f>
        <v>Withdrawn</v>
      </c>
      <c r="I2438" s="6" t="str">
        <f>BS2438</f>
        <v>Not Started</v>
      </c>
      <c r="J2438" s="1" t="s">
        <v>3094</v>
      </c>
      <c r="P2438" s="1" t="str">
        <f>BM2438</f>
        <v>NRIS</v>
      </c>
      <c r="R2438" s="1">
        <f>BP2438</f>
        <v>101.5</v>
      </c>
      <c r="T2438" s="1" t="str">
        <f>BQ2438</f>
        <v>Solar</v>
      </c>
      <c r="U2438" s="1" t="str">
        <f>BH2438</f>
        <v>Arkansas County, Clark County</v>
      </c>
      <c r="V2438" s="1" t="str">
        <f>BI2438</f>
        <v>AR</v>
      </c>
      <c r="AB2438" s="1"/>
      <c r="AC2438" s="1"/>
      <c r="AJ2438" s="5"/>
      <c r="AK2438" s="5"/>
      <c r="AL2438" s="5"/>
      <c r="AM2438" s="5"/>
      <c r="AN2438" s="5"/>
      <c r="AO2438" s="5"/>
      <c r="AP2438" s="5"/>
      <c r="AQ2438" s="5"/>
      <c r="AR2438" s="32"/>
      <c r="AS2438" s="32"/>
      <c r="AT2438" s="28">
        <f>AR2438/($R2438*1000)</f>
        <v>0</v>
      </c>
      <c r="AU2438" s="28">
        <f>AS2438/($R2438*1000)</f>
        <v>0</v>
      </c>
      <c r="BB2438" s="1" t="s">
        <v>73</v>
      </c>
      <c r="BC2438" s="2">
        <v>42558</v>
      </c>
      <c r="BD2438" s="2">
        <v>42731</v>
      </c>
      <c r="BF2438" s="2">
        <v>43525</v>
      </c>
      <c r="BG2438" s="1" t="s">
        <v>59</v>
      </c>
      <c r="BH2438" s="1" t="s">
        <v>3095</v>
      </c>
      <c r="BI2438" s="1" t="s">
        <v>2394</v>
      </c>
      <c r="BJ2438" s="1" t="s">
        <v>2978</v>
      </c>
      <c r="BL2438" s="1" t="s">
        <v>536</v>
      </c>
      <c r="BM2438" s="1" t="s">
        <v>126</v>
      </c>
      <c r="BN2438" s="1" t="s">
        <v>78</v>
      </c>
      <c r="BO2438" s="1">
        <v>101.5</v>
      </c>
      <c r="BP2438" s="1">
        <v>101.5</v>
      </c>
      <c r="BQ2438" s="1" t="s">
        <v>1485</v>
      </c>
      <c r="BR2438" s="1" t="s">
        <v>1486</v>
      </c>
      <c r="BS2438" s="1" t="s">
        <v>84</v>
      </c>
      <c r="BU2438" s="1">
        <v>0</v>
      </c>
      <c r="BV2438" s="1">
        <v>0</v>
      </c>
      <c r="BW2438" s="1">
        <v>0</v>
      </c>
      <c r="BX2438" s="1">
        <v>0</v>
      </c>
    </row>
    <row r="2439" spans="4:76" hidden="1" x14ac:dyDescent="0.25">
      <c r="D2439" s="4"/>
      <c r="E2439" s="5" t="str">
        <f>BJ2439</f>
        <v>FES-2016-JULY</v>
      </c>
      <c r="F2439" s="5">
        <f>BK2439</f>
        <v>0</v>
      </c>
      <c r="H2439" s="5" t="str">
        <f>BB2439</f>
        <v>Withdrawn</v>
      </c>
      <c r="I2439" s="6" t="str">
        <f>BS2439</f>
        <v>Not Started</v>
      </c>
      <c r="J2439" s="1" t="s">
        <v>3963</v>
      </c>
      <c r="P2439" s="1" t="str">
        <f>BM2439</f>
        <v>NRIS</v>
      </c>
      <c r="R2439" s="1">
        <f>BP2439</f>
        <v>101.5</v>
      </c>
      <c r="T2439" s="1" t="str">
        <f>BQ2439</f>
        <v>Solar</v>
      </c>
      <c r="U2439" s="1" t="str">
        <f>BH2439</f>
        <v>Jackson County</v>
      </c>
      <c r="V2439" s="1" t="str">
        <f>BI2439</f>
        <v>AR</v>
      </c>
      <c r="AB2439" s="1"/>
      <c r="AC2439" s="1"/>
      <c r="AJ2439" s="5"/>
      <c r="AK2439" s="5"/>
      <c r="AL2439" s="5"/>
      <c r="AM2439" s="5"/>
      <c r="AN2439" s="5"/>
      <c r="AO2439" s="5"/>
      <c r="AP2439" s="5"/>
      <c r="AQ2439" s="5"/>
      <c r="AR2439" s="32"/>
      <c r="AS2439" s="32"/>
      <c r="AT2439" s="28">
        <f>AR2439/($R2439*1000)</f>
        <v>0</v>
      </c>
      <c r="AU2439" s="28">
        <f>AS2439/($R2439*1000)</f>
        <v>0</v>
      </c>
      <c r="BB2439" s="1" t="s">
        <v>73</v>
      </c>
      <c r="BC2439" s="2">
        <v>42557</v>
      </c>
      <c r="BD2439" s="2">
        <v>42937</v>
      </c>
      <c r="BF2439" s="2">
        <v>43525</v>
      </c>
      <c r="BG2439" s="1" t="s">
        <v>59</v>
      </c>
      <c r="BH2439" s="1" t="s">
        <v>259</v>
      </c>
      <c r="BI2439" s="1" t="s">
        <v>2394</v>
      </c>
      <c r="BJ2439" s="1" t="s">
        <v>2978</v>
      </c>
      <c r="BL2439" s="1" t="s">
        <v>536</v>
      </c>
      <c r="BM2439" s="1" t="s">
        <v>126</v>
      </c>
      <c r="BN2439" s="1" t="s">
        <v>78</v>
      </c>
      <c r="BO2439" s="1">
        <v>101.5</v>
      </c>
      <c r="BP2439" s="1">
        <v>101.5</v>
      </c>
      <c r="BQ2439" s="1" t="s">
        <v>1485</v>
      </c>
      <c r="BR2439" s="1" t="s">
        <v>1486</v>
      </c>
      <c r="BS2439" s="1" t="s">
        <v>84</v>
      </c>
      <c r="BU2439" s="1">
        <v>0</v>
      </c>
      <c r="BV2439" s="1">
        <v>0</v>
      </c>
      <c r="BW2439" s="1">
        <v>0</v>
      </c>
      <c r="BX2439" s="1">
        <v>0</v>
      </c>
    </row>
    <row r="2440" spans="4:76" hidden="1" x14ac:dyDescent="0.25">
      <c r="D2440" s="4"/>
      <c r="E2440" s="5" t="str">
        <f>BJ2440</f>
        <v>FES-2016-JULY</v>
      </c>
      <c r="F2440" s="5">
        <f>BK2440</f>
        <v>0</v>
      </c>
      <c r="H2440" s="5" t="str">
        <f>BB2440</f>
        <v>Withdrawn</v>
      </c>
      <c r="I2440" s="6" t="str">
        <f>BS2440</f>
        <v>Not Started</v>
      </c>
      <c r="J2440" s="1" t="s">
        <v>3964</v>
      </c>
      <c r="P2440" s="1" t="str">
        <f>BM2440</f>
        <v>NRIS</v>
      </c>
      <c r="R2440" s="1">
        <f>BP2440</f>
        <v>101.5</v>
      </c>
      <c r="T2440" s="1" t="str">
        <f>BQ2440</f>
        <v>Solar</v>
      </c>
      <c r="U2440" s="1" t="str">
        <f>BH2440</f>
        <v>Craighead County, Monroe County</v>
      </c>
      <c r="V2440" s="1" t="str">
        <f>BI2440</f>
        <v>AR</v>
      </c>
      <c r="AB2440" s="1"/>
      <c r="AC2440" s="1"/>
      <c r="AJ2440" s="5"/>
      <c r="AK2440" s="5"/>
      <c r="AL2440" s="5"/>
      <c r="AM2440" s="5"/>
      <c r="AN2440" s="5"/>
      <c r="AO2440" s="5"/>
      <c r="AP2440" s="5"/>
      <c r="AQ2440" s="5"/>
      <c r="AR2440" s="32"/>
      <c r="AS2440" s="32"/>
      <c r="AT2440" s="28">
        <f>AR2440/($R2440*1000)</f>
        <v>0</v>
      </c>
      <c r="AU2440" s="28">
        <f>AS2440/($R2440*1000)</f>
        <v>0</v>
      </c>
      <c r="BB2440" s="1" t="s">
        <v>73</v>
      </c>
      <c r="BC2440" s="2">
        <v>42557</v>
      </c>
      <c r="BD2440" s="2">
        <v>42937</v>
      </c>
      <c r="BF2440" s="2">
        <v>43525</v>
      </c>
      <c r="BG2440" s="1" t="s">
        <v>59</v>
      </c>
      <c r="BH2440" s="1" t="s">
        <v>3965</v>
      </c>
      <c r="BI2440" s="1" t="s">
        <v>2394</v>
      </c>
      <c r="BJ2440" s="1" t="s">
        <v>2978</v>
      </c>
      <c r="BL2440" s="1" t="s">
        <v>536</v>
      </c>
      <c r="BM2440" s="1" t="s">
        <v>126</v>
      </c>
      <c r="BN2440" s="1" t="s">
        <v>78</v>
      </c>
      <c r="BO2440" s="1">
        <v>101.5</v>
      </c>
      <c r="BP2440" s="1">
        <v>101.5</v>
      </c>
      <c r="BQ2440" s="1" t="s">
        <v>1485</v>
      </c>
      <c r="BR2440" s="1" t="s">
        <v>1486</v>
      </c>
      <c r="BS2440" s="1" t="s">
        <v>84</v>
      </c>
      <c r="BU2440" s="1">
        <v>0</v>
      </c>
      <c r="BV2440" s="1">
        <v>0</v>
      </c>
      <c r="BW2440" s="1">
        <v>0</v>
      </c>
      <c r="BX2440" s="1">
        <v>0</v>
      </c>
    </row>
    <row r="2441" spans="4:76" hidden="1" x14ac:dyDescent="0.25">
      <c r="D2441" s="4"/>
      <c r="E2441" s="5" t="str">
        <f>BJ2441</f>
        <v>DPP-2017-FEB</v>
      </c>
      <c r="F2441" s="5" t="str">
        <f>BK2441</f>
        <v>East (ATC)</v>
      </c>
      <c r="H2441" s="5" t="str">
        <f>BB2441</f>
        <v>Withdrawn</v>
      </c>
      <c r="I2441" s="6" t="str">
        <f>BS2441</f>
        <v>Not Started</v>
      </c>
      <c r="J2441" s="1" t="s">
        <v>4330</v>
      </c>
      <c r="P2441" s="1" t="str">
        <f>BM2441</f>
        <v>NRIS</v>
      </c>
      <c r="R2441" s="1">
        <f>BP2441</f>
        <v>100.8</v>
      </c>
      <c r="T2441" s="1" t="str">
        <f>BQ2441</f>
        <v>Wind</v>
      </c>
      <c r="U2441" s="1" t="str">
        <f>BH2441</f>
        <v>Manitowoc County</v>
      </c>
      <c r="V2441" s="1" t="str">
        <f>BI2441</f>
        <v>WI</v>
      </c>
      <c r="AB2441" s="1"/>
      <c r="AC2441" s="1"/>
      <c r="AJ2441" s="5"/>
      <c r="AK2441" s="5"/>
      <c r="AL2441" s="5"/>
      <c r="AM2441" s="5"/>
      <c r="AN2441" s="5"/>
      <c r="AO2441" s="5"/>
      <c r="AP2441" s="5"/>
      <c r="AQ2441" s="5"/>
      <c r="AR2441" s="32"/>
      <c r="AS2441" s="32"/>
      <c r="AT2441" s="28">
        <f>AR2441/($R2441*1000)</f>
        <v>0</v>
      </c>
      <c r="AU2441" s="28">
        <f>AS2441/($R2441*1000)</f>
        <v>0</v>
      </c>
      <c r="BB2441" s="1" t="s">
        <v>73</v>
      </c>
      <c r="BC2441" s="2">
        <v>42559</v>
      </c>
      <c r="BD2441" s="2">
        <v>43200</v>
      </c>
      <c r="BF2441" s="2">
        <v>43709</v>
      </c>
      <c r="BG2441" s="1" t="s">
        <v>74</v>
      </c>
      <c r="BH2441" s="1" t="s">
        <v>75</v>
      </c>
      <c r="BI2441" s="1" t="s">
        <v>76</v>
      </c>
      <c r="BJ2441" s="1" t="s">
        <v>3220</v>
      </c>
      <c r="BK2441" s="1" t="s">
        <v>2196</v>
      </c>
      <c r="BL2441" s="1" t="s">
        <v>726</v>
      </c>
      <c r="BM2441" s="1" t="s">
        <v>126</v>
      </c>
      <c r="BN2441" s="1" t="s">
        <v>4331</v>
      </c>
      <c r="BO2441" s="1">
        <v>100.8</v>
      </c>
      <c r="BP2441" s="1">
        <v>100.8</v>
      </c>
      <c r="BQ2441" s="1" t="s">
        <v>97</v>
      </c>
      <c r="BR2441" s="1" t="s">
        <v>98</v>
      </c>
      <c r="BS2441" s="1" t="s">
        <v>84</v>
      </c>
      <c r="BU2441" s="1">
        <v>0</v>
      </c>
      <c r="BV2441" s="1">
        <v>0</v>
      </c>
      <c r="BW2441" s="1">
        <v>0</v>
      </c>
      <c r="BX2441" s="1">
        <v>0</v>
      </c>
    </row>
    <row r="2442" spans="4:76" hidden="1" x14ac:dyDescent="0.25">
      <c r="D2442" s="4"/>
      <c r="E2442" s="5" t="str">
        <f>BJ2442</f>
        <v>DPP-2017-FEB</v>
      </c>
      <c r="F2442" s="5" t="str">
        <f>BK2442</f>
        <v>Central</v>
      </c>
      <c r="H2442" s="5" t="str">
        <f>BB2442</f>
        <v>Withdrawn</v>
      </c>
      <c r="I2442" s="6" t="str">
        <f>BS2442</f>
        <v>Not Started</v>
      </c>
      <c r="J2442" s="1" t="s">
        <v>3618</v>
      </c>
      <c r="P2442" s="1" t="str">
        <f>BM2442</f>
        <v>NRIS</v>
      </c>
      <c r="R2442" s="1">
        <f>BP2442</f>
        <v>100.05</v>
      </c>
      <c r="T2442" s="1" t="str">
        <f>BQ2442</f>
        <v>Wind</v>
      </c>
      <c r="U2442" s="1" t="str">
        <f>BH2442</f>
        <v>Audrain County</v>
      </c>
      <c r="V2442" s="1" t="str">
        <f>BI2442</f>
        <v>MO</v>
      </c>
      <c r="AB2442" s="1"/>
      <c r="AC2442" s="1"/>
      <c r="AJ2442" s="5"/>
      <c r="AK2442" s="5"/>
      <c r="AL2442" s="5"/>
      <c r="AM2442" s="5"/>
      <c r="AN2442" s="5"/>
      <c r="AO2442" s="5"/>
      <c r="AP2442" s="5"/>
      <c r="AQ2442" s="5"/>
      <c r="AR2442" s="32"/>
      <c r="AS2442" s="32"/>
      <c r="AT2442" s="28">
        <f>AR2442/($R2442*1000)</f>
        <v>0</v>
      </c>
      <c r="AU2442" s="28">
        <f>AS2442/($R2442*1000)</f>
        <v>0</v>
      </c>
      <c r="BB2442" s="1" t="s">
        <v>73</v>
      </c>
      <c r="BC2442" s="2">
        <v>42558</v>
      </c>
      <c r="BD2442" s="2">
        <v>42907</v>
      </c>
      <c r="BF2442" s="2">
        <v>43358</v>
      </c>
      <c r="BG2442" s="1" t="s">
        <v>486</v>
      </c>
      <c r="BH2442" s="1" t="s">
        <v>1377</v>
      </c>
      <c r="BI2442" s="1" t="s">
        <v>488</v>
      </c>
      <c r="BJ2442" s="1" t="s">
        <v>3220</v>
      </c>
      <c r="BK2442" s="1" t="s">
        <v>2435</v>
      </c>
      <c r="BL2442" s="1" t="s">
        <v>726</v>
      </c>
      <c r="BM2442" s="1" t="s">
        <v>126</v>
      </c>
      <c r="BN2442" s="1" t="s">
        <v>2947</v>
      </c>
      <c r="BO2442" s="1">
        <v>100.05</v>
      </c>
      <c r="BP2442" s="1">
        <v>100.05</v>
      </c>
      <c r="BQ2442" s="1" t="s">
        <v>97</v>
      </c>
      <c r="BR2442" s="1" t="s">
        <v>98</v>
      </c>
      <c r="BS2442" s="1" t="s">
        <v>84</v>
      </c>
      <c r="BU2442" s="1">
        <v>0</v>
      </c>
      <c r="BV2442" s="1">
        <v>0</v>
      </c>
      <c r="BW2442" s="1">
        <v>0</v>
      </c>
      <c r="BX2442" s="1">
        <v>0</v>
      </c>
    </row>
    <row r="2443" spans="4:76" hidden="1" x14ac:dyDescent="0.25">
      <c r="D2443" s="4"/>
      <c r="E2443" s="5" t="str">
        <f>BJ2443</f>
        <v>DPP-2017-AUG</v>
      </c>
      <c r="F2443" s="5" t="str">
        <f>BK2443</f>
        <v>South</v>
      </c>
      <c r="H2443" s="5" t="str">
        <f>BB2443</f>
        <v>Withdrawn</v>
      </c>
      <c r="I2443" s="6" t="str">
        <f>BS2443</f>
        <v>Not Started</v>
      </c>
      <c r="J2443" s="1" t="s">
        <v>4616</v>
      </c>
      <c r="P2443" s="1" t="str">
        <f>BM2443</f>
        <v>NRIS</v>
      </c>
      <c r="R2443" s="1">
        <f>BP2443</f>
        <v>50</v>
      </c>
      <c r="T2443" s="1" t="str">
        <f>BQ2443</f>
        <v>Solar</v>
      </c>
      <c r="U2443" s="1" t="str">
        <f>BH2443</f>
        <v>Franklin Parish</v>
      </c>
      <c r="V2443" s="1" t="str">
        <f>BI2443</f>
        <v>LA</v>
      </c>
      <c r="AB2443" s="1"/>
      <c r="AC2443" s="1"/>
      <c r="AJ2443" s="5"/>
      <c r="AK2443" s="5"/>
      <c r="AL2443" s="5"/>
      <c r="AM2443" s="5"/>
      <c r="AN2443" s="5"/>
      <c r="AO2443" s="5"/>
      <c r="AP2443" s="5"/>
      <c r="AQ2443" s="5"/>
      <c r="AR2443" s="32"/>
      <c r="AS2443" s="32"/>
      <c r="AT2443" s="28">
        <f>AR2443/($R2443*1000)</f>
        <v>0</v>
      </c>
      <c r="AU2443" s="28">
        <f>AS2443/($R2443*1000)</f>
        <v>0</v>
      </c>
      <c r="BB2443" s="1" t="s">
        <v>73</v>
      </c>
      <c r="BC2443" s="2">
        <v>42902</v>
      </c>
      <c r="BD2443" s="2">
        <v>43472</v>
      </c>
      <c r="BF2443" s="2">
        <v>43556</v>
      </c>
      <c r="BG2443" s="1" t="s">
        <v>59</v>
      </c>
      <c r="BH2443" s="1" t="s">
        <v>3376</v>
      </c>
      <c r="BI2443" s="1" t="s">
        <v>61</v>
      </c>
      <c r="BJ2443" s="1" t="s">
        <v>3692</v>
      </c>
      <c r="BK2443" s="1" t="s">
        <v>2395</v>
      </c>
      <c r="BL2443" s="1" t="s">
        <v>726</v>
      </c>
      <c r="BM2443" s="1" t="s">
        <v>126</v>
      </c>
      <c r="BN2443" s="1" t="s">
        <v>4617</v>
      </c>
      <c r="BO2443" s="1">
        <v>50</v>
      </c>
      <c r="BP2443" s="1">
        <v>50</v>
      </c>
      <c r="BQ2443" s="1" t="s">
        <v>1485</v>
      </c>
      <c r="BR2443" s="1" t="s">
        <v>1486</v>
      </c>
      <c r="BS2443" s="1" t="s">
        <v>84</v>
      </c>
      <c r="BU2443" s="1">
        <v>0</v>
      </c>
      <c r="BV2443" s="1">
        <v>0</v>
      </c>
      <c r="BW2443" s="1">
        <v>0</v>
      </c>
      <c r="BX2443" s="1">
        <v>0</v>
      </c>
    </row>
    <row r="2444" spans="4:76" hidden="1" x14ac:dyDescent="0.25">
      <c r="D2444" s="4"/>
      <c r="E2444" s="5" t="str">
        <f>BJ2444</f>
        <v>SPA-2016-NOV</v>
      </c>
      <c r="F2444" s="5">
        <f>BK2444</f>
        <v>0</v>
      </c>
      <c r="H2444" s="5" t="str">
        <f>BB2444</f>
        <v>Withdrawn</v>
      </c>
      <c r="I2444" s="6" t="str">
        <f>BS2444</f>
        <v>Not Started</v>
      </c>
      <c r="J2444" s="1" t="s">
        <v>3974</v>
      </c>
      <c r="P2444" s="1" t="str">
        <f>BM2444</f>
        <v>NRIS</v>
      </c>
      <c r="R2444" s="1">
        <f>BP2444</f>
        <v>50</v>
      </c>
      <c r="T2444" s="1" t="str">
        <f>BQ2444</f>
        <v>Solar</v>
      </c>
      <c r="U2444" s="1" t="str">
        <f>BH2444</f>
        <v>Richland Parish</v>
      </c>
      <c r="V2444" s="1" t="str">
        <f>BI2444</f>
        <v>LA</v>
      </c>
      <c r="AB2444" s="1"/>
      <c r="AC2444" s="1"/>
      <c r="AJ2444" s="5"/>
      <c r="AK2444" s="5"/>
      <c r="AL2444" s="5"/>
      <c r="AM2444" s="5"/>
      <c r="AN2444" s="5"/>
      <c r="AO2444" s="5"/>
      <c r="AP2444" s="5"/>
      <c r="AQ2444" s="5"/>
      <c r="AR2444" s="32"/>
      <c r="AS2444" s="32"/>
      <c r="AT2444" s="28">
        <f>AR2444/($R2444*1000)</f>
        <v>0</v>
      </c>
      <c r="AU2444" s="28">
        <f>AS2444/($R2444*1000)</f>
        <v>0</v>
      </c>
      <c r="BB2444" s="1" t="s">
        <v>73</v>
      </c>
      <c r="BC2444" s="2">
        <v>42562</v>
      </c>
      <c r="BD2444" s="2">
        <v>42937</v>
      </c>
      <c r="BF2444" s="2">
        <v>43556</v>
      </c>
      <c r="BG2444" s="1" t="s">
        <v>59</v>
      </c>
      <c r="BH2444" s="1" t="s">
        <v>3975</v>
      </c>
      <c r="BI2444" s="1" t="s">
        <v>61</v>
      </c>
      <c r="BJ2444" s="1" t="s">
        <v>3377</v>
      </c>
      <c r="BL2444" s="1" t="s">
        <v>143</v>
      </c>
      <c r="BM2444" s="1" t="s">
        <v>126</v>
      </c>
      <c r="BN2444" s="1" t="s">
        <v>78</v>
      </c>
      <c r="BO2444" s="1">
        <v>50</v>
      </c>
      <c r="BP2444" s="1">
        <v>50</v>
      </c>
      <c r="BQ2444" s="1" t="s">
        <v>1485</v>
      </c>
      <c r="BR2444" s="1" t="s">
        <v>1486</v>
      </c>
      <c r="BS2444" s="1" t="s">
        <v>84</v>
      </c>
      <c r="BU2444" s="1">
        <v>0</v>
      </c>
      <c r="BV2444" s="1">
        <v>0</v>
      </c>
      <c r="BW2444" s="1">
        <v>0</v>
      </c>
      <c r="BX2444" s="1">
        <v>0</v>
      </c>
    </row>
    <row r="2445" spans="4:76" hidden="1" x14ac:dyDescent="0.25">
      <c r="D2445" s="4"/>
      <c r="E2445" s="5" t="str">
        <f>BJ2445</f>
        <v>FES-2016-JULY</v>
      </c>
      <c r="F2445" s="5">
        <f>BK2445</f>
        <v>0</v>
      </c>
      <c r="H2445" s="5" t="str">
        <f>BB2445</f>
        <v>Withdrawn</v>
      </c>
      <c r="I2445" s="6" t="str">
        <f>BS2445</f>
        <v>Not Started</v>
      </c>
      <c r="J2445" s="1" t="s">
        <v>3979</v>
      </c>
      <c r="P2445" s="1" t="str">
        <f>BM2445</f>
        <v>ERIS</v>
      </c>
      <c r="R2445" s="1">
        <f>BP2445</f>
        <v>90</v>
      </c>
      <c r="T2445" s="1" t="str">
        <f>BQ2445</f>
        <v>Solar</v>
      </c>
      <c r="U2445" s="1" t="str">
        <f>BH2445</f>
        <v>Bradley County</v>
      </c>
      <c r="V2445" s="1" t="str">
        <f>BI2445</f>
        <v>AR</v>
      </c>
      <c r="AB2445" s="1"/>
      <c r="AC2445" s="1"/>
      <c r="AJ2445" s="5"/>
      <c r="AK2445" s="5"/>
      <c r="AL2445" s="5"/>
      <c r="AM2445" s="5"/>
      <c r="AN2445" s="5"/>
      <c r="AO2445" s="5"/>
      <c r="AP2445" s="5"/>
      <c r="AQ2445" s="5"/>
      <c r="AR2445" s="32"/>
      <c r="AS2445" s="32"/>
      <c r="AT2445" s="28">
        <f>AR2445/($R2445*1000)</f>
        <v>0</v>
      </c>
      <c r="AU2445" s="28">
        <f>AS2445/($R2445*1000)</f>
        <v>0</v>
      </c>
      <c r="BB2445" s="1" t="s">
        <v>73</v>
      </c>
      <c r="BC2445" s="2">
        <v>42562</v>
      </c>
      <c r="BD2445" s="2">
        <v>42937</v>
      </c>
      <c r="BF2445" s="2">
        <v>43039</v>
      </c>
      <c r="BG2445" s="1" t="s">
        <v>59</v>
      </c>
      <c r="BH2445" s="1" t="s">
        <v>2617</v>
      </c>
      <c r="BI2445" s="1" t="s">
        <v>2394</v>
      </c>
      <c r="BJ2445" s="1" t="s">
        <v>2978</v>
      </c>
      <c r="BL2445" s="1" t="s">
        <v>536</v>
      </c>
      <c r="BM2445" s="1" t="s">
        <v>62</v>
      </c>
      <c r="BN2445" s="1" t="s">
        <v>78</v>
      </c>
      <c r="BO2445" s="1">
        <v>90</v>
      </c>
      <c r="BP2445" s="1">
        <v>90</v>
      </c>
      <c r="BQ2445" s="1" t="s">
        <v>1485</v>
      </c>
      <c r="BR2445" s="1" t="s">
        <v>1486</v>
      </c>
      <c r="BS2445" s="1" t="s">
        <v>84</v>
      </c>
      <c r="BU2445" s="1">
        <v>0</v>
      </c>
      <c r="BV2445" s="1">
        <v>0</v>
      </c>
      <c r="BW2445" s="1">
        <v>0</v>
      </c>
      <c r="BX2445" s="1">
        <v>0</v>
      </c>
    </row>
    <row r="2446" spans="4:76" hidden="1" x14ac:dyDescent="0.25">
      <c r="D2446" s="4"/>
      <c r="E2446" s="5" t="str">
        <f>BJ2446</f>
        <v>DPP-2017-FEB</v>
      </c>
      <c r="F2446" s="5" t="str">
        <f>BK2446</f>
        <v>South</v>
      </c>
      <c r="H2446" s="5" t="str">
        <f>BB2446</f>
        <v>Withdrawn</v>
      </c>
      <c r="I2446" s="6" t="str">
        <f>BS2446</f>
        <v>Withdrawn</v>
      </c>
      <c r="J2446" s="1" t="s">
        <v>4604</v>
      </c>
      <c r="P2446" s="1" t="str">
        <f>BM2446</f>
        <v>NRIS</v>
      </c>
      <c r="R2446" s="1">
        <f>BP2446</f>
        <v>100.05</v>
      </c>
      <c r="T2446" s="1" t="str">
        <f>BQ2446</f>
        <v>Wind</v>
      </c>
      <c r="U2446" s="1" t="str">
        <f>BH2446</f>
        <v>Crittenden County</v>
      </c>
      <c r="V2446" s="1" t="str">
        <f>BI2446</f>
        <v>AR</v>
      </c>
      <c r="AB2446" s="1"/>
      <c r="AC2446" s="1"/>
      <c r="AJ2446" s="5"/>
      <c r="AK2446" s="5"/>
      <c r="AL2446" s="5"/>
      <c r="AM2446" s="5"/>
      <c r="AN2446" s="5"/>
      <c r="AO2446" s="5"/>
      <c r="AP2446" s="5"/>
      <c r="AQ2446" s="5"/>
      <c r="AR2446" s="32"/>
      <c r="AS2446" s="32"/>
      <c r="AT2446" s="28">
        <f>AR2446/($R2446*1000)</f>
        <v>0</v>
      </c>
      <c r="AU2446" s="28">
        <f>AS2446/($R2446*1000)</f>
        <v>0</v>
      </c>
      <c r="BB2446" s="1" t="s">
        <v>73</v>
      </c>
      <c r="BC2446" s="2">
        <v>42562</v>
      </c>
      <c r="BD2446" s="2">
        <v>43468</v>
      </c>
      <c r="BE2446" s="2">
        <v>43382</v>
      </c>
      <c r="BF2446" s="2">
        <v>43388</v>
      </c>
      <c r="BG2446" s="1" t="s">
        <v>59</v>
      </c>
      <c r="BH2446" s="1" t="s">
        <v>2393</v>
      </c>
      <c r="BI2446" s="1" t="s">
        <v>2394</v>
      </c>
      <c r="BJ2446" s="1" t="s">
        <v>3220</v>
      </c>
      <c r="BK2446" s="1" t="s">
        <v>2395</v>
      </c>
      <c r="BL2446" s="1" t="s">
        <v>726</v>
      </c>
      <c r="BM2446" s="1" t="s">
        <v>126</v>
      </c>
      <c r="BN2446" s="1" t="s">
        <v>4605</v>
      </c>
      <c r="BO2446" s="1">
        <v>100.05</v>
      </c>
      <c r="BP2446" s="1">
        <v>100.05</v>
      </c>
      <c r="BQ2446" s="1" t="s">
        <v>97</v>
      </c>
      <c r="BR2446" s="1" t="s">
        <v>98</v>
      </c>
      <c r="BS2446" s="1" t="s">
        <v>73</v>
      </c>
      <c r="BT2446" s="2">
        <v>44043</v>
      </c>
      <c r="BU2446" s="1">
        <v>100.05</v>
      </c>
      <c r="BV2446" s="1">
        <v>100.05</v>
      </c>
      <c r="BW2446" s="1">
        <v>100.05</v>
      </c>
      <c r="BX2446" s="1">
        <v>100.05</v>
      </c>
    </row>
    <row r="2447" spans="4:76" hidden="1" x14ac:dyDescent="0.25">
      <c r="D2447" s="4"/>
      <c r="E2447" s="5" t="str">
        <f>BJ2447</f>
        <v>DPP-2017-AUG</v>
      </c>
      <c r="F2447" s="5" t="str">
        <f>BK2447</f>
        <v>South</v>
      </c>
      <c r="H2447" s="5" t="str">
        <f>BB2447</f>
        <v>Done</v>
      </c>
      <c r="I2447" s="6" t="str">
        <f>BS2447</f>
        <v>Under Construction</v>
      </c>
      <c r="J2447" s="1" t="s">
        <v>5450</v>
      </c>
      <c r="P2447" s="1" t="str">
        <f>BM2447</f>
        <v>NRIS</v>
      </c>
      <c r="R2447" s="1">
        <f>BP2447</f>
        <v>100</v>
      </c>
      <c r="T2447" s="1" t="str">
        <f>BQ2447</f>
        <v>Solar</v>
      </c>
      <c r="U2447" s="1" t="str">
        <f>BH2447</f>
        <v>Phillips County</v>
      </c>
      <c r="V2447" s="1" t="str">
        <f>BI2447</f>
        <v>AR</v>
      </c>
      <c r="AB2447" s="1"/>
      <c r="AC2447" s="1"/>
      <c r="AJ2447" s="5"/>
      <c r="AK2447" s="5"/>
      <c r="AL2447" s="5"/>
      <c r="AM2447" s="5"/>
      <c r="AN2447" s="5"/>
      <c r="AO2447" s="5"/>
      <c r="AP2447" s="5"/>
      <c r="AQ2447" s="5"/>
      <c r="AR2447" s="32"/>
      <c r="AS2447" s="32"/>
      <c r="AT2447" s="28">
        <f>AR2447/($R2447*1000)</f>
        <v>0</v>
      </c>
      <c r="AU2447" s="28">
        <f>AS2447/($R2447*1000)</f>
        <v>0</v>
      </c>
      <c r="BB2447" s="1" t="s">
        <v>58</v>
      </c>
      <c r="BC2447" s="2">
        <v>42902</v>
      </c>
      <c r="BE2447" s="2">
        <v>43910</v>
      </c>
      <c r="BF2447" s="2">
        <v>43374</v>
      </c>
      <c r="BG2447" s="1" t="s">
        <v>59</v>
      </c>
      <c r="BH2447" s="1" t="s">
        <v>5451</v>
      </c>
      <c r="BI2447" s="1" t="s">
        <v>2394</v>
      </c>
      <c r="BJ2447" s="1" t="s">
        <v>3692</v>
      </c>
      <c r="BK2447" s="1" t="s">
        <v>2395</v>
      </c>
      <c r="BL2447" s="1" t="s">
        <v>726</v>
      </c>
      <c r="BM2447" s="1" t="s">
        <v>126</v>
      </c>
      <c r="BN2447" s="1" t="s">
        <v>5452</v>
      </c>
      <c r="BO2447" s="1">
        <v>100</v>
      </c>
      <c r="BP2447" s="1">
        <v>100</v>
      </c>
      <c r="BQ2447" s="1" t="s">
        <v>1485</v>
      </c>
      <c r="BR2447" s="1" t="s">
        <v>1486</v>
      </c>
      <c r="BS2447" s="1" t="s">
        <v>71</v>
      </c>
      <c r="BT2447" s="2">
        <v>44682</v>
      </c>
      <c r="BU2447" s="1">
        <v>100</v>
      </c>
      <c r="BV2447" s="1">
        <v>100</v>
      </c>
      <c r="BW2447" s="1">
        <v>100</v>
      </c>
      <c r="BX2447" s="1">
        <v>100</v>
      </c>
    </row>
    <row r="2448" spans="4:76" hidden="1" x14ac:dyDescent="0.25">
      <c r="D2448" s="4"/>
      <c r="E2448" s="5" t="str">
        <f>BJ2448</f>
        <v>FES-2016-JULY</v>
      </c>
      <c r="F2448" s="5">
        <f>BK2448</f>
        <v>0</v>
      </c>
      <c r="H2448" s="5" t="str">
        <f>BB2448</f>
        <v>Withdrawn</v>
      </c>
      <c r="I2448" s="6" t="str">
        <f>BS2448</f>
        <v>Not Started</v>
      </c>
      <c r="J2448" s="1" t="s">
        <v>3041</v>
      </c>
      <c r="P2448" s="1" t="str">
        <f>BM2448</f>
        <v>NRIS</v>
      </c>
      <c r="R2448" s="1">
        <f>BP2448</f>
        <v>50</v>
      </c>
      <c r="T2448" s="1" t="str">
        <f>BQ2448</f>
        <v>Solar</v>
      </c>
      <c r="U2448" s="1" t="str">
        <f>BH2448</f>
        <v>Avoyelles Parish</v>
      </c>
      <c r="V2448" s="1" t="str">
        <f>BI2448</f>
        <v>LA</v>
      </c>
      <c r="AB2448" s="1"/>
      <c r="AC2448" s="1"/>
      <c r="AJ2448" s="5"/>
      <c r="AK2448" s="5"/>
      <c r="AL2448" s="5"/>
      <c r="AM2448" s="5"/>
      <c r="AN2448" s="5"/>
      <c r="AO2448" s="5"/>
      <c r="AP2448" s="5"/>
      <c r="AQ2448" s="5"/>
      <c r="AR2448" s="32"/>
      <c r="AS2448" s="32"/>
      <c r="AT2448" s="28">
        <f>AR2448/($R2448*1000)</f>
        <v>0</v>
      </c>
      <c r="AU2448" s="28">
        <f>AS2448/($R2448*1000)</f>
        <v>0</v>
      </c>
      <c r="BB2448" s="1" t="s">
        <v>73</v>
      </c>
      <c r="BC2448" s="2">
        <v>42562</v>
      </c>
      <c r="BD2448" s="2">
        <v>42670</v>
      </c>
      <c r="BF2448" s="2">
        <v>43617</v>
      </c>
      <c r="BG2448" s="1" t="s">
        <v>2711</v>
      </c>
      <c r="BH2448" s="1" t="s">
        <v>3042</v>
      </c>
      <c r="BI2448" s="1" t="s">
        <v>61</v>
      </c>
      <c r="BJ2448" s="1" t="s">
        <v>2978</v>
      </c>
      <c r="BL2448" s="1" t="s">
        <v>536</v>
      </c>
      <c r="BM2448" s="1" t="s">
        <v>126</v>
      </c>
      <c r="BN2448" s="1" t="s">
        <v>78</v>
      </c>
      <c r="BO2448" s="1">
        <v>50</v>
      </c>
      <c r="BP2448" s="1">
        <v>50</v>
      </c>
      <c r="BQ2448" s="1" t="s">
        <v>1485</v>
      </c>
      <c r="BR2448" s="1" t="s">
        <v>1486</v>
      </c>
      <c r="BS2448" s="1" t="s">
        <v>84</v>
      </c>
      <c r="BU2448" s="1">
        <v>0</v>
      </c>
      <c r="BV2448" s="1">
        <v>0</v>
      </c>
      <c r="BW2448" s="1">
        <v>0</v>
      </c>
      <c r="BX2448" s="1">
        <v>0</v>
      </c>
    </row>
    <row r="2449" spans="4:76" hidden="1" x14ac:dyDescent="0.25">
      <c r="D2449" s="4"/>
      <c r="E2449" s="5" t="str">
        <f>BJ2449</f>
        <v>FES-2016-JULY</v>
      </c>
      <c r="F2449" s="5">
        <f>BK2449</f>
        <v>0</v>
      </c>
      <c r="H2449" s="5" t="str">
        <f>BB2449</f>
        <v>Withdrawn</v>
      </c>
      <c r="I2449" s="6" t="str">
        <f>BS2449</f>
        <v>Not Started</v>
      </c>
      <c r="J2449" s="1" t="s">
        <v>3983</v>
      </c>
      <c r="P2449" s="1" t="str">
        <f>BM2449</f>
        <v>NRIS</v>
      </c>
      <c r="R2449" s="1">
        <f>BP2449</f>
        <v>47.5</v>
      </c>
      <c r="T2449" s="1" t="str">
        <f>BQ2449</f>
        <v>Solar</v>
      </c>
      <c r="U2449" s="1" t="str">
        <f>BH2449</f>
        <v>Morehouse Parish</v>
      </c>
      <c r="V2449" s="1" t="str">
        <f>BI2449</f>
        <v>LA</v>
      </c>
      <c r="AB2449" s="1"/>
      <c r="AC2449" s="1"/>
      <c r="AJ2449" s="5"/>
      <c r="AK2449" s="5"/>
      <c r="AL2449" s="5"/>
      <c r="AM2449" s="5"/>
      <c r="AN2449" s="5"/>
      <c r="AO2449" s="5"/>
      <c r="AP2449" s="5"/>
      <c r="AQ2449" s="5"/>
      <c r="AR2449" s="32"/>
      <c r="AS2449" s="32"/>
      <c r="AT2449" s="28">
        <f>AR2449/($R2449*1000)</f>
        <v>0</v>
      </c>
      <c r="AU2449" s="28">
        <f>AS2449/($R2449*1000)</f>
        <v>0</v>
      </c>
      <c r="BB2449" s="1" t="s">
        <v>73</v>
      </c>
      <c r="BC2449" s="2">
        <v>42562</v>
      </c>
      <c r="BD2449" s="2">
        <v>42937</v>
      </c>
      <c r="BF2449" s="2">
        <v>43556</v>
      </c>
      <c r="BG2449" s="1" t="s">
        <v>59</v>
      </c>
      <c r="BH2449" s="1" t="s">
        <v>3432</v>
      </c>
      <c r="BI2449" s="1" t="s">
        <v>61</v>
      </c>
      <c r="BJ2449" s="1" t="s">
        <v>2978</v>
      </c>
      <c r="BL2449" s="1" t="s">
        <v>536</v>
      </c>
      <c r="BM2449" s="1" t="s">
        <v>126</v>
      </c>
      <c r="BN2449" s="1" t="s">
        <v>78</v>
      </c>
      <c r="BO2449" s="1">
        <v>44.5</v>
      </c>
      <c r="BP2449" s="1">
        <v>47.5</v>
      </c>
      <c r="BQ2449" s="1" t="s">
        <v>1485</v>
      </c>
      <c r="BR2449" s="1" t="s">
        <v>1486</v>
      </c>
      <c r="BS2449" s="1" t="s">
        <v>84</v>
      </c>
      <c r="BU2449" s="1">
        <v>0</v>
      </c>
      <c r="BV2449" s="1">
        <v>0</v>
      </c>
      <c r="BW2449" s="1">
        <v>0</v>
      </c>
      <c r="BX2449" s="1">
        <v>0</v>
      </c>
    </row>
    <row r="2450" spans="4:76" hidden="1" x14ac:dyDescent="0.25">
      <c r="D2450" s="4"/>
      <c r="E2450" s="5" t="str">
        <f>BJ2450</f>
        <v>FES-2016-JULY</v>
      </c>
      <c r="F2450" s="5">
        <f>BK2450</f>
        <v>0</v>
      </c>
      <c r="H2450" s="5" t="str">
        <f>BB2450</f>
        <v>Withdrawn</v>
      </c>
      <c r="I2450" s="6" t="str">
        <f>BS2450</f>
        <v>Not Started</v>
      </c>
      <c r="J2450" s="1" t="s">
        <v>3984</v>
      </c>
      <c r="P2450" s="1" t="str">
        <f>BM2450</f>
        <v>NRIS</v>
      </c>
      <c r="R2450" s="1">
        <f>BP2450</f>
        <v>100</v>
      </c>
      <c r="T2450" s="1" t="str">
        <f>BQ2450</f>
        <v>Solar</v>
      </c>
      <c r="U2450" s="1" t="str">
        <f>BH2450</f>
        <v>Crittenden County</v>
      </c>
      <c r="V2450" s="1" t="str">
        <f>BI2450</f>
        <v>AR</v>
      </c>
      <c r="AB2450" s="1"/>
      <c r="AC2450" s="1"/>
      <c r="AJ2450" s="5"/>
      <c r="AK2450" s="5"/>
      <c r="AL2450" s="5"/>
      <c r="AM2450" s="5"/>
      <c r="AN2450" s="5"/>
      <c r="AO2450" s="5"/>
      <c r="AP2450" s="5"/>
      <c r="AQ2450" s="5"/>
      <c r="AR2450" s="32"/>
      <c r="AS2450" s="32"/>
      <c r="AT2450" s="28">
        <f>AR2450/($R2450*1000)</f>
        <v>0</v>
      </c>
      <c r="AU2450" s="28">
        <f>AS2450/($R2450*1000)</f>
        <v>0</v>
      </c>
      <c r="BB2450" s="1" t="s">
        <v>73</v>
      </c>
      <c r="BC2450" s="2">
        <v>42562</v>
      </c>
      <c r="BD2450" s="2">
        <v>42937</v>
      </c>
      <c r="BF2450" s="2">
        <v>43586</v>
      </c>
      <c r="BG2450" s="1" t="s">
        <v>59</v>
      </c>
      <c r="BH2450" s="1" t="s">
        <v>2393</v>
      </c>
      <c r="BI2450" s="1" t="s">
        <v>2394</v>
      </c>
      <c r="BJ2450" s="1" t="s">
        <v>2978</v>
      </c>
      <c r="BL2450" s="1" t="s">
        <v>536</v>
      </c>
      <c r="BM2450" s="1" t="s">
        <v>126</v>
      </c>
      <c r="BN2450" s="1" t="s">
        <v>78</v>
      </c>
      <c r="BO2450" s="1">
        <v>100</v>
      </c>
      <c r="BP2450" s="1">
        <v>100</v>
      </c>
      <c r="BQ2450" s="1" t="s">
        <v>1485</v>
      </c>
      <c r="BR2450" s="1" t="s">
        <v>1486</v>
      </c>
      <c r="BS2450" s="1" t="s">
        <v>84</v>
      </c>
      <c r="BU2450" s="1">
        <v>0</v>
      </c>
      <c r="BV2450" s="1">
        <v>0</v>
      </c>
      <c r="BW2450" s="1">
        <v>0</v>
      </c>
      <c r="BX2450" s="1">
        <v>0</v>
      </c>
    </row>
    <row r="2451" spans="4:76" hidden="1" x14ac:dyDescent="0.25">
      <c r="D2451" s="4"/>
      <c r="E2451" s="5" t="str">
        <f>BJ2451</f>
        <v>FES-2016-JULY</v>
      </c>
      <c r="F2451" s="5">
        <f>BK2451</f>
        <v>0</v>
      </c>
      <c r="H2451" s="5" t="str">
        <f>BB2451</f>
        <v>Withdrawn</v>
      </c>
      <c r="I2451" s="6" t="str">
        <f>BS2451</f>
        <v>Not Started</v>
      </c>
      <c r="J2451" s="1" t="s">
        <v>3988</v>
      </c>
      <c r="P2451" s="1" t="str">
        <f>BM2451</f>
        <v>NRIS</v>
      </c>
      <c r="R2451" s="1">
        <f>BP2451</f>
        <v>80</v>
      </c>
      <c r="T2451" s="1" t="str">
        <f>BQ2451</f>
        <v>Solar</v>
      </c>
      <c r="U2451" s="1" t="str">
        <f>BH2451</f>
        <v>Massac County</v>
      </c>
      <c r="V2451" s="1" t="str">
        <f>BI2451</f>
        <v>IL</v>
      </c>
      <c r="AB2451" s="1"/>
      <c r="AC2451" s="1"/>
      <c r="AJ2451" s="5"/>
      <c r="AK2451" s="5"/>
      <c r="AL2451" s="5"/>
      <c r="AM2451" s="5"/>
      <c r="AN2451" s="5"/>
      <c r="AO2451" s="5"/>
      <c r="AP2451" s="5"/>
      <c r="AQ2451" s="5"/>
      <c r="AR2451" s="32"/>
      <c r="AS2451" s="32"/>
      <c r="AT2451" s="28">
        <f>AR2451/($R2451*1000)</f>
        <v>0</v>
      </c>
      <c r="AU2451" s="28">
        <f>AS2451/($R2451*1000)</f>
        <v>0</v>
      </c>
      <c r="BB2451" s="1" t="s">
        <v>73</v>
      </c>
      <c r="BC2451" s="2">
        <v>42562</v>
      </c>
      <c r="BD2451" s="2">
        <v>42937</v>
      </c>
      <c r="BF2451" s="2">
        <v>43313</v>
      </c>
      <c r="BG2451" s="1" t="s">
        <v>122</v>
      </c>
      <c r="BH2451" s="1" t="s">
        <v>3989</v>
      </c>
      <c r="BI2451" s="1" t="s">
        <v>124</v>
      </c>
      <c r="BJ2451" s="1" t="s">
        <v>2978</v>
      </c>
      <c r="BL2451" s="1" t="s">
        <v>536</v>
      </c>
      <c r="BM2451" s="1" t="s">
        <v>126</v>
      </c>
      <c r="BN2451" s="1" t="s">
        <v>78</v>
      </c>
      <c r="BO2451" s="1">
        <v>80</v>
      </c>
      <c r="BP2451" s="1">
        <v>80</v>
      </c>
      <c r="BQ2451" s="1" t="s">
        <v>1485</v>
      </c>
      <c r="BR2451" s="1" t="s">
        <v>1486</v>
      </c>
      <c r="BS2451" s="1" t="s">
        <v>84</v>
      </c>
      <c r="BU2451" s="1">
        <v>0</v>
      </c>
      <c r="BV2451" s="1">
        <v>0</v>
      </c>
      <c r="BW2451" s="1">
        <v>0</v>
      </c>
      <c r="BX2451" s="1">
        <v>0</v>
      </c>
    </row>
    <row r="2452" spans="4:76" hidden="1" x14ac:dyDescent="0.25">
      <c r="D2452" s="4"/>
      <c r="E2452" s="5" t="str">
        <f>BJ2452</f>
        <v>FES-2016-JULY</v>
      </c>
      <c r="F2452" s="5">
        <f>BK2452</f>
        <v>0</v>
      </c>
      <c r="H2452" s="5" t="str">
        <f>BB2452</f>
        <v>Withdrawn</v>
      </c>
      <c r="I2452" s="6" t="str">
        <f>BS2452</f>
        <v>Not Started</v>
      </c>
      <c r="J2452" s="1" t="s">
        <v>3990</v>
      </c>
      <c r="P2452" s="1" t="str">
        <f>BM2452</f>
        <v>NRIS</v>
      </c>
      <c r="R2452" s="1">
        <f>BP2452</f>
        <v>100</v>
      </c>
      <c r="T2452" s="1" t="str">
        <f>BQ2452</f>
        <v>Solar</v>
      </c>
      <c r="U2452" s="1" t="str">
        <f>BH2452</f>
        <v>Waushara County</v>
      </c>
      <c r="V2452" s="1" t="str">
        <f>BI2452</f>
        <v>WI</v>
      </c>
      <c r="AB2452" s="1"/>
      <c r="AC2452" s="1"/>
      <c r="AJ2452" s="5"/>
      <c r="AK2452" s="5"/>
      <c r="AL2452" s="5"/>
      <c r="AM2452" s="5"/>
      <c r="AN2452" s="5"/>
      <c r="AO2452" s="5"/>
      <c r="AP2452" s="5"/>
      <c r="AQ2452" s="5"/>
      <c r="AR2452" s="32"/>
      <c r="AS2452" s="32"/>
      <c r="AT2452" s="28">
        <f>AR2452/($R2452*1000)</f>
        <v>0</v>
      </c>
      <c r="AU2452" s="28">
        <f>AS2452/($R2452*1000)</f>
        <v>0</v>
      </c>
      <c r="BB2452" s="1" t="s">
        <v>73</v>
      </c>
      <c r="BC2452" s="2">
        <v>42562</v>
      </c>
      <c r="BD2452" s="2">
        <v>42937</v>
      </c>
      <c r="BF2452" s="2">
        <v>43313</v>
      </c>
      <c r="BG2452" s="1" t="s">
        <v>74</v>
      </c>
      <c r="BH2452" s="1" t="s">
        <v>2382</v>
      </c>
      <c r="BI2452" s="1" t="s">
        <v>76</v>
      </c>
      <c r="BJ2452" s="1" t="s">
        <v>2978</v>
      </c>
      <c r="BL2452" s="1" t="s">
        <v>536</v>
      </c>
      <c r="BM2452" s="1" t="s">
        <v>126</v>
      </c>
      <c r="BN2452" s="1" t="s">
        <v>78</v>
      </c>
      <c r="BO2452" s="1">
        <v>100</v>
      </c>
      <c r="BP2452" s="1">
        <v>100</v>
      </c>
      <c r="BQ2452" s="1" t="s">
        <v>1485</v>
      </c>
      <c r="BR2452" s="1" t="s">
        <v>1486</v>
      </c>
      <c r="BS2452" s="1" t="s">
        <v>84</v>
      </c>
      <c r="BU2452" s="1">
        <v>0</v>
      </c>
      <c r="BV2452" s="1">
        <v>0</v>
      </c>
      <c r="BW2452" s="1">
        <v>0</v>
      </c>
      <c r="BX2452" s="1">
        <v>0</v>
      </c>
    </row>
    <row r="2453" spans="4:76" hidden="1" x14ac:dyDescent="0.25">
      <c r="D2453" s="4"/>
      <c r="E2453" s="5" t="str">
        <f>BJ2453</f>
        <v>FES-2016-JULY</v>
      </c>
      <c r="F2453" s="5">
        <f>BK2453</f>
        <v>0</v>
      </c>
      <c r="H2453" s="5" t="str">
        <f>BB2453</f>
        <v>Withdrawn</v>
      </c>
      <c r="I2453" s="6" t="str">
        <f>BS2453</f>
        <v>Not Started</v>
      </c>
      <c r="J2453" s="1" t="s">
        <v>4015</v>
      </c>
      <c r="P2453" s="1" t="str">
        <f>BM2453</f>
        <v>NRIS</v>
      </c>
      <c r="R2453" s="1">
        <f>BP2453</f>
        <v>100</v>
      </c>
      <c r="T2453" s="1" t="str">
        <f>BQ2453</f>
        <v>Solar</v>
      </c>
      <c r="U2453" s="1" t="str">
        <f>BH2453</f>
        <v>Portage County</v>
      </c>
      <c r="V2453" s="1" t="str">
        <f>BI2453</f>
        <v>WI</v>
      </c>
      <c r="AB2453" s="1"/>
      <c r="AC2453" s="1"/>
      <c r="AJ2453" s="5"/>
      <c r="AK2453" s="5"/>
      <c r="AL2453" s="5"/>
      <c r="AM2453" s="5"/>
      <c r="AN2453" s="5"/>
      <c r="AO2453" s="5"/>
      <c r="AP2453" s="5"/>
      <c r="AQ2453" s="5"/>
      <c r="AR2453" s="32"/>
      <c r="AS2453" s="32"/>
      <c r="AT2453" s="28">
        <f>AR2453/($R2453*1000)</f>
        <v>0</v>
      </c>
      <c r="AU2453" s="28">
        <f>AS2453/($R2453*1000)</f>
        <v>0</v>
      </c>
      <c r="BB2453" s="1" t="s">
        <v>73</v>
      </c>
      <c r="BC2453" s="2">
        <v>42562</v>
      </c>
      <c r="BD2453" s="2">
        <v>42937</v>
      </c>
      <c r="BF2453" s="2">
        <v>43313</v>
      </c>
      <c r="BG2453" s="1" t="s">
        <v>74</v>
      </c>
      <c r="BH2453" s="1" t="s">
        <v>329</v>
      </c>
      <c r="BI2453" s="1" t="s">
        <v>76</v>
      </c>
      <c r="BJ2453" s="1" t="s">
        <v>2978</v>
      </c>
      <c r="BL2453" s="1" t="s">
        <v>536</v>
      </c>
      <c r="BM2453" s="1" t="s">
        <v>126</v>
      </c>
      <c r="BN2453" s="1" t="s">
        <v>78</v>
      </c>
      <c r="BO2453" s="1">
        <v>100</v>
      </c>
      <c r="BP2453" s="1">
        <v>100</v>
      </c>
      <c r="BQ2453" s="1" t="s">
        <v>1485</v>
      </c>
      <c r="BR2453" s="1" t="s">
        <v>1486</v>
      </c>
      <c r="BS2453" s="1" t="s">
        <v>84</v>
      </c>
      <c r="BU2453" s="1">
        <v>0</v>
      </c>
      <c r="BV2453" s="1">
        <v>0</v>
      </c>
      <c r="BW2453" s="1">
        <v>0</v>
      </c>
      <c r="BX2453" s="1">
        <v>0</v>
      </c>
    </row>
    <row r="2454" spans="4:76" hidden="1" x14ac:dyDescent="0.25">
      <c r="D2454" s="4"/>
      <c r="E2454" s="5" t="str">
        <f>BJ2454</f>
        <v>FES-2016-JULY</v>
      </c>
      <c r="F2454" s="5">
        <f>BK2454</f>
        <v>0</v>
      </c>
      <c r="H2454" s="5" t="str">
        <f>BB2454</f>
        <v>Withdrawn</v>
      </c>
      <c r="I2454" s="6" t="str">
        <f>BS2454</f>
        <v>Not Started</v>
      </c>
      <c r="J2454" s="1" t="s">
        <v>3621</v>
      </c>
      <c r="P2454" s="1" t="str">
        <f>BM2454</f>
        <v>NRIS</v>
      </c>
      <c r="R2454" s="1">
        <f>BP2454</f>
        <v>200</v>
      </c>
      <c r="T2454" s="1" t="str">
        <f>BQ2454</f>
        <v>Solar</v>
      </c>
      <c r="U2454" s="1" t="str">
        <f>BH2454</f>
        <v>Panola County</v>
      </c>
      <c r="V2454" s="1" t="str">
        <f>BI2454</f>
        <v>MS</v>
      </c>
      <c r="AB2454" s="1"/>
      <c r="AC2454" s="1"/>
      <c r="AJ2454" s="5"/>
      <c r="AK2454" s="5"/>
      <c r="AL2454" s="5"/>
      <c r="AM2454" s="5"/>
      <c r="AN2454" s="5"/>
      <c r="AO2454" s="5"/>
      <c r="AP2454" s="5"/>
      <c r="AQ2454" s="5"/>
      <c r="AR2454" s="32"/>
      <c r="AS2454" s="32"/>
      <c r="AT2454" s="28">
        <f>AR2454/($R2454*1000)</f>
        <v>0</v>
      </c>
      <c r="AU2454" s="28">
        <f>AS2454/($R2454*1000)</f>
        <v>0</v>
      </c>
      <c r="BB2454" s="1" t="s">
        <v>73</v>
      </c>
      <c r="BC2454" s="2">
        <v>42562</v>
      </c>
      <c r="BD2454" s="2">
        <v>42907</v>
      </c>
      <c r="BF2454" s="2">
        <v>43738</v>
      </c>
      <c r="BG2454" s="1" t="s">
        <v>59</v>
      </c>
      <c r="BH2454" s="1" t="s">
        <v>3622</v>
      </c>
      <c r="BI2454" s="1" t="s">
        <v>2526</v>
      </c>
      <c r="BJ2454" s="1" t="s">
        <v>2978</v>
      </c>
      <c r="BL2454" s="1" t="s">
        <v>536</v>
      </c>
      <c r="BM2454" s="1" t="s">
        <v>126</v>
      </c>
      <c r="BN2454" s="1" t="s">
        <v>78</v>
      </c>
      <c r="BO2454" s="1">
        <v>200</v>
      </c>
      <c r="BP2454" s="1">
        <v>200</v>
      </c>
      <c r="BQ2454" s="1" t="s">
        <v>1485</v>
      </c>
      <c r="BR2454" s="1" t="s">
        <v>1486</v>
      </c>
      <c r="BS2454" s="1" t="s">
        <v>84</v>
      </c>
      <c r="BU2454" s="1">
        <v>0</v>
      </c>
      <c r="BV2454" s="1">
        <v>0</v>
      </c>
      <c r="BW2454" s="1">
        <v>0</v>
      </c>
      <c r="BX2454" s="1">
        <v>0</v>
      </c>
    </row>
    <row r="2455" spans="4:76" hidden="1" x14ac:dyDescent="0.25">
      <c r="D2455" s="4"/>
      <c r="E2455" s="5" t="str">
        <f>BJ2455</f>
        <v>FES-2016-JULY</v>
      </c>
      <c r="F2455" s="5">
        <f>BK2455</f>
        <v>0</v>
      </c>
      <c r="H2455" s="5" t="str">
        <f>BB2455</f>
        <v>Withdrawn</v>
      </c>
      <c r="I2455" s="6" t="str">
        <f>BS2455</f>
        <v>Not Started</v>
      </c>
      <c r="J2455" s="1" t="s">
        <v>3632</v>
      </c>
      <c r="P2455" s="1" t="str">
        <f>BM2455</f>
        <v>NRIS</v>
      </c>
      <c r="R2455" s="1">
        <f>BP2455</f>
        <v>400</v>
      </c>
      <c r="T2455" s="1" t="str">
        <f>BQ2455</f>
        <v>Wind</v>
      </c>
      <c r="U2455" s="1" t="str">
        <f>BH2455</f>
        <v>Martin County</v>
      </c>
      <c r="V2455" s="1" t="str">
        <f>BI2455</f>
        <v>MN</v>
      </c>
      <c r="AB2455" s="1"/>
      <c r="AC2455" s="1"/>
      <c r="AJ2455" s="5"/>
      <c r="AK2455" s="5"/>
      <c r="AL2455" s="5"/>
      <c r="AM2455" s="5"/>
      <c r="AN2455" s="5"/>
      <c r="AO2455" s="5"/>
      <c r="AP2455" s="5"/>
      <c r="AQ2455" s="5"/>
      <c r="AR2455" s="32"/>
      <c r="AS2455" s="32"/>
      <c r="AT2455" s="28">
        <f>AR2455/($R2455*1000)</f>
        <v>0</v>
      </c>
      <c r="AU2455" s="28">
        <f>AS2455/($R2455*1000)</f>
        <v>0</v>
      </c>
      <c r="BB2455" s="1" t="s">
        <v>73</v>
      </c>
      <c r="BC2455" s="2">
        <v>42562</v>
      </c>
      <c r="BD2455" s="2">
        <v>42907</v>
      </c>
      <c r="BF2455" s="2">
        <v>43738</v>
      </c>
      <c r="BG2455" s="1" t="s">
        <v>87</v>
      </c>
      <c r="BH2455" s="1" t="s">
        <v>382</v>
      </c>
      <c r="BI2455" s="1" t="s">
        <v>93</v>
      </c>
      <c r="BJ2455" s="1" t="s">
        <v>2978</v>
      </c>
      <c r="BL2455" s="1" t="s">
        <v>536</v>
      </c>
      <c r="BM2455" s="1" t="s">
        <v>126</v>
      </c>
      <c r="BN2455" s="1" t="s">
        <v>78</v>
      </c>
      <c r="BO2455" s="1">
        <v>400</v>
      </c>
      <c r="BP2455" s="1">
        <v>400</v>
      </c>
      <c r="BQ2455" s="1" t="s">
        <v>97</v>
      </c>
      <c r="BR2455" s="1" t="s">
        <v>98</v>
      </c>
      <c r="BS2455" s="1" t="s">
        <v>84</v>
      </c>
      <c r="BU2455" s="1">
        <v>0</v>
      </c>
      <c r="BV2455" s="1">
        <v>0</v>
      </c>
      <c r="BW2455" s="1">
        <v>0</v>
      </c>
      <c r="BX2455" s="1">
        <v>0</v>
      </c>
    </row>
    <row r="2456" spans="4:76" hidden="1" x14ac:dyDescent="0.25">
      <c r="D2456" s="4"/>
      <c r="E2456" s="5" t="str">
        <f>BJ2456</f>
        <v>FES-2016-JULY</v>
      </c>
      <c r="F2456" s="5">
        <f>BK2456</f>
        <v>0</v>
      </c>
      <c r="H2456" s="5" t="str">
        <f>BB2456</f>
        <v>Withdrawn</v>
      </c>
      <c r="I2456" s="6" t="str">
        <f>BS2456</f>
        <v>Not Started</v>
      </c>
      <c r="J2456" s="1" t="s">
        <v>3062</v>
      </c>
      <c r="P2456" s="1" t="str">
        <f>BM2456</f>
        <v>NRIS</v>
      </c>
      <c r="R2456" s="1">
        <f>BP2456</f>
        <v>150</v>
      </c>
      <c r="T2456" s="1" t="str">
        <f>BQ2456</f>
        <v>Wind</v>
      </c>
      <c r="U2456" s="1" t="str">
        <f>BH2456</f>
        <v>Jefferson Davis Parish</v>
      </c>
      <c r="V2456" s="1" t="str">
        <f>BI2456</f>
        <v>LA</v>
      </c>
      <c r="AB2456" s="1"/>
      <c r="AC2456" s="1"/>
      <c r="AJ2456" s="5"/>
      <c r="AK2456" s="5"/>
      <c r="AL2456" s="5"/>
      <c r="AM2456" s="5"/>
      <c r="AN2456" s="5"/>
      <c r="AO2456" s="5"/>
      <c r="AP2456" s="5"/>
      <c r="AQ2456" s="5"/>
      <c r="AR2456" s="32"/>
      <c r="AS2456" s="32"/>
      <c r="AT2456" s="28">
        <f>AR2456/($R2456*1000)</f>
        <v>0</v>
      </c>
      <c r="AU2456" s="28">
        <f>AS2456/($R2456*1000)</f>
        <v>0</v>
      </c>
      <c r="BB2456" s="1" t="s">
        <v>73</v>
      </c>
      <c r="BC2456" s="2">
        <v>42562</v>
      </c>
      <c r="BD2456" s="2">
        <v>42676</v>
      </c>
      <c r="BF2456" s="2">
        <v>43738</v>
      </c>
      <c r="BG2456" s="1" t="s">
        <v>59</v>
      </c>
      <c r="BH2456" s="1" t="s">
        <v>2980</v>
      </c>
      <c r="BI2456" s="1" t="s">
        <v>61</v>
      </c>
      <c r="BJ2456" s="1" t="s">
        <v>2978</v>
      </c>
      <c r="BL2456" s="1" t="s">
        <v>536</v>
      </c>
      <c r="BM2456" s="1" t="s">
        <v>126</v>
      </c>
      <c r="BN2456" s="1" t="s">
        <v>78</v>
      </c>
      <c r="BO2456" s="1">
        <v>150</v>
      </c>
      <c r="BP2456" s="1">
        <v>150</v>
      </c>
      <c r="BQ2456" s="1" t="s">
        <v>97</v>
      </c>
      <c r="BR2456" s="1" t="s">
        <v>98</v>
      </c>
      <c r="BS2456" s="1" t="s">
        <v>84</v>
      </c>
      <c r="BU2456" s="1">
        <v>0</v>
      </c>
      <c r="BV2456" s="1">
        <v>0</v>
      </c>
      <c r="BW2456" s="1">
        <v>0</v>
      </c>
      <c r="BX2456" s="1">
        <v>0</v>
      </c>
    </row>
    <row r="2457" spans="4:76" hidden="1" x14ac:dyDescent="0.25">
      <c r="D2457" s="4"/>
      <c r="E2457" s="5" t="str">
        <f>BJ2457</f>
        <v>FES-2016-JULY</v>
      </c>
      <c r="F2457" s="5">
        <f>BK2457</f>
        <v>0</v>
      </c>
      <c r="H2457" s="5" t="str">
        <f>BB2457</f>
        <v>Withdrawn</v>
      </c>
      <c r="I2457" s="6" t="str">
        <f>BS2457</f>
        <v>Not Started</v>
      </c>
      <c r="J2457" s="1" t="s">
        <v>4017</v>
      </c>
      <c r="P2457" s="1" t="str">
        <f>BM2457</f>
        <v>NRIS</v>
      </c>
      <c r="R2457" s="1">
        <f>BP2457</f>
        <v>50</v>
      </c>
      <c r="T2457" s="1" t="str">
        <f>BQ2457</f>
        <v>Solar</v>
      </c>
      <c r="U2457" s="1" t="str">
        <f>BH2457</f>
        <v>Ouachita Parish</v>
      </c>
      <c r="V2457" s="1" t="str">
        <f>BI2457</f>
        <v>LA</v>
      </c>
      <c r="AB2457" s="1"/>
      <c r="AC2457" s="1"/>
      <c r="AJ2457" s="5"/>
      <c r="AK2457" s="5"/>
      <c r="AL2457" s="5"/>
      <c r="AM2457" s="5"/>
      <c r="AN2457" s="5"/>
      <c r="AO2457" s="5"/>
      <c r="AP2457" s="5"/>
      <c r="AQ2457" s="5"/>
      <c r="AR2457" s="32"/>
      <c r="AS2457" s="32"/>
      <c r="AT2457" s="28">
        <f>AR2457/($R2457*1000)</f>
        <v>0</v>
      </c>
      <c r="AU2457" s="28">
        <f>AS2457/($R2457*1000)</f>
        <v>0</v>
      </c>
      <c r="BB2457" s="1" t="s">
        <v>73</v>
      </c>
      <c r="BC2457" s="2">
        <v>42562</v>
      </c>
      <c r="BD2457" s="2">
        <v>42937</v>
      </c>
      <c r="BF2457" s="2">
        <v>43159</v>
      </c>
      <c r="BG2457" s="1" t="s">
        <v>59</v>
      </c>
      <c r="BH2457" s="1" t="s">
        <v>2984</v>
      </c>
      <c r="BI2457" s="1" t="s">
        <v>61</v>
      </c>
      <c r="BJ2457" s="1" t="s">
        <v>2978</v>
      </c>
      <c r="BL2457" s="1" t="s">
        <v>536</v>
      </c>
      <c r="BM2457" s="1" t="s">
        <v>126</v>
      </c>
      <c r="BN2457" s="1" t="s">
        <v>78</v>
      </c>
      <c r="BO2457" s="1">
        <v>50</v>
      </c>
      <c r="BP2457" s="1">
        <v>50</v>
      </c>
      <c r="BQ2457" s="1" t="s">
        <v>1485</v>
      </c>
      <c r="BR2457" s="1" t="s">
        <v>1486</v>
      </c>
      <c r="BS2457" s="1" t="s">
        <v>84</v>
      </c>
      <c r="BU2457" s="1">
        <v>0</v>
      </c>
      <c r="BV2457" s="1">
        <v>0</v>
      </c>
      <c r="BW2457" s="1">
        <v>0</v>
      </c>
      <c r="BX2457" s="1">
        <v>0</v>
      </c>
    </row>
    <row r="2458" spans="4:76" hidden="1" x14ac:dyDescent="0.25">
      <c r="D2458" s="4"/>
      <c r="E2458" s="5" t="str">
        <f>BJ2458</f>
        <v>FES-2016-JULY</v>
      </c>
      <c r="F2458" s="5">
        <f>BK2458</f>
        <v>0</v>
      </c>
      <c r="H2458" s="5" t="str">
        <f>BB2458</f>
        <v>Withdrawn</v>
      </c>
      <c r="I2458" s="6" t="str">
        <f>BS2458</f>
        <v>Not Started</v>
      </c>
      <c r="J2458" s="1" t="s">
        <v>4018</v>
      </c>
      <c r="P2458" s="1" t="str">
        <f>BM2458</f>
        <v>NRIS</v>
      </c>
      <c r="R2458" s="1">
        <f>BP2458</f>
        <v>47.5</v>
      </c>
      <c r="T2458" s="1" t="str">
        <f>BQ2458</f>
        <v>Solar</v>
      </c>
      <c r="U2458" s="1" t="str">
        <f>BH2458</f>
        <v>Morehouse Parish</v>
      </c>
      <c r="V2458" s="1" t="str">
        <f>BI2458</f>
        <v>LA</v>
      </c>
      <c r="AB2458" s="1"/>
      <c r="AC2458" s="1"/>
      <c r="AJ2458" s="5"/>
      <c r="AK2458" s="5"/>
      <c r="AL2458" s="5"/>
      <c r="AM2458" s="5"/>
      <c r="AN2458" s="5"/>
      <c r="AO2458" s="5"/>
      <c r="AP2458" s="5"/>
      <c r="AQ2458" s="5"/>
      <c r="AR2458" s="32"/>
      <c r="AS2458" s="32"/>
      <c r="AT2458" s="28">
        <f>AR2458/($R2458*1000)</f>
        <v>0</v>
      </c>
      <c r="AU2458" s="28">
        <f>AS2458/($R2458*1000)</f>
        <v>0</v>
      </c>
      <c r="BB2458" s="1" t="s">
        <v>73</v>
      </c>
      <c r="BC2458" s="2">
        <v>42562</v>
      </c>
      <c r="BD2458" s="2">
        <v>42937</v>
      </c>
      <c r="BF2458" s="2">
        <v>43556</v>
      </c>
      <c r="BG2458" s="1" t="s">
        <v>59</v>
      </c>
      <c r="BH2458" s="1" t="s">
        <v>3432</v>
      </c>
      <c r="BI2458" s="1" t="s">
        <v>61</v>
      </c>
      <c r="BJ2458" s="1" t="s">
        <v>2978</v>
      </c>
      <c r="BL2458" s="1" t="s">
        <v>536</v>
      </c>
      <c r="BM2458" s="1" t="s">
        <v>126</v>
      </c>
      <c r="BN2458" s="1" t="s">
        <v>78</v>
      </c>
      <c r="BO2458" s="1">
        <v>44.5</v>
      </c>
      <c r="BP2458" s="1">
        <v>47.5</v>
      </c>
      <c r="BQ2458" s="1" t="s">
        <v>1485</v>
      </c>
      <c r="BR2458" s="1" t="s">
        <v>1486</v>
      </c>
      <c r="BS2458" s="1" t="s">
        <v>84</v>
      </c>
      <c r="BU2458" s="1">
        <v>0</v>
      </c>
      <c r="BV2458" s="1">
        <v>0</v>
      </c>
      <c r="BW2458" s="1">
        <v>0</v>
      </c>
      <c r="BX2458" s="1">
        <v>0</v>
      </c>
    </row>
    <row r="2459" spans="4:76" hidden="1" x14ac:dyDescent="0.25">
      <c r="D2459" s="4"/>
      <c r="E2459" s="5" t="str">
        <f>BJ2459</f>
        <v>FES-2016-JULY</v>
      </c>
      <c r="F2459" s="5">
        <f>BK2459</f>
        <v>0</v>
      </c>
      <c r="H2459" s="5" t="str">
        <f>BB2459</f>
        <v>Withdrawn</v>
      </c>
      <c r="I2459" s="6" t="str">
        <f>BS2459</f>
        <v>Not Started</v>
      </c>
      <c r="J2459" s="1" t="s">
        <v>3068</v>
      </c>
      <c r="P2459" s="1" t="str">
        <f>BM2459</f>
        <v>NRIS</v>
      </c>
      <c r="R2459" s="1">
        <f>BP2459</f>
        <v>100</v>
      </c>
      <c r="T2459" s="1" t="str">
        <f>BQ2459</f>
        <v>Solar</v>
      </c>
      <c r="U2459" s="1" t="str">
        <f>BH2459</f>
        <v>Acadia Parish</v>
      </c>
      <c r="V2459" s="1" t="str">
        <f>BI2459</f>
        <v>LA</v>
      </c>
      <c r="AB2459" s="1"/>
      <c r="AC2459" s="1"/>
      <c r="AJ2459" s="5"/>
      <c r="AK2459" s="5"/>
      <c r="AL2459" s="5"/>
      <c r="AM2459" s="5"/>
      <c r="AN2459" s="5"/>
      <c r="AO2459" s="5"/>
      <c r="AP2459" s="5"/>
      <c r="AQ2459" s="5"/>
      <c r="AR2459" s="32"/>
      <c r="AS2459" s="32"/>
      <c r="AT2459" s="28">
        <f>AR2459/($R2459*1000)</f>
        <v>0</v>
      </c>
      <c r="AU2459" s="28">
        <f>AS2459/($R2459*1000)</f>
        <v>0</v>
      </c>
      <c r="BB2459" s="1" t="s">
        <v>73</v>
      </c>
      <c r="BC2459" s="2">
        <v>42562</v>
      </c>
      <c r="BD2459" s="2">
        <v>42676</v>
      </c>
      <c r="BF2459" s="2">
        <v>43738</v>
      </c>
      <c r="BG2459" s="1" t="s">
        <v>59</v>
      </c>
      <c r="BH2459" s="1" t="s">
        <v>3069</v>
      </c>
      <c r="BI2459" s="1" t="s">
        <v>61</v>
      </c>
      <c r="BJ2459" s="1" t="s">
        <v>2978</v>
      </c>
      <c r="BL2459" s="1" t="s">
        <v>536</v>
      </c>
      <c r="BM2459" s="1" t="s">
        <v>126</v>
      </c>
      <c r="BN2459" s="1" t="s">
        <v>78</v>
      </c>
      <c r="BO2459" s="1">
        <v>100</v>
      </c>
      <c r="BP2459" s="1">
        <v>100</v>
      </c>
      <c r="BQ2459" s="1" t="s">
        <v>1485</v>
      </c>
      <c r="BR2459" s="1" t="s">
        <v>1486</v>
      </c>
      <c r="BS2459" s="1" t="s">
        <v>84</v>
      </c>
      <c r="BU2459" s="1">
        <v>0</v>
      </c>
      <c r="BV2459" s="1">
        <v>0</v>
      </c>
      <c r="BW2459" s="1">
        <v>0</v>
      </c>
      <c r="BX2459" s="1">
        <v>0</v>
      </c>
    </row>
    <row r="2460" spans="4:76" hidden="1" x14ac:dyDescent="0.25">
      <c r="D2460" s="4"/>
      <c r="E2460" s="5" t="str">
        <f>BJ2460</f>
        <v>FES-2016-JULY</v>
      </c>
      <c r="F2460" s="5">
        <f>BK2460</f>
        <v>0</v>
      </c>
      <c r="H2460" s="5" t="str">
        <f>BB2460</f>
        <v>Withdrawn</v>
      </c>
      <c r="I2460" s="6" t="str">
        <f>BS2460</f>
        <v>Not Started</v>
      </c>
      <c r="J2460" s="1" t="s">
        <v>4036</v>
      </c>
      <c r="P2460" s="1" t="str">
        <f>BM2460</f>
        <v>NRIS</v>
      </c>
      <c r="R2460" s="1">
        <f>BP2460</f>
        <v>50</v>
      </c>
      <c r="T2460" s="1" t="str">
        <f>BQ2460</f>
        <v>Solar</v>
      </c>
      <c r="U2460" s="1" t="str">
        <f>BH2460</f>
        <v>West Baton Rouge Parish</v>
      </c>
      <c r="V2460" s="1" t="str">
        <f>BI2460</f>
        <v>LA</v>
      </c>
      <c r="AB2460" s="1"/>
      <c r="AC2460" s="1"/>
      <c r="AJ2460" s="5"/>
      <c r="AK2460" s="5"/>
      <c r="AL2460" s="5"/>
      <c r="AM2460" s="5"/>
      <c r="AN2460" s="5"/>
      <c r="AO2460" s="5"/>
      <c r="AP2460" s="5"/>
      <c r="AQ2460" s="5"/>
      <c r="AR2460" s="32"/>
      <c r="AS2460" s="32"/>
      <c r="AT2460" s="28">
        <f>AR2460/($R2460*1000)</f>
        <v>0</v>
      </c>
      <c r="AU2460" s="28">
        <f>AS2460/($R2460*1000)</f>
        <v>0</v>
      </c>
      <c r="BB2460" s="1" t="s">
        <v>73</v>
      </c>
      <c r="BC2460" s="2">
        <v>42562</v>
      </c>
      <c r="BD2460" s="2">
        <v>42937</v>
      </c>
      <c r="BF2460" s="2">
        <v>43038</v>
      </c>
      <c r="BG2460" s="1" t="s">
        <v>59</v>
      </c>
      <c r="BH2460" s="1" t="s">
        <v>3500</v>
      </c>
      <c r="BI2460" s="1" t="s">
        <v>61</v>
      </c>
      <c r="BJ2460" s="1" t="s">
        <v>2978</v>
      </c>
      <c r="BL2460" s="1" t="s">
        <v>536</v>
      </c>
      <c r="BM2460" s="1" t="s">
        <v>126</v>
      </c>
      <c r="BN2460" s="1" t="s">
        <v>78</v>
      </c>
      <c r="BO2460" s="1">
        <v>50</v>
      </c>
      <c r="BP2460" s="1">
        <v>50</v>
      </c>
      <c r="BQ2460" s="1" t="s">
        <v>1485</v>
      </c>
      <c r="BR2460" s="1" t="s">
        <v>1486</v>
      </c>
      <c r="BS2460" s="1" t="s">
        <v>84</v>
      </c>
      <c r="BU2460" s="1">
        <v>0</v>
      </c>
      <c r="BV2460" s="1">
        <v>0</v>
      </c>
      <c r="BW2460" s="1">
        <v>0</v>
      </c>
      <c r="BX2460" s="1">
        <v>0</v>
      </c>
    </row>
    <row r="2461" spans="4:76" hidden="1" x14ac:dyDescent="0.25">
      <c r="D2461" s="4"/>
      <c r="E2461" s="5" t="str">
        <f>BJ2461</f>
        <v>FES-2016-JULY</v>
      </c>
      <c r="F2461" s="5">
        <f>BK2461</f>
        <v>0</v>
      </c>
      <c r="H2461" s="5" t="str">
        <f>BB2461</f>
        <v>Withdrawn</v>
      </c>
      <c r="I2461" s="6" t="str">
        <f>BS2461</f>
        <v>Not Started</v>
      </c>
      <c r="J2461" s="1" t="s">
        <v>4049</v>
      </c>
      <c r="P2461" s="1" t="str">
        <f>BM2461</f>
        <v>NRIS</v>
      </c>
      <c r="R2461" s="1">
        <f>BP2461</f>
        <v>100</v>
      </c>
      <c r="T2461" s="1" t="str">
        <f>BQ2461</f>
        <v>Solar</v>
      </c>
      <c r="U2461" s="1" t="str">
        <f>BH2461</f>
        <v>Cross County</v>
      </c>
      <c r="V2461" s="1" t="str">
        <f>BI2461</f>
        <v>AR</v>
      </c>
      <c r="AB2461" s="1"/>
      <c r="AC2461" s="1"/>
      <c r="AJ2461" s="5"/>
      <c r="AK2461" s="5"/>
      <c r="AL2461" s="5"/>
      <c r="AM2461" s="5"/>
      <c r="AN2461" s="5"/>
      <c r="AO2461" s="5"/>
      <c r="AP2461" s="5"/>
      <c r="AQ2461" s="5"/>
      <c r="AR2461" s="32"/>
      <c r="AS2461" s="32"/>
      <c r="AT2461" s="28">
        <f>AR2461/($R2461*1000)</f>
        <v>0</v>
      </c>
      <c r="AU2461" s="28">
        <f>AS2461/($R2461*1000)</f>
        <v>0</v>
      </c>
      <c r="BB2461" s="1" t="s">
        <v>73</v>
      </c>
      <c r="BC2461" s="2">
        <v>42562</v>
      </c>
      <c r="BD2461" s="2">
        <v>42937</v>
      </c>
      <c r="BF2461" s="2">
        <v>42569</v>
      </c>
      <c r="BG2461" s="1" t="s">
        <v>59</v>
      </c>
      <c r="BH2461" s="1" t="s">
        <v>2692</v>
      </c>
      <c r="BI2461" s="1" t="s">
        <v>2394</v>
      </c>
      <c r="BJ2461" s="1" t="s">
        <v>2978</v>
      </c>
      <c r="BL2461" s="1" t="s">
        <v>536</v>
      </c>
      <c r="BM2461" s="1" t="s">
        <v>126</v>
      </c>
      <c r="BN2461" s="1" t="s">
        <v>78</v>
      </c>
      <c r="BO2461" s="1">
        <v>100</v>
      </c>
      <c r="BP2461" s="1">
        <v>100</v>
      </c>
      <c r="BQ2461" s="1" t="s">
        <v>1485</v>
      </c>
      <c r="BR2461" s="1" t="s">
        <v>1486</v>
      </c>
      <c r="BS2461" s="1" t="s">
        <v>84</v>
      </c>
      <c r="BU2461" s="1">
        <v>0</v>
      </c>
      <c r="BV2461" s="1">
        <v>0</v>
      </c>
      <c r="BW2461" s="1">
        <v>0</v>
      </c>
      <c r="BX2461" s="1">
        <v>0</v>
      </c>
    </row>
    <row r="2462" spans="4:76" hidden="1" x14ac:dyDescent="0.25">
      <c r="D2462" s="4"/>
      <c r="E2462" s="5" t="str">
        <f>BJ2462</f>
        <v>FES-2016-JULY</v>
      </c>
      <c r="F2462" s="5">
        <f>BK2462</f>
        <v>0</v>
      </c>
      <c r="H2462" s="5" t="str">
        <f>BB2462</f>
        <v>Withdrawn</v>
      </c>
      <c r="I2462" s="6" t="str">
        <f>BS2462</f>
        <v>Not Started</v>
      </c>
      <c r="J2462" s="1" t="s">
        <v>4050</v>
      </c>
      <c r="P2462" s="1" t="str">
        <f>BM2462</f>
        <v>NRIS</v>
      </c>
      <c r="R2462" s="1">
        <f>BP2462</f>
        <v>100</v>
      </c>
      <c r="T2462" s="1" t="str">
        <f>BQ2462</f>
        <v>Solar</v>
      </c>
      <c r="U2462" s="1" t="str">
        <f>BH2462</f>
        <v>St. Francis County</v>
      </c>
      <c r="V2462" s="1" t="str">
        <f>BI2462</f>
        <v>AR</v>
      </c>
      <c r="AB2462" s="1"/>
      <c r="AC2462" s="1"/>
      <c r="AJ2462" s="5"/>
      <c r="AK2462" s="5"/>
      <c r="AL2462" s="5"/>
      <c r="AM2462" s="5"/>
      <c r="AN2462" s="5"/>
      <c r="AO2462" s="5"/>
      <c r="AP2462" s="5"/>
      <c r="AQ2462" s="5"/>
      <c r="AR2462" s="32"/>
      <c r="AS2462" s="32"/>
      <c r="AT2462" s="28">
        <f>AR2462/($R2462*1000)</f>
        <v>0</v>
      </c>
      <c r="AU2462" s="28">
        <f>AS2462/($R2462*1000)</f>
        <v>0</v>
      </c>
      <c r="BB2462" s="1" t="s">
        <v>73</v>
      </c>
      <c r="BC2462" s="2">
        <v>42562</v>
      </c>
      <c r="BD2462" s="2">
        <v>42937</v>
      </c>
      <c r="BF2462" s="2">
        <v>43205</v>
      </c>
      <c r="BG2462" s="1" t="s">
        <v>59</v>
      </c>
      <c r="BH2462" s="1" t="s">
        <v>2539</v>
      </c>
      <c r="BI2462" s="1" t="s">
        <v>2394</v>
      </c>
      <c r="BJ2462" s="1" t="s">
        <v>2978</v>
      </c>
      <c r="BL2462" s="1" t="s">
        <v>536</v>
      </c>
      <c r="BM2462" s="1" t="s">
        <v>126</v>
      </c>
      <c r="BN2462" s="1" t="s">
        <v>78</v>
      </c>
      <c r="BO2462" s="1">
        <v>100</v>
      </c>
      <c r="BP2462" s="1">
        <v>100</v>
      </c>
      <c r="BQ2462" s="1" t="s">
        <v>1485</v>
      </c>
      <c r="BR2462" s="1" t="s">
        <v>1486</v>
      </c>
      <c r="BS2462" s="1" t="s">
        <v>84</v>
      </c>
      <c r="BU2462" s="1">
        <v>0</v>
      </c>
      <c r="BV2462" s="1">
        <v>0</v>
      </c>
      <c r="BW2462" s="1">
        <v>0</v>
      </c>
      <c r="BX2462" s="1">
        <v>0</v>
      </c>
    </row>
    <row r="2463" spans="4:76" hidden="1" x14ac:dyDescent="0.25">
      <c r="D2463" s="4"/>
      <c r="E2463" s="5" t="str">
        <f>BJ2463</f>
        <v>DPP-2017-FEB</v>
      </c>
      <c r="F2463" s="5" t="str">
        <f>BK2463</f>
        <v>South</v>
      </c>
      <c r="H2463" s="5" t="str">
        <f>BB2463</f>
        <v>Done</v>
      </c>
      <c r="I2463" s="6" t="str">
        <f>BS2463</f>
        <v>Under Construction</v>
      </c>
      <c r="J2463" s="1" t="s">
        <v>5485</v>
      </c>
      <c r="P2463" s="1" t="str">
        <f>BM2463</f>
        <v>NRIS</v>
      </c>
      <c r="R2463" s="1">
        <f>BP2463</f>
        <v>100</v>
      </c>
      <c r="T2463" s="1" t="str">
        <f>BQ2463</f>
        <v>Solar</v>
      </c>
      <c r="U2463" s="1" t="str">
        <f>BH2463</f>
        <v>Carroll County</v>
      </c>
      <c r="V2463" s="1" t="str">
        <f>BI2463</f>
        <v>MS</v>
      </c>
      <c r="AB2463" s="1"/>
      <c r="AC2463" s="1"/>
      <c r="AJ2463" s="5"/>
      <c r="AK2463" s="5"/>
      <c r="AL2463" s="5"/>
      <c r="AM2463" s="5"/>
      <c r="AN2463" s="5"/>
      <c r="AO2463" s="5"/>
      <c r="AP2463" s="5"/>
      <c r="AQ2463" s="5"/>
      <c r="AR2463" s="32"/>
      <c r="AS2463" s="32"/>
      <c r="AT2463" s="28">
        <f>AR2463/($R2463*1000)</f>
        <v>0</v>
      </c>
      <c r="AU2463" s="28">
        <f>AS2463/($R2463*1000)</f>
        <v>0</v>
      </c>
      <c r="BB2463" s="1" t="s">
        <v>58</v>
      </c>
      <c r="BC2463" s="2">
        <v>42562</v>
      </c>
      <c r="BE2463" s="2">
        <v>43385</v>
      </c>
      <c r="BF2463" s="2">
        <v>43235</v>
      </c>
      <c r="BG2463" s="1" t="s">
        <v>59</v>
      </c>
      <c r="BH2463" s="1" t="s">
        <v>979</v>
      </c>
      <c r="BI2463" s="1" t="s">
        <v>2526</v>
      </c>
      <c r="BJ2463" s="1" t="s">
        <v>3220</v>
      </c>
      <c r="BK2463" s="1" t="s">
        <v>2395</v>
      </c>
      <c r="BL2463" s="1" t="s">
        <v>726</v>
      </c>
      <c r="BM2463" s="1" t="s">
        <v>126</v>
      </c>
      <c r="BN2463" s="1" t="s">
        <v>5486</v>
      </c>
      <c r="BO2463" s="1">
        <v>100</v>
      </c>
      <c r="BP2463" s="1">
        <v>100</v>
      </c>
      <c r="BQ2463" s="1" t="s">
        <v>1485</v>
      </c>
      <c r="BR2463" s="1" t="s">
        <v>1486</v>
      </c>
      <c r="BS2463" s="1" t="s">
        <v>71</v>
      </c>
      <c r="BT2463" s="2">
        <v>44301</v>
      </c>
      <c r="BU2463" s="1">
        <v>100</v>
      </c>
      <c r="BV2463" s="1">
        <v>100</v>
      </c>
      <c r="BW2463" s="1">
        <v>100</v>
      </c>
      <c r="BX2463" s="1">
        <v>100</v>
      </c>
    </row>
    <row r="2464" spans="4:76" hidden="1" x14ac:dyDescent="0.25">
      <c r="D2464" s="4"/>
      <c r="E2464" s="5" t="str">
        <f>BJ2464</f>
        <v>DPP-2017-FEB</v>
      </c>
      <c r="F2464" s="5" t="str">
        <f>BK2464</f>
        <v>South</v>
      </c>
      <c r="H2464" s="5" t="str">
        <f>BB2464</f>
        <v>Done</v>
      </c>
      <c r="I2464" s="6" t="str">
        <f>BS2464</f>
        <v>Under Construction</v>
      </c>
      <c r="J2464" s="1" t="s">
        <v>5487</v>
      </c>
      <c r="P2464" s="1" t="str">
        <f>BM2464</f>
        <v>NRIS</v>
      </c>
      <c r="R2464" s="1">
        <f>BP2464</f>
        <v>100</v>
      </c>
      <c r="T2464" s="1" t="str">
        <f>BQ2464</f>
        <v>Solar</v>
      </c>
      <c r="U2464" s="1" t="str">
        <f>BH2464</f>
        <v>Ashley County</v>
      </c>
      <c r="V2464" s="1" t="str">
        <f>BI2464</f>
        <v>AR</v>
      </c>
      <c r="AB2464" s="1"/>
      <c r="AC2464" s="1"/>
      <c r="AJ2464" s="5"/>
      <c r="AK2464" s="5"/>
      <c r="AL2464" s="5"/>
      <c r="AM2464" s="5"/>
      <c r="AN2464" s="5"/>
      <c r="AO2464" s="5"/>
      <c r="AP2464" s="5"/>
      <c r="AQ2464" s="5"/>
      <c r="AR2464" s="32"/>
      <c r="AS2464" s="32"/>
      <c r="AT2464" s="28">
        <f>AR2464/($R2464*1000)</f>
        <v>0</v>
      </c>
      <c r="AU2464" s="28">
        <f>AS2464/($R2464*1000)</f>
        <v>0</v>
      </c>
      <c r="BB2464" s="1" t="s">
        <v>58</v>
      </c>
      <c r="BC2464" s="2">
        <v>42562</v>
      </c>
      <c r="BE2464" s="2">
        <v>43382</v>
      </c>
      <c r="BF2464" s="2">
        <v>43205</v>
      </c>
      <c r="BG2464" s="1" t="s">
        <v>59</v>
      </c>
      <c r="BH2464" s="1" t="s">
        <v>3078</v>
      </c>
      <c r="BI2464" s="1" t="s">
        <v>2394</v>
      </c>
      <c r="BJ2464" s="1" t="s">
        <v>3220</v>
      </c>
      <c r="BK2464" s="1" t="s">
        <v>2395</v>
      </c>
      <c r="BL2464" s="1" t="s">
        <v>726</v>
      </c>
      <c r="BM2464" s="1" t="s">
        <v>126</v>
      </c>
      <c r="BN2464" s="1" t="s">
        <v>5488</v>
      </c>
      <c r="BO2464" s="1">
        <v>100</v>
      </c>
      <c r="BP2464" s="1">
        <v>100</v>
      </c>
      <c r="BQ2464" s="1" t="s">
        <v>1485</v>
      </c>
      <c r="BR2464" s="1" t="s">
        <v>1486</v>
      </c>
      <c r="BS2464" s="1" t="s">
        <v>71</v>
      </c>
      <c r="BT2464" s="2">
        <v>44301</v>
      </c>
      <c r="BU2464" s="1">
        <v>100</v>
      </c>
      <c r="BV2464" s="1">
        <v>100</v>
      </c>
      <c r="BW2464" s="1">
        <v>100</v>
      </c>
      <c r="BX2464" s="1">
        <v>100</v>
      </c>
    </row>
    <row r="2465" spans="4:76" hidden="1" x14ac:dyDescent="0.25">
      <c r="D2465" s="4"/>
      <c r="E2465" s="5" t="str">
        <f>BJ2465</f>
        <v>FES-2016-JULY</v>
      </c>
      <c r="F2465" s="5">
        <f>BK2465</f>
        <v>0</v>
      </c>
      <c r="H2465" s="5" t="str">
        <f>BB2465</f>
        <v>Withdrawn</v>
      </c>
      <c r="I2465" s="6" t="str">
        <f>BS2465</f>
        <v>Not Started</v>
      </c>
      <c r="J2465" s="1" t="s">
        <v>4062</v>
      </c>
      <c r="P2465" s="1" t="str">
        <f>BM2465</f>
        <v>NRIS</v>
      </c>
      <c r="R2465" s="1">
        <f>BP2465</f>
        <v>100</v>
      </c>
      <c r="T2465" s="1" t="str">
        <f>BQ2465</f>
        <v>Solar</v>
      </c>
      <c r="U2465" s="1" t="str">
        <f>BH2465</f>
        <v>Jackson County</v>
      </c>
      <c r="V2465" s="1" t="str">
        <f>BI2465</f>
        <v>AR</v>
      </c>
      <c r="AB2465" s="1"/>
      <c r="AC2465" s="1"/>
      <c r="AJ2465" s="5"/>
      <c r="AK2465" s="5"/>
      <c r="AL2465" s="5"/>
      <c r="AM2465" s="5"/>
      <c r="AN2465" s="5"/>
      <c r="AO2465" s="5"/>
      <c r="AP2465" s="5"/>
      <c r="AQ2465" s="5"/>
      <c r="AR2465" s="32"/>
      <c r="AS2465" s="32"/>
      <c r="AT2465" s="28">
        <f>AR2465/($R2465*1000)</f>
        <v>0</v>
      </c>
      <c r="AU2465" s="28">
        <f>AS2465/($R2465*1000)</f>
        <v>0</v>
      </c>
      <c r="BB2465" s="1" t="s">
        <v>73</v>
      </c>
      <c r="BC2465" s="2">
        <v>42562</v>
      </c>
      <c r="BD2465" s="2">
        <v>42937</v>
      </c>
      <c r="BF2465" s="2">
        <v>43198</v>
      </c>
      <c r="BG2465" s="1" t="s">
        <v>59</v>
      </c>
      <c r="BH2465" s="1" t="s">
        <v>259</v>
      </c>
      <c r="BI2465" s="1" t="s">
        <v>2394</v>
      </c>
      <c r="BJ2465" s="1" t="s">
        <v>2978</v>
      </c>
      <c r="BL2465" s="1" t="s">
        <v>536</v>
      </c>
      <c r="BM2465" s="1" t="s">
        <v>126</v>
      </c>
      <c r="BN2465" s="1" t="s">
        <v>78</v>
      </c>
      <c r="BO2465" s="1">
        <v>100</v>
      </c>
      <c r="BP2465" s="1">
        <v>100</v>
      </c>
      <c r="BQ2465" s="1" t="s">
        <v>1485</v>
      </c>
      <c r="BR2465" s="1" t="s">
        <v>1486</v>
      </c>
      <c r="BS2465" s="1" t="s">
        <v>84</v>
      </c>
      <c r="BU2465" s="1">
        <v>0</v>
      </c>
      <c r="BV2465" s="1">
        <v>0</v>
      </c>
      <c r="BW2465" s="1">
        <v>0</v>
      </c>
      <c r="BX2465" s="1">
        <v>0</v>
      </c>
    </row>
    <row r="2466" spans="4:76" hidden="1" x14ac:dyDescent="0.25">
      <c r="D2466" s="4"/>
      <c r="E2466" s="5" t="str">
        <f>BJ2466</f>
        <v>FES-2016-JULY</v>
      </c>
      <c r="F2466" s="5">
        <f>BK2466</f>
        <v>0</v>
      </c>
      <c r="H2466" s="5" t="str">
        <f>BB2466</f>
        <v>Withdrawn</v>
      </c>
      <c r="I2466" s="6" t="str">
        <f>BS2466</f>
        <v>Not Started</v>
      </c>
      <c r="J2466" s="1" t="s">
        <v>3643</v>
      </c>
      <c r="P2466" s="1" t="str">
        <f>BM2466</f>
        <v>NRIS</v>
      </c>
      <c r="R2466" s="1">
        <f>BP2466</f>
        <v>400</v>
      </c>
      <c r="T2466" s="1" t="str">
        <f>BQ2466</f>
        <v>Wind</v>
      </c>
      <c r="U2466" s="1" t="str">
        <f>BH2466</f>
        <v>Schuyler County</v>
      </c>
      <c r="V2466" s="1" t="str">
        <f>BI2466</f>
        <v>MO</v>
      </c>
      <c r="AB2466" s="1"/>
      <c r="AC2466" s="1"/>
      <c r="AJ2466" s="5"/>
      <c r="AK2466" s="5"/>
      <c r="AL2466" s="5"/>
      <c r="AM2466" s="5"/>
      <c r="AN2466" s="5"/>
      <c r="AO2466" s="5"/>
      <c r="AP2466" s="5"/>
      <c r="AQ2466" s="5"/>
      <c r="AR2466" s="32"/>
      <c r="AS2466" s="32"/>
      <c r="AT2466" s="28">
        <f>AR2466/($R2466*1000)</f>
        <v>0</v>
      </c>
      <c r="AU2466" s="28">
        <f>AS2466/($R2466*1000)</f>
        <v>0</v>
      </c>
      <c r="BB2466" s="1" t="s">
        <v>73</v>
      </c>
      <c r="BC2466" s="2">
        <v>42562</v>
      </c>
      <c r="BD2466" s="2">
        <v>42907</v>
      </c>
      <c r="BF2466" s="2">
        <v>43738</v>
      </c>
      <c r="BG2466" s="1" t="s">
        <v>486</v>
      </c>
      <c r="BH2466" s="1" t="s">
        <v>593</v>
      </c>
      <c r="BI2466" s="1" t="s">
        <v>488</v>
      </c>
      <c r="BJ2466" s="1" t="s">
        <v>2978</v>
      </c>
      <c r="BL2466" s="1" t="s">
        <v>536</v>
      </c>
      <c r="BM2466" s="1" t="s">
        <v>126</v>
      </c>
      <c r="BN2466" s="1" t="s">
        <v>78</v>
      </c>
      <c r="BO2466" s="1">
        <v>400</v>
      </c>
      <c r="BP2466" s="1">
        <v>400</v>
      </c>
      <c r="BQ2466" s="1" t="s">
        <v>97</v>
      </c>
      <c r="BR2466" s="1" t="s">
        <v>98</v>
      </c>
      <c r="BS2466" s="1" t="s">
        <v>84</v>
      </c>
      <c r="BU2466" s="1">
        <v>0</v>
      </c>
      <c r="BV2466" s="1">
        <v>0</v>
      </c>
      <c r="BW2466" s="1">
        <v>0</v>
      </c>
      <c r="BX2466" s="1">
        <v>0</v>
      </c>
    </row>
    <row r="2467" spans="4:76" hidden="1" x14ac:dyDescent="0.25">
      <c r="D2467" s="4"/>
      <c r="E2467" s="5" t="str">
        <f>BJ2467</f>
        <v>DPP-2017-FEB</v>
      </c>
      <c r="F2467" s="5" t="str">
        <f>BK2467</f>
        <v>South</v>
      </c>
      <c r="H2467" s="5" t="str">
        <f>BB2467</f>
        <v>Done</v>
      </c>
      <c r="I2467" s="6" t="str">
        <f>BS2467</f>
        <v>In Service</v>
      </c>
      <c r="J2467" s="1" t="s">
        <v>5493</v>
      </c>
      <c r="P2467" s="1" t="str">
        <f>BM2467</f>
        <v>NRIS</v>
      </c>
      <c r="R2467" s="1">
        <f>BP2467</f>
        <v>50</v>
      </c>
      <c r="T2467" s="1" t="str">
        <f>BQ2467</f>
        <v>Solar</v>
      </c>
      <c r="U2467" s="1" t="str">
        <f>BH2467</f>
        <v>West Baton Rouge Parish</v>
      </c>
      <c r="V2467" s="1" t="str">
        <f>BI2467</f>
        <v>LA</v>
      </c>
      <c r="AB2467" s="1"/>
      <c r="AC2467" s="1"/>
      <c r="AJ2467" s="5"/>
      <c r="AK2467" s="5"/>
      <c r="AL2467" s="5"/>
      <c r="AM2467" s="5"/>
      <c r="AN2467" s="5"/>
      <c r="AO2467" s="5"/>
      <c r="AP2467" s="5"/>
      <c r="AQ2467" s="5"/>
      <c r="AR2467" s="32"/>
      <c r="AS2467" s="32"/>
      <c r="AT2467" s="28">
        <f>AR2467/($R2467*1000)</f>
        <v>0</v>
      </c>
      <c r="AU2467" s="28">
        <f>AS2467/($R2467*1000)</f>
        <v>0</v>
      </c>
      <c r="BB2467" s="1" t="s">
        <v>58</v>
      </c>
      <c r="BC2467" s="2">
        <v>42562</v>
      </c>
      <c r="BE2467" s="2">
        <v>43354</v>
      </c>
      <c r="BF2467" s="2">
        <v>43159</v>
      </c>
      <c r="BG2467" s="1" t="s">
        <v>59</v>
      </c>
      <c r="BH2467" s="1" t="s">
        <v>3500</v>
      </c>
      <c r="BI2467" s="1" t="s">
        <v>61</v>
      </c>
      <c r="BJ2467" s="1" t="s">
        <v>3220</v>
      </c>
      <c r="BK2467" s="1" t="s">
        <v>2395</v>
      </c>
      <c r="BL2467" s="1" t="s">
        <v>726</v>
      </c>
      <c r="BM2467" s="1" t="s">
        <v>126</v>
      </c>
      <c r="BN2467" s="1" t="s">
        <v>5494</v>
      </c>
      <c r="BO2467" s="1">
        <v>50</v>
      </c>
      <c r="BP2467" s="1">
        <v>50</v>
      </c>
      <c r="BQ2467" s="1" t="s">
        <v>1485</v>
      </c>
      <c r="BR2467" s="1" t="s">
        <v>1486</v>
      </c>
      <c r="BS2467" s="1" t="s">
        <v>65</v>
      </c>
      <c r="BT2467" s="2">
        <v>43861</v>
      </c>
      <c r="BU2467" s="1">
        <v>50</v>
      </c>
      <c r="BV2467" s="1">
        <v>50</v>
      </c>
      <c r="BW2467" s="1">
        <v>50</v>
      </c>
      <c r="BX2467" s="1">
        <v>50</v>
      </c>
    </row>
    <row r="2468" spans="4:76" hidden="1" x14ac:dyDescent="0.25">
      <c r="D2468" s="4"/>
      <c r="E2468" s="5" t="str">
        <f>BJ2468</f>
        <v>FES-2016-JULY</v>
      </c>
      <c r="F2468" s="5">
        <f>BK2468</f>
        <v>0</v>
      </c>
      <c r="H2468" s="5" t="str">
        <f>BB2468</f>
        <v>Withdrawn</v>
      </c>
      <c r="I2468" s="6" t="str">
        <f>BS2468</f>
        <v>Not Started</v>
      </c>
      <c r="J2468" s="1" t="s">
        <v>3048</v>
      </c>
      <c r="P2468" s="1" t="str">
        <f>BM2468</f>
        <v>NRIS</v>
      </c>
      <c r="R2468" s="1">
        <f>BP2468</f>
        <v>100</v>
      </c>
      <c r="T2468" s="1" t="str">
        <f>BQ2468</f>
        <v>Solar</v>
      </c>
      <c r="U2468" s="1" t="str">
        <f>BH2468</f>
        <v>Pulaski County</v>
      </c>
      <c r="V2468" s="1" t="str">
        <f>BI2468</f>
        <v>AR</v>
      </c>
      <c r="AB2468" s="1"/>
      <c r="AC2468" s="1"/>
      <c r="AJ2468" s="5"/>
      <c r="AK2468" s="5"/>
      <c r="AL2468" s="5"/>
      <c r="AM2468" s="5"/>
      <c r="AN2468" s="5"/>
      <c r="AO2468" s="5"/>
      <c r="AP2468" s="5"/>
      <c r="AQ2468" s="5"/>
      <c r="AR2468" s="32"/>
      <c r="AS2468" s="32"/>
      <c r="AT2468" s="28">
        <f>AR2468/($R2468*1000)</f>
        <v>0</v>
      </c>
      <c r="AU2468" s="28">
        <f>AS2468/($R2468*1000)</f>
        <v>0</v>
      </c>
      <c r="BB2468" s="1" t="s">
        <v>73</v>
      </c>
      <c r="BC2468" s="2">
        <v>42562</v>
      </c>
      <c r="BD2468" s="2">
        <v>42670</v>
      </c>
      <c r="BF2468" s="2">
        <v>43617</v>
      </c>
      <c r="BG2468" s="1" t="s">
        <v>59</v>
      </c>
      <c r="BH2468" s="1" t="s">
        <v>3049</v>
      </c>
      <c r="BI2468" s="1" t="s">
        <v>2394</v>
      </c>
      <c r="BJ2468" s="1" t="s">
        <v>2978</v>
      </c>
      <c r="BL2468" s="1" t="s">
        <v>536</v>
      </c>
      <c r="BM2468" s="1" t="s">
        <v>126</v>
      </c>
      <c r="BN2468" s="1" t="s">
        <v>78</v>
      </c>
      <c r="BO2468" s="1">
        <v>100</v>
      </c>
      <c r="BP2468" s="1">
        <v>100</v>
      </c>
      <c r="BQ2468" s="1" t="s">
        <v>1485</v>
      </c>
      <c r="BR2468" s="1" t="s">
        <v>1486</v>
      </c>
      <c r="BS2468" s="1" t="s">
        <v>84</v>
      </c>
      <c r="BU2468" s="1">
        <v>0</v>
      </c>
      <c r="BV2468" s="1">
        <v>0</v>
      </c>
      <c r="BW2468" s="1">
        <v>0</v>
      </c>
      <c r="BX2468" s="1">
        <v>0</v>
      </c>
    </row>
    <row r="2469" spans="4:76" hidden="1" x14ac:dyDescent="0.25">
      <c r="D2469" s="4"/>
      <c r="E2469" s="5" t="str">
        <f>BJ2469</f>
        <v>FES-2016-JULY</v>
      </c>
      <c r="F2469" s="5">
        <f>BK2469</f>
        <v>0</v>
      </c>
      <c r="H2469" s="5" t="str">
        <f>BB2469</f>
        <v>Withdrawn</v>
      </c>
      <c r="I2469" s="6" t="str">
        <f>BS2469</f>
        <v>Not Started</v>
      </c>
      <c r="J2469" s="1" t="s">
        <v>3650</v>
      </c>
      <c r="P2469" s="1" t="str">
        <f>BM2469</f>
        <v>NRIS</v>
      </c>
      <c r="R2469" s="1">
        <f>BP2469</f>
        <v>250</v>
      </c>
      <c r="T2469" s="1" t="str">
        <f>BQ2469</f>
        <v>Wind</v>
      </c>
      <c r="U2469" s="1" t="str">
        <f>BH2469</f>
        <v>Sunflower County</v>
      </c>
      <c r="V2469" s="1" t="str">
        <f>BI2469</f>
        <v>MS</v>
      </c>
      <c r="AB2469" s="1"/>
      <c r="AC2469" s="1"/>
      <c r="AJ2469" s="5"/>
      <c r="AK2469" s="5"/>
      <c r="AL2469" s="5"/>
      <c r="AM2469" s="5"/>
      <c r="AN2469" s="5"/>
      <c r="AO2469" s="5"/>
      <c r="AP2469" s="5"/>
      <c r="AQ2469" s="5"/>
      <c r="AR2469" s="32"/>
      <c r="AS2469" s="32"/>
      <c r="AT2469" s="28">
        <f>AR2469/($R2469*1000)</f>
        <v>0</v>
      </c>
      <c r="AU2469" s="28">
        <f>AS2469/($R2469*1000)</f>
        <v>0</v>
      </c>
      <c r="BB2469" s="1" t="s">
        <v>73</v>
      </c>
      <c r="BC2469" s="2">
        <v>42562</v>
      </c>
      <c r="BD2469" s="2">
        <v>42907</v>
      </c>
      <c r="BF2469" s="2">
        <v>43738</v>
      </c>
      <c r="BG2469" s="1" t="s">
        <v>59</v>
      </c>
      <c r="BH2469" s="1" t="s">
        <v>3109</v>
      </c>
      <c r="BI2469" s="1" t="s">
        <v>2526</v>
      </c>
      <c r="BJ2469" s="1" t="s">
        <v>2978</v>
      </c>
      <c r="BL2469" s="1" t="s">
        <v>536</v>
      </c>
      <c r="BM2469" s="1" t="s">
        <v>126</v>
      </c>
      <c r="BN2469" s="1" t="s">
        <v>78</v>
      </c>
      <c r="BO2469" s="1">
        <v>250</v>
      </c>
      <c r="BP2469" s="1">
        <v>250</v>
      </c>
      <c r="BQ2469" s="1" t="s">
        <v>97</v>
      </c>
      <c r="BR2469" s="1" t="s">
        <v>98</v>
      </c>
      <c r="BS2469" s="1" t="s">
        <v>84</v>
      </c>
      <c r="BU2469" s="1">
        <v>0</v>
      </c>
      <c r="BV2469" s="1">
        <v>0</v>
      </c>
      <c r="BW2469" s="1">
        <v>0</v>
      </c>
      <c r="BX2469" s="1">
        <v>0</v>
      </c>
    </row>
    <row r="2470" spans="4:76" hidden="1" x14ac:dyDescent="0.25">
      <c r="D2470" s="4"/>
      <c r="E2470" s="5" t="str">
        <f>BJ2470</f>
        <v>DPP-2017-FEB</v>
      </c>
      <c r="F2470" s="5" t="str">
        <f>BK2470</f>
        <v>South</v>
      </c>
      <c r="H2470" s="5" t="str">
        <f>BB2470</f>
        <v>Withdrawn</v>
      </c>
      <c r="I2470" s="6" t="str">
        <f>BS2470</f>
        <v>Not Started</v>
      </c>
      <c r="J2470" s="1" t="s">
        <v>3219</v>
      </c>
      <c r="P2470" s="1" t="str">
        <f>BM2470</f>
        <v>NRIS</v>
      </c>
      <c r="R2470" s="1">
        <f>BP2470</f>
        <v>20</v>
      </c>
      <c r="T2470" s="1" t="str">
        <f>BQ2470</f>
        <v>Solar</v>
      </c>
      <c r="U2470" s="1" t="str">
        <f>BH2470</f>
        <v>Orleans Parish</v>
      </c>
      <c r="V2470" s="1" t="str">
        <f>BI2470</f>
        <v>LA</v>
      </c>
      <c r="AB2470" s="1"/>
      <c r="AC2470" s="1"/>
      <c r="AJ2470" s="5"/>
      <c r="AK2470" s="5"/>
      <c r="AL2470" s="5"/>
      <c r="AM2470" s="5"/>
      <c r="AN2470" s="5"/>
      <c r="AO2470" s="5"/>
      <c r="AP2470" s="5"/>
      <c r="AQ2470" s="5"/>
      <c r="AR2470" s="32"/>
      <c r="AS2470" s="32"/>
      <c r="AT2470" s="28">
        <f>AR2470/($R2470*1000)</f>
        <v>0</v>
      </c>
      <c r="AU2470" s="28">
        <f>AS2470/($R2470*1000)</f>
        <v>0</v>
      </c>
      <c r="BB2470" s="1" t="s">
        <v>73</v>
      </c>
      <c r="BC2470" s="2">
        <v>42562</v>
      </c>
      <c r="BD2470" s="2">
        <v>42783</v>
      </c>
      <c r="BF2470" s="2">
        <v>43617</v>
      </c>
      <c r="BG2470" s="1" t="s">
        <v>59</v>
      </c>
      <c r="BH2470" s="1" t="s">
        <v>2844</v>
      </c>
      <c r="BI2470" s="1" t="s">
        <v>61</v>
      </c>
      <c r="BJ2470" s="1" t="s">
        <v>3220</v>
      </c>
      <c r="BK2470" s="1" t="s">
        <v>2395</v>
      </c>
      <c r="BL2470" s="1" t="s">
        <v>726</v>
      </c>
      <c r="BM2470" s="1" t="s">
        <v>126</v>
      </c>
      <c r="BN2470" s="1" t="s">
        <v>3221</v>
      </c>
      <c r="BO2470" s="1">
        <v>20</v>
      </c>
      <c r="BP2470" s="1">
        <v>20</v>
      </c>
      <c r="BQ2470" s="1" t="s">
        <v>1485</v>
      </c>
      <c r="BR2470" s="1" t="s">
        <v>1486</v>
      </c>
      <c r="BS2470" s="1" t="s">
        <v>84</v>
      </c>
      <c r="BU2470" s="1">
        <v>0</v>
      </c>
      <c r="BV2470" s="1">
        <v>0</v>
      </c>
      <c r="BW2470" s="1">
        <v>0</v>
      </c>
      <c r="BX2470" s="1">
        <v>0</v>
      </c>
    </row>
    <row r="2471" spans="4:76" hidden="1" x14ac:dyDescent="0.25">
      <c r="D2471" s="4"/>
      <c r="E2471" s="5" t="str">
        <f>BJ2471</f>
        <v>FES-2016-JULY</v>
      </c>
      <c r="F2471" s="5">
        <f>BK2471</f>
        <v>0</v>
      </c>
      <c r="H2471" s="5" t="str">
        <f>BB2471</f>
        <v>Withdrawn</v>
      </c>
      <c r="I2471" s="6" t="str">
        <f>BS2471</f>
        <v>Not Started</v>
      </c>
      <c r="J2471" s="1" t="s">
        <v>4069</v>
      </c>
      <c r="P2471" s="1" t="str">
        <f>BM2471</f>
        <v>NRIS</v>
      </c>
      <c r="R2471" s="1">
        <f>BP2471</f>
        <v>92</v>
      </c>
      <c r="T2471" s="1" t="str">
        <f>BQ2471</f>
        <v>Solar</v>
      </c>
      <c r="U2471" s="1" t="str">
        <f>BH2471</f>
        <v>Clark County</v>
      </c>
      <c r="V2471" s="1" t="str">
        <f>BI2471</f>
        <v>AR</v>
      </c>
      <c r="AB2471" s="1"/>
      <c r="AC2471" s="1"/>
      <c r="AJ2471" s="5"/>
      <c r="AK2471" s="5"/>
      <c r="AL2471" s="5"/>
      <c r="AM2471" s="5"/>
      <c r="AN2471" s="5"/>
      <c r="AO2471" s="5"/>
      <c r="AP2471" s="5"/>
      <c r="AQ2471" s="5"/>
      <c r="AR2471" s="32"/>
      <c r="AS2471" s="32"/>
      <c r="AT2471" s="28">
        <f>AR2471/($R2471*1000)</f>
        <v>0</v>
      </c>
      <c r="AU2471" s="28">
        <f>AS2471/($R2471*1000)</f>
        <v>0</v>
      </c>
      <c r="BB2471" s="1" t="s">
        <v>73</v>
      </c>
      <c r="BC2471" s="2">
        <v>42562</v>
      </c>
      <c r="BD2471" s="2">
        <v>42937</v>
      </c>
      <c r="BF2471" s="2">
        <v>43556</v>
      </c>
      <c r="BG2471" s="1" t="s">
        <v>59</v>
      </c>
      <c r="BH2471" s="1" t="s">
        <v>2829</v>
      </c>
      <c r="BI2471" s="1" t="s">
        <v>2394</v>
      </c>
      <c r="BJ2471" s="1" t="s">
        <v>2978</v>
      </c>
      <c r="BL2471" s="1" t="s">
        <v>536</v>
      </c>
      <c r="BM2471" s="1" t="s">
        <v>126</v>
      </c>
      <c r="BN2471" s="1" t="s">
        <v>78</v>
      </c>
      <c r="BO2471" s="1">
        <v>86</v>
      </c>
      <c r="BP2471" s="1">
        <v>92</v>
      </c>
      <c r="BQ2471" s="1" t="s">
        <v>1485</v>
      </c>
      <c r="BR2471" s="1" t="s">
        <v>1486</v>
      </c>
      <c r="BS2471" s="1" t="s">
        <v>84</v>
      </c>
      <c r="BU2471" s="1">
        <v>0</v>
      </c>
      <c r="BV2471" s="1">
        <v>0</v>
      </c>
      <c r="BW2471" s="1">
        <v>0</v>
      </c>
      <c r="BX2471" s="1">
        <v>0</v>
      </c>
    </row>
    <row r="2472" spans="4:76" hidden="1" x14ac:dyDescent="0.25">
      <c r="D2472" s="4"/>
      <c r="E2472" s="5" t="str">
        <f>BJ2472</f>
        <v>FES-2016-JULY</v>
      </c>
      <c r="F2472" s="5">
        <f>BK2472</f>
        <v>0</v>
      </c>
      <c r="H2472" s="5" t="str">
        <f>BB2472</f>
        <v>Withdrawn</v>
      </c>
      <c r="I2472" s="6" t="str">
        <f>BS2472</f>
        <v>Not Started</v>
      </c>
      <c r="J2472" s="1" t="s">
        <v>4073</v>
      </c>
      <c r="P2472" s="1" t="str">
        <f>BM2472</f>
        <v>ERIS</v>
      </c>
      <c r="R2472" s="1">
        <f>BP2472</f>
        <v>50</v>
      </c>
      <c r="T2472" s="1" t="str">
        <f>BQ2472</f>
        <v>Solar</v>
      </c>
      <c r="U2472" s="1" t="str">
        <f>BH2472</f>
        <v>Cross County</v>
      </c>
      <c r="V2472" s="1" t="str">
        <f>BI2472</f>
        <v>AR</v>
      </c>
      <c r="AB2472" s="1"/>
      <c r="AC2472" s="1"/>
      <c r="AJ2472" s="5"/>
      <c r="AK2472" s="5"/>
      <c r="AL2472" s="5"/>
      <c r="AM2472" s="5"/>
      <c r="AN2472" s="5"/>
      <c r="AO2472" s="5"/>
      <c r="AP2472" s="5"/>
      <c r="AQ2472" s="5"/>
      <c r="AR2472" s="32"/>
      <c r="AS2472" s="32"/>
      <c r="AT2472" s="28">
        <f>AR2472/($R2472*1000)</f>
        <v>0</v>
      </c>
      <c r="AU2472" s="28">
        <f>AS2472/($R2472*1000)</f>
        <v>0</v>
      </c>
      <c r="BB2472" s="1" t="s">
        <v>73</v>
      </c>
      <c r="BC2472" s="2">
        <v>42562</v>
      </c>
      <c r="BD2472" s="2">
        <v>42937</v>
      </c>
      <c r="BF2472" s="2">
        <v>43556</v>
      </c>
      <c r="BG2472" s="1" t="s">
        <v>59</v>
      </c>
      <c r="BH2472" s="1" t="s">
        <v>2692</v>
      </c>
      <c r="BI2472" s="1" t="s">
        <v>2394</v>
      </c>
      <c r="BJ2472" s="1" t="s">
        <v>2978</v>
      </c>
      <c r="BL2472" s="1" t="s">
        <v>536</v>
      </c>
      <c r="BM2472" s="1" t="s">
        <v>62</v>
      </c>
      <c r="BN2472" s="1" t="s">
        <v>78</v>
      </c>
      <c r="BO2472" s="1">
        <v>50</v>
      </c>
      <c r="BP2472" s="1">
        <v>50</v>
      </c>
      <c r="BQ2472" s="1" t="s">
        <v>1485</v>
      </c>
      <c r="BR2472" s="1" t="s">
        <v>1486</v>
      </c>
      <c r="BS2472" s="1" t="s">
        <v>84</v>
      </c>
      <c r="BU2472" s="1">
        <v>0</v>
      </c>
      <c r="BV2472" s="1">
        <v>0</v>
      </c>
      <c r="BW2472" s="1">
        <v>0</v>
      </c>
      <c r="BX2472" s="1">
        <v>0</v>
      </c>
    </row>
    <row r="2473" spans="4:76" hidden="1" x14ac:dyDescent="0.25">
      <c r="D2473" s="4"/>
      <c r="E2473" s="5" t="str">
        <f>BJ2473</f>
        <v>FES-2016-JULY</v>
      </c>
      <c r="F2473" s="5">
        <f>BK2473</f>
        <v>0</v>
      </c>
      <c r="H2473" s="5" t="str">
        <f>BB2473</f>
        <v>Withdrawn</v>
      </c>
      <c r="I2473" s="6" t="str">
        <f>BS2473</f>
        <v>Not Started</v>
      </c>
      <c r="J2473" s="1" t="s">
        <v>4080</v>
      </c>
      <c r="P2473" s="1" t="str">
        <f>BM2473</f>
        <v>ERIS</v>
      </c>
      <c r="R2473" s="1">
        <f>BP2473</f>
        <v>42</v>
      </c>
      <c r="T2473" s="1" t="str">
        <f>BQ2473</f>
        <v>Solar</v>
      </c>
      <c r="U2473" s="1" t="str">
        <f>BH2473</f>
        <v>Lonoke County</v>
      </c>
      <c r="V2473" s="1" t="str">
        <f>BI2473</f>
        <v>AR</v>
      </c>
      <c r="AB2473" s="1"/>
      <c r="AC2473" s="1"/>
      <c r="AJ2473" s="5"/>
      <c r="AK2473" s="5"/>
      <c r="AL2473" s="5"/>
      <c r="AM2473" s="5"/>
      <c r="AN2473" s="5"/>
      <c r="AO2473" s="5"/>
      <c r="AP2473" s="5"/>
      <c r="AQ2473" s="5"/>
      <c r="AR2473" s="32"/>
      <c r="AS2473" s="32"/>
      <c r="AT2473" s="28">
        <f>AR2473/($R2473*1000)</f>
        <v>0</v>
      </c>
      <c r="AU2473" s="28">
        <f>AS2473/($R2473*1000)</f>
        <v>0</v>
      </c>
      <c r="BB2473" s="1" t="s">
        <v>73</v>
      </c>
      <c r="BC2473" s="2">
        <v>42562</v>
      </c>
      <c r="BD2473" s="2">
        <v>42937</v>
      </c>
      <c r="BF2473" s="2">
        <v>43191</v>
      </c>
      <c r="BG2473" s="1" t="s">
        <v>59</v>
      </c>
      <c r="BH2473" s="1" t="s">
        <v>2665</v>
      </c>
      <c r="BI2473" s="1" t="s">
        <v>2394</v>
      </c>
      <c r="BJ2473" s="1" t="s">
        <v>2978</v>
      </c>
      <c r="BL2473" s="1" t="s">
        <v>536</v>
      </c>
      <c r="BM2473" s="1" t="s">
        <v>62</v>
      </c>
      <c r="BN2473" s="1" t="s">
        <v>78</v>
      </c>
      <c r="BO2473" s="1">
        <v>42</v>
      </c>
      <c r="BP2473" s="1">
        <v>42</v>
      </c>
      <c r="BQ2473" s="1" t="s">
        <v>1485</v>
      </c>
      <c r="BR2473" s="1" t="s">
        <v>1486</v>
      </c>
      <c r="BS2473" s="1" t="s">
        <v>84</v>
      </c>
      <c r="BU2473" s="1">
        <v>0</v>
      </c>
      <c r="BV2473" s="1">
        <v>0</v>
      </c>
      <c r="BW2473" s="1">
        <v>0</v>
      </c>
      <c r="BX2473" s="1">
        <v>0</v>
      </c>
    </row>
    <row r="2474" spans="4:76" hidden="1" x14ac:dyDescent="0.25">
      <c r="D2474" s="4"/>
      <c r="E2474" s="5" t="str">
        <f>BJ2474</f>
        <v>FES-2016-JULY</v>
      </c>
      <c r="F2474" s="5">
        <f>BK2474</f>
        <v>0</v>
      </c>
      <c r="H2474" s="5" t="str">
        <f>BB2474</f>
        <v>Withdrawn</v>
      </c>
      <c r="I2474" s="6" t="str">
        <f>BS2474</f>
        <v>Not Started</v>
      </c>
      <c r="J2474" s="1" t="s">
        <v>3451</v>
      </c>
      <c r="P2474" s="1" t="str">
        <f>BM2474</f>
        <v>ERIS</v>
      </c>
      <c r="R2474" s="1">
        <f>BP2474</f>
        <v>160</v>
      </c>
      <c r="T2474" s="1" t="str">
        <f>BQ2474</f>
        <v>Wind</v>
      </c>
      <c r="U2474" s="1" t="str">
        <f>BH2474</f>
        <v>Boone County, Hamilton County</v>
      </c>
      <c r="V2474" s="1" t="str">
        <f>BI2474</f>
        <v>IA</v>
      </c>
      <c r="AB2474" s="1"/>
      <c r="AC2474" s="1"/>
      <c r="AJ2474" s="5"/>
      <c r="AK2474" s="5"/>
      <c r="AL2474" s="5"/>
      <c r="AM2474" s="5"/>
      <c r="AN2474" s="5"/>
      <c r="AO2474" s="5"/>
      <c r="AP2474" s="5"/>
      <c r="AQ2474" s="5"/>
      <c r="AR2474" s="32"/>
      <c r="AS2474" s="32"/>
      <c r="AT2474" s="28">
        <f>AR2474/($R2474*1000)</f>
        <v>0</v>
      </c>
      <c r="AU2474" s="28">
        <f>AS2474/($R2474*1000)</f>
        <v>0</v>
      </c>
      <c r="BB2474" s="1" t="s">
        <v>73</v>
      </c>
      <c r="BC2474" s="2">
        <v>42562</v>
      </c>
      <c r="BD2474" s="2">
        <v>42878</v>
      </c>
      <c r="BF2474" s="2">
        <v>43040</v>
      </c>
      <c r="BG2474" s="1" t="s">
        <v>87</v>
      </c>
      <c r="BH2474" s="1" t="s">
        <v>3452</v>
      </c>
      <c r="BI2474" s="1" t="s">
        <v>89</v>
      </c>
      <c r="BJ2474" s="1" t="s">
        <v>2978</v>
      </c>
      <c r="BL2474" s="1" t="s">
        <v>536</v>
      </c>
      <c r="BM2474" s="1" t="s">
        <v>62</v>
      </c>
      <c r="BN2474" s="1" t="s">
        <v>78</v>
      </c>
      <c r="BO2474" s="1">
        <v>160</v>
      </c>
      <c r="BP2474" s="1">
        <v>160</v>
      </c>
      <c r="BQ2474" s="1" t="s">
        <v>97</v>
      </c>
      <c r="BR2474" s="1" t="s">
        <v>98</v>
      </c>
      <c r="BS2474" s="1" t="s">
        <v>84</v>
      </c>
      <c r="BU2474" s="1">
        <v>0</v>
      </c>
      <c r="BV2474" s="1">
        <v>0</v>
      </c>
      <c r="BW2474" s="1">
        <v>0</v>
      </c>
      <c r="BX2474" s="1">
        <v>0</v>
      </c>
    </row>
    <row r="2475" spans="4:76" hidden="1" x14ac:dyDescent="0.25">
      <c r="D2475" s="4"/>
      <c r="E2475" s="5" t="str">
        <f>BJ2475</f>
        <v>FES-2016-JULY</v>
      </c>
      <c r="F2475" s="5">
        <f>BK2475</f>
        <v>0</v>
      </c>
      <c r="H2475" s="5" t="str">
        <f>BB2475</f>
        <v>Withdrawn</v>
      </c>
      <c r="I2475" s="6" t="str">
        <f>BS2475</f>
        <v>Not Started</v>
      </c>
      <c r="J2475" s="1" t="s">
        <v>2976</v>
      </c>
      <c r="P2475" s="1" t="str">
        <f>BM2475</f>
        <v>NRIS</v>
      </c>
      <c r="R2475" s="1">
        <f>BP2475</f>
        <v>5.49</v>
      </c>
      <c r="T2475" s="1" t="str">
        <f>BQ2475</f>
        <v>Solar</v>
      </c>
      <c r="U2475" s="1" t="str">
        <f>BH2475</f>
        <v>Allen Parish</v>
      </c>
      <c r="V2475" s="1" t="str">
        <f>BI2475</f>
        <v>LA</v>
      </c>
      <c r="AB2475" s="1"/>
      <c r="AC2475" s="1"/>
      <c r="AJ2475" s="5"/>
      <c r="AK2475" s="5"/>
      <c r="AL2475" s="5"/>
      <c r="AM2475" s="5"/>
      <c r="AN2475" s="5"/>
      <c r="AO2475" s="5"/>
      <c r="AP2475" s="5"/>
      <c r="AQ2475" s="5"/>
      <c r="AR2475" s="32"/>
      <c r="AS2475" s="32"/>
      <c r="AT2475" s="28">
        <f>AR2475/($R2475*1000)</f>
        <v>0</v>
      </c>
      <c r="AU2475" s="28">
        <f>AS2475/($R2475*1000)</f>
        <v>0</v>
      </c>
      <c r="BB2475" s="1" t="s">
        <v>73</v>
      </c>
      <c r="BC2475" s="2">
        <v>42562</v>
      </c>
      <c r="BD2475" s="2">
        <v>42612</v>
      </c>
      <c r="BF2475" s="2">
        <v>43191</v>
      </c>
      <c r="BG2475" s="1" t="s">
        <v>59</v>
      </c>
      <c r="BH2475" s="1" t="s">
        <v>2977</v>
      </c>
      <c r="BI2475" s="1" t="s">
        <v>61</v>
      </c>
      <c r="BJ2475" s="1" t="s">
        <v>2978</v>
      </c>
      <c r="BL2475" s="1" t="s">
        <v>536</v>
      </c>
      <c r="BM2475" s="1" t="s">
        <v>126</v>
      </c>
      <c r="BN2475" s="1" t="s">
        <v>78</v>
      </c>
      <c r="BO2475" s="1">
        <v>5.49</v>
      </c>
      <c r="BP2475" s="1">
        <v>5.49</v>
      </c>
      <c r="BQ2475" s="1" t="s">
        <v>1485</v>
      </c>
      <c r="BR2475" s="1" t="s">
        <v>1486</v>
      </c>
      <c r="BS2475" s="1" t="s">
        <v>84</v>
      </c>
      <c r="BU2475" s="1">
        <v>0</v>
      </c>
      <c r="BV2475" s="1">
        <v>0</v>
      </c>
      <c r="BW2475" s="1">
        <v>0</v>
      </c>
      <c r="BX2475" s="1">
        <v>0</v>
      </c>
    </row>
    <row r="2476" spans="4:76" hidden="1" x14ac:dyDescent="0.25">
      <c r="D2476" s="4"/>
      <c r="E2476" s="5" t="str">
        <f>BJ2476</f>
        <v>FES-2016-JULY</v>
      </c>
      <c r="F2476" s="5">
        <f>BK2476</f>
        <v>0</v>
      </c>
      <c r="H2476" s="5" t="str">
        <f>BB2476</f>
        <v>Withdrawn</v>
      </c>
      <c r="I2476" s="6" t="str">
        <f>BS2476</f>
        <v>Not Started</v>
      </c>
      <c r="J2476" s="1" t="s">
        <v>2979</v>
      </c>
      <c r="P2476" s="1" t="str">
        <f>BM2476</f>
        <v>NRIS</v>
      </c>
      <c r="R2476" s="1">
        <f>BP2476</f>
        <v>16.489999999999998</v>
      </c>
      <c r="T2476" s="1" t="str">
        <f>BQ2476</f>
        <v>Solar</v>
      </c>
      <c r="U2476" s="1" t="str">
        <f>BH2476</f>
        <v>Jefferson Davis Parish</v>
      </c>
      <c r="V2476" s="1" t="str">
        <f>BI2476</f>
        <v>LA</v>
      </c>
      <c r="AB2476" s="1"/>
      <c r="AC2476" s="1"/>
      <c r="AJ2476" s="5"/>
      <c r="AK2476" s="5"/>
      <c r="AL2476" s="5"/>
      <c r="AM2476" s="5"/>
      <c r="AN2476" s="5"/>
      <c r="AO2476" s="5"/>
      <c r="AP2476" s="5"/>
      <c r="AQ2476" s="5"/>
      <c r="AR2476" s="32"/>
      <c r="AS2476" s="32"/>
      <c r="AT2476" s="28">
        <f>AR2476/($R2476*1000)</f>
        <v>0</v>
      </c>
      <c r="AU2476" s="28">
        <f>AS2476/($R2476*1000)</f>
        <v>0</v>
      </c>
      <c r="BB2476" s="1" t="s">
        <v>73</v>
      </c>
      <c r="BC2476" s="2">
        <v>42562</v>
      </c>
      <c r="BD2476" s="2">
        <v>42612</v>
      </c>
      <c r="BF2476" s="2">
        <v>43191</v>
      </c>
      <c r="BG2476" s="1" t="s">
        <v>59</v>
      </c>
      <c r="BH2476" s="1" t="s">
        <v>2980</v>
      </c>
      <c r="BI2476" s="1" t="s">
        <v>61</v>
      </c>
      <c r="BJ2476" s="1" t="s">
        <v>2978</v>
      </c>
      <c r="BL2476" s="1" t="s">
        <v>536</v>
      </c>
      <c r="BM2476" s="1" t="s">
        <v>126</v>
      </c>
      <c r="BN2476" s="1" t="s">
        <v>78</v>
      </c>
      <c r="BO2476" s="1">
        <v>16.489999999999998</v>
      </c>
      <c r="BP2476" s="1">
        <v>16.489999999999998</v>
      </c>
      <c r="BQ2476" s="1" t="s">
        <v>1485</v>
      </c>
      <c r="BR2476" s="1" t="s">
        <v>1486</v>
      </c>
      <c r="BS2476" s="1" t="s">
        <v>84</v>
      </c>
      <c r="BU2476" s="1">
        <v>0</v>
      </c>
      <c r="BV2476" s="1">
        <v>0</v>
      </c>
      <c r="BW2476" s="1">
        <v>0</v>
      </c>
      <c r="BX2476" s="1">
        <v>0</v>
      </c>
    </row>
    <row r="2477" spans="4:76" hidden="1" x14ac:dyDescent="0.25">
      <c r="D2477" s="4"/>
      <c r="E2477" s="5" t="str">
        <f>BJ2477</f>
        <v>FES-2016-JULY</v>
      </c>
      <c r="F2477" s="5">
        <f>BK2477</f>
        <v>0</v>
      </c>
      <c r="H2477" s="5" t="str">
        <f>BB2477</f>
        <v>Withdrawn</v>
      </c>
      <c r="I2477" s="6" t="str">
        <f>BS2477</f>
        <v>Not Started</v>
      </c>
      <c r="J2477" s="1" t="s">
        <v>2981</v>
      </c>
      <c r="P2477" s="1" t="str">
        <f>BM2477</f>
        <v>NRIS</v>
      </c>
      <c r="R2477" s="1">
        <f>BP2477</f>
        <v>14.66</v>
      </c>
      <c r="T2477" s="1" t="str">
        <f>BQ2477</f>
        <v>Solar</v>
      </c>
      <c r="U2477" s="1" t="str">
        <f>BH2477</f>
        <v>Iberia Parish</v>
      </c>
      <c r="V2477" s="1" t="str">
        <f>BI2477</f>
        <v>LA</v>
      </c>
      <c r="AB2477" s="1"/>
      <c r="AC2477" s="1"/>
      <c r="AJ2477" s="5"/>
      <c r="AK2477" s="5"/>
      <c r="AL2477" s="5"/>
      <c r="AM2477" s="5"/>
      <c r="AN2477" s="5"/>
      <c r="AO2477" s="5"/>
      <c r="AP2477" s="5"/>
      <c r="AQ2477" s="5"/>
      <c r="AR2477" s="32"/>
      <c r="AS2477" s="32"/>
      <c r="AT2477" s="28">
        <f>AR2477/($R2477*1000)</f>
        <v>0</v>
      </c>
      <c r="AU2477" s="28">
        <f>AS2477/($R2477*1000)</f>
        <v>0</v>
      </c>
      <c r="BB2477" s="1" t="s">
        <v>73</v>
      </c>
      <c r="BC2477" s="2">
        <v>42562</v>
      </c>
      <c r="BD2477" s="2">
        <v>42612</v>
      </c>
      <c r="BF2477" s="2">
        <v>43191</v>
      </c>
      <c r="BG2477" s="1" t="s">
        <v>59</v>
      </c>
      <c r="BH2477" s="1" t="s">
        <v>2982</v>
      </c>
      <c r="BI2477" s="1" t="s">
        <v>61</v>
      </c>
      <c r="BJ2477" s="1" t="s">
        <v>2978</v>
      </c>
      <c r="BL2477" s="1" t="s">
        <v>536</v>
      </c>
      <c r="BM2477" s="1" t="s">
        <v>126</v>
      </c>
      <c r="BN2477" s="1" t="s">
        <v>78</v>
      </c>
      <c r="BO2477" s="1">
        <v>14.66</v>
      </c>
      <c r="BP2477" s="1">
        <v>14.66</v>
      </c>
      <c r="BQ2477" s="1" t="s">
        <v>1485</v>
      </c>
      <c r="BR2477" s="1" t="s">
        <v>1486</v>
      </c>
      <c r="BS2477" s="1" t="s">
        <v>84</v>
      </c>
      <c r="BU2477" s="1">
        <v>0</v>
      </c>
      <c r="BV2477" s="1">
        <v>0</v>
      </c>
      <c r="BW2477" s="1">
        <v>0</v>
      </c>
      <c r="BX2477" s="1">
        <v>0</v>
      </c>
    </row>
    <row r="2478" spans="4:76" hidden="1" x14ac:dyDescent="0.25">
      <c r="D2478" s="4"/>
      <c r="E2478" s="5" t="str">
        <f>BJ2478</f>
        <v>FES-2016-JULY</v>
      </c>
      <c r="F2478" s="5">
        <f>BK2478</f>
        <v>0</v>
      </c>
      <c r="H2478" s="5" t="str">
        <f>BB2478</f>
        <v>Withdrawn</v>
      </c>
      <c r="I2478" s="6" t="str">
        <f>BS2478</f>
        <v>Not Started</v>
      </c>
      <c r="J2478" s="1" t="s">
        <v>3098</v>
      </c>
      <c r="P2478" s="1" t="str">
        <f>BM2478</f>
        <v>NRIS</v>
      </c>
      <c r="R2478" s="1">
        <f>BP2478</f>
        <v>99</v>
      </c>
      <c r="T2478" s="1" t="str">
        <f>BQ2478</f>
        <v>Solar</v>
      </c>
      <c r="U2478" s="1" t="str">
        <f>BH2478</f>
        <v>Prairie County</v>
      </c>
      <c r="V2478" s="1" t="str">
        <f>BI2478</f>
        <v>AR</v>
      </c>
      <c r="AB2478" s="1"/>
      <c r="AC2478" s="1"/>
      <c r="AJ2478" s="5"/>
      <c r="AK2478" s="5"/>
      <c r="AL2478" s="5"/>
      <c r="AM2478" s="5"/>
      <c r="AN2478" s="5"/>
      <c r="AO2478" s="5"/>
      <c r="AP2478" s="5"/>
      <c r="AQ2478" s="5"/>
      <c r="AR2478" s="32"/>
      <c r="AS2478" s="32"/>
      <c r="AT2478" s="28">
        <f>AR2478/($R2478*1000)</f>
        <v>0</v>
      </c>
      <c r="AU2478" s="28">
        <f>AS2478/($R2478*1000)</f>
        <v>0</v>
      </c>
      <c r="BB2478" s="1" t="s">
        <v>73</v>
      </c>
      <c r="BC2478" s="2">
        <v>42562</v>
      </c>
      <c r="BD2478" s="2">
        <v>42738</v>
      </c>
      <c r="BF2478" s="2">
        <v>43388</v>
      </c>
      <c r="BG2478" s="1" t="s">
        <v>59</v>
      </c>
      <c r="BH2478" s="1" t="s">
        <v>3099</v>
      </c>
      <c r="BI2478" s="1" t="s">
        <v>2394</v>
      </c>
      <c r="BJ2478" s="1" t="s">
        <v>2978</v>
      </c>
      <c r="BL2478" s="1" t="s">
        <v>536</v>
      </c>
      <c r="BM2478" s="1" t="s">
        <v>126</v>
      </c>
      <c r="BN2478" s="1" t="s">
        <v>78</v>
      </c>
      <c r="BO2478" s="1">
        <v>99</v>
      </c>
      <c r="BP2478" s="1">
        <v>99</v>
      </c>
      <c r="BQ2478" s="1" t="s">
        <v>1485</v>
      </c>
      <c r="BR2478" s="1" t="s">
        <v>1486</v>
      </c>
      <c r="BS2478" s="1" t="s">
        <v>84</v>
      </c>
      <c r="BU2478" s="1">
        <v>0</v>
      </c>
      <c r="BV2478" s="1">
        <v>0</v>
      </c>
      <c r="BW2478" s="1">
        <v>0</v>
      </c>
      <c r="BX2478" s="1">
        <v>0</v>
      </c>
    </row>
    <row r="2479" spans="4:76" hidden="1" x14ac:dyDescent="0.25">
      <c r="D2479" s="4"/>
      <c r="E2479" s="5" t="str">
        <f>BJ2479</f>
        <v>FES-2016-JULY</v>
      </c>
      <c r="F2479" s="5">
        <f>BK2479</f>
        <v>0</v>
      </c>
      <c r="H2479" s="5" t="str">
        <f>BB2479</f>
        <v>Withdrawn</v>
      </c>
      <c r="I2479" s="6" t="str">
        <f>BS2479</f>
        <v>Not Started</v>
      </c>
      <c r="J2479" s="1" t="s">
        <v>4081</v>
      </c>
      <c r="P2479" s="1" t="str">
        <f>BM2479</f>
        <v>NRIS</v>
      </c>
      <c r="R2479" s="1">
        <f>BP2479</f>
        <v>150</v>
      </c>
      <c r="T2479" s="1" t="str">
        <f>BQ2479</f>
        <v>Solar</v>
      </c>
      <c r="U2479" s="1" t="str">
        <f>BH2479</f>
        <v>St. Francis County</v>
      </c>
      <c r="V2479" s="1" t="str">
        <f>BI2479</f>
        <v>AR</v>
      </c>
      <c r="AB2479" s="1"/>
      <c r="AC2479" s="1"/>
      <c r="AJ2479" s="5"/>
      <c r="AK2479" s="5"/>
      <c r="AL2479" s="5"/>
      <c r="AM2479" s="5"/>
      <c r="AN2479" s="5"/>
      <c r="AO2479" s="5"/>
      <c r="AP2479" s="5"/>
      <c r="AQ2479" s="5"/>
      <c r="AR2479" s="32"/>
      <c r="AS2479" s="32"/>
      <c r="AT2479" s="28">
        <f>AR2479/($R2479*1000)</f>
        <v>0</v>
      </c>
      <c r="AU2479" s="28">
        <f>AS2479/($R2479*1000)</f>
        <v>0</v>
      </c>
      <c r="BB2479" s="1" t="s">
        <v>73</v>
      </c>
      <c r="BC2479" s="2">
        <v>42562</v>
      </c>
      <c r="BD2479" s="2">
        <v>42937</v>
      </c>
      <c r="BF2479" s="2">
        <v>43952</v>
      </c>
      <c r="BG2479" s="1" t="s">
        <v>59</v>
      </c>
      <c r="BH2479" s="1" t="s">
        <v>2539</v>
      </c>
      <c r="BI2479" s="1" t="s">
        <v>2394</v>
      </c>
      <c r="BJ2479" s="1" t="s">
        <v>2978</v>
      </c>
      <c r="BL2479" s="1" t="s">
        <v>536</v>
      </c>
      <c r="BM2479" s="1" t="s">
        <v>126</v>
      </c>
      <c r="BN2479" s="1" t="s">
        <v>78</v>
      </c>
      <c r="BO2479" s="1">
        <v>150</v>
      </c>
      <c r="BP2479" s="1">
        <v>150</v>
      </c>
      <c r="BQ2479" s="1" t="s">
        <v>1485</v>
      </c>
      <c r="BR2479" s="1" t="s">
        <v>1486</v>
      </c>
      <c r="BS2479" s="1" t="s">
        <v>84</v>
      </c>
      <c r="BU2479" s="1">
        <v>0</v>
      </c>
      <c r="BV2479" s="1">
        <v>0</v>
      </c>
      <c r="BW2479" s="1">
        <v>0</v>
      </c>
      <c r="BX2479" s="1">
        <v>0</v>
      </c>
    </row>
    <row r="2480" spans="4:76" hidden="1" x14ac:dyDescent="0.25">
      <c r="D2480" s="4"/>
      <c r="E2480" s="5" t="str">
        <f>BJ2480</f>
        <v>DPP-2017-AUG</v>
      </c>
      <c r="F2480" s="5" t="str">
        <f>BK2480</f>
        <v>South</v>
      </c>
      <c r="H2480" s="5" t="str">
        <f>BB2480</f>
        <v>Done</v>
      </c>
      <c r="I2480" s="6" t="str">
        <f>BS2480</f>
        <v>Under Construction</v>
      </c>
      <c r="J2480" s="1" t="s">
        <v>5522</v>
      </c>
      <c r="P2480" s="1" t="str">
        <f>BM2480</f>
        <v>NRIS</v>
      </c>
      <c r="R2480" s="1">
        <f>BP2480</f>
        <v>150</v>
      </c>
      <c r="T2480" s="1" t="str">
        <f>BQ2480</f>
        <v>Solar</v>
      </c>
      <c r="U2480" s="1" t="str">
        <f>BH2480</f>
        <v>Morehouse Parish</v>
      </c>
      <c r="V2480" s="1" t="str">
        <f>BI2480</f>
        <v>LA</v>
      </c>
      <c r="AB2480" s="1" t="str">
        <f>BN2480</f>
        <v>Oak Ridge 115 kV Substation</v>
      </c>
      <c r="AC2480" s="1"/>
      <c r="AJ2480" s="5"/>
      <c r="AK2480" s="5"/>
      <c r="AL2480" s="5"/>
      <c r="AM2480" s="5"/>
      <c r="AN2480" s="5"/>
      <c r="AO2480" s="5"/>
      <c r="AP2480" s="5"/>
      <c r="AQ2480" s="5"/>
      <c r="AR2480" s="32"/>
      <c r="AS2480" s="32"/>
      <c r="AT2480" s="28">
        <f>AR2480/($R2480*1000)</f>
        <v>0</v>
      </c>
      <c r="AU2480" s="28">
        <f>AS2480/($R2480*1000)</f>
        <v>0</v>
      </c>
      <c r="BB2480" s="1" t="s">
        <v>58</v>
      </c>
      <c r="BC2480" s="2">
        <v>42902</v>
      </c>
      <c r="BE2480" s="2">
        <v>43794</v>
      </c>
      <c r="BF2480" s="2">
        <v>44849</v>
      </c>
      <c r="BG2480" s="1" t="s">
        <v>59</v>
      </c>
      <c r="BH2480" s="1" t="s">
        <v>3432</v>
      </c>
      <c r="BI2480" s="1" t="s">
        <v>61</v>
      </c>
      <c r="BJ2480" s="1" t="s">
        <v>3692</v>
      </c>
      <c r="BK2480" s="1" t="s">
        <v>2395</v>
      </c>
      <c r="BL2480" s="1" t="s">
        <v>726</v>
      </c>
      <c r="BM2480" s="1" t="s">
        <v>126</v>
      </c>
      <c r="BN2480" s="1" t="s">
        <v>3433</v>
      </c>
      <c r="BO2480" s="1">
        <v>150</v>
      </c>
      <c r="BP2480" s="1">
        <v>150</v>
      </c>
      <c r="BQ2480" s="1" t="s">
        <v>1485</v>
      </c>
      <c r="BR2480" s="1" t="s">
        <v>1486</v>
      </c>
      <c r="BS2480" s="1" t="s">
        <v>71</v>
      </c>
      <c r="BT2480" s="2">
        <v>44849</v>
      </c>
      <c r="BU2480" s="1">
        <v>150</v>
      </c>
      <c r="BV2480" s="1">
        <v>150</v>
      </c>
      <c r="BW2480" s="1">
        <v>150</v>
      </c>
      <c r="BX2480" s="1">
        <v>150</v>
      </c>
    </row>
    <row r="2481" spans="4:76" hidden="1" x14ac:dyDescent="0.25">
      <c r="D2481" s="4"/>
      <c r="E2481" s="5" t="str">
        <f>BJ2481</f>
        <v>DPP-2017-AUG</v>
      </c>
      <c r="F2481" s="5" t="str">
        <f>BK2481</f>
        <v>South</v>
      </c>
      <c r="H2481" s="5" t="str">
        <f>BB2481</f>
        <v>Withdrawn</v>
      </c>
      <c r="I2481" s="6" t="str">
        <f>BS2481</f>
        <v>Not Started</v>
      </c>
      <c r="J2481" s="1" t="s">
        <v>4620</v>
      </c>
      <c r="P2481" s="1" t="str">
        <f>BM2481</f>
        <v>NRIS</v>
      </c>
      <c r="R2481" s="1">
        <f>BP2481</f>
        <v>150</v>
      </c>
      <c r="T2481" s="1" t="str">
        <f>BQ2481</f>
        <v>Solar</v>
      </c>
      <c r="U2481" s="1" t="str">
        <f>BH2481</f>
        <v>Chicot County</v>
      </c>
      <c r="V2481" s="1" t="str">
        <f>BI2481</f>
        <v>AR</v>
      </c>
      <c r="AB2481" s="1"/>
      <c r="AC2481" s="1"/>
      <c r="AJ2481" s="5"/>
      <c r="AK2481" s="5"/>
      <c r="AL2481" s="5"/>
      <c r="AM2481" s="5"/>
      <c r="AN2481" s="5"/>
      <c r="AO2481" s="5"/>
      <c r="AP2481" s="5"/>
      <c r="AQ2481" s="5"/>
      <c r="AR2481" s="32"/>
      <c r="AS2481" s="32"/>
      <c r="AT2481" s="28">
        <f>AR2481/($R2481*1000)</f>
        <v>0</v>
      </c>
      <c r="AU2481" s="28">
        <f>AS2481/($R2481*1000)</f>
        <v>0</v>
      </c>
      <c r="BB2481" s="1" t="s">
        <v>73</v>
      </c>
      <c r="BC2481" s="2">
        <v>42902</v>
      </c>
      <c r="BD2481" s="2">
        <v>43472</v>
      </c>
      <c r="BF2481" s="2">
        <v>42309</v>
      </c>
      <c r="BG2481" s="1" t="s">
        <v>59</v>
      </c>
      <c r="BH2481" s="1" t="s">
        <v>2659</v>
      </c>
      <c r="BI2481" s="1" t="s">
        <v>2394</v>
      </c>
      <c r="BJ2481" s="1" t="s">
        <v>3692</v>
      </c>
      <c r="BK2481" s="1" t="s">
        <v>2395</v>
      </c>
      <c r="BL2481" s="1" t="s">
        <v>726</v>
      </c>
      <c r="BM2481" s="1" t="s">
        <v>126</v>
      </c>
      <c r="BN2481" s="1" t="s">
        <v>2660</v>
      </c>
      <c r="BO2481" s="1">
        <v>150</v>
      </c>
      <c r="BP2481" s="1">
        <v>150</v>
      </c>
      <c r="BQ2481" s="1" t="s">
        <v>1485</v>
      </c>
      <c r="BR2481" s="1" t="s">
        <v>1486</v>
      </c>
      <c r="BS2481" s="1" t="s">
        <v>84</v>
      </c>
      <c r="BU2481" s="1">
        <v>0</v>
      </c>
      <c r="BV2481" s="1">
        <v>0</v>
      </c>
      <c r="BW2481" s="1">
        <v>0</v>
      </c>
      <c r="BX2481" s="1">
        <v>0</v>
      </c>
    </row>
    <row r="2482" spans="4:76" hidden="1" x14ac:dyDescent="0.25">
      <c r="D2482" s="4"/>
      <c r="E2482" s="5" t="str">
        <f>BJ2482</f>
        <v>FES-2016-JULY</v>
      </c>
      <c r="F2482" s="5">
        <f>BK2482</f>
        <v>0</v>
      </c>
      <c r="H2482" s="5" t="str">
        <f>BB2482</f>
        <v>Withdrawn</v>
      </c>
      <c r="I2482" s="6" t="str">
        <f>BS2482</f>
        <v>Not Started</v>
      </c>
      <c r="J2482" s="1" t="s">
        <v>3550</v>
      </c>
      <c r="P2482" s="1" t="str">
        <f>BM2482</f>
        <v>NRIS</v>
      </c>
      <c r="R2482" s="1">
        <f>BP2482</f>
        <v>48.3</v>
      </c>
      <c r="T2482" s="1" t="str">
        <f>BQ2482</f>
        <v>Wind</v>
      </c>
      <c r="U2482" s="1" t="str">
        <f>BH2482</f>
        <v>St. Mary Parish</v>
      </c>
      <c r="V2482" s="1" t="str">
        <f>BI2482</f>
        <v>LA</v>
      </c>
      <c r="AB2482" s="1"/>
      <c r="AC2482" s="1"/>
      <c r="AJ2482" s="5"/>
      <c r="AK2482" s="5"/>
      <c r="AL2482" s="5"/>
      <c r="AM2482" s="5"/>
      <c r="AN2482" s="5"/>
      <c r="AO2482" s="5"/>
      <c r="AP2482" s="5"/>
      <c r="AQ2482" s="5"/>
      <c r="AR2482" s="32"/>
      <c r="AS2482" s="32"/>
      <c r="AT2482" s="28">
        <f>AR2482/($R2482*1000)</f>
        <v>0</v>
      </c>
      <c r="AU2482" s="28">
        <f>AS2482/($R2482*1000)</f>
        <v>0</v>
      </c>
      <c r="BB2482" s="1" t="s">
        <v>73</v>
      </c>
      <c r="BC2482" s="2">
        <v>42562</v>
      </c>
      <c r="BD2482" s="2">
        <v>42899</v>
      </c>
      <c r="BG2482" s="1" t="s">
        <v>2711</v>
      </c>
      <c r="BH2482" s="1" t="s">
        <v>2871</v>
      </c>
      <c r="BI2482" s="1" t="s">
        <v>61</v>
      </c>
      <c r="BJ2482" s="1" t="s">
        <v>2978</v>
      </c>
      <c r="BL2482" s="1" t="s">
        <v>536</v>
      </c>
      <c r="BM2482" s="1" t="s">
        <v>126</v>
      </c>
      <c r="BN2482" s="1" t="s">
        <v>78</v>
      </c>
      <c r="BO2482" s="1">
        <v>48.3</v>
      </c>
      <c r="BP2482" s="1">
        <v>48.3</v>
      </c>
      <c r="BQ2482" s="1" t="s">
        <v>97</v>
      </c>
      <c r="BR2482" s="1" t="s">
        <v>98</v>
      </c>
      <c r="BS2482" s="1" t="s">
        <v>84</v>
      </c>
      <c r="BU2482" s="1">
        <v>0</v>
      </c>
      <c r="BV2482" s="1">
        <v>0</v>
      </c>
      <c r="BW2482" s="1">
        <v>0</v>
      </c>
      <c r="BX2482" s="1">
        <v>0</v>
      </c>
    </row>
    <row r="2483" spans="4:76" hidden="1" x14ac:dyDescent="0.25">
      <c r="D2483" s="4"/>
      <c r="E2483" s="5" t="str">
        <f>BJ2483</f>
        <v>FeS-2016-SEP</v>
      </c>
      <c r="F2483" s="5">
        <f>BK2483</f>
        <v>0</v>
      </c>
      <c r="H2483" s="5" t="str">
        <f>BB2483</f>
        <v>Withdrawn</v>
      </c>
      <c r="I2483" s="6" t="str">
        <f>BS2483</f>
        <v>Not Started</v>
      </c>
      <c r="J2483" s="1" t="s">
        <v>3558</v>
      </c>
      <c r="P2483" s="1" t="str">
        <f>BM2483</f>
        <v>ERIS</v>
      </c>
      <c r="R2483" s="1">
        <f>BP2483</f>
        <v>49.98</v>
      </c>
      <c r="T2483" s="1" t="str">
        <f>BQ2483</f>
        <v>Solar</v>
      </c>
      <c r="U2483" s="1" t="str">
        <f>BH2483</f>
        <v>Acadia Parish</v>
      </c>
      <c r="V2483" s="1" t="str">
        <f>BI2483</f>
        <v>LA</v>
      </c>
      <c r="AB2483" s="1"/>
      <c r="AC2483" s="1"/>
      <c r="AJ2483" s="5"/>
      <c r="AK2483" s="5"/>
      <c r="AL2483" s="5"/>
      <c r="AM2483" s="5"/>
      <c r="AN2483" s="5"/>
      <c r="AO2483" s="5"/>
      <c r="AP2483" s="5"/>
      <c r="AQ2483" s="5"/>
      <c r="AR2483" s="32"/>
      <c r="AS2483" s="32"/>
      <c r="AT2483" s="28">
        <f>AR2483/($R2483*1000)</f>
        <v>0</v>
      </c>
      <c r="AU2483" s="28">
        <f>AS2483/($R2483*1000)</f>
        <v>0</v>
      </c>
      <c r="BB2483" s="1" t="s">
        <v>73</v>
      </c>
      <c r="BC2483" s="2">
        <v>42585</v>
      </c>
      <c r="BD2483" s="2">
        <v>42901</v>
      </c>
      <c r="BF2483" s="2">
        <v>43465</v>
      </c>
      <c r="BG2483" s="1" t="s">
        <v>59</v>
      </c>
      <c r="BH2483" s="1" t="s">
        <v>3069</v>
      </c>
      <c r="BI2483" s="1" t="s">
        <v>61</v>
      </c>
      <c r="BJ2483" s="1" t="s">
        <v>3559</v>
      </c>
      <c r="BL2483" s="1" t="s">
        <v>536</v>
      </c>
      <c r="BM2483" s="1" t="s">
        <v>62</v>
      </c>
      <c r="BN2483" s="1" t="s">
        <v>78</v>
      </c>
      <c r="BO2483" s="1">
        <v>49.98</v>
      </c>
      <c r="BP2483" s="1">
        <v>49.98</v>
      </c>
      <c r="BQ2483" s="1" t="s">
        <v>1485</v>
      </c>
      <c r="BR2483" s="1" t="s">
        <v>1486</v>
      </c>
      <c r="BS2483" s="1" t="s">
        <v>84</v>
      </c>
      <c r="BU2483" s="1">
        <v>0</v>
      </c>
      <c r="BV2483" s="1">
        <v>0</v>
      </c>
      <c r="BW2483" s="1">
        <v>0</v>
      </c>
      <c r="BX2483" s="1">
        <v>0</v>
      </c>
    </row>
    <row r="2484" spans="4:76" hidden="1" x14ac:dyDescent="0.25">
      <c r="D2484" s="4"/>
      <c r="E2484" s="5" t="str">
        <f>BJ2484</f>
        <v>DPP-2017-AUG</v>
      </c>
      <c r="F2484" s="5" t="str">
        <f>BK2484</f>
        <v>East (ITC)</v>
      </c>
      <c r="H2484" s="5" t="str">
        <f>BB2484</f>
        <v>Done</v>
      </c>
      <c r="I2484" s="6" t="str">
        <f>BS2484</f>
        <v>In Service</v>
      </c>
      <c r="J2484" s="1" t="s">
        <v>5530</v>
      </c>
      <c r="P2484" s="1" t="str">
        <f>BM2484</f>
        <v>NRIS</v>
      </c>
      <c r="R2484" s="1">
        <f>BP2484</f>
        <v>49</v>
      </c>
      <c r="T2484" s="1" t="str">
        <f>BQ2484</f>
        <v>Wind</v>
      </c>
      <c r="U2484" s="1" t="str">
        <f>BH2484</f>
        <v>Tuscola County</v>
      </c>
      <c r="V2484" s="1" t="str">
        <f>BI2484</f>
        <v>MI</v>
      </c>
      <c r="AB2484" s="1"/>
      <c r="AC2484" s="1"/>
      <c r="AJ2484" s="5"/>
      <c r="AK2484" s="5"/>
      <c r="AL2484" s="5"/>
      <c r="AM2484" s="5"/>
      <c r="AN2484" s="5"/>
      <c r="AO2484" s="5"/>
      <c r="AP2484" s="5"/>
      <c r="AQ2484" s="5"/>
      <c r="AR2484" s="32"/>
      <c r="AS2484" s="32"/>
      <c r="AT2484" s="28">
        <f>AR2484/($R2484*1000)</f>
        <v>0</v>
      </c>
      <c r="AU2484" s="28">
        <f>AS2484/($R2484*1000)</f>
        <v>0</v>
      </c>
      <c r="BB2484" s="1" t="s">
        <v>58</v>
      </c>
      <c r="BC2484" s="2">
        <v>42902</v>
      </c>
      <c r="BE2484" s="2">
        <v>43957</v>
      </c>
      <c r="BF2484" s="2">
        <v>42993</v>
      </c>
      <c r="BG2484" s="1" t="s">
        <v>128</v>
      </c>
      <c r="BH2484" s="1" t="s">
        <v>1504</v>
      </c>
      <c r="BI2484" s="1" t="s">
        <v>130</v>
      </c>
      <c r="BJ2484" s="1" t="s">
        <v>3692</v>
      </c>
      <c r="BK2484" s="1" t="s">
        <v>1808</v>
      </c>
      <c r="BL2484" s="1" t="s">
        <v>726</v>
      </c>
      <c r="BM2484" s="1" t="s">
        <v>126</v>
      </c>
      <c r="BN2484" s="1" t="s">
        <v>5531</v>
      </c>
      <c r="BO2484" s="1">
        <v>49</v>
      </c>
      <c r="BP2484" s="1">
        <v>49</v>
      </c>
      <c r="BQ2484" s="1" t="s">
        <v>97</v>
      </c>
      <c r="BR2484" s="1" t="s">
        <v>98</v>
      </c>
      <c r="BS2484" s="1" t="s">
        <v>65</v>
      </c>
      <c r="BT2484" s="2">
        <v>43374</v>
      </c>
      <c r="BU2484" s="1">
        <v>49</v>
      </c>
      <c r="BV2484" s="1">
        <v>49</v>
      </c>
      <c r="BW2484" s="1">
        <v>49</v>
      </c>
      <c r="BX2484" s="1">
        <v>49</v>
      </c>
    </row>
    <row r="2485" spans="4:76" hidden="1" x14ac:dyDescent="0.25">
      <c r="D2485" s="4"/>
      <c r="E2485" s="5" t="str">
        <f>BJ2485</f>
        <v>Fes-2016-SEP</v>
      </c>
      <c r="F2485" s="5">
        <f>BK2485</f>
        <v>0</v>
      </c>
      <c r="H2485" s="5" t="str">
        <f>BB2485</f>
        <v>Withdrawn</v>
      </c>
      <c r="I2485" s="6" t="str">
        <f>BS2485</f>
        <v>Not Started</v>
      </c>
      <c r="J2485" s="1" t="s">
        <v>4082</v>
      </c>
      <c r="P2485" s="1" t="str">
        <f>BM2485</f>
        <v>NRIS</v>
      </c>
      <c r="R2485" s="1">
        <f>BP2485</f>
        <v>100</v>
      </c>
      <c r="T2485" s="1" t="str">
        <f>BQ2485</f>
        <v>Solar</v>
      </c>
      <c r="U2485" s="1" t="str">
        <f>BH2485</f>
        <v>Wadena County</v>
      </c>
      <c r="V2485" s="1" t="str">
        <f>BI2485</f>
        <v>MN</v>
      </c>
      <c r="AB2485" s="1"/>
      <c r="AC2485" s="1"/>
      <c r="AJ2485" s="5"/>
      <c r="AK2485" s="5"/>
      <c r="AL2485" s="5"/>
      <c r="AM2485" s="5"/>
      <c r="AN2485" s="5"/>
      <c r="AO2485" s="5"/>
      <c r="AP2485" s="5"/>
      <c r="AQ2485" s="5"/>
      <c r="AR2485" s="32"/>
      <c r="AS2485" s="32"/>
      <c r="AT2485" s="28">
        <f>AR2485/($R2485*1000)</f>
        <v>0</v>
      </c>
      <c r="AU2485" s="28">
        <f>AS2485/($R2485*1000)</f>
        <v>0</v>
      </c>
      <c r="BB2485" s="1" t="s">
        <v>73</v>
      </c>
      <c r="BC2485" s="2">
        <v>42621</v>
      </c>
      <c r="BD2485" s="2">
        <v>42937</v>
      </c>
      <c r="BF2485" s="2">
        <v>43313</v>
      </c>
      <c r="BG2485" s="1" t="s">
        <v>315</v>
      </c>
      <c r="BH2485" s="1" t="s">
        <v>2943</v>
      </c>
      <c r="BI2485" s="1" t="s">
        <v>93</v>
      </c>
      <c r="BJ2485" s="1" t="s">
        <v>4083</v>
      </c>
      <c r="BL2485" s="1" t="s">
        <v>536</v>
      </c>
      <c r="BM2485" s="1" t="s">
        <v>126</v>
      </c>
      <c r="BN2485" s="1" t="s">
        <v>78</v>
      </c>
      <c r="BO2485" s="1">
        <v>100</v>
      </c>
      <c r="BP2485" s="1">
        <v>100</v>
      </c>
      <c r="BQ2485" s="1" t="s">
        <v>1485</v>
      </c>
      <c r="BR2485" s="1" t="s">
        <v>1486</v>
      </c>
      <c r="BS2485" s="1" t="s">
        <v>84</v>
      </c>
      <c r="BU2485" s="1">
        <v>0</v>
      </c>
      <c r="BV2485" s="1">
        <v>0</v>
      </c>
      <c r="BW2485" s="1">
        <v>0</v>
      </c>
      <c r="BX2485" s="1">
        <v>0</v>
      </c>
    </row>
    <row r="2486" spans="4:76" x14ac:dyDescent="0.25">
      <c r="D2486" s="4"/>
      <c r="E2486" s="5" t="str">
        <f>BJ2486</f>
        <v>DPP-2017-AUG</v>
      </c>
      <c r="F2486" s="5" t="str">
        <f>BK2486</f>
        <v>West</v>
      </c>
      <c r="G2486" s="5" t="str">
        <f>_xlfn.CONCAT(E2486,F2486)</f>
        <v>DPP-2017-AUGWest</v>
      </c>
      <c r="H2486" s="5" t="str">
        <f>BB2486</f>
        <v>Withdrawn</v>
      </c>
      <c r="I2486" s="6" t="str">
        <f>BS2486</f>
        <v>Not Started</v>
      </c>
      <c r="J2486" s="1" t="s">
        <v>5728</v>
      </c>
      <c r="P2486" s="1" t="str">
        <f>BM2486</f>
        <v>NRIS</v>
      </c>
      <c r="Q2486" s="1" t="s">
        <v>6202</v>
      </c>
      <c r="R2486" s="1">
        <f>BP2486</f>
        <v>100</v>
      </c>
      <c r="T2486" s="1" t="str">
        <f>BQ2486</f>
        <v>Wind</v>
      </c>
      <c r="U2486" s="1" t="str">
        <f>BH2486</f>
        <v>Morton County</v>
      </c>
      <c r="V2486" s="1" t="str">
        <f>BI2486</f>
        <v>ND</v>
      </c>
      <c r="Z2486" s="1">
        <v>1</v>
      </c>
      <c r="AA2486" s="1">
        <f>IF(H2486="Withdrawn",0,1)</f>
        <v>0</v>
      </c>
      <c r="AB2486" s="36">
        <v>400000</v>
      </c>
      <c r="AC2486" s="36">
        <v>1788248</v>
      </c>
      <c r="AJ2486" s="5"/>
      <c r="AK2486" s="32">
        <v>14852219</v>
      </c>
      <c r="AL2486" s="32">
        <f>SUM(AB2486:AK2486)</f>
        <v>17040467</v>
      </c>
      <c r="AM2486" s="32">
        <v>4435188</v>
      </c>
      <c r="AN2486" s="32">
        <v>70059305</v>
      </c>
      <c r="AO2486" s="32"/>
      <c r="AP2486" s="32">
        <f>756688+80407045+2733601</f>
        <v>83897334</v>
      </c>
      <c r="AQ2486" s="32">
        <v>1305000</v>
      </c>
      <c r="AR2486" s="32">
        <f>AM2486+AP2486</f>
        <v>88332522</v>
      </c>
      <c r="AS2486" s="32">
        <f>AR2486+AN2486+AO2486+AQ2486</f>
        <v>159696827</v>
      </c>
      <c r="AT2486" s="28">
        <f>AR2486/($R2486*1000)</f>
        <v>883.32521999999994</v>
      </c>
      <c r="AU2486" s="28">
        <f>AS2486/($R2486*1000)</f>
        <v>1596.9682700000001</v>
      </c>
      <c r="AV2486" s="16">
        <f>IF(P2486 = "NRIS",AS2486,AR2486)</f>
        <v>159696827</v>
      </c>
      <c r="BB2486" s="1" t="s">
        <v>73</v>
      </c>
      <c r="BC2486" s="2">
        <v>42902</v>
      </c>
      <c r="BD2486" s="2">
        <v>44225</v>
      </c>
      <c r="BF2486" s="2">
        <v>44470</v>
      </c>
      <c r="BG2486" s="1" t="s">
        <v>315</v>
      </c>
      <c r="BH2486" s="1" t="s">
        <v>1409</v>
      </c>
      <c r="BI2486" s="1" t="s">
        <v>194</v>
      </c>
      <c r="BJ2486" s="1" t="s">
        <v>3692</v>
      </c>
      <c r="BK2486" s="1" t="s">
        <v>725</v>
      </c>
      <c r="BL2486" s="1" t="s">
        <v>2376</v>
      </c>
      <c r="BM2486" s="1" t="s">
        <v>126</v>
      </c>
      <c r="BN2486" s="1" t="s">
        <v>5729</v>
      </c>
      <c r="BO2486" s="1">
        <v>100</v>
      </c>
      <c r="BP2486" s="1">
        <v>100</v>
      </c>
      <c r="BQ2486" s="1" t="s">
        <v>97</v>
      </c>
      <c r="BR2486" s="1" t="s">
        <v>98</v>
      </c>
      <c r="BS2486" s="1" t="s">
        <v>84</v>
      </c>
      <c r="BU2486" s="1">
        <v>100</v>
      </c>
      <c r="BV2486" s="1">
        <v>100</v>
      </c>
      <c r="BW2486" s="1">
        <v>0</v>
      </c>
      <c r="BX2486" s="1">
        <v>0</v>
      </c>
    </row>
    <row r="2487" spans="4:76" x14ac:dyDescent="0.25">
      <c r="D2487" s="4"/>
      <c r="E2487" s="5" t="str">
        <f>BJ2487</f>
        <v>DPP-2017-AUG</v>
      </c>
      <c r="F2487" s="5" t="str">
        <f>BK2487</f>
        <v>West</v>
      </c>
      <c r="G2487" s="5" t="str">
        <f>_xlfn.CONCAT(E2487,F2487)</f>
        <v>DPP-2017-AUGWest</v>
      </c>
      <c r="H2487" s="5" t="str">
        <f>BB2487</f>
        <v>Withdrawn</v>
      </c>
      <c r="I2487" s="6" t="str">
        <f>BS2487</f>
        <v>Not Started</v>
      </c>
      <c r="J2487" s="1" t="s">
        <v>5731</v>
      </c>
      <c r="P2487" s="1" t="str">
        <f>BM2487</f>
        <v>NRIS</v>
      </c>
      <c r="Q2487" s="1" t="s">
        <v>6202</v>
      </c>
      <c r="R2487" s="1">
        <f>BP2487</f>
        <v>100</v>
      </c>
      <c r="T2487" s="1" t="str">
        <f>BQ2487</f>
        <v>Wind</v>
      </c>
      <c r="U2487" s="1" t="str">
        <f>BH2487</f>
        <v>Morton County</v>
      </c>
      <c r="V2487" s="1" t="str">
        <f>BI2487</f>
        <v>ND</v>
      </c>
      <c r="Z2487" s="1">
        <v>1</v>
      </c>
      <c r="AA2487" s="1">
        <f>IF(H2487="Withdrawn",0,1)</f>
        <v>0</v>
      </c>
      <c r="AB2487" s="36">
        <v>400000</v>
      </c>
      <c r="AC2487" s="36">
        <v>1800000</v>
      </c>
      <c r="AJ2487" s="5"/>
      <c r="AK2487" s="32">
        <v>14838433</v>
      </c>
      <c r="AL2487" s="32">
        <f>SUM(AB2487:AK2487)</f>
        <v>17038433</v>
      </c>
      <c r="AM2487" s="32">
        <v>4435188</v>
      </c>
      <c r="AN2487" s="32">
        <v>70059305</v>
      </c>
      <c r="AO2487" s="32"/>
      <c r="AP2487" s="32">
        <f>756688+80407045+2733601</f>
        <v>83897334</v>
      </c>
      <c r="AQ2487" s="32">
        <v>1305000</v>
      </c>
      <c r="AR2487" s="32">
        <f>AM2487+AP2487</f>
        <v>88332522</v>
      </c>
      <c r="AS2487" s="32">
        <f>AR2487+AN2487+AO2487+AQ2487</f>
        <v>159696827</v>
      </c>
      <c r="AT2487" s="28">
        <f>AR2487/($R2487*1000)</f>
        <v>883.32521999999994</v>
      </c>
      <c r="AU2487" s="28">
        <f>AS2487/($R2487*1000)</f>
        <v>1596.9682700000001</v>
      </c>
      <c r="AV2487" s="16">
        <f>IF(P2487 = "NRIS",AS2487,AR2487)</f>
        <v>159696827</v>
      </c>
      <c r="BB2487" s="1" t="s">
        <v>73</v>
      </c>
      <c r="BC2487" s="2">
        <v>42902</v>
      </c>
      <c r="BD2487" s="2">
        <v>44225</v>
      </c>
      <c r="BF2487" s="2">
        <v>44470</v>
      </c>
      <c r="BG2487" s="1" t="s">
        <v>315</v>
      </c>
      <c r="BH2487" s="1" t="s">
        <v>1409</v>
      </c>
      <c r="BI2487" s="1" t="s">
        <v>194</v>
      </c>
      <c r="BJ2487" s="1" t="s">
        <v>3692</v>
      </c>
      <c r="BK2487" s="1" t="s">
        <v>725</v>
      </c>
      <c r="BL2487" s="1" t="s">
        <v>2376</v>
      </c>
      <c r="BM2487" s="1" t="s">
        <v>126</v>
      </c>
      <c r="BN2487" s="1" t="s">
        <v>5732</v>
      </c>
      <c r="BO2487" s="1">
        <v>100</v>
      </c>
      <c r="BP2487" s="1">
        <v>100</v>
      </c>
      <c r="BQ2487" s="1" t="s">
        <v>97</v>
      </c>
      <c r="BR2487" s="1" t="s">
        <v>98</v>
      </c>
      <c r="BS2487" s="1" t="s">
        <v>84</v>
      </c>
      <c r="BU2487" s="1">
        <v>100</v>
      </c>
      <c r="BV2487" s="1">
        <v>100</v>
      </c>
      <c r="BW2487" s="1">
        <v>0</v>
      </c>
      <c r="BX2487" s="1">
        <v>0</v>
      </c>
    </row>
    <row r="2488" spans="4:76" hidden="1" x14ac:dyDescent="0.25">
      <c r="D2488" s="4"/>
      <c r="E2488" s="5" t="str">
        <f>BJ2488</f>
        <v>DPP-2017-FEB</v>
      </c>
      <c r="F2488" s="5" t="str">
        <f>BK2488</f>
        <v>West</v>
      </c>
      <c r="H2488" s="5" t="str">
        <f>BB2488</f>
        <v>Withdrawn</v>
      </c>
      <c r="I2488" s="6" t="str">
        <f>BS2488</f>
        <v>Not Started</v>
      </c>
      <c r="J2488" s="1" t="s">
        <v>4838</v>
      </c>
      <c r="P2488" s="1" t="str">
        <f>BM2488</f>
        <v>ERIS</v>
      </c>
      <c r="R2488" s="1">
        <f>BP2488</f>
        <v>300</v>
      </c>
      <c r="T2488" s="1" t="str">
        <f>BQ2488</f>
        <v>Wind</v>
      </c>
      <c r="U2488" s="1" t="str">
        <f>BH2488</f>
        <v>Barnes County</v>
      </c>
      <c r="V2488" s="1" t="str">
        <f>BI2488</f>
        <v>ND</v>
      </c>
      <c r="AB2488" s="1"/>
      <c r="AC2488" s="1"/>
      <c r="AJ2488" s="5"/>
      <c r="AK2488" s="5"/>
      <c r="AL2488" s="5"/>
      <c r="AM2488" s="5"/>
      <c r="AN2488" s="5"/>
      <c r="AO2488" s="5"/>
      <c r="AP2488" s="5"/>
      <c r="AQ2488" s="5"/>
      <c r="AR2488" s="32"/>
      <c r="AS2488" s="32"/>
      <c r="AT2488" s="28">
        <f>AR2488/($R2488*1000)</f>
        <v>0</v>
      </c>
      <c r="AU2488" s="28">
        <f>AS2488/($R2488*1000)</f>
        <v>0</v>
      </c>
      <c r="BB2488" s="1" t="s">
        <v>73</v>
      </c>
      <c r="BC2488" s="2">
        <v>42622</v>
      </c>
      <c r="BD2488" s="2">
        <v>43564</v>
      </c>
      <c r="BF2488" s="2">
        <v>44097</v>
      </c>
      <c r="BG2488" s="1" t="s">
        <v>203</v>
      </c>
      <c r="BH2488" s="1" t="s">
        <v>1594</v>
      </c>
      <c r="BI2488" s="1" t="s">
        <v>194</v>
      </c>
      <c r="BJ2488" s="1" t="s">
        <v>3220</v>
      </c>
      <c r="BK2488" s="1" t="s">
        <v>725</v>
      </c>
      <c r="BL2488" s="1" t="s">
        <v>726</v>
      </c>
      <c r="BM2488" s="1" t="s">
        <v>62</v>
      </c>
      <c r="BN2488" s="1" t="s">
        <v>1595</v>
      </c>
      <c r="BO2488" s="1">
        <v>300</v>
      </c>
      <c r="BP2488" s="1">
        <v>300</v>
      </c>
      <c r="BQ2488" s="1" t="s">
        <v>97</v>
      </c>
      <c r="BR2488" s="1" t="s">
        <v>98</v>
      </c>
      <c r="BS2488" s="1" t="s">
        <v>84</v>
      </c>
      <c r="BU2488" s="1">
        <v>0</v>
      </c>
      <c r="BV2488" s="1">
        <v>0</v>
      </c>
      <c r="BW2488" s="1">
        <v>0</v>
      </c>
      <c r="BX2488" s="1">
        <v>0</v>
      </c>
    </row>
    <row r="2489" spans="4:76" hidden="1" x14ac:dyDescent="0.25">
      <c r="D2489" s="4"/>
      <c r="E2489" s="5" t="str">
        <f>BJ2489</f>
        <v>DPP-2017-FEB</v>
      </c>
      <c r="F2489" s="5" t="str">
        <f>BK2489</f>
        <v>South</v>
      </c>
      <c r="H2489" s="5" t="str">
        <f>BB2489</f>
        <v>Withdrawn</v>
      </c>
      <c r="I2489" s="6" t="str">
        <f>BS2489</f>
        <v>Withdrawn</v>
      </c>
      <c r="J2489" s="1" t="s">
        <v>4730</v>
      </c>
      <c r="P2489" s="1" t="str">
        <f>BM2489</f>
        <v>NRIS</v>
      </c>
      <c r="R2489" s="1">
        <f>BP2489</f>
        <v>100</v>
      </c>
      <c r="T2489" s="1" t="str">
        <f>BQ2489</f>
        <v>Solar</v>
      </c>
      <c r="U2489" s="1" t="str">
        <f>BH2489</f>
        <v>Greene County</v>
      </c>
      <c r="V2489" s="1" t="str">
        <f>BI2489</f>
        <v>MS</v>
      </c>
      <c r="AB2489" s="1"/>
      <c r="AC2489" s="1"/>
      <c r="AJ2489" s="5"/>
      <c r="AK2489" s="5"/>
      <c r="AL2489" s="5"/>
      <c r="AM2489" s="5"/>
      <c r="AN2489" s="5"/>
      <c r="AO2489" s="5"/>
      <c r="AP2489" s="5"/>
      <c r="AQ2489" s="5"/>
      <c r="AR2489" s="32"/>
      <c r="AS2489" s="32"/>
      <c r="AT2489" s="28">
        <f>AR2489/($R2489*1000)</f>
        <v>0</v>
      </c>
      <c r="AU2489" s="28">
        <f>AS2489/($R2489*1000)</f>
        <v>0</v>
      </c>
      <c r="BB2489" s="1" t="s">
        <v>73</v>
      </c>
      <c r="BC2489" s="2">
        <v>42622</v>
      </c>
      <c r="BD2489" s="2">
        <v>43476</v>
      </c>
      <c r="BE2489" s="2">
        <v>43390</v>
      </c>
      <c r="BF2489" s="2">
        <v>43922</v>
      </c>
      <c r="BG2489" s="1" t="s">
        <v>4731</v>
      </c>
      <c r="BH2489" s="1" t="s">
        <v>241</v>
      </c>
      <c r="BI2489" s="1" t="s">
        <v>2526</v>
      </c>
      <c r="BJ2489" s="1" t="s">
        <v>3220</v>
      </c>
      <c r="BK2489" s="1" t="s">
        <v>2395</v>
      </c>
      <c r="BL2489" s="1" t="s">
        <v>726</v>
      </c>
      <c r="BM2489" s="1" t="s">
        <v>126</v>
      </c>
      <c r="BN2489" s="1" t="s">
        <v>4732</v>
      </c>
      <c r="BO2489" s="1">
        <v>100</v>
      </c>
      <c r="BP2489" s="1">
        <v>100</v>
      </c>
      <c r="BQ2489" s="1" t="s">
        <v>1485</v>
      </c>
      <c r="BR2489" s="1" t="s">
        <v>1486</v>
      </c>
      <c r="BS2489" s="1" t="s">
        <v>73</v>
      </c>
      <c r="BT2489" s="2">
        <v>43922</v>
      </c>
      <c r="BU2489" s="1">
        <v>60</v>
      </c>
      <c r="BV2489" s="1">
        <v>60</v>
      </c>
      <c r="BW2489" s="1">
        <v>60</v>
      </c>
      <c r="BX2489" s="1">
        <v>60</v>
      </c>
    </row>
    <row r="2490" spans="4:76" hidden="1" x14ac:dyDescent="0.25">
      <c r="D2490" s="4"/>
      <c r="E2490" s="5" t="str">
        <f>BJ2490</f>
        <v>DPP-2017-FEB</v>
      </c>
      <c r="F2490" s="5" t="str">
        <f>BK2490</f>
        <v>South</v>
      </c>
      <c r="H2490" s="5" t="str">
        <f>BB2490</f>
        <v>Withdrawn</v>
      </c>
      <c r="I2490" s="6" t="str">
        <f>BS2490</f>
        <v>Not Started</v>
      </c>
      <c r="J2490" s="1" t="s">
        <v>4291</v>
      </c>
      <c r="P2490" s="1" t="str">
        <f>BM2490</f>
        <v>NRIS</v>
      </c>
      <c r="R2490" s="1">
        <f>BP2490</f>
        <v>20</v>
      </c>
      <c r="T2490" s="1" t="str">
        <f>BQ2490</f>
        <v>Solar</v>
      </c>
      <c r="U2490" s="1" t="str">
        <f>BH2490</f>
        <v>Lafayette Parish</v>
      </c>
      <c r="V2490" s="1" t="str">
        <f>BI2490</f>
        <v>LA</v>
      </c>
      <c r="AB2490" s="1"/>
      <c r="AC2490" s="1"/>
      <c r="AJ2490" s="5"/>
      <c r="AK2490" s="5"/>
      <c r="AL2490" s="5"/>
      <c r="AM2490" s="5"/>
      <c r="AN2490" s="5"/>
      <c r="AO2490" s="5"/>
      <c r="AP2490" s="5"/>
      <c r="AQ2490" s="5"/>
      <c r="AR2490" s="32"/>
      <c r="AS2490" s="32"/>
      <c r="AT2490" s="28">
        <f>AR2490/($R2490*1000)</f>
        <v>0</v>
      </c>
      <c r="AU2490" s="28">
        <f>AS2490/($R2490*1000)</f>
        <v>0</v>
      </c>
      <c r="BB2490" s="1" t="s">
        <v>73</v>
      </c>
      <c r="BC2490" s="2">
        <v>42622</v>
      </c>
      <c r="BD2490" s="2">
        <v>43124</v>
      </c>
      <c r="BE2490" s="2">
        <v>43124</v>
      </c>
      <c r="BF2490" s="2">
        <v>43252</v>
      </c>
      <c r="BG2490" s="1" t="s">
        <v>59</v>
      </c>
      <c r="BH2490" s="1" t="s">
        <v>3382</v>
      </c>
      <c r="BI2490" s="1" t="s">
        <v>61</v>
      </c>
      <c r="BJ2490" s="1" t="s">
        <v>3220</v>
      </c>
      <c r="BK2490" s="1" t="s">
        <v>2395</v>
      </c>
      <c r="BL2490" s="1" t="s">
        <v>726</v>
      </c>
      <c r="BM2490" s="1" t="s">
        <v>126</v>
      </c>
      <c r="BN2490" s="1" t="s">
        <v>4292</v>
      </c>
      <c r="BO2490" s="1">
        <v>20</v>
      </c>
      <c r="BP2490" s="1">
        <v>20</v>
      </c>
      <c r="BQ2490" s="1" t="s">
        <v>1485</v>
      </c>
      <c r="BR2490" s="1" t="s">
        <v>1486</v>
      </c>
      <c r="BS2490" s="1" t="s">
        <v>84</v>
      </c>
      <c r="BT2490" s="2">
        <v>43405</v>
      </c>
      <c r="BU2490" s="1">
        <v>20</v>
      </c>
      <c r="BV2490" s="1">
        <v>20</v>
      </c>
      <c r="BW2490" s="1">
        <v>0</v>
      </c>
      <c r="BX2490" s="1">
        <v>0</v>
      </c>
    </row>
    <row r="2491" spans="4:76" hidden="1" x14ac:dyDescent="0.25">
      <c r="D2491" s="4"/>
      <c r="E2491" s="5" t="str">
        <f>BJ2491</f>
        <v>DPP-2016-AUG/DPP-2017-FEB</v>
      </c>
      <c r="F2491" s="5" t="str">
        <f>BK2491</f>
        <v>East (UP)</v>
      </c>
      <c r="H2491" s="5" t="str">
        <f>BB2491</f>
        <v>Withdrawn</v>
      </c>
      <c r="I2491" s="6" t="str">
        <f>BS2491</f>
        <v>Withdrawn</v>
      </c>
      <c r="J2491" s="1" t="s">
        <v>4595</v>
      </c>
      <c r="P2491" s="1" t="str">
        <f>BM2491</f>
        <v>NRIS</v>
      </c>
      <c r="R2491" s="1">
        <f>BP2491</f>
        <v>130</v>
      </c>
      <c r="T2491" s="1" t="str">
        <f>BQ2491</f>
        <v>Wind</v>
      </c>
      <c r="U2491" s="1" t="str">
        <f>BH2491</f>
        <v>Baraga County</v>
      </c>
      <c r="V2491" s="1" t="str">
        <f>BI2491</f>
        <v>MI</v>
      </c>
      <c r="AB2491" s="1"/>
      <c r="AC2491" s="1"/>
      <c r="AJ2491" s="5"/>
      <c r="AK2491" s="5"/>
      <c r="AL2491" s="5"/>
      <c r="AM2491" s="5"/>
      <c r="AN2491" s="5"/>
      <c r="AO2491" s="5"/>
      <c r="AP2491" s="5"/>
      <c r="AQ2491" s="5"/>
      <c r="AR2491" s="32"/>
      <c r="AS2491" s="32"/>
      <c r="AT2491" s="28">
        <f>AR2491/($R2491*1000)</f>
        <v>0</v>
      </c>
      <c r="AU2491" s="28">
        <f>AS2491/($R2491*1000)</f>
        <v>0</v>
      </c>
      <c r="BB2491" s="1" t="s">
        <v>73</v>
      </c>
      <c r="BC2491" s="2">
        <v>42622</v>
      </c>
      <c r="BD2491" s="2">
        <v>43444</v>
      </c>
      <c r="BF2491" s="2">
        <v>44097</v>
      </c>
      <c r="BG2491" s="1" t="s">
        <v>74</v>
      </c>
      <c r="BH2491" s="1" t="s">
        <v>688</v>
      </c>
      <c r="BI2491" s="1" t="s">
        <v>130</v>
      </c>
      <c r="BJ2491" s="1" t="s">
        <v>4596</v>
      </c>
      <c r="BK2491" s="1" t="s">
        <v>3350</v>
      </c>
      <c r="BL2491" s="1" t="s">
        <v>726</v>
      </c>
      <c r="BM2491" s="1" t="s">
        <v>126</v>
      </c>
      <c r="BN2491" s="1" t="s">
        <v>4597</v>
      </c>
      <c r="BO2491" s="1">
        <v>130</v>
      </c>
      <c r="BP2491" s="1">
        <v>130</v>
      </c>
      <c r="BQ2491" s="1" t="s">
        <v>97</v>
      </c>
      <c r="BR2491" s="1" t="s">
        <v>98</v>
      </c>
      <c r="BS2491" s="1" t="s">
        <v>73</v>
      </c>
      <c r="BT2491" s="2">
        <v>44097</v>
      </c>
      <c r="BU2491" s="1">
        <v>130</v>
      </c>
      <c r="BV2491" s="1">
        <v>130</v>
      </c>
      <c r="BW2491" s="1">
        <v>130</v>
      </c>
      <c r="BX2491" s="1">
        <v>130</v>
      </c>
    </row>
    <row r="2492" spans="4:76" hidden="1" x14ac:dyDescent="0.25">
      <c r="D2492" s="4"/>
      <c r="E2492" s="5" t="str">
        <f>BJ2492</f>
        <v>DPP-2017-FEB</v>
      </c>
      <c r="F2492" s="5" t="str">
        <f>BK2492</f>
        <v>East (ATC)</v>
      </c>
      <c r="H2492" s="5" t="str">
        <f>BB2492</f>
        <v>Withdrawn</v>
      </c>
      <c r="I2492" s="6" t="str">
        <f>BS2492</f>
        <v>Not Started</v>
      </c>
      <c r="J2492" s="1" t="s">
        <v>4347</v>
      </c>
      <c r="P2492" s="1" t="str">
        <f>BM2492</f>
        <v>NRIS</v>
      </c>
      <c r="R2492" s="1">
        <f>BP2492</f>
        <v>200</v>
      </c>
      <c r="T2492" s="1" t="str">
        <f>BQ2492</f>
        <v>Wind</v>
      </c>
      <c r="U2492" s="1" t="str">
        <f>BH2492</f>
        <v>Iowa County</v>
      </c>
      <c r="V2492" s="1" t="str">
        <f>BI2492</f>
        <v>WI</v>
      </c>
      <c r="AB2492" s="1"/>
      <c r="AC2492" s="1"/>
      <c r="AJ2492" s="5"/>
      <c r="AK2492" s="5"/>
      <c r="AL2492" s="5"/>
      <c r="AM2492" s="5"/>
      <c r="AN2492" s="5"/>
      <c r="AO2492" s="5"/>
      <c r="AP2492" s="5"/>
      <c r="AQ2492" s="5"/>
      <c r="AR2492" s="32"/>
      <c r="AS2492" s="32"/>
      <c r="AT2492" s="28">
        <f>AR2492/($R2492*1000)</f>
        <v>0</v>
      </c>
      <c r="AU2492" s="28">
        <f>AS2492/($R2492*1000)</f>
        <v>0</v>
      </c>
      <c r="BB2492" s="1" t="s">
        <v>73</v>
      </c>
      <c r="BC2492" s="2">
        <v>42622</v>
      </c>
      <c r="BD2492" s="2">
        <v>43200</v>
      </c>
      <c r="BF2492" s="2">
        <v>44094</v>
      </c>
      <c r="BG2492" s="1" t="s">
        <v>74</v>
      </c>
      <c r="BH2492" s="1" t="s">
        <v>3545</v>
      </c>
      <c r="BI2492" s="1" t="s">
        <v>76</v>
      </c>
      <c r="BJ2492" s="1" t="s">
        <v>3220</v>
      </c>
      <c r="BK2492" s="1" t="s">
        <v>2196</v>
      </c>
      <c r="BL2492" s="1" t="s">
        <v>726</v>
      </c>
      <c r="BM2492" s="1" t="s">
        <v>126</v>
      </c>
      <c r="BN2492" s="1" t="s">
        <v>4348</v>
      </c>
      <c r="BO2492" s="1">
        <v>200</v>
      </c>
      <c r="BP2492" s="1">
        <v>200</v>
      </c>
      <c r="BQ2492" s="1" t="s">
        <v>97</v>
      </c>
      <c r="BR2492" s="1" t="s">
        <v>98</v>
      </c>
      <c r="BS2492" s="1" t="s">
        <v>84</v>
      </c>
      <c r="BU2492" s="1">
        <v>0</v>
      </c>
      <c r="BV2492" s="1">
        <v>0</v>
      </c>
      <c r="BW2492" s="1">
        <v>0</v>
      </c>
      <c r="BX2492" s="1">
        <v>0</v>
      </c>
    </row>
    <row r="2493" spans="4:76" x14ac:dyDescent="0.25">
      <c r="D2493" s="4"/>
      <c r="E2493" s="5" t="str">
        <f>BJ2493</f>
        <v>DPP-2017-AUG</v>
      </c>
      <c r="F2493" s="5" t="str">
        <f>BK2493</f>
        <v>West</v>
      </c>
      <c r="G2493" s="5" t="str">
        <f>_xlfn.CONCAT(E2493,F2493)</f>
        <v>DPP-2017-AUGWest</v>
      </c>
      <c r="H2493" s="5" t="str">
        <f>BB2493</f>
        <v>Withdrawn</v>
      </c>
      <c r="I2493" s="6" t="str">
        <f>BS2493</f>
        <v>Not Started</v>
      </c>
      <c r="J2493" s="1" t="s">
        <v>5733</v>
      </c>
      <c r="P2493" s="1" t="str">
        <f>BM2493</f>
        <v>NRIS</v>
      </c>
      <c r="Q2493" s="1" t="s">
        <v>6202</v>
      </c>
      <c r="R2493" s="1">
        <f>BP2493</f>
        <v>300</v>
      </c>
      <c r="T2493" s="1" t="str">
        <f>BQ2493</f>
        <v>Wind</v>
      </c>
      <c r="U2493" s="1" t="str">
        <f>BH2493</f>
        <v>Oliver County</v>
      </c>
      <c r="V2493" s="1" t="str">
        <f>BI2493</f>
        <v>ND</v>
      </c>
      <c r="Z2493" s="1">
        <v>1</v>
      </c>
      <c r="AA2493" s="1">
        <f>IF(H2493="Withdrawn",0,1)</f>
        <v>0</v>
      </c>
      <c r="AB2493" s="36">
        <v>1200000</v>
      </c>
      <c r="AC2493" s="36">
        <v>4628612</v>
      </c>
      <c r="AJ2493" s="5"/>
      <c r="AK2493" s="32">
        <v>43948876</v>
      </c>
      <c r="AL2493" s="32">
        <f>SUM(AB2493:AK2493)</f>
        <v>49777488</v>
      </c>
      <c r="AM2493" s="32">
        <v>13305564</v>
      </c>
      <c r="AN2493" s="32">
        <v>210177914</v>
      </c>
      <c r="AO2493" s="32"/>
      <c r="AP2493" s="32">
        <f>2746793+241221135+1004520</f>
        <v>244972448</v>
      </c>
      <c r="AQ2493" s="32">
        <v>3915000</v>
      </c>
      <c r="AR2493" s="32">
        <f>AM2493+AP2493</f>
        <v>258278012</v>
      </c>
      <c r="AS2493" s="32">
        <f>AR2493+AN2493+AO2493+AQ2493</f>
        <v>472370926</v>
      </c>
      <c r="AT2493" s="28">
        <f>AR2493/($R2493*1000)</f>
        <v>860.92670666666663</v>
      </c>
      <c r="AU2493" s="28">
        <f>AS2493/($R2493*1000)</f>
        <v>1574.5697533333334</v>
      </c>
      <c r="AV2493" s="16">
        <f>IF(P2493 = "NRIS",AS2493,AR2493)</f>
        <v>472370926</v>
      </c>
      <c r="BB2493" s="1" t="s">
        <v>73</v>
      </c>
      <c r="BC2493" s="2">
        <v>42902</v>
      </c>
      <c r="BD2493" s="2">
        <v>44225</v>
      </c>
      <c r="BF2493" s="2">
        <v>44089</v>
      </c>
      <c r="BG2493" s="1" t="s">
        <v>315</v>
      </c>
      <c r="BH2493" s="1" t="s">
        <v>864</v>
      </c>
      <c r="BI2493" s="1" t="s">
        <v>194</v>
      </c>
      <c r="BJ2493" s="1" t="s">
        <v>3692</v>
      </c>
      <c r="BK2493" s="1" t="s">
        <v>725</v>
      </c>
      <c r="BL2493" s="1" t="s">
        <v>2376</v>
      </c>
      <c r="BM2493" s="1" t="s">
        <v>126</v>
      </c>
      <c r="BN2493" s="1" t="s">
        <v>5734</v>
      </c>
      <c r="BO2493" s="1">
        <v>300</v>
      </c>
      <c r="BP2493" s="1">
        <v>300</v>
      </c>
      <c r="BQ2493" s="1" t="s">
        <v>97</v>
      </c>
      <c r="BR2493" s="1" t="s">
        <v>98</v>
      </c>
      <c r="BS2493" s="1" t="s">
        <v>84</v>
      </c>
      <c r="BU2493" s="1">
        <v>300</v>
      </c>
      <c r="BV2493" s="1">
        <v>300</v>
      </c>
      <c r="BW2493" s="1">
        <v>0</v>
      </c>
      <c r="BX2493" s="1">
        <v>0</v>
      </c>
    </row>
    <row r="2494" spans="4:76" hidden="1" x14ac:dyDescent="0.25">
      <c r="D2494" s="4"/>
      <c r="E2494" s="5" t="str">
        <f>BJ2494</f>
        <v>DPP-2017-AUG</v>
      </c>
      <c r="F2494" s="5" t="str">
        <f>BK2494</f>
        <v>Central</v>
      </c>
      <c r="H2494" s="5" t="str">
        <f>BB2494</f>
        <v>Withdrawn</v>
      </c>
      <c r="I2494" s="6" t="str">
        <f>BS2494</f>
        <v>Not Started</v>
      </c>
      <c r="J2494" s="1" t="s">
        <v>4873</v>
      </c>
      <c r="P2494" s="1" t="str">
        <f>BM2494</f>
        <v>NRIS</v>
      </c>
      <c r="R2494" s="1">
        <f>BP2494</f>
        <v>200</v>
      </c>
      <c r="T2494" s="1" t="str">
        <f>BQ2494</f>
        <v>Wind</v>
      </c>
      <c r="U2494" s="1" t="str">
        <f>BH2494</f>
        <v>Montgomery County</v>
      </c>
      <c r="V2494" s="1" t="str">
        <f>BI2494</f>
        <v>IN</v>
      </c>
      <c r="AB2494" s="1"/>
      <c r="AC2494" s="1"/>
      <c r="AJ2494" s="5"/>
      <c r="AK2494" s="5"/>
      <c r="AL2494" s="5"/>
      <c r="AM2494" s="5"/>
      <c r="AN2494" s="5"/>
      <c r="AO2494" s="5"/>
      <c r="AP2494" s="5"/>
      <c r="AQ2494" s="5"/>
      <c r="AR2494" s="32"/>
      <c r="AS2494" s="32"/>
      <c r="AT2494" s="28">
        <f>AR2494/($R2494*1000)</f>
        <v>0</v>
      </c>
      <c r="AU2494" s="28">
        <f>AS2494/($R2494*1000)</f>
        <v>0</v>
      </c>
      <c r="BB2494" s="1" t="s">
        <v>73</v>
      </c>
      <c r="BC2494" s="2">
        <v>42902</v>
      </c>
      <c r="BD2494" s="2">
        <v>43572</v>
      </c>
      <c r="BF2494" s="2">
        <v>43708</v>
      </c>
      <c r="BG2494" s="1" t="s">
        <v>101</v>
      </c>
      <c r="BH2494" s="1" t="s">
        <v>763</v>
      </c>
      <c r="BI2494" s="1" t="s">
        <v>103</v>
      </c>
      <c r="BJ2494" s="1" t="s">
        <v>3692</v>
      </c>
      <c r="BK2494" s="1" t="s">
        <v>2435</v>
      </c>
      <c r="BL2494" s="1" t="s">
        <v>726</v>
      </c>
      <c r="BM2494" s="1" t="s">
        <v>126</v>
      </c>
      <c r="BN2494" s="1" t="s">
        <v>4874</v>
      </c>
      <c r="BO2494" s="1">
        <v>200</v>
      </c>
      <c r="BP2494" s="1">
        <v>200</v>
      </c>
      <c r="BQ2494" s="1" t="s">
        <v>97</v>
      </c>
      <c r="BR2494" s="1" t="s">
        <v>98</v>
      </c>
      <c r="BS2494" s="1" t="s">
        <v>84</v>
      </c>
      <c r="BU2494" s="1">
        <v>192</v>
      </c>
      <c r="BV2494" s="1">
        <v>192</v>
      </c>
      <c r="BW2494" s="1">
        <v>0</v>
      </c>
      <c r="BX2494" s="1">
        <v>0</v>
      </c>
    </row>
    <row r="2495" spans="4:76" hidden="1" x14ac:dyDescent="0.25">
      <c r="D2495" s="4"/>
      <c r="E2495" s="5" t="str">
        <f>BJ2495</f>
        <v>DPP-2017-AUG</v>
      </c>
      <c r="F2495" s="5" t="str">
        <f>BK2495</f>
        <v>Central</v>
      </c>
      <c r="H2495" s="5" t="str">
        <f>BB2495</f>
        <v>Done</v>
      </c>
      <c r="I2495" s="6" t="str">
        <f>BS2495</f>
        <v>Not Started</v>
      </c>
      <c r="J2495" s="1" t="s">
        <v>5559</v>
      </c>
      <c r="P2495" s="1" t="str">
        <f>BM2495</f>
        <v>NRIS</v>
      </c>
      <c r="R2495" s="1">
        <f>BP2495</f>
        <v>100</v>
      </c>
      <c r="T2495" s="1" t="str">
        <f>BQ2495</f>
        <v>Wind</v>
      </c>
      <c r="U2495" s="1" t="str">
        <f>BH2495</f>
        <v>Marshall County</v>
      </c>
      <c r="V2495" s="1" t="str">
        <f>BI2495</f>
        <v>IL</v>
      </c>
      <c r="AB2495" s="1"/>
      <c r="AC2495" s="1"/>
      <c r="AJ2495" s="5"/>
      <c r="AK2495" s="5"/>
      <c r="AL2495" s="5"/>
      <c r="AM2495" s="5"/>
      <c r="AN2495" s="5"/>
      <c r="AO2495" s="5"/>
      <c r="AP2495" s="5"/>
      <c r="AQ2495" s="5"/>
      <c r="AR2495" s="32"/>
      <c r="AS2495" s="32"/>
      <c r="AT2495" s="28">
        <f>AR2495/($R2495*1000)</f>
        <v>0</v>
      </c>
      <c r="AU2495" s="28">
        <f>AS2495/($R2495*1000)</f>
        <v>0</v>
      </c>
      <c r="BB2495" s="1" t="s">
        <v>58</v>
      </c>
      <c r="BC2495" s="2">
        <v>42902</v>
      </c>
      <c r="BE2495" s="2">
        <v>43808</v>
      </c>
      <c r="BF2495" s="2">
        <v>43708</v>
      </c>
      <c r="BG2495" s="1" t="s">
        <v>122</v>
      </c>
      <c r="BH2495" s="1" t="s">
        <v>107</v>
      </c>
      <c r="BI2495" s="1" t="s">
        <v>124</v>
      </c>
      <c r="BJ2495" s="1" t="s">
        <v>3692</v>
      </c>
      <c r="BK2495" s="1" t="s">
        <v>2435</v>
      </c>
      <c r="BL2495" s="1" t="s">
        <v>726</v>
      </c>
      <c r="BM2495" s="1" t="s">
        <v>126</v>
      </c>
      <c r="BN2495" s="1" t="s">
        <v>5560</v>
      </c>
      <c r="BO2495" s="1">
        <v>100</v>
      </c>
      <c r="BP2495" s="1">
        <v>100</v>
      </c>
      <c r="BQ2495" s="1" t="s">
        <v>97</v>
      </c>
      <c r="BR2495" s="1" t="s">
        <v>98</v>
      </c>
      <c r="BS2495" s="1" t="s">
        <v>84</v>
      </c>
      <c r="BT2495" s="2">
        <v>44317</v>
      </c>
      <c r="BU2495" s="1">
        <v>98</v>
      </c>
      <c r="BV2495" s="1">
        <v>98</v>
      </c>
      <c r="BW2495" s="1">
        <v>98</v>
      </c>
      <c r="BX2495" s="1">
        <v>98</v>
      </c>
    </row>
    <row r="2496" spans="4:76" hidden="1" x14ac:dyDescent="0.25">
      <c r="D2496" s="4"/>
      <c r="E2496" s="5" t="str">
        <f>BJ2496</f>
        <v>FES-2016-SEP</v>
      </c>
      <c r="F2496" s="5">
        <f>BK2496</f>
        <v>0</v>
      </c>
      <c r="H2496" s="5" t="str">
        <f>BB2496</f>
        <v>Withdrawn</v>
      </c>
      <c r="I2496" s="6" t="str">
        <f>BS2496</f>
        <v>Not Started</v>
      </c>
      <c r="J2496" s="1" t="s">
        <v>4084</v>
      </c>
      <c r="P2496" s="1" t="str">
        <f>BM2496</f>
        <v>NRIS</v>
      </c>
      <c r="R2496" s="1">
        <f>BP2496</f>
        <v>60</v>
      </c>
      <c r="T2496" s="1" t="str">
        <f>BQ2496</f>
        <v>Solar</v>
      </c>
      <c r="U2496" s="1" t="str">
        <f>BH2496</f>
        <v>Jefferson Davis Parish</v>
      </c>
      <c r="V2496" s="1" t="str">
        <f>BI2496</f>
        <v>LA</v>
      </c>
      <c r="AB2496" s="1"/>
      <c r="AC2496" s="1"/>
      <c r="AJ2496" s="5"/>
      <c r="AK2496" s="5"/>
      <c r="AL2496" s="5"/>
      <c r="AM2496" s="5"/>
      <c r="AN2496" s="5"/>
      <c r="AO2496" s="5"/>
      <c r="AP2496" s="5"/>
      <c r="AQ2496" s="5"/>
      <c r="AR2496" s="32"/>
      <c r="AS2496" s="32"/>
      <c r="AT2496" s="28">
        <f>AR2496/($R2496*1000)</f>
        <v>0</v>
      </c>
      <c r="AU2496" s="28">
        <f>AS2496/($R2496*1000)</f>
        <v>0</v>
      </c>
      <c r="BB2496" s="1" t="s">
        <v>73</v>
      </c>
      <c r="BC2496" s="2">
        <v>42625</v>
      </c>
      <c r="BD2496" s="2">
        <v>42937</v>
      </c>
      <c r="BF2496" s="2">
        <v>43800</v>
      </c>
      <c r="BG2496" s="1" t="s">
        <v>59</v>
      </c>
      <c r="BH2496" s="1" t="s">
        <v>2980</v>
      </c>
      <c r="BI2496" s="1" t="s">
        <v>61</v>
      </c>
      <c r="BJ2496" s="1" t="s">
        <v>4085</v>
      </c>
      <c r="BL2496" s="1" t="s">
        <v>536</v>
      </c>
      <c r="BM2496" s="1" t="s">
        <v>126</v>
      </c>
      <c r="BN2496" s="1" t="s">
        <v>78</v>
      </c>
      <c r="BO2496" s="1">
        <v>60</v>
      </c>
      <c r="BP2496" s="1">
        <v>60</v>
      </c>
      <c r="BQ2496" s="1" t="s">
        <v>1485</v>
      </c>
      <c r="BR2496" s="1" t="s">
        <v>1486</v>
      </c>
      <c r="BS2496" s="1" t="s">
        <v>84</v>
      </c>
      <c r="BU2496" s="1">
        <v>0</v>
      </c>
      <c r="BV2496" s="1">
        <v>0</v>
      </c>
      <c r="BW2496" s="1">
        <v>0</v>
      </c>
      <c r="BX2496" s="1">
        <v>0</v>
      </c>
    </row>
    <row r="2497" spans="4:76" hidden="1" x14ac:dyDescent="0.25">
      <c r="D2497" s="4"/>
      <c r="E2497" s="5" t="str">
        <f>BJ2497</f>
        <v>DPP-2017-FEB</v>
      </c>
      <c r="F2497" s="5" t="str">
        <f>BK2497</f>
        <v>East (ITC)</v>
      </c>
      <c r="H2497" s="5" t="str">
        <f>BB2497</f>
        <v>Done</v>
      </c>
      <c r="I2497" s="6" t="str">
        <f>BS2497</f>
        <v>Under Construction</v>
      </c>
      <c r="J2497" s="1" t="s">
        <v>5564</v>
      </c>
      <c r="P2497" s="1" t="str">
        <f>BM2497</f>
        <v>NRIS</v>
      </c>
      <c r="R2497" s="1">
        <f>BP2497</f>
        <v>200.1</v>
      </c>
      <c r="T2497" s="1" t="str">
        <f>BQ2497</f>
        <v>Wind</v>
      </c>
      <c r="U2497" s="1" t="str">
        <f>BH2497</f>
        <v>Isabella County</v>
      </c>
      <c r="V2497" s="1" t="str">
        <f>BI2497</f>
        <v>MI</v>
      </c>
      <c r="AB2497" s="1"/>
      <c r="AC2497" s="1"/>
      <c r="AJ2497" s="5"/>
      <c r="AK2497" s="5"/>
      <c r="AL2497" s="5"/>
      <c r="AM2497" s="5"/>
      <c r="AN2497" s="5"/>
      <c r="AO2497" s="5"/>
      <c r="AP2497" s="5"/>
      <c r="AQ2497" s="5"/>
      <c r="AR2497" s="32"/>
      <c r="AS2497" s="32"/>
      <c r="AT2497" s="28">
        <f>AR2497/($R2497*1000)</f>
        <v>0</v>
      </c>
      <c r="AU2497" s="28">
        <f>AS2497/($R2497*1000)</f>
        <v>0</v>
      </c>
      <c r="BB2497" s="1" t="s">
        <v>58</v>
      </c>
      <c r="BC2497" s="2">
        <v>42625</v>
      </c>
      <c r="BE2497" s="2">
        <v>43746</v>
      </c>
      <c r="BF2497" s="2">
        <v>43711</v>
      </c>
      <c r="BG2497" s="1" t="s">
        <v>139</v>
      </c>
      <c r="BH2497" s="1" t="s">
        <v>5565</v>
      </c>
      <c r="BI2497" s="1" t="s">
        <v>130</v>
      </c>
      <c r="BJ2497" s="1" t="s">
        <v>3220</v>
      </c>
      <c r="BK2497" s="1" t="s">
        <v>1808</v>
      </c>
      <c r="BL2497" s="1" t="s">
        <v>726</v>
      </c>
      <c r="BM2497" s="1" t="s">
        <v>126</v>
      </c>
      <c r="BN2497" s="1" t="s">
        <v>5566</v>
      </c>
      <c r="BO2497" s="1">
        <v>200.1</v>
      </c>
      <c r="BP2497" s="1">
        <v>200.1</v>
      </c>
      <c r="BQ2497" s="1" t="s">
        <v>97</v>
      </c>
      <c r="BR2497" s="1" t="s">
        <v>98</v>
      </c>
      <c r="BS2497" s="1" t="s">
        <v>71</v>
      </c>
      <c r="BT2497" s="2">
        <v>44012</v>
      </c>
      <c r="BU2497" s="1">
        <v>200.1</v>
      </c>
      <c r="BV2497" s="1">
        <v>200.1</v>
      </c>
      <c r="BW2497" s="1">
        <v>200.1</v>
      </c>
      <c r="BX2497" s="1">
        <v>200.1</v>
      </c>
    </row>
    <row r="2498" spans="4:76" hidden="1" x14ac:dyDescent="0.25">
      <c r="D2498" s="4"/>
      <c r="E2498" s="5" t="str">
        <f>BJ2498</f>
        <v>DPP-2017-FEB</v>
      </c>
      <c r="F2498" s="5" t="str">
        <f>BK2498</f>
        <v>West</v>
      </c>
      <c r="H2498" s="5" t="str">
        <f>BB2498</f>
        <v>Done</v>
      </c>
      <c r="I2498" s="6" t="str">
        <f>BS2498</f>
        <v>Under Construction</v>
      </c>
      <c r="J2498" s="1" t="s">
        <v>5567</v>
      </c>
      <c r="P2498" s="1" t="str">
        <f>BM2498</f>
        <v>NRIS</v>
      </c>
      <c r="R2498" s="1">
        <f>BP2498</f>
        <v>49.98</v>
      </c>
      <c r="T2498" s="1" t="str">
        <f>BQ2498</f>
        <v>Solar</v>
      </c>
      <c r="U2498" s="1" t="str">
        <f>BH2498</f>
        <v>Fillmore County</v>
      </c>
      <c r="V2498" s="1" t="str">
        <f>BI2498</f>
        <v>MN</v>
      </c>
      <c r="AB2498" s="1"/>
      <c r="AC2498" s="1"/>
      <c r="AJ2498" s="5"/>
      <c r="AK2498" s="5"/>
      <c r="AL2498" s="5"/>
      <c r="AM2498" s="5"/>
      <c r="AN2498" s="5"/>
      <c r="AO2498" s="5"/>
      <c r="AP2498" s="5"/>
      <c r="AQ2498" s="5"/>
      <c r="AR2498" s="32"/>
      <c r="AS2498" s="32"/>
      <c r="AT2498" s="28">
        <f>AR2498/($R2498*1000)</f>
        <v>0</v>
      </c>
      <c r="AU2498" s="28">
        <f>AS2498/($R2498*1000)</f>
        <v>0</v>
      </c>
      <c r="BB2498" s="1" t="s">
        <v>58</v>
      </c>
      <c r="BC2498" s="2">
        <v>42626</v>
      </c>
      <c r="BE2498" s="2">
        <v>43942</v>
      </c>
      <c r="BF2498" s="2">
        <v>44196</v>
      </c>
      <c r="BG2498" s="1" t="s">
        <v>447</v>
      </c>
      <c r="BH2498" s="1" t="s">
        <v>1462</v>
      </c>
      <c r="BI2498" s="1" t="s">
        <v>93</v>
      </c>
      <c r="BJ2498" s="1" t="s">
        <v>3220</v>
      </c>
      <c r="BK2498" s="1" t="s">
        <v>725</v>
      </c>
      <c r="BL2498" s="1" t="s">
        <v>726</v>
      </c>
      <c r="BM2498" s="1" t="s">
        <v>126</v>
      </c>
      <c r="BN2498" s="1" t="s">
        <v>5568</v>
      </c>
      <c r="BO2498" s="1">
        <v>49.98</v>
      </c>
      <c r="BP2498" s="1">
        <v>49.98</v>
      </c>
      <c r="BQ2498" s="1" t="s">
        <v>1485</v>
      </c>
      <c r="BR2498" s="1" t="s">
        <v>1486</v>
      </c>
      <c r="BS2498" s="1" t="s">
        <v>71</v>
      </c>
      <c r="BT2498" s="2">
        <v>44774</v>
      </c>
      <c r="BU2498" s="1">
        <v>49.98</v>
      </c>
      <c r="BV2498" s="1">
        <v>49.98</v>
      </c>
      <c r="BW2498" s="1">
        <v>45</v>
      </c>
      <c r="BX2498" s="1">
        <v>45</v>
      </c>
    </row>
    <row r="2499" spans="4:76" hidden="1" x14ac:dyDescent="0.25">
      <c r="D2499" s="4"/>
      <c r="E2499" s="5" t="str">
        <f>BJ2499</f>
        <v>FES-2016-NOV</v>
      </c>
      <c r="F2499" s="5">
        <f>BK2499</f>
        <v>0</v>
      </c>
      <c r="H2499" s="5" t="str">
        <f>BB2499</f>
        <v>Withdrawn</v>
      </c>
      <c r="I2499" s="6" t="str">
        <f>BS2499</f>
        <v>Not Started</v>
      </c>
      <c r="J2499" s="1" t="s">
        <v>3463</v>
      </c>
      <c r="P2499" s="1" t="str">
        <f>BM2499</f>
        <v>NRIS</v>
      </c>
      <c r="R2499" s="1">
        <f>BP2499</f>
        <v>100</v>
      </c>
      <c r="T2499" s="1" t="str">
        <f>BQ2499</f>
        <v>Wind</v>
      </c>
      <c r="U2499" s="1" t="str">
        <f>BH2499</f>
        <v>Codington County, Grant County</v>
      </c>
      <c r="V2499" s="1" t="str">
        <f>BI2499</f>
        <v>SD</v>
      </c>
      <c r="AB2499" s="1"/>
      <c r="AC2499" s="1"/>
      <c r="AJ2499" s="5"/>
      <c r="AK2499" s="5"/>
      <c r="AL2499" s="5"/>
      <c r="AM2499" s="5"/>
      <c r="AN2499" s="5"/>
      <c r="AO2499" s="5"/>
      <c r="AP2499" s="5"/>
      <c r="AQ2499" s="5"/>
      <c r="AR2499" s="32"/>
      <c r="AS2499" s="32"/>
      <c r="AT2499" s="28">
        <f>AR2499/($R2499*1000)</f>
        <v>0</v>
      </c>
      <c r="AU2499" s="28">
        <f>AS2499/($R2499*1000)</f>
        <v>0</v>
      </c>
      <c r="BB2499" s="1" t="s">
        <v>73</v>
      </c>
      <c r="BC2499" s="2">
        <v>42655</v>
      </c>
      <c r="BD2499" s="2">
        <v>42878</v>
      </c>
      <c r="BF2499" s="2">
        <v>43346</v>
      </c>
      <c r="BG2499" s="1" t="s">
        <v>203</v>
      </c>
      <c r="BH2499" s="1" t="s">
        <v>3464</v>
      </c>
      <c r="BI2499" s="1" t="s">
        <v>205</v>
      </c>
      <c r="BJ2499" s="1" t="s">
        <v>3465</v>
      </c>
      <c r="BL2499" s="1" t="s">
        <v>536</v>
      </c>
      <c r="BM2499" s="1" t="s">
        <v>126</v>
      </c>
      <c r="BN2499" s="1" t="s">
        <v>78</v>
      </c>
      <c r="BO2499" s="1">
        <v>100</v>
      </c>
      <c r="BP2499" s="1">
        <v>100</v>
      </c>
      <c r="BQ2499" s="1" t="s">
        <v>97</v>
      </c>
      <c r="BR2499" s="1" t="s">
        <v>98</v>
      </c>
      <c r="BS2499" s="1" t="s">
        <v>84</v>
      </c>
      <c r="BU2499" s="1">
        <v>0</v>
      </c>
      <c r="BV2499" s="1">
        <v>0</v>
      </c>
      <c r="BW2499" s="1">
        <v>0</v>
      </c>
      <c r="BX2499" s="1">
        <v>0</v>
      </c>
    </row>
    <row r="2500" spans="4:76" x14ac:dyDescent="0.25">
      <c r="D2500" s="4"/>
      <c r="E2500" s="5" t="str">
        <f>BJ2500</f>
        <v>DPP-2017-AUG</v>
      </c>
      <c r="F2500" s="5" t="str">
        <f>BK2500</f>
        <v>West</v>
      </c>
      <c r="G2500" s="5" t="str">
        <f>_xlfn.CONCAT(E2500,F2500)</f>
        <v>DPP-2017-AUGWest</v>
      </c>
      <c r="H2500" s="5" t="str">
        <f>BB2500</f>
        <v>Withdrawn</v>
      </c>
      <c r="I2500" s="6" t="str">
        <f>BS2500</f>
        <v>Under Construction</v>
      </c>
      <c r="J2500" s="1" t="s">
        <v>5741</v>
      </c>
      <c r="P2500" s="1" t="str">
        <f>BM2500</f>
        <v>NRIS</v>
      </c>
      <c r="Q2500" s="1" t="s">
        <v>6202</v>
      </c>
      <c r="R2500" s="1">
        <f>BP2500</f>
        <v>200</v>
      </c>
      <c r="T2500" s="1" t="str">
        <f>BQ2500</f>
        <v>Wind</v>
      </c>
      <c r="U2500" s="1" t="str">
        <f>BH2500</f>
        <v>Jackson County</v>
      </c>
      <c r="V2500" s="1" t="str">
        <f>BI2500</f>
        <v>MN</v>
      </c>
      <c r="Z2500" s="1">
        <v>1</v>
      </c>
      <c r="AA2500" s="1">
        <f>IF(H2500="Withdrawn",0,1)</f>
        <v>0</v>
      </c>
      <c r="AB2500" s="36">
        <v>800000</v>
      </c>
      <c r="AC2500" s="36">
        <v>362178</v>
      </c>
      <c r="AJ2500" s="5"/>
      <c r="AK2500" s="32">
        <v>15249022</v>
      </c>
      <c r="AL2500" s="32">
        <f>SUM(AB2500:AK2500)</f>
        <v>16411200</v>
      </c>
      <c r="AM2500" s="32">
        <v>0</v>
      </c>
      <c r="AN2500" s="32">
        <v>48699911</v>
      </c>
      <c r="AO2500" s="32"/>
      <c r="AP2500" s="32">
        <f>70086598+497506+11471897</f>
        <v>82056001</v>
      </c>
      <c r="AQ2500" s="32">
        <v>0</v>
      </c>
      <c r="AR2500" s="32">
        <f>AM2500+AP2500</f>
        <v>82056001</v>
      </c>
      <c r="AS2500" s="32">
        <f>AR2500+AN2500+AO2500+AQ2500</f>
        <v>130755912</v>
      </c>
      <c r="AT2500" s="28">
        <f>AR2500/($R2500*1000)</f>
        <v>410.28000500000002</v>
      </c>
      <c r="AU2500" s="28">
        <f>AS2500/($R2500*1000)</f>
        <v>653.77955999999995</v>
      </c>
      <c r="AV2500" s="16">
        <f>IF(P2500 = "NRIS",AS2500,AR2500)</f>
        <v>130755912</v>
      </c>
      <c r="BB2500" s="1" t="s">
        <v>73</v>
      </c>
      <c r="BC2500" s="2">
        <v>42902</v>
      </c>
      <c r="BD2500" s="2">
        <v>44225</v>
      </c>
      <c r="BF2500" s="2">
        <v>44075</v>
      </c>
      <c r="BG2500" s="1" t="s">
        <v>87</v>
      </c>
      <c r="BH2500" s="1" t="s">
        <v>259</v>
      </c>
      <c r="BI2500" s="1" t="s">
        <v>93</v>
      </c>
      <c r="BJ2500" s="1" t="s">
        <v>3692</v>
      </c>
      <c r="BK2500" s="1" t="s">
        <v>725</v>
      </c>
      <c r="BL2500" s="1" t="s">
        <v>2376</v>
      </c>
      <c r="BM2500" s="1" t="s">
        <v>126</v>
      </c>
      <c r="BN2500" s="1" t="s">
        <v>5742</v>
      </c>
      <c r="BO2500" s="1">
        <v>200</v>
      </c>
      <c r="BP2500" s="1">
        <v>200</v>
      </c>
      <c r="BQ2500" s="1" t="s">
        <v>97</v>
      </c>
      <c r="BR2500" s="1" t="s">
        <v>98</v>
      </c>
      <c r="BS2500" s="1" t="s">
        <v>71</v>
      </c>
      <c r="BT2500" s="2">
        <v>44440</v>
      </c>
      <c r="BU2500" s="1">
        <v>200</v>
      </c>
      <c r="BV2500" s="1">
        <v>200</v>
      </c>
      <c r="BW2500" s="1">
        <v>0</v>
      </c>
      <c r="BX2500" s="1">
        <v>0</v>
      </c>
    </row>
    <row r="2501" spans="4:76" hidden="1" x14ac:dyDescent="0.25">
      <c r="D2501" s="4"/>
      <c r="E2501" s="5" t="str">
        <f>BJ2501</f>
        <v>DPP-2017-FEB</v>
      </c>
      <c r="F2501" s="5" t="str">
        <f>BK2501</f>
        <v>West</v>
      </c>
      <c r="H2501" s="5" t="str">
        <f>BB2501</f>
        <v>Withdrawn</v>
      </c>
      <c r="I2501" s="6" t="str">
        <f>BS2501</f>
        <v>Not Started</v>
      </c>
      <c r="J2501" s="1" t="s">
        <v>4913</v>
      </c>
      <c r="P2501" s="1" t="str">
        <f>BM2501</f>
        <v>NRIS</v>
      </c>
      <c r="R2501" s="1">
        <f>BP2501</f>
        <v>200</v>
      </c>
      <c r="T2501" s="1" t="str">
        <f>BQ2501</f>
        <v>Wind</v>
      </c>
      <c r="U2501" s="1" t="str">
        <f>BH2501</f>
        <v>Codington County,Deuel County</v>
      </c>
      <c r="V2501" s="1" t="str">
        <f>BI2501</f>
        <v>SD</v>
      </c>
      <c r="AB2501" s="1"/>
      <c r="AC2501" s="1"/>
      <c r="AJ2501" s="5"/>
      <c r="AK2501" s="5"/>
      <c r="AL2501" s="5"/>
      <c r="AM2501" s="5"/>
      <c r="AN2501" s="5"/>
      <c r="AO2501" s="5"/>
      <c r="AP2501" s="5"/>
      <c r="AQ2501" s="5"/>
      <c r="AR2501" s="32"/>
      <c r="AS2501" s="32"/>
      <c r="AT2501" s="28">
        <f>AR2501/($R2501*1000)</f>
        <v>0</v>
      </c>
      <c r="AU2501" s="28">
        <f>AS2501/($R2501*1000)</f>
        <v>0</v>
      </c>
      <c r="BB2501" s="1" t="s">
        <v>73</v>
      </c>
      <c r="BC2501" s="2">
        <v>42667</v>
      </c>
      <c r="BD2501" s="2">
        <v>43686</v>
      </c>
      <c r="BF2501" s="2">
        <v>43723</v>
      </c>
      <c r="BG2501" s="1" t="s">
        <v>203</v>
      </c>
      <c r="BH2501" s="1" t="s">
        <v>4914</v>
      </c>
      <c r="BI2501" s="1" t="s">
        <v>205</v>
      </c>
      <c r="BJ2501" s="1" t="s">
        <v>3220</v>
      </c>
      <c r="BK2501" s="1" t="s">
        <v>725</v>
      </c>
      <c r="BL2501" s="1" t="s">
        <v>726</v>
      </c>
      <c r="BM2501" s="1" t="s">
        <v>126</v>
      </c>
      <c r="BN2501" s="1" t="s">
        <v>4915</v>
      </c>
      <c r="BO2501" s="1">
        <v>200</v>
      </c>
      <c r="BP2501" s="1">
        <v>200</v>
      </c>
      <c r="BQ2501" s="1" t="s">
        <v>97</v>
      </c>
      <c r="BR2501" s="1" t="s">
        <v>98</v>
      </c>
      <c r="BS2501" s="1" t="s">
        <v>84</v>
      </c>
      <c r="BU2501" s="1">
        <v>200</v>
      </c>
      <c r="BV2501" s="1">
        <v>200</v>
      </c>
      <c r="BW2501" s="1">
        <v>0</v>
      </c>
      <c r="BX2501" s="1">
        <v>0</v>
      </c>
    </row>
    <row r="2502" spans="4:76" x14ac:dyDescent="0.25">
      <c r="D2502" s="4"/>
      <c r="E2502" s="5" t="str">
        <f>BJ2502</f>
        <v>DPP-2017-AUG</v>
      </c>
      <c r="F2502" s="5" t="str">
        <f>BK2502</f>
        <v>West</v>
      </c>
      <c r="G2502" s="5" t="str">
        <f>_xlfn.CONCAT(E2502,F2502)</f>
        <v>DPP-2017-AUGWest</v>
      </c>
      <c r="H2502" s="5" t="str">
        <f>BB2502</f>
        <v>Active</v>
      </c>
      <c r="I2502" s="6" t="str">
        <f>BS2502</f>
        <v>Not Started</v>
      </c>
      <c r="J2502" s="1" t="s">
        <v>5576</v>
      </c>
      <c r="P2502" s="1" t="str">
        <f>BM2502</f>
        <v>ERIS</v>
      </c>
      <c r="Q2502" s="1" t="s">
        <v>6202</v>
      </c>
      <c r="R2502" s="1">
        <f>BP2502</f>
        <v>200</v>
      </c>
      <c r="T2502" s="1" t="str">
        <f>BQ2502</f>
        <v>Wind</v>
      </c>
      <c r="U2502" s="1" t="str">
        <f>BH2502</f>
        <v>Codington County,Deuel County</v>
      </c>
      <c r="V2502" s="1" t="str">
        <f>BI2502</f>
        <v>SD</v>
      </c>
      <c r="Z2502" s="1">
        <v>1</v>
      </c>
      <c r="AA2502" s="1">
        <f>IF(H2502="Withdrawn",0,1)</f>
        <v>1</v>
      </c>
      <c r="AB2502" s="36">
        <v>800000</v>
      </c>
      <c r="AC2502" s="36">
        <v>1864413</v>
      </c>
      <c r="AJ2502" s="5"/>
      <c r="AK2502" s="32">
        <v>4210283</v>
      </c>
      <c r="AL2502" s="32">
        <f>SUM(AB2502:AK2502)</f>
        <v>6874696</v>
      </c>
      <c r="AM2502" s="32">
        <v>23624496</v>
      </c>
      <c r="AN2502" s="32">
        <v>92441809</v>
      </c>
      <c r="AO2502" s="32"/>
      <c r="AP2502" s="32">
        <v>34373478</v>
      </c>
      <c r="AQ2502" s="32"/>
      <c r="AR2502" s="32">
        <f>AM2502+AP2502</f>
        <v>57997974</v>
      </c>
      <c r="AS2502" s="32">
        <f>AR2502+AN2502+AO2502+AQ2502</f>
        <v>150439783</v>
      </c>
      <c r="AT2502" s="28">
        <f>AR2502/($R2502*1000)</f>
        <v>289.98987</v>
      </c>
      <c r="AU2502" s="28">
        <f>AS2502/($R2502*1000)</f>
        <v>752.19891500000006</v>
      </c>
      <c r="AV2502" s="16">
        <f>IF(P2502 = "NRIS",AS2502,AR2502)</f>
        <v>57997974</v>
      </c>
      <c r="BB2502" s="1" t="s">
        <v>2374</v>
      </c>
      <c r="BC2502" s="2">
        <v>42902</v>
      </c>
      <c r="BF2502" s="2">
        <v>44454</v>
      </c>
      <c r="BG2502" s="1" t="s">
        <v>203</v>
      </c>
      <c r="BH2502" s="1" t="s">
        <v>4914</v>
      </c>
      <c r="BI2502" s="1" t="s">
        <v>205</v>
      </c>
      <c r="BJ2502" s="1" t="s">
        <v>3692</v>
      </c>
      <c r="BK2502" s="1" t="s">
        <v>725</v>
      </c>
      <c r="BL2502" s="1" t="s">
        <v>2376</v>
      </c>
      <c r="BM2502" s="1" t="s">
        <v>62</v>
      </c>
      <c r="BN2502" s="1" t="s">
        <v>1439</v>
      </c>
      <c r="BO2502" s="1">
        <v>200</v>
      </c>
      <c r="BP2502" s="1">
        <v>200</v>
      </c>
      <c r="BQ2502" s="1" t="s">
        <v>97</v>
      </c>
      <c r="BR2502" s="1" t="s">
        <v>98</v>
      </c>
      <c r="BS2502" s="1" t="s">
        <v>84</v>
      </c>
      <c r="BU2502" s="1">
        <v>200</v>
      </c>
      <c r="BV2502" s="1">
        <v>200</v>
      </c>
      <c r="BW2502" s="1">
        <v>200</v>
      </c>
      <c r="BX2502" s="1">
        <v>0</v>
      </c>
    </row>
    <row r="2503" spans="4:76" hidden="1" x14ac:dyDescent="0.25">
      <c r="D2503" s="4"/>
      <c r="E2503" s="5" t="str">
        <f>BJ2503</f>
        <v>FeS-2016-NOV</v>
      </c>
      <c r="F2503" s="5">
        <f>BK2503</f>
        <v>0</v>
      </c>
      <c r="H2503" s="5" t="str">
        <f>BB2503</f>
        <v>Withdrawn</v>
      </c>
      <c r="I2503" s="6" t="str">
        <f>BS2503</f>
        <v>Not Started</v>
      </c>
      <c r="J2503" s="1" t="s">
        <v>4089</v>
      </c>
      <c r="P2503" s="1" t="str">
        <f>BM2503</f>
        <v>NRIS</v>
      </c>
      <c r="R2503" s="1">
        <f>BP2503</f>
        <v>100</v>
      </c>
      <c r="T2503" s="1" t="str">
        <f>BQ2503</f>
        <v>Wind</v>
      </c>
      <c r="U2503" s="1" t="str">
        <f>BH2503</f>
        <v>Grant County</v>
      </c>
      <c r="V2503" s="1" t="str">
        <f>BI2503</f>
        <v>SD</v>
      </c>
      <c r="AB2503" s="1"/>
      <c r="AC2503" s="1"/>
      <c r="AJ2503" s="5"/>
      <c r="AK2503" s="5"/>
      <c r="AL2503" s="5"/>
      <c r="AM2503" s="5"/>
      <c r="AN2503" s="5"/>
      <c r="AO2503" s="5"/>
      <c r="AP2503" s="5"/>
      <c r="AQ2503" s="5"/>
      <c r="AR2503" s="32"/>
      <c r="AS2503" s="32"/>
      <c r="AT2503" s="28">
        <f>AR2503/($R2503*1000)</f>
        <v>0</v>
      </c>
      <c r="AU2503" s="28">
        <f>AS2503/($R2503*1000)</f>
        <v>0</v>
      </c>
      <c r="BB2503" s="1" t="s">
        <v>73</v>
      </c>
      <c r="BC2503" s="2">
        <v>42667</v>
      </c>
      <c r="BD2503" s="2">
        <v>42937</v>
      </c>
      <c r="BF2503" s="2">
        <v>44013</v>
      </c>
      <c r="BG2503" s="1" t="s">
        <v>91</v>
      </c>
      <c r="BH2503" s="1" t="s">
        <v>204</v>
      </c>
      <c r="BI2503" s="1" t="s">
        <v>205</v>
      </c>
      <c r="BJ2503" s="1" t="s">
        <v>3348</v>
      </c>
      <c r="BL2503" s="1" t="s">
        <v>536</v>
      </c>
      <c r="BM2503" s="1" t="s">
        <v>126</v>
      </c>
      <c r="BN2503" s="1" t="s">
        <v>78</v>
      </c>
      <c r="BO2503" s="1">
        <v>100</v>
      </c>
      <c r="BP2503" s="1">
        <v>100</v>
      </c>
      <c r="BQ2503" s="1" t="s">
        <v>97</v>
      </c>
      <c r="BR2503" s="1" t="s">
        <v>98</v>
      </c>
      <c r="BS2503" s="1" t="s">
        <v>84</v>
      </c>
      <c r="BU2503" s="1">
        <v>0</v>
      </c>
      <c r="BV2503" s="1">
        <v>0</v>
      </c>
      <c r="BW2503" s="1">
        <v>0</v>
      </c>
      <c r="BX2503" s="1">
        <v>0</v>
      </c>
    </row>
    <row r="2504" spans="4:76" hidden="1" x14ac:dyDescent="0.25">
      <c r="D2504" s="4"/>
      <c r="E2504" s="5" t="str">
        <f>BJ2504</f>
        <v>FeS-2016-NOV</v>
      </c>
      <c r="F2504" s="5">
        <f>BK2504</f>
        <v>0</v>
      </c>
      <c r="H2504" s="5" t="str">
        <f>BB2504</f>
        <v>Withdrawn</v>
      </c>
      <c r="I2504" s="6" t="str">
        <f>BS2504</f>
        <v>Not Started</v>
      </c>
      <c r="J2504" s="1" t="s">
        <v>4090</v>
      </c>
      <c r="P2504" s="1" t="str">
        <f>BM2504</f>
        <v>NRIS</v>
      </c>
      <c r="R2504" s="1">
        <f>BP2504</f>
        <v>100</v>
      </c>
      <c r="T2504" s="1" t="str">
        <f>BQ2504</f>
        <v>Wind</v>
      </c>
      <c r="U2504" s="1" t="str">
        <f>BH2504</f>
        <v>Grant County</v>
      </c>
      <c r="V2504" s="1" t="str">
        <f>BI2504</f>
        <v>SD</v>
      </c>
      <c r="AB2504" s="1"/>
      <c r="AC2504" s="1"/>
      <c r="AJ2504" s="5"/>
      <c r="AK2504" s="5"/>
      <c r="AL2504" s="5"/>
      <c r="AM2504" s="5"/>
      <c r="AN2504" s="5"/>
      <c r="AO2504" s="5"/>
      <c r="AP2504" s="5"/>
      <c r="AQ2504" s="5"/>
      <c r="AR2504" s="32"/>
      <c r="AS2504" s="32"/>
      <c r="AT2504" s="28">
        <f>AR2504/($R2504*1000)</f>
        <v>0</v>
      </c>
      <c r="AU2504" s="28">
        <f>AS2504/($R2504*1000)</f>
        <v>0</v>
      </c>
      <c r="BB2504" s="1" t="s">
        <v>73</v>
      </c>
      <c r="BC2504" s="2">
        <v>42667</v>
      </c>
      <c r="BD2504" s="2">
        <v>42937</v>
      </c>
      <c r="BF2504" s="2">
        <v>44014</v>
      </c>
      <c r="BG2504" s="1" t="s">
        <v>91</v>
      </c>
      <c r="BH2504" s="1" t="s">
        <v>204</v>
      </c>
      <c r="BI2504" s="1" t="s">
        <v>205</v>
      </c>
      <c r="BJ2504" s="1" t="s">
        <v>3348</v>
      </c>
      <c r="BL2504" s="1" t="s">
        <v>536</v>
      </c>
      <c r="BM2504" s="1" t="s">
        <v>126</v>
      </c>
      <c r="BN2504" s="1" t="s">
        <v>78</v>
      </c>
      <c r="BO2504" s="1">
        <v>100</v>
      </c>
      <c r="BP2504" s="1">
        <v>100</v>
      </c>
      <c r="BQ2504" s="1" t="s">
        <v>97</v>
      </c>
      <c r="BR2504" s="1" t="s">
        <v>98</v>
      </c>
      <c r="BS2504" s="1" t="s">
        <v>84</v>
      </c>
      <c r="BU2504" s="1">
        <v>0</v>
      </c>
      <c r="BV2504" s="1">
        <v>0</v>
      </c>
      <c r="BW2504" s="1">
        <v>0</v>
      </c>
      <c r="BX2504" s="1">
        <v>0</v>
      </c>
    </row>
    <row r="2505" spans="4:76" hidden="1" x14ac:dyDescent="0.25">
      <c r="D2505" s="4"/>
      <c r="E2505" s="5" t="str">
        <f>BJ2505</f>
        <v>DPP-2017-AUG</v>
      </c>
      <c r="F2505" s="5" t="str">
        <f>BK2505</f>
        <v>West</v>
      </c>
      <c r="H2505" s="5" t="str">
        <f>BB2505</f>
        <v>Withdrawn</v>
      </c>
      <c r="I2505" s="6" t="str">
        <f>BS2505</f>
        <v>Not Started</v>
      </c>
      <c r="J2505" s="1" t="s">
        <v>4773</v>
      </c>
      <c r="P2505" s="1" t="str">
        <f>BM2505</f>
        <v>NRIS</v>
      </c>
      <c r="R2505" s="1">
        <f>BP2505</f>
        <v>200</v>
      </c>
      <c r="T2505" s="1" t="str">
        <f>BQ2505</f>
        <v>Wind</v>
      </c>
      <c r="U2505" s="1" t="str">
        <f>BH2505</f>
        <v>Murray County</v>
      </c>
      <c r="V2505" s="1" t="str">
        <f>BI2505</f>
        <v>MN</v>
      </c>
      <c r="AJ2505" s="5"/>
      <c r="AK2505" s="5"/>
      <c r="AL2505" s="5"/>
      <c r="AM2505" s="5"/>
      <c r="AN2505" s="5"/>
      <c r="AO2505" s="5"/>
      <c r="AP2505" s="5"/>
      <c r="AQ2505" s="5"/>
      <c r="AR2505" s="32"/>
      <c r="AS2505" s="32"/>
      <c r="AT2505" s="28">
        <f>AR2505/($R2505*1000)</f>
        <v>0</v>
      </c>
      <c r="AU2505" s="28">
        <f>AS2505/($R2505*1000)</f>
        <v>0</v>
      </c>
      <c r="BB2505" s="1" t="s">
        <v>73</v>
      </c>
      <c r="BC2505" s="2">
        <v>42902</v>
      </c>
      <c r="BD2505" s="2">
        <v>43511</v>
      </c>
      <c r="BF2505" s="2">
        <v>44089</v>
      </c>
      <c r="BG2505" s="1" t="s">
        <v>153</v>
      </c>
      <c r="BH2505" s="1" t="s">
        <v>162</v>
      </c>
      <c r="BI2505" s="1" t="s">
        <v>93</v>
      </c>
      <c r="BJ2505" s="1" t="s">
        <v>3692</v>
      </c>
      <c r="BK2505" s="1" t="s">
        <v>725</v>
      </c>
      <c r="BL2505" s="1" t="s">
        <v>2376</v>
      </c>
      <c r="BM2505" s="1" t="s">
        <v>126</v>
      </c>
      <c r="BN2505" s="1" t="s">
        <v>4774</v>
      </c>
      <c r="BO2505" s="1">
        <v>200</v>
      </c>
      <c r="BP2505" s="1">
        <v>200</v>
      </c>
      <c r="BQ2505" s="1" t="s">
        <v>97</v>
      </c>
      <c r="BR2505" s="1" t="s">
        <v>98</v>
      </c>
      <c r="BS2505" s="1" t="s">
        <v>84</v>
      </c>
      <c r="BU2505" s="1">
        <v>0</v>
      </c>
      <c r="BV2505" s="1">
        <v>0</v>
      </c>
      <c r="BW2505" s="1">
        <v>0</v>
      </c>
      <c r="BX2505" s="1">
        <v>0</v>
      </c>
    </row>
    <row r="2506" spans="4:76" hidden="1" x14ac:dyDescent="0.25">
      <c r="D2506" s="4"/>
      <c r="E2506" s="5" t="str">
        <f>BJ2506</f>
        <v>DPP-2017-AUG</v>
      </c>
      <c r="F2506" s="5" t="str">
        <f>BK2506</f>
        <v>West</v>
      </c>
      <c r="H2506" s="5" t="str">
        <f>BB2506</f>
        <v>Withdrawn</v>
      </c>
      <c r="I2506" s="6" t="str">
        <f>BS2506</f>
        <v>Not Started</v>
      </c>
      <c r="J2506" s="1" t="s">
        <v>4587</v>
      </c>
      <c r="P2506" s="1" t="str">
        <f>BM2506</f>
        <v>NRIS</v>
      </c>
      <c r="R2506" s="1">
        <f>BP2506</f>
        <v>200</v>
      </c>
      <c r="T2506" s="1" t="str">
        <f>BQ2506</f>
        <v>Wind</v>
      </c>
      <c r="U2506" s="1" t="str">
        <f>BH2506</f>
        <v>Cottonwood County</v>
      </c>
      <c r="V2506" s="1" t="str">
        <f>BI2506</f>
        <v>MN</v>
      </c>
      <c r="AJ2506" s="5"/>
      <c r="AK2506" s="5"/>
      <c r="AL2506" s="5"/>
      <c r="AM2506" s="5"/>
      <c r="AN2506" s="5"/>
      <c r="AO2506" s="5"/>
      <c r="AP2506" s="5"/>
      <c r="AQ2506" s="5"/>
      <c r="AR2506" s="32"/>
      <c r="AS2506" s="32"/>
      <c r="AT2506" s="28">
        <f>AR2506/($R2506*1000)</f>
        <v>0</v>
      </c>
      <c r="AU2506" s="28">
        <f>AS2506/($R2506*1000)</f>
        <v>0</v>
      </c>
      <c r="BB2506" s="1" t="s">
        <v>73</v>
      </c>
      <c r="BC2506" s="2">
        <v>42902</v>
      </c>
      <c r="BD2506" s="2">
        <v>43423</v>
      </c>
      <c r="BF2506" s="2">
        <v>43723</v>
      </c>
      <c r="BG2506" s="1" t="s">
        <v>153</v>
      </c>
      <c r="BH2506" s="1" t="s">
        <v>632</v>
      </c>
      <c r="BI2506" s="1" t="s">
        <v>93</v>
      </c>
      <c r="BJ2506" s="1" t="s">
        <v>3692</v>
      </c>
      <c r="BK2506" s="1" t="s">
        <v>725</v>
      </c>
      <c r="BL2506" s="1" t="s">
        <v>2376</v>
      </c>
      <c r="BM2506" s="1" t="s">
        <v>126</v>
      </c>
      <c r="BN2506" s="1" t="s">
        <v>4588</v>
      </c>
      <c r="BO2506" s="1">
        <v>200</v>
      </c>
      <c r="BP2506" s="1">
        <v>200</v>
      </c>
      <c r="BQ2506" s="1" t="s">
        <v>97</v>
      </c>
      <c r="BR2506" s="1" t="s">
        <v>98</v>
      </c>
      <c r="BS2506" s="1" t="s">
        <v>84</v>
      </c>
      <c r="BU2506" s="1">
        <v>0</v>
      </c>
      <c r="BV2506" s="1">
        <v>0</v>
      </c>
      <c r="BW2506" s="1">
        <v>0</v>
      </c>
      <c r="BX2506" s="1">
        <v>0</v>
      </c>
    </row>
    <row r="2507" spans="4:76" hidden="1" x14ac:dyDescent="0.25">
      <c r="D2507" s="4"/>
      <c r="E2507" s="5" t="str">
        <f>BJ2507</f>
        <v>FeS-2016-NOV</v>
      </c>
      <c r="F2507" s="5">
        <f>BK2507</f>
        <v>0</v>
      </c>
      <c r="H2507" s="5" t="str">
        <f>BB2507</f>
        <v>Withdrawn</v>
      </c>
      <c r="I2507" s="6" t="str">
        <f>BS2507</f>
        <v>Not Started</v>
      </c>
      <c r="J2507" s="1" t="s">
        <v>4091</v>
      </c>
      <c r="P2507" s="1" t="str">
        <f>BM2507</f>
        <v>NRIS</v>
      </c>
      <c r="R2507" s="1">
        <f>BP2507</f>
        <v>100</v>
      </c>
      <c r="T2507" s="1" t="str">
        <f>BQ2507</f>
        <v>Wind</v>
      </c>
      <c r="U2507" s="1" t="str">
        <f>BH2507</f>
        <v>Barnes County, Stutsman County</v>
      </c>
      <c r="V2507" s="1" t="str">
        <f>BI2507</f>
        <v>ND</v>
      </c>
      <c r="AB2507" s="1"/>
      <c r="AC2507" s="1"/>
      <c r="AJ2507" s="5"/>
      <c r="AK2507" s="5"/>
      <c r="AL2507" s="5"/>
      <c r="AM2507" s="5"/>
      <c r="AN2507" s="5"/>
      <c r="AO2507" s="5"/>
      <c r="AP2507" s="5"/>
      <c r="AQ2507" s="5"/>
      <c r="AR2507" s="32"/>
      <c r="AS2507" s="32"/>
      <c r="AT2507" s="28">
        <f>AR2507/($R2507*1000)</f>
        <v>0</v>
      </c>
      <c r="AU2507" s="28">
        <f>AS2507/($R2507*1000)</f>
        <v>0</v>
      </c>
      <c r="BB2507" s="1" t="s">
        <v>73</v>
      </c>
      <c r="BC2507" s="2">
        <v>42676</v>
      </c>
      <c r="BD2507" s="2">
        <v>42937</v>
      </c>
      <c r="BF2507" s="2">
        <v>44013</v>
      </c>
      <c r="BG2507" s="1" t="s">
        <v>203</v>
      </c>
      <c r="BH2507" s="1" t="s">
        <v>4092</v>
      </c>
      <c r="BI2507" s="1" t="s">
        <v>194</v>
      </c>
      <c r="BJ2507" s="1" t="s">
        <v>3348</v>
      </c>
      <c r="BL2507" s="1" t="s">
        <v>536</v>
      </c>
      <c r="BM2507" s="1" t="s">
        <v>126</v>
      </c>
      <c r="BN2507" s="1" t="s">
        <v>78</v>
      </c>
      <c r="BO2507" s="1">
        <v>100</v>
      </c>
      <c r="BP2507" s="1">
        <v>100</v>
      </c>
      <c r="BQ2507" s="1" t="s">
        <v>97</v>
      </c>
      <c r="BR2507" s="1" t="s">
        <v>98</v>
      </c>
      <c r="BS2507" s="1" t="s">
        <v>84</v>
      </c>
      <c r="BU2507" s="1">
        <v>0</v>
      </c>
      <c r="BV2507" s="1">
        <v>0</v>
      </c>
      <c r="BW2507" s="1">
        <v>0</v>
      </c>
      <c r="BX2507" s="1">
        <v>0</v>
      </c>
    </row>
    <row r="2508" spans="4:76" hidden="1" x14ac:dyDescent="0.25">
      <c r="D2508" s="4"/>
      <c r="E2508" s="5" t="str">
        <f>BJ2508</f>
        <v>DPP-2017-FEB</v>
      </c>
      <c r="F2508" s="5" t="str">
        <f>BK2508</f>
        <v>East (ITC)</v>
      </c>
      <c r="H2508" s="5" t="str">
        <f>BB2508</f>
        <v>Done</v>
      </c>
      <c r="I2508" s="6" t="str">
        <f>BS2508</f>
        <v>Under Construction</v>
      </c>
      <c r="J2508" s="1" t="s">
        <v>5587</v>
      </c>
      <c r="P2508" s="1" t="str">
        <f>BM2508</f>
        <v>NRIS</v>
      </c>
      <c r="R2508" s="1">
        <f>BP2508</f>
        <v>200.1</v>
      </c>
      <c r="T2508" s="1" t="str">
        <f>BQ2508</f>
        <v>Wind</v>
      </c>
      <c r="U2508" s="1" t="str">
        <f>BH2508</f>
        <v>Isabella County</v>
      </c>
      <c r="V2508" s="1" t="str">
        <f>BI2508</f>
        <v>MI</v>
      </c>
      <c r="AB2508" s="1"/>
      <c r="AC2508" s="1"/>
      <c r="AJ2508" s="5"/>
      <c r="AK2508" s="5"/>
      <c r="AL2508" s="5"/>
      <c r="AM2508" s="5"/>
      <c r="AN2508" s="5"/>
      <c r="AO2508" s="5"/>
      <c r="AP2508" s="5"/>
      <c r="AQ2508" s="5"/>
      <c r="AR2508" s="32"/>
      <c r="AS2508" s="32"/>
      <c r="AT2508" s="28">
        <f>AR2508/($R2508*1000)</f>
        <v>0</v>
      </c>
      <c r="AU2508" s="28">
        <f>AS2508/($R2508*1000)</f>
        <v>0</v>
      </c>
      <c r="BB2508" s="1" t="s">
        <v>58</v>
      </c>
      <c r="BC2508" s="2">
        <v>42676</v>
      </c>
      <c r="BE2508" s="2">
        <v>43746</v>
      </c>
      <c r="BF2508" s="2">
        <v>43711</v>
      </c>
      <c r="BG2508" s="1" t="s">
        <v>139</v>
      </c>
      <c r="BH2508" s="1" t="s">
        <v>5565</v>
      </c>
      <c r="BI2508" s="1" t="s">
        <v>130</v>
      </c>
      <c r="BJ2508" s="1" t="s">
        <v>3220</v>
      </c>
      <c r="BK2508" s="1" t="s">
        <v>1808</v>
      </c>
      <c r="BL2508" s="1" t="s">
        <v>726</v>
      </c>
      <c r="BM2508" s="1" t="s">
        <v>126</v>
      </c>
      <c r="BN2508" s="1" t="s">
        <v>5566</v>
      </c>
      <c r="BO2508" s="1">
        <v>200.1</v>
      </c>
      <c r="BP2508" s="1">
        <v>200.1</v>
      </c>
      <c r="BQ2508" s="1" t="s">
        <v>97</v>
      </c>
      <c r="BR2508" s="1" t="s">
        <v>98</v>
      </c>
      <c r="BS2508" s="1" t="s">
        <v>71</v>
      </c>
      <c r="BT2508" s="2">
        <v>44012</v>
      </c>
      <c r="BU2508" s="1">
        <v>200.1</v>
      </c>
      <c r="BV2508" s="1">
        <v>200.1</v>
      </c>
      <c r="BW2508" s="1">
        <v>186.3</v>
      </c>
      <c r="BX2508" s="1">
        <v>186.3</v>
      </c>
    </row>
    <row r="2509" spans="4:76" hidden="1" x14ac:dyDescent="0.25">
      <c r="D2509" s="4"/>
      <c r="E2509" s="5" t="str">
        <f>BJ2509</f>
        <v>FeS-2016-NOV</v>
      </c>
      <c r="F2509" s="5">
        <f>BK2509</f>
        <v>0</v>
      </c>
      <c r="H2509" s="5" t="str">
        <f>BB2509</f>
        <v>Withdrawn</v>
      </c>
      <c r="I2509" s="6" t="str">
        <f>BS2509</f>
        <v>Not Started</v>
      </c>
      <c r="J2509" s="1" t="s">
        <v>4100</v>
      </c>
      <c r="P2509" s="1" t="str">
        <f>BM2509</f>
        <v>NRIS</v>
      </c>
      <c r="R2509" s="1">
        <f>BP2509</f>
        <v>100</v>
      </c>
      <c r="T2509" s="1" t="str">
        <f>BQ2509</f>
        <v>Wind</v>
      </c>
      <c r="U2509" s="1" t="str">
        <f>BH2509</f>
        <v>Clark County</v>
      </c>
      <c r="V2509" s="1" t="str">
        <f>BI2509</f>
        <v>SD</v>
      </c>
      <c r="AB2509" s="1"/>
      <c r="AC2509" s="1"/>
      <c r="AJ2509" s="5"/>
      <c r="AK2509" s="5"/>
      <c r="AL2509" s="5"/>
      <c r="AM2509" s="5"/>
      <c r="AN2509" s="5"/>
      <c r="AO2509" s="5"/>
      <c r="AP2509" s="5"/>
      <c r="AQ2509" s="5"/>
      <c r="AR2509" s="32"/>
      <c r="AS2509" s="32"/>
      <c r="AT2509" s="28">
        <f>AR2509/($R2509*1000)</f>
        <v>0</v>
      </c>
      <c r="AU2509" s="28">
        <f>AS2509/($R2509*1000)</f>
        <v>0</v>
      </c>
      <c r="BB2509" s="1" t="s">
        <v>73</v>
      </c>
      <c r="BC2509" s="2">
        <v>42678</v>
      </c>
      <c r="BD2509" s="2">
        <v>42937</v>
      </c>
      <c r="BF2509" s="2">
        <v>43678</v>
      </c>
      <c r="BG2509" s="1" t="s">
        <v>203</v>
      </c>
      <c r="BH2509" s="1" t="s">
        <v>2829</v>
      </c>
      <c r="BI2509" s="1" t="s">
        <v>205</v>
      </c>
      <c r="BJ2509" s="1" t="s">
        <v>3348</v>
      </c>
      <c r="BL2509" s="1" t="s">
        <v>536</v>
      </c>
      <c r="BM2509" s="1" t="s">
        <v>126</v>
      </c>
      <c r="BN2509" s="1" t="s">
        <v>78</v>
      </c>
      <c r="BO2509" s="1">
        <v>100</v>
      </c>
      <c r="BP2509" s="1">
        <v>100</v>
      </c>
      <c r="BQ2509" s="1" t="s">
        <v>97</v>
      </c>
      <c r="BR2509" s="1" t="s">
        <v>98</v>
      </c>
      <c r="BS2509" s="1" t="s">
        <v>84</v>
      </c>
      <c r="BU2509" s="1">
        <v>0</v>
      </c>
      <c r="BV2509" s="1">
        <v>0</v>
      </c>
      <c r="BW2509" s="1">
        <v>0</v>
      </c>
      <c r="BX2509" s="1">
        <v>0</v>
      </c>
    </row>
    <row r="2510" spans="4:76" hidden="1" x14ac:dyDescent="0.25">
      <c r="D2510" s="4"/>
      <c r="E2510" s="5" t="str">
        <f>BJ2510</f>
        <v>FeS-2016-NOV</v>
      </c>
      <c r="F2510" s="5">
        <f>BK2510</f>
        <v>0</v>
      </c>
      <c r="H2510" s="5" t="str">
        <f>BB2510</f>
        <v>Withdrawn</v>
      </c>
      <c r="I2510" s="6" t="str">
        <f>BS2510</f>
        <v>Not Started</v>
      </c>
      <c r="J2510" s="1" t="s">
        <v>4104</v>
      </c>
      <c r="P2510" s="1" t="str">
        <f>BM2510</f>
        <v>NRIS</v>
      </c>
      <c r="R2510" s="1">
        <f>BP2510</f>
        <v>100</v>
      </c>
      <c r="T2510" s="1" t="str">
        <f>BQ2510</f>
        <v>Wind</v>
      </c>
      <c r="U2510" s="1" t="str">
        <f>BH2510</f>
        <v>Clark County</v>
      </c>
      <c r="V2510" s="1" t="str">
        <f>BI2510</f>
        <v>SD</v>
      </c>
      <c r="AB2510" s="1"/>
      <c r="AC2510" s="1"/>
      <c r="AJ2510" s="5"/>
      <c r="AK2510" s="5"/>
      <c r="AL2510" s="5"/>
      <c r="AM2510" s="5"/>
      <c r="AN2510" s="5"/>
      <c r="AO2510" s="5"/>
      <c r="AP2510" s="5"/>
      <c r="AQ2510" s="5"/>
      <c r="AR2510" s="32"/>
      <c r="AS2510" s="32"/>
      <c r="AT2510" s="28">
        <f>AR2510/($R2510*1000)</f>
        <v>0</v>
      </c>
      <c r="AU2510" s="28">
        <f>AS2510/($R2510*1000)</f>
        <v>0</v>
      </c>
      <c r="BB2510" s="1" t="s">
        <v>73</v>
      </c>
      <c r="BC2510" s="2">
        <v>42678</v>
      </c>
      <c r="BD2510" s="2">
        <v>42937</v>
      </c>
      <c r="BF2510" s="2">
        <v>43678</v>
      </c>
      <c r="BG2510" s="1" t="s">
        <v>203</v>
      </c>
      <c r="BH2510" s="1" t="s">
        <v>2829</v>
      </c>
      <c r="BI2510" s="1" t="s">
        <v>205</v>
      </c>
      <c r="BJ2510" s="1" t="s">
        <v>3348</v>
      </c>
      <c r="BL2510" s="1" t="s">
        <v>536</v>
      </c>
      <c r="BM2510" s="1" t="s">
        <v>126</v>
      </c>
      <c r="BN2510" s="1" t="s">
        <v>78</v>
      </c>
      <c r="BO2510" s="1">
        <v>100</v>
      </c>
      <c r="BP2510" s="1">
        <v>100</v>
      </c>
      <c r="BQ2510" s="1" t="s">
        <v>97</v>
      </c>
      <c r="BR2510" s="1" t="s">
        <v>98</v>
      </c>
      <c r="BS2510" s="1" t="s">
        <v>84</v>
      </c>
      <c r="BU2510" s="1">
        <v>0</v>
      </c>
      <c r="BV2510" s="1">
        <v>0</v>
      </c>
      <c r="BW2510" s="1">
        <v>0</v>
      </c>
      <c r="BX2510" s="1">
        <v>0</v>
      </c>
    </row>
    <row r="2511" spans="4:76" hidden="1" x14ac:dyDescent="0.25">
      <c r="D2511" s="4"/>
      <c r="E2511" s="5" t="str">
        <f>BJ2511</f>
        <v>DPP-2017-FEB</v>
      </c>
      <c r="F2511" s="5" t="str">
        <f>BK2511</f>
        <v>West</v>
      </c>
      <c r="H2511" s="5" t="str">
        <f>BB2511</f>
        <v>Withdrawn</v>
      </c>
      <c r="I2511" s="6" t="str">
        <f>BS2511</f>
        <v>Not Started</v>
      </c>
      <c r="J2511" s="1" t="s">
        <v>4839</v>
      </c>
      <c r="P2511" s="1" t="str">
        <f>BM2511</f>
        <v>ERIS</v>
      </c>
      <c r="R2511" s="1">
        <f>BP2511</f>
        <v>200</v>
      </c>
      <c r="T2511" s="1" t="str">
        <f>BQ2511</f>
        <v>Wind</v>
      </c>
      <c r="U2511" s="1" t="str">
        <f>BH2511</f>
        <v>Palo Alto County</v>
      </c>
      <c r="V2511" s="1" t="str">
        <f>BI2511</f>
        <v>IA</v>
      </c>
      <c r="AB2511" s="1"/>
      <c r="AC2511" s="1"/>
      <c r="AJ2511" s="5"/>
      <c r="AK2511" s="5"/>
      <c r="AL2511" s="5"/>
      <c r="AM2511" s="5"/>
      <c r="AN2511" s="5"/>
      <c r="AO2511" s="5"/>
      <c r="AP2511" s="5"/>
      <c r="AQ2511" s="5"/>
      <c r="AR2511" s="32"/>
      <c r="AS2511" s="32"/>
      <c r="AT2511" s="28">
        <f>AR2511/($R2511*1000)</f>
        <v>0</v>
      </c>
      <c r="AU2511" s="28">
        <f>AS2511/($R2511*1000)</f>
        <v>0</v>
      </c>
      <c r="BB2511" s="1" t="s">
        <v>73</v>
      </c>
      <c r="BC2511" s="2">
        <v>42682</v>
      </c>
      <c r="BD2511" s="2">
        <v>43564</v>
      </c>
      <c r="BF2511" s="2">
        <v>44097</v>
      </c>
      <c r="BG2511" s="1" t="s">
        <v>251</v>
      </c>
      <c r="BH2511" s="1" t="s">
        <v>414</v>
      </c>
      <c r="BI2511" s="1" t="s">
        <v>89</v>
      </c>
      <c r="BJ2511" s="1" t="s">
        <v>3220</v>
      </c>
      <c r="BK2511" s="1" t="s">
        <v>725</v>
      </c>
      <c r="BL2511" s="1" t="s">
        <v>726</v>
      </c>
      <c r="BM2511" s="1" t="s">
        <v>62</v>
      </c>
      <c r="BN2511" s="1" t="s">
        <v>4840</v>
      </c>
      <c r="BO2511" s="1">
        <v>200</v>
      </c>
      <c r="BP2511" s="1">
        <v>200</v>
      </c>
      <c r="BQ2511" s="1" t="s">
        <v>97</v>
      </c>
      <c r="BR2511" s="1" t="s">
        <v>98</v>
      </c>
      <c r="BS2511" s="1" t="s">
        <v>84</v>
      </c>
      <c r="BU2511" s="1">
        <v>0</v>
      </c>
      <c r="BV2511" s="1">
        <v>0</v>
      </c>
      <c r="BW2511" s="1">
        <v>0</v>
      </c>
      <c r="BX2511" s="1">
        <v>0</v>
      </c>
    </row>
    <row r="2512" spans="4:76" hidden="1" x14ac:dyDescent="0.25">
      <c r="D2512" s="4"/>
      <c r="E2512" s="5" t="str">
        <f>BJ2512</f>
        <v>DPP-2017-FEB</v>
      </c>
      <c r="F2512" s="5" t="str">
        <f>BK2512</f>
        <v>West</v>
      </c>
      <c r="H2512" s="5" t="str">
        <f>BB2512</f>
        <v>Withdrawn</v>
      </c>
      <c r="I2512" s="6" t="str">
        <f>BS2512</f>
        <v>Not Started</v>
      </c>
      <c r="J2512" s="1" t="s">
        <v>4841</v>
      </c>
      <c r="P2512" s="1" t="str">
        <f>BM2512</f>
        <v>ERIS</v>
      </c>
      <c r="R2512" s="1">
        <f>BP2512</f>
        <v>200</v>
      </c>
      <c r="T2512" s="1" t="str">
        <f>BQ2512</f>
        <v>Wind</v>
      </c>
      <c r="U2512" s="1" t="str">
        <f>BH2512</f>
        <v>Franklin County</v>
      </c>
      <c r="V2512" s="1" t="str">
        <f>BI2512</f>
        <v>IA</v>
      </c>
      <c r="AB2512" s="1"/>
      <c r="AC2512" s="1"/>
      <c r="AJ2512" s="5"/>
      <c r="AK2512" s="5"/>
      <c r="AL2512" s="5"/>
      <c r="AM2512" s="5"/>
      <c r="AN2512" s="5"/>
      <c r="AO2512" s="5"/>
      <c r="AP2512" s="5"/>
      <c r="AQ2512" s="5"/>
      <c r="AR2512" s="32"/>
      <c r="AS2512" s="32"/>
      <c r="AT2512" s="28">
        <f>AR2512/($R2512*1000)</f>
        <v>0</v>
      </c>
      <c r="AU2512" s="28">
        <f>AS2512/($R2512*1000)</f>
        <v>0</v>
      </c>
      <c r="BB2512" s="1" t="s">
        <v>73</v>
      </c>
      <c r="BC2512" s="2">
        <v>42682</v>
      </c>
      <c r="BD2512" s="2">
        <v>43564</v>
      </c>
      <c r="BF2512" s="2">
        <v>44097</v>
      </c>
      <c r="BG2512" s="1" t="s">
        <v>87</v>
      </c>
      <c r="BH2512" s="1" t="s">
        <v>1112</v>
      </c>
      <c r="BI2512" s="1" t="s">
        <v>89</v>
      </c>
      <c r="BJ2512" s="1" t="s">
        <v>3220</v>
      </c>
      <c r="BK2512" s="1" t="s">
        <v>725</v>
      </c>
      <c r="BL2512" s="1" t="s">
        <v>726</v>
      </c>
      <c r="BM2512" s="1" t="s">
        <v>62</v>
      </c>
      <c r="BN2512" s="1" t="s">
        <v>4842</v>
      </c>
      <c r="BO2512" s="1">
        <v>200</v>
      </c>
      <c r="BP2512" s="1">
        <v>200</v>
      </c>
      <c r="BQ2512" s="1" t="s">
        <v>97</v>
      </c>
      <c r="BR2512" s="1" t="s">
        <v>98</v>
      </c>
      <c r="BS2512" s="1" t="s">
        <v>84</v>
      </c>
      <c r="BU2512" s="1">
        <v>0</v>
      </c>
      <c r="BV2512" s="1">
        <v>0</v>
      </c>
      <c r="BW2512" s="1">
        <v>0</v>
      </c>
      <c r="BX2512" s="1">
        <v>0</v>
      </c>
    </row>
    <row r="2513" spans="4:76" hidden="1" x14ac:dyDescent="0.25">
      <c r="D2513" s="4"/>
      <c r="E2513" s="5" t="str">
        <f>BJ2513</f>
        <v>FeS-2016-NOV</v>
      </c>
      <c r="F2513" s="5">
        <f>BK2513</f>
        <v>0</v>
      </c>
      <c r="H2513" s="5" t="str">
        <f>BB2513</f>
        <v>Withdrawn</v>
      </c>
      <c r="I2513" s="6" t="str">
        <f>BS2513</f>
        <v>Not Started</v>
      </c>
      <c r="J2513" s="1" t="s">
        <v>4105</v>
      </c>
      <c r="P2513" s="1" t="str">
        <f>BM2513</f>
        <v>NRIS</v>
      </c>
      <c r="R2513" s="1">
        <f>BP2513</f>
        <v>100</v>
      </c>
      <c r="T2513" s="1" t="str">
        <f>BQ2513</f>
        <v>Solar</v>
      </c>
      <c r="U2513" s="1" t="str">
        <f>BH2513</f>
        <v>Morrison County</v>
      </c>
      <c r="V2513" s="1" t="str">
        <f>BI2513</f>
        <v>MN</v>
      </c>
      <c r="AB2513" s="1"/>
      <c r="AC2513" s="1"/>
      <c r="AJ2513" s="5"/>
      <c r="AK2513" s="5"/>
      <c r="AL2513" s="5"/>
      <c r="AM2513" s="5"/>
      <c r="AN2513" s="5"/>
      <c r="AO2513" s="5"/>
      <c r="AP2513" s="5"/>
      <c r="AQ2513" s="5"/>
      <c r="AR2513" s="32"/>
      <c r="AS2513" s="32"/>
      <c r="AT2513" s="28">
        <f>AR2513/($R2513*1000)</f>
        <v>0</v>
      </c>
      <c r="AU2513" s="28">
        <f>AS2513/($R2513*1000)</f>
        <v>0</v>
      </c>
      <c r="BB2513" s="1" t="s">
        <v>73</v>
      </c>
      <c r="BC2513" s="2">
        <v>42684</v>
      </c>
      <c r="BD2513" s="2">
        <v>42937</v>
      </c>
      <c r="BF2513" s="2">
        <v>43708</v>
      </c>
      <c r="BG2513" s="1" t="s">
        <v>153</v>
      </c>
      <c r="BH2513" s="1" t="s">
        <v>663</v>
      </c>
      <c r="BI2513" s="1" t="s">
        <v>93</v>
      </c>
      <c r="BJ2513" s="1" t="s">
        <v>3348</v>
      </c>
      <c r="BL2513" s="1" t="s">
        <v>536</v>
      </c>
      <c r="BM2513" s="1" t="s">
        <v>126</v>
      </c>
      <c r="BN2513" s="1" t="s">
        <v>78</v>
      </c>
      <c r="BO2513" s="1">
        <v>100</v>
      </c>
      <c r="BP2513" s="1">
        <v>100</v>
      </c>
      <c r="BQ2513" s="1" t="s">
        <v>1485</v>
      </c>
      <c r="BR2513" s="1" t="s">
        <v>1486</v>
      </c>
      <c r="BS2513" s="1" t="s">
        <v>84</v>
      </c>
      <c r="BU2513" s="1">
        <v>0</v>
      </c>
      <c r="BV2513" s="1">
        <v>0</v>
      </c>
      <c r="BW2513" s="1">
        <v>0</v>
      </c>
      <c r="BX2513" s="1">
        <v>0</v>
      </c>
    </row>
    <row r="2514" spans="4:76" hidden="1" x14ac:dyDescent="0.25">
      <c r="D2514" s="4"/>
      <c r="E2514" s="5" t="str">
        <f>BJ2514</f>
        <v>FeS-2016-NOV</v>
      </c>
      <c r="F2514" s="5">
        <f>BK2514</f>
        <v>0</v>
      </c>
      <c r="H2514" s="5" t="str">
        <f>BB2514</f>
        <v>Withdrawn</v>
      </c>
      <c r="I2514" s="6" t="str">
        <f>BS2514</f>
        <v>Not Started</v>
      </c>
      <c r="J2514" s="1" t="s">
        <v>4109</v>
      </c>
      <c r="P2514" s="1" t="str">
        <f>BM2514</f>
        <v>NRIS</v>
      </c>
      <c r="R2514" s="1">
        <f>BP2514</f>
        <v>100</v>
      </c>
      <c r="T2514" s="1" t="str">
        <f>BQ2514</f>
        <v>Solar</v>
      </c>
      <c r="U2514" s="1" t="str">
        <f>BH2514</f>
        <v>Cass County</v>
      </c>
      <c r="V2514" s="1" t="str">
        <f>BI2514</f>
        <v>ND</v>
      </c>
      <c r="AB2514" s="1"/>
      <c r="AC2514" s="1"/>
      <c r="AJ2514" s="5"/>
      <c r="AK2514" s="5"/>
      <c r="AL2514" s="5"/>
      <c r="AM2514" s="5"/>
      <c r="AN2514" s="5"/>
      <c r="AO2514" s="5"/>
      <c r="AP2514" s="5"/>
      <c r="AQ2514" s="5"/>
      <c r="AR2514" s="32"/>
      <c r="AS2514" s="32"/>
      <c r="AT2514" s="28">
        <f>AR2514/($R2514*1000)</f>
        <v>0</v>
      </c>
      <c r="AU2514" s="28">
        <f>AS2514/($R2514*1000)</f>
        <v>0</v>
      </c>
      <c r="BB2514" s="1" t="s">
        <v>73</v>
      </c>
      <c r="BC2514" s="2">
        <v>42685</v>
      </c>
      <c r="BD2514" s="2">
        <v>42937</v>
      </c>
      <c r="BF2514" s="2">
        <v>43708</v>
      </c>
      <c r="BG2514" s="1" t="s">
        <v>91</v>
      </c>
      <c r="BH2514" s="1" t="s">
        <v>226</v>
      </c>
      <c r="BI2514" s="1" t="s">
        <v>194</v>
      </c>
      <c r="BJ2514" s="1" t="s">
        <v>3348</v>
      </c>
      <c r="BL2514" s="1" t="s">
        <v>536</v>
      </c>
      <c r="BM2514" s="1" t="s">
        <v>126</v>
      </c>
      <c r="BN2514" s="1" t="s">
        <v>78</v>
      </c>
      <c r="BO2514" s="1">
        <v>100</v>
      </c>
      <c r="BP2514" s="1">
        <v>100</v>
      </c>
      <c r="BQ2514" s="1" t="s">
        <v>1485</v>
      </c>
      <c r="BR2514" s="1" t="s">
        <v>1486</v>
      </c>
      <c r="BS2514" s="1" t="s">
        <v>84</v>
      </c>
      <c r="BU2514" s="1">
        <v>0</v>
      </c>
      <c r="BV2514" s="1">
        <v>0</v>
      </c>
      <c r="BW2514" s="1">
        <v>0</v>
      </c>
      <c r="BX2514" s="1">
        <v>0</v>
      </c>
    </row>
    <row r="2515" spans="4:76" hidden="1" x14ac:dyDescent="0.25">
      <c r="D2515" s="4"/>
      <c r="E2515" s="5" t="str">
        <f>BJ2515</f>
        <v>FeS-2016-NOV</v>
      </c>
      <c r="F2515" s="5">
        <f>BK2515</f>
        <v>0</v>
      </c>
      <c r="H2515" s="5" t="str">
        <f>BB2515</f>
        <v>Withdrawn</v>
      </c>
      <c r="I2515" s="6" t="str">
        <f>BS2515</f>
        <v>Not Started</v>
      </c>
      <c r="J2515" s="1" t="s">
        <v>4115</v>
      </c>
      <c r="P2515" s="1" t="str">
        <f>BM2515</f>
        <v>NRIS</v>
      </c>
      <c r="R2515" s="1">
        <f>BP2515</f>
        <v>100</v>
      </c>
      <c r="T2515" s="1" t="str">
        <f>BQ2515</f>
        <v>Solar</v>
      </c>
      <c r="U2515" s="1" t="str">
        <f>BH2515</f>
        <v>Cass County</v>
      </c>
      <c r="V2515" s="1" t="str">
        <f>BI2515</f>
        <v>ND</v>
      </c>
      <c r="AB2515" s="1"/>
      <c r="AC2515" s="1"/>
      <c r="AJ2515" s="5"/>
      <c r="AK2515" s="5"/>
      <c r="AL2515" s="5"/>
      <c r="AM2515" s="5"/>
      <c r="AN2515" s="5"/>
      <c r="AO2515" s="5"/>
      <c r="AP2515" s="5"/>
      <c r="AQ2515" s="5"/>
      <c r="AR2515" s="32"/>
      <c r="AS2515" s="32"/>
      <c r="AT2515" s="28">
        <f>AR2515/($R2515*1000)</f>
        <v>0</v>
      </c>
      <c r="AU2515" s="28">
        <f>AS2515/($R2515*1000)</f>
        <v>0</v>
      </c>
      <c r="BB2515" s="1" t="s">
        <v>73</v>
      </c>
      <c r="BC2515" s="2">
        <v>42685</v>
      </c>
      <c r="BD2515" s="2">
        <v>42937</v>
      </c>
      <c r="BF2515" s="2">
        <v>43708</v>
      </c>
      <c r="BG2515" s="1" t="s">
        <v>91</v>
      </c>
      <c r="BH2515" s="1" t="s">
        <v>226</v>
      </c>
      <c r="BI2515" s="1" t="s">
        <v>194</v>
      </c>
      <c r="BJ2515" s="1" t="s">
        <v>3348</v>
      </c>
      <c r="BL2515" s="1" t="s">
        <v>536</v>
      </c>
      <c r="BM2515" s="1" t="s">
        <v>126</v>
      </c>
      <c r="BN2515" s="1" t="s">
        <v>78</v>
      </c>
      <c r="BO2515" s="1">
        <v>100</v>
      </c>
      <c r="BP2515" s="1">
        <v>100</v>
      </c>
      <c r="BQ2515" s="1" t="s">
        <v>1485</v>
      </c>
      <c r="BR2515" s="1" t="s">
        <v>1486</v>
      </c>
      <c r="BS2515" s="1" t="s">
        <v>84</v>
      </c>
      <c r="BU2515" s="1">
        <v>0</v>
      </c>
      <c r="BV2515" s="1">
        <v>0</v>
      </c>
      <c r="BW2515" s="1">
        <v>0</v>
      </c>
      <c r="BX2515" s="1">
        <v>0</v>
      </c>
    </row>
    <row r="2516" spans="4:76" hidden="1" x14ac:dyDescent="0.25">
      <c r="D2516" s="4"/>
      <c r="E2516" s="5" t="str">
        <f>BJ2516</f>
        <v>FeS-2016-NOV</v>
      </c>
      <c r="F2516" s="5">
        <f>BK2516</f>
        <v>0</v>
      </c>
      <c r="H2516" s="5" t="str">
        <f>BB2516</f>
        <v>Withdrawn</v>
      </c>
      <c r="I2516" s="6" t="str">
        <f>BS2516</f>
        <v>Not Started</v>
      </c>
      <c r="J2516" s="1" t="s">
        <v>4132</v>
      </c>
      <c r="P2516" s="1" t="str">
        <f>BM2516</f>
        <v>NRIS</v>
      </c>
      <c r="R2516" s="1">
        <f>BP2516</f>
        <v>150</v>
      </c>
      <c r="T2516" s="1" t="str">
        <f>BQ2516</f>
        <v>Wind</v>
      </c>
      <c r="U2516" s="1" t="str">
        <f>BH2516</f>
        <v>Green County</v>
      </c>
      <c r="V2516" s="1" t="str">
        <f>BI2516</f>
        <v>WI</v>
      </c>
      <c r="AB2516" s="1"/>
      <c r="AC2516" s="1"/>
      <c r="AJ2516" s="5"/>
      <c r="AK2516" s="5"/>
      <c r="AL2516" s="5"/>
      <c r="AM2516" s="5"/>
      <c r="AN2516" s="5"/>
      <c r="AO2516" s="5"/>
      <c r="AP2516" s="5"/>
      <c r="AQ2516" s="5"/>
      <c r="AR2516" s="32"/>
      <c r="AS2516" s="32"/>
      <c r="AT2516" s="28">
        <f>AR2516/($R2516*1000)</f>
        <v>0</v>
      </c>
      <c r="AU2516" s="28">
        <f>AS2516/($R2516*1000)</f>
        <v>0</v>
      </c>
      <c r="BB2516" s="1" t="s">
        <v>73</v>
      </c>
      <c r="BC2516" s="2">
        <v>42685</v>
      </c>
      <c r="BD2516" s="2">
        <v>42937</v>
      </c>
      <c r="BF2516" s="2">
        <v>44089</v>
      </c>
      <c r="BG2516" s="1" t="s">
        <v>74</v>
      </c>
      <c r="BH2516" s="1" t="s">
        <v>508</v>
      </c>
      <c r="BI2516" s="1" t="s">
        <v>76</v>
      </c>
      <c r="BJ2516" s="1" t="s">
        <v>3348</v>
      </c>
      <c r="BL2516" s="1" t="s">
        <v>536</v>
      </c>
      <c r="BM2516" s="1" t="s">
        <v>126</v>
      </c>
      <c r="BN2516" s="1" t="s">
        <v>78</v>
      </c>
      <c r="BO2516" s="1">
        <v>150</v>
      </c>
      <c r="BP2516" s="1">
        <v>150</v>
      </c>
      <c r="BQ2516" s="1" t="s">
        <v>97</v>
      </c>
      <c r="BR2516" s="1" t="s">
        <v>98</v>
      </c>
      <c r="BS2516" s="1" t="s">
        <v>84</v>
      </c>
      <c r="BU2516" s="1">
        <v>0</v>
      </c>
      <c r="BV2516" s="1">
        <v>0</v>
      </c>
      <c r="BW2516" s="1">
        <v>0</v>
      </c>
      <c r="BX2516" s="1">
        <v>0</v>
      </c>
    </row>
    <row r="2517" spans="4:76" hidden="1" x14ac:dyDescent="0.25">
      <c r="D2517" s="4"/>
      <c r="E2517" s="5" t="str">
        <f>BJ2517</f>
        <v>DPP-2017-FEB</v>
      </c>
      <c r="F2517" s="5" t="str">
        <f>BK2517</f>
        <v>West</v>
      </c>
      <c r="H2517" s="5" t="str">
        <f>BB2517</f>
        <v>Withdrawn</v>
      </c>
      <c r="I2517" s="6" t="str">
        <f>BS2517</f>
        <v>Not Started</v>
      </c>
      <c r="J2517" s="1" t="s">
        <v>4916</v>
      </c>
      <c r="P2517" s="1" t="str">
        <f>BM2517</f>
        <v>NRIS</v>
      </c>
      <c r="R2517" s="1">
        <f>BP2517</f>
        <v>200</v>
      </c>
      <c r="T2517" s="1" t="str">
        <f>BQ2517</f>
        <v>Wind</v>
      </c>
      <c r="U2517" s="1" t="str">
        <f>BH2517</f>
        <v>Lyon County</v>
      </c>
      <c r="V2517" s="1" t="str">
        <f>BI2517</f>
        <v>MN</v>
      </c>
      <c r="AB2517" s="1"/>
      <c r="AC2517" s="1"/>
      <c r="AJ2517" s="5"/>
      <c r="AK2517" s="5"/>
      <c r="AL2517" s="5"/>
      <c r="AM2517" s="5"/>
      <c r="AN2517" s="5"/>
      <c r="AO2517" s="5"/>
      <c r="AP2517" s="5"/>
      <c r="AQ2517" s="5"/>
      <c r="AR2517" s="32"/>
      <c r="AS2517" s="32"/>
      <c r="AT2517" s="28">
        <f>AR2517/($R2517*1000)</f>
        <v>0</v>
      </c>
      <c r="AU2517" s="28">
        <f>AS2517/($R2517*1000)</f>
        <v>0</v>
      </c>
      <c r="BB2517" s="1" t="s">
        <v>73</v>
      </c>
      <c r="BC2517" s="2">
        <v>42685</v>
      </c>
      <c r="BD2517" s="2">
        <v>43686</v>
      </c>
      <c r="BF2517" s="2">
        <v>44089</v>
      </c>
      <c r="BG2517" s="1" t="s">
        <v>91</v>
      </c>
      <c r="BH2517" s="1" t="s">
        <v>409</v>
      </c>
      <c r="BI2517" s="1" t="s">
        <v>93</v>
      </c>
      <c r="BJ2517" s="1" t="s">
        <v>3220</v>
      </c>
      <c r="BK2517" s="1" t="s">
        <v>725</v>
      </c>
      <c r="BL2517" s="1" t="s">
        <v>726</v>
      </c>
      <c r="BM2517" s="1" t="s">
        <v>126</v>
      </c>
      <c r="BN2517" s="1" t="s">
        <v>2071</v>
      </c>
      <c r="BO2517" s="1">
        <v>200</v>
      </c>
      <c r="BP2517" s="1">
        <v>200</v>
      </c>
      <c r="BQ2517" s="1" t="s">
        <v>97</v>
      </c>
      <c r="BR2517" s="1" t="s">
        <v>98</v>
      </c>
      <c r="BS2517" s="1" t="s">
        <v>84</v>
      </c>
      <c r="BU2517" s="1">
        <v>200</v>
      </c>
      <c r="BV2517" s="1">
        <v>200</v>
      </c>
      <c r="BW2517" s="1">
        <v>0</v>
      </c>
      <c r="BX2517" s="1">
        <v>0</v>
      </c>
    </row>
    <row r="2518" spans="4:76" hidden="1" x14ac:dyDescent="0.25">
      <c r="D2518" s="4"/>
      <c r="E2518" s="5" t="str">
        <f>BJ2518</f>
        <v>DPP-2017-FEB</v>
      </c>
      <c r="F2518" s="5" t="str">
        <f>BK2518</f>
        <v>Central</v>
      </c>
      <c r="H2518" s="5" t="str">
        <f>BB2518</f>
        <v>Withdrawn</v>
      </c>
      <c r="I2518" s="6" t="str">
        <f>BS2518</f>
        <v>Withdrawn</v>
      </c>
      <c r="J2518" s="1" t="s">
        <v>5475</v>
      </c>
      <c r="P2518" s="1" t="str">
        <f>BM2518</f>
        <v>NRIS</v>
      </c>
      <c r="R2518" s="1">
        <f>BP2518</f>
        <v>200</v>
      </c>
      <c r="T2518" s="1" t="str">
        <f>BQ2518</f>
        <v>Wind</v>
      </c>
      <c r="U2518" s="1" t="str">
        <f>BH2518</f>
        <v>Jasper County,Pulaski County</v>
      </c>
      <c r="V2518" s="1" t="str">
        <f>BI2518</f>
        <v>IN</v>
      </c>
      <c r="AB2518" s="1"/>
      <c r="AC2518" s="1"/>
      <c r="AJ2518" s="5"/>
      <c r="AK2518" s="5"/>
      <c r="AL2518" s="5"/>
      <c r="AM2518" s="5"/>
      <c r="AN2518" s="5"/>
      <c r="AO2518" s="5"/>
      <c r="AP2518" s="5"/>
      <c r="AQ2518" s="5"/>
      <c r="AR2518" s="32"/>
      <c r="AS2518" s="32"/>
      <c r="AT2518" s="28">
        <f>AR2518/($R2518*1000)</f>
        <v>0</v>
      </c>
      <c r="AU2518" s="28">
        <f>AS2518/($R2518*1000)</f>
        <v>0</v>
      </c>
      <c r="BB2518" s="1" t="s">
        <v>73</v>
      </c>
      <c r="BC2518" s="2">
        <v>42685</v>
      </c>
      <c r="BD2518" s="2">
        <v>44053</v>
      </c>
      <c r="BE2518" s="2">
        <v>43539</v>
      </c>
      <c r="BF2518" s="2">
        <v>44097</v>
      </c>
      <c r="BG2518" s="1" t="s">
        <v>804</v>
      </c>
      <c r="BH2518" s="1" t="s">
        <v>2554</v>
      </c>
      <c r="BI2518" s="1" t="s">
        <v>103</v>
      </c>
      <c r="BJ2518" s="1" t="s">
        <v>3220</v>
      </c>
      <c r="BK2518" s="1" t="s">
        <v>2435</v>
      </c>
      <c r="BL2518" s="1" t="s">
        <v>726</v>
      </c>
      <c r="BM2518" s="1" t="s">
        <v>126</v>
      </c>
      <c r="BN2518" s="1" t="s">
        <v>5476</v>
      </c>
      <c r="BO2518" s="1">
        <v>200</v>
      </c>
      <c r="BP2518" s="1">
        <v>200</v>
      </c>
      <c r="BQ2518" s="1" t="s">
        <v>97</v>
      </c>
      <c r="BR2518" s="1" t="s">
        <v>98</v>
      </c>
      <c r="BS2518" s="1" t="s">
        <v>73</v>
      </c>
      <c r="BT2518" s="2">
        <v>44119</v>
      </c>
      <c r="BU2518" s="1">
        <v>200</v>
      </c>
      <c r="BV2518" s="1">
        <v>200</v>
      </c>
      <c r="BW2518" s="1">
        <v>200</v>
      </c>
      <c r="BX2518" s="1">
        <v>200</v>
      </c>
    </row>
    <row r="2519" spans="4:76" hidden="1" x14ac:dyDescent="0.25">
      <c r="D2519" s="4"/>
      <c r="E2519" s="5" t="str">
        <f>BJ2519</f>
        <v>DPP-2017-FEB</v>
      </c>
      <c r="F2519" s="5" t="str">
        <f>BK2519</f>
        <v>West</v>
      </c>
      <c r="H2519" s="5" t="str">
        <f>BB2519</f>
        <v>Withdrawn</v>
      </c>
      <c r="I2519" s="6" t="str">
        <f>BS2519</f>
        <v>Not Started</v>
      </c>
      <c r="J2519" s="1" t="s">
        <v>4923</v>
      </c>
      <c r="P2519" s="1" t="str">
        <f>BM2519</f>
        <v>NRIS</v>
      </c>
      <c r="R2519" s="1">
        <f>BP2519</f>
        <v>51</v>
      </c>
      <c r="T2519" s="1" t="str">
        <f>BQ2519</f>
        <v>Wind</v>
      </c>
      <c r="U2519" s="1" t="str">
        <f>BH2519</f>
        <v>Emmons County,Logan County</v>
      </c>
      <c r="V2519" s="1" t="str">
        <f>BI2519</f>
        <v>ND</v>
      </c>
      <c r="AB2519" s="1"/>
      <c r="AC2519" s="1"/>
      <c r="AJ2519" s="5"/>
      <c r="AK2519" s="5"/>
      <c r="AL2519" s="5"/>
      <c r="AM2519" s="5"/>
      <c r="AN2519" s="5"/>
      <c r="AO2519" s="5"/>
      <c r="AP2519" s="5"/>
      <c r="AQ2519" s="5"/>
      <c r="AR2519" s="32"/>
      <c r="AS2519" s="32"/>
      <c r="AT2519" s="28">
        <f>AR2519/($R2519*1000)</f>
        <v>0</v>
      </c>
      <c r="AU2519" s="28">
        <f>AS2519/($R2519*1000)</f>
        <v>0</v>
      </c>
      <c r="BB2519" s="1" t="s">
        <v>73</v>
      </c>
      <c r="BC2519" s="2">
        <v>42688</v>
      </c>
      <c r="BD2519" s="2">
        <v>43686</v>
      </c>
      <c r="BF2519" s="2">
        <v>43709</v>
      </c>
      <c r="BG2519" s="1" t="s">
        <v>192</v>
      </c>
      <c r="BH2519" s="1" t="s">
        <v>4713</v>
      </c>
      <c r="BI2519" s="1" t="s">
        <v>194</v>
      </c>
      <c r="BJ2519" s="1" t="s">
        <v>3220</v>
      </c>
      <c r="BK2519" s="1" t="s">
        <v>725</v>
      </c>
      <c r="BL2519" s="1" t="s">
        <v>726</v>
      </c>
      <c r="BM2519" s="1" t="s">
        <v>126</v>
      </c>
      <c r="BN2519" s="1" t="s">
        <v>4924</v>
      </c>
      <c r="BO2519" s="1">
        <v>51</v>
      </c>
      <c r="BP2519" s="1">
        <v>51</v>
      </c>
      <c r="BQ2519" s="1" t="s">
        <v>97</v>
      </c>
      <c r="BR2519" s="1" t="s">
        <v>98</v>
      </c>
      <c r="BS2519" s="1" t="s">
        <v>84</v>
      </c>
      <c r="BU2519" s="1">
        <v>50.4</v>
      </c>
      <c r="BV2519" s="1">
        <v>50.4</v>
      </c>
      <c r="BW2519" s="1">
        <v>0</v>
      </c>
      <c r="BX2519" s="1">
        <v>0</v>
      </c>
    </row>
    <row r="2520" spans="4:76" hidden="1" x14ac:dyDescent="0.25">
      <c r="D2520" s="4"/>
      <c r="E2520" s="5" t="str">
        <f>BJ2520</f>
        <v>FeS-2016-NOV</v>
      </c>
      <c r="F2520" s="5">
        <f>BK2520</f>
        <v>0</v>
      </c>
      <c r="H2520" s="5" t="str">
        <f>BB2520</f>
        <v>Withdrawn</v>
      </c>
      <c r="I2520" s="6" t="str">
        <f>BS2520</f>
        <v>Not Started</v>
      </c>
      <c r="J2520" s="1" t="s">
        <v>4135</v>
      </c>
      <c r="P2520" s="1" t="str">
        <f>BM2520</f>
        <v>NRIS</v>
      </c>
      <c r="R2520" s="1">
        <f>BP2520</f>
        <v>211</v>
      </c>
      <c r="T2520" s="1" t="str">
        <f>BQ2520</f>
        <v>Wind</v>
      </c>
      <c r="U2520" s="1" t="str">
        <f>BH2520</f>
        <v>Cottonwood County, Murray County</v>
      </c>
      <c r="V2520" s="1" t="str">
        <f>BI2520</f>
        <v>MN</v>
      </c>
      <c r="AB2520" s="1"/>
      <c r="AC2520" s="1"/>
      <c r="AJ2520" s="5"/>
      <c r="AK2520" s="5"/>
      <c r="AL2520" s="5"/>
      <c r="AM2520" s="5"/>
      <c r="AN2520" s="5"/>
      <c r="AO2520" s="5"/>
      <c r="AP2520" s="5"/>
      <c r="AQ2520" s="5"/>
      <c r="AR2520" s="32"/>
      <c r="AS2520" s="32"/>
      <c r="AT2520" s="28">
        <f>AR2520/($R2520*1000)</f>
        <v>0</v>
      </c>
      <c r="AU2520" s="28">
        <f>AS2520/($R2520*1000)</f>
        <v>0</v>
      </c>
      <c r="BB2520" s="1" t="s">
        <v>73</v>
      </c>
      <c r="BC2520" s="2">
        <v>42688</v>
      </c>
      <c r="BD2520" s="2">
        <v>42937</v>
      </c>
      <c r="BF2520" s="2">
        <v>44044</v>
      </c>
      <c r="BG2520" s="1" t="s">
        <v>91</v>
      </c>
      <c r="BH2520" s="1" t="s">
        <v>4136</v>
      </c>
      <c r="BI2520" s="1" t="s">
        <v>93</v>
      </c>
      <c r="BJ2520" s="1" t="s">
        <v>3348</v>
      </c>
      <c r="BL2520" s="1" t="s">
        <v>536</v>
      </c>
      <c r="BM2520" s="1" t="s">
        <v>126</v>
      </c>
      <c r="BN2520" s="1" t="s">
        <v>78</v>
      </c>
      <c r="BO2520" s="1">
        <v>211</v>
      </c>
      <c r="BP2520" s="1">
        <v>211</v>
      </c>
      <c r="BQ2520" s="1" t="s">
        <v>97</v>
      </c>
      <c r="BR2520" s="1" t="s">
        <v>98</v>
      </c>
      <c r="BS2520" s="1" t="s">
        <v>84</v>
      </c>
      <c r="BU2520" s="1">
        <v>0</v>
      </c>
      <c r="BV2520" s="1">
        <v>0</v>
      </c>
      <c r="BW2520" s="1">
        <v>0</v>
      </c>
      <c r="BX2520" s="1">
        <v>0</v>
      </c>
    </row>
    <row r="2521" spans="4:76" hidden="1" x14ac:dyDescent="0.25">
      <c r="D2521" s="4"/>
      <c r="E2521" s="5" t="str">
        <f>BJ2521</f>
        <v>DPP-2017-AUG</v>
      </c>
      <c r="F2521" s="5" t="str">
        <f>BK2521</f>
        <v>West</v>
      </c>
      <c r="H2521" s="5" t="str">
        <f>BB2521</f>
        <v>Withdrawn</v>
      </c>
      <c r="I2521" s="6" t="str">
        <f>BS2521</f>
        <v>Not Started</v>
      </c>
      <c r="J2521" s="1" t="s">
        <v>5084</v>
      </c>
      <c r="P2521" s="1" t="str">
        <f>BM2521</f>
        <v>NRIS</v>
      </c>
      <c r="R2521" s="1">
        <f>BP2521</f>
        <v>200</v>
      </c>
      <c r="T2521" s="1" t="str">
        <f>BQ2521</f>
        <v>Wind</v>
      </c>
      <c r="U2521" s="1" t="str">
        <f>BH2521</f>
        <v>Cass County</v>
      </c>
      <c r="V2521" s="1" t="str">
        <f>BI2521</f>
        <v>ND</v>
      </c>
      <c r="AJ2521" s="5"/>
      <c r="AK2521" s="5"/>
      <c r="AL2521" s="5"/>
      <c r="AM2521" s="5"/>
      <c r="AN2521" s="5"/>
      <c r="AO2521" s="5"/>
      <c r="AP2521" s="5"/>
      <c r="AQ2521" s="5"/>
      <c r="AR2521" s="32"/>
      <c r="AS2521" s="32"/>
      <c r="AT2521" s="28">
        <f>AR2521/($R2521*1000)</f>
        <v>0</v>
      </c>
      <c r="AU2521" s="28">
        <f>AS2521/($R2521*1000)</f>
        <v>0</v>
      </c>
      <c r="BB2521" s="1" t="s">
        <v>73</v>
      </c>
      <c r="BC2521" s="2">
        <v>42902</v>
      </c>
      <c r="BD2521" s="2">
        <v>43762</v>
      </c>
      <c r="BF2521" s="2">
        <v>44043</v>
      </c>
      <c r="BG2521" s="1" t="s">
        <v>91</v>
      </c>
      <c r="BH2521" s="1" t="s">
        <v>226</v>
      </c>
      <c r="BI2521" s="1" t="s">
        <v>194</v>
      </c>
      <c r="BJ2521" s="1" t="s">
        <v>3692</v>
      </c>
      <c r="BK2521" s="1" t="s">
        <v>725</v>
      </c>
      <c r="BL2521" s="1" t="s">
        <v>2376</v>
      </c>
      <c r="BM2521" s="1" t="s">
        <v>126</v>
      </c>
      <c r="BN2521" s="1" t="s">
        <v>5085</v>
      </c>
      <c r="BO2521" s="1">
        <v>200</v>
      </c>
      <c r="BP2521" s="1">
        <v>200</v>
      </c>
      <c r="BQ2521" s="1" t="s">
        <v>97</v>
      </c>
      <c r="BR2521" s="1" t="s">
        <v>98</v>
      </c>
      <c r="BS2521" s="1" t="s">
        <v>84</v>
      </c>
      <c r="BU2521" s="1">
        <v>0</v>
      </c>
      <c r="BV2521" s="1">
        <v>0</v>
      </c>
      <c r="BW2521" s="1">
        <v>0</v>
      </c>
      <c r="BX2521" s="1">
        <v>0</v>
      </c>
    </row>
    <row r="2522" spans="4:76" hidden="1" x14ac:dyDescent="0.25">
      <c r="D2522" s="4"/>
      <c r="E2522" s="5" t="str">
        <f>BJ2522</f>
        <v>FeS-2016-NOV</v>
      </c>
      <c r="F2522" s="5">
        <f>BK2522</f>
        <v>0</v>
      </c>
      <c r="H2522" s="5" t="str">
        <f>BB2522</f>
        <v>Withdrawn</v>
      </c>
      <c r="I2522" s="6" t="str">
        <f>BS2522</f>
        <v>Not Started</v>
      </c>
      <c r="J2522" s="1" t="s">
        <v>3347</v>
      </c>
      <c r="P2522" s="1" t="str">
        <f>BM2522</f>
        <v>NRIS</v>
      </c>
      <c r="R2522" s="1">
        <f>BP2522</f>
        <v>400</v>
      </c>
      <c r="T2522" s="1" t="str">
        <f>BQ2522</f>
        <v>Wind</v>
      </c>
      <c r="U2522" s="1" t="str">
        <f>BH2522</f>
        <v>Lincoln County</v>
      </c>
      <c r="V2522" s="1" t="str">
        <f>BI2522</f>
        <v>SD</v>
      </c>
      <c r="AB2522" s="1"/>
      <c r="AC2522" s="1"/>
      <c r="AJ2522" s="5"/>
      <c r="AK2522" s="5"/>
      <c r="AL2522" s="5"/>
      <c r="AM2522" s="5"/>
      <c r="AN2522" s="5"/>
      <c r="AO2522" s="5"/>
      <c r="AP2522" s="5"/>
      <c r="AQ2522" s="5"/>
      <c r="AR2522" s="32"/>
      <c r="AS2522" s="32"/>
      <c r="AT2522" s="28">
        <f>AR2522/($R2522*1000)</f>
        <v>0</v>
      </c>
      <c r="AU2522" s="28">
        <f>AS2522/($R2522*1000)</f>
        <v>0</v>
      </c>
      <c r="BB2522" s="1" t="s">
        <v>73</v>
      </c>
      <c r="BC2522" s="2">
        <v>42688</v>
      </c>
      <c r="BD2522" s="2">
        <v>42837</v>
      </c>
      <c r="BF2522" s="2">
        <v>43983</v>
      </c>
      <c r="BG2522" s="1" t="s">
        <v>91</v>
      </c>
      <c r="BH2522" s="1" t="s">
        <v>92</v>
      </c>
      <c r="BI2522" s="1" t="s">
        <v>205</v>
      </c>
      <c r="BJ2522" s="1" t="s">
        <v>3348</v>
      </c>
      <c r="BL2522" s="1" t="s">
        <v>536</v>
      </c>
      <c r="BM2522" s="1" t="s">
        <v>126</v>
      </c>
      <c r="BN2522" s="1" t="s">
        <v>78</v>
      </c>
      <c r="BO2522" s="1">
        <v>400</v>
      </c>
      <c r="BP2522" s="1">
        <v>400</v>
      </c>
      <c r="BQ2522" s="1" t="s">
        <v>97</v>
      </c>
      <c r="BR2522" s="1" t="s">
        <v>98</v>
      </c>
      <c r="BS2522" s="1" t="s">
        <v>84</v>
      </c>
      <c r="BU2522" s="1">
        <v>0</v>
      </c>
      <c r="BV2522" s="1">
        <v>0</v>
      </c>
      <c r="BW2522" s="1">
        <v>0</v>
      </c>
      <c r="BX2522" s="1">
        <v>0</v>
      </c>
    </row>
    <row r="2523" spans="4:76" hidden="1" x14ac:dyDescent="0.25">
      <c r="D2523" s="4"/>
      <c r="E2523" s="5" t="str">
        <f>BJ2523</f>
        <v>DPP-2017-FEB</v>
      </c>
      <c r="F2523" s="5" t="str">
        <f>BK2523</f>
        <v>West</v>
      </c>
      <c r="H2523" s="5" t="str">
        <f>BB2523</f>
        <v>Withdrawn</v>
      </c>
      <c r="I2523" s="6" t="str">
        <f>BS2523</f>
        <v>Not Started</v>
      </c>
      <c r="J2523" s="1" t="s">
        <v>4843</v>
      </c>
      <c r="P2523" s="1" t="str">
        <f>BM2523</f>
        <v>NRIS</v>
      </c>
      <c r="R2523" s="1">
        <f>BP2523</f>
        <v>100</v>
      </c>
      <c r="T2523" s="1" t="str">
        <f>BQ2523</f>
        <v>Wind</v>
      </c>
      <c r="U2523" s="1" t="str">
        <f>BH2523</f>
        <v>Nobles County</v>
      </c>
      <c r="V2523" s="1" t="str">
        <f>BI2523</f>
        <v>MN</v>
      </c>
      <c r="AB2523" s="1"/>
      <c r="AC2523" s="1"/>
      <c r="AJ2523" s="5"/>
      <c r="AK2523" s="5"/>
      <c r="AL2523" s="5"/>
      <c r="AM2523" s="5"/>
      <c r="AN2523" s="5"/>
      <c r="AO2523" s="5"/>
      <c r="AP2523" s="5"/>
      <c r="AQ2523" s="5"/>
      <c r="AR2523" s="32"/>
      <c r="AS2523" s="32"/>
      <c r="AT2523" s="28">
        <f>AR2523/($R2523*1000)</f>
        <v>0</v>
      </c>
      <c r="AU2523" s="28">
        <f>AS2523/($R2523*1000)</f>
        <v>0</v>
      </c>
      <c r="BB2523" s="1" t="s">
        <v>73</v>
      </c>
      <c r="BC2523" s="2">
        <v>42688</v>
      </c>
      <c r="BD2523" s="2">
        <v>43564</v>
      </c>
      <c r="BF2523" s="2">
        <v>44348</v>
      </c>
      <c r="BG2523" s="1" t="s">
        <v>91</v>
      </c>
      <c r="BH2523" s="1" t="s">
        <v>347</v>
      </c>
      <c r="BI2523" s="1" t="s">
        <v>93</v>
      </c>
      <c r="BJ2523" s="1" t="s">
        <v>3220</v>
      </c>
      <c r="BK2523" s="1" t="s">
        <v>725</v>
      </c>
      <c r="BL2523" s="1" t="s">
        <v>726</v>
      </c>
      <c r="BM2523" s="1" t="s">
        <v>126</v>
      </c>
      <c r="BN2523" s="1" t="s">
        <v>4844</v>
      </c>
      <c r="BO2523" s="1">
        <v>100</v>
      </c>
      <c r="BP2523" s="1">
        <v>100</v>
      </c>
      <c r="BQ2523" s="1" t="s">
        <v>97</v>
      </c>
      <c r="BR2523" s="1" t="s">
        <v>98</v>
      </c>
      <c r="BS2523" s="1" t="s">
        <v>84</v>
      </c>
      <c r="BU2523" s="1">
        <v>0</v>
      </c>
      <c r="BV2523" s="1">
        <v>0</v>
      </c>
      <c r="BW2523" s="1">
        <v>0</v>
      </c>
      <c r="BX2523" s="1">
        <v>0</v>
      </c>
    </row>
    <row r="2524" spans="4:76" hidden="1" x14ac:dyDescent="0.25">
      <c r="D2524" s="4"/>
      <c r="E2524" s="5" t="str">
        <f>BJ2524</f>
        <v>DPP-2017-FEB</v>
      </c>
      <c r="F2524" s="5" t="str">
        <f>BK2524</f>
        <v>West</v>
      </c>
      <c r="H2524" s="5" t="str">
        <f>BB2524</f>
        <v>Withdrawn</v>
      </c>
      <c r="I2524" s="6" t="str">
        <f>BS2524</f>
        <v>Not Started</v>
      </c>
      <c r="J2524" s="1" t="s">
        <v>4925</v>
      </c>
      <c r="P2524" s="1" t="str">
        <f>BM2524</f>
        <v>NRIS</v>
      </c>
      <c r="R2524" s="1">
        <f>BP2524</f>
        <v>200</v>
      </c>
      <c r="T2524" s="1" t="str">
        <f>BQ2524</f>
        <v>Wind</v>
      </c>
      <c r="U2524" s="1" t="str">
        <f>BH2524</f>
        <v>McHenry County,McLean County,Ward County</v>
      </c>
      <c r="V2524" s="1" t="str">
        <f>BI2524</f>
        <v>ND</v>
      </c>
      <c r="AB2524" s="1"/>
      <c r="AC2524" s="1"/>
      <c r="AJ2524" s="5"/>
      <c r="AK2524" s="5"/>
      <c r="AL2524" s="5"/>
      <c r="AM2524" s="5"/>
      <c r="AN2524" s="5"/>
      <c r="AO2524" s="5"/>
      <c r="AP2524" s="5"/>
      <c r="AQ2524" s="5"/>
      <c r="AR2524" s="32"/>
      <c r="AS2524" s="32"/>
      <c r="AT2524" s="28">
        <f>AR2524/($R2524*1000)</f>
        <v>0</v>
      </c>
      <c r="AU2524" s="28">
        <f>AS2524/($R2524*1000)</f>
        <v>0</v>
      </c>
      <c r="BB2524" s="1" t="s">
        <v>73</v>
      </c>
      <c r="BC2524" s="2">
        <v>42688</v>
      </c>
      <c r="BD2524" s="2">
        <v>43686</v>
      </c>
      <c r="BF2524" s="2">
        <v>44044</v>
      </c>
      <c r="BG2524" s="1" t="s">
        <v>153</v>
      </c>
      <c r="BH2524" s="1" t="s">
        <v>4926</v>
      </c>
      <c r="BI2524" s="1" t="s">
        <v>194</v>
      </c>
      <c r="BJ2524" s="1" t="s">
        <v>3220</v>
      </c>
      <c r="BK2524" s="1" t="s">
        <v>725</v>
      </c>
      <c r="BL2524" s="1" t="s">
        <v>726</v>
      </c>
      <c r="BM2524" s="1" t="s">
        <v>126</v>
      </c>
      <c r="BN2524" s="1" t="s">
        <v>4927</v>
      </c>
      <c r="BO2524" s="1">
        <v>200</v>
      </c>
      <c r="BP2524" s="1">
        <v>200</v>
      </c>
      <c r="BQ2524" s="1" t="s">
        <v>97</v>
      </c>
      <c r="BR2524" s="1" t="s">
        <v>98</v>
      </c>
      <c r="BS2524" s="1" t="s">
        <v>84</v>
      </c>
      <c r="BU2524" s="1">
        <v>200</v>
      </c>
      <c r="BV2524" s="1">
        <v>200</v>
      </c>
      <c r="BW2524" s="1">
        <v>0</v>
      </c>
      <c r="BX2524" s="1">
        <v>0</v>
      </c>
    </row>
    <row r="2525" spans="4:76" hidden="1" x14ac:dyDescent="0.25">
      <c r="D2525" s="4"/>
      <c r="E2525" s="5" t="str">
        <f>BJ2525</f>
        <v>DPP-2017-FEB</v>
      </c>
      <c r="F2525" s="5" t="str">
        <f>BK2525</f>
        <v>West</v>
      </c>
      <c r="H2525" s="5" t="str">
        <f>BB2525</f>
        <v>Withdrawn</v>
      </c>
      <c r="I2525" s="6" t="str">
        <f>BS2525</f>
        <v>Not Started</v>
      </c>
      <c r="J2525" s="1" t="s">
        <v>4845</v>
      </c>
      <c r="P2525" s="1" t="str">
        <f>BM2525</f>
        <v>NRIS</v>
      </c>
      <c r="R2525" s="1">
        <f>BP2525</f>
        <v>200</v>
      </c>
      <c r="T2525" s="1" t="str">
        <f>BQ2525</f>
        <v>Wind</v>
      </c>
      <c r="U2525" s="1" t="str">
        <f>BH2525</f>
        <v>Deuel County</v>
      </c>
      <c r="V2525" s="1" t="str">
        <f>BI2525</f>
        <v>SD</v>
      </c>
      <c r="AB2525" s="1"/>
      <c r="AC2525" s="1"/>
      <c r="AJ2525" s="5"/>
      <c r="AK2525" s="5"/>
      <c r="AL2525" s="5"/>
      <c r="AM2525" s="5"/>
      <c r="AN2525" s="5"/>
      <c r="AO2525" s="5"/>
      <c r="AP2525" s="5"/>
      <c r="AQ2525" s="5"/>
      <c r="AR2525" s="32"/>
      <c r="AS2525" s="32"/>
      <c r="AT2525" s="28">
        <f>AR2525/($R2525*1000)</f>
        <v>0</v>
      </c>
      <c r="AU2525" s="28">
        <f>AS2525/($R2525*1000)</f>
        <v>0</v>
      </c>
      <c r="BB2525" s="1" t="s">
        <v>73</v>
      </c>
      <c r="BC2525" s="2">
        <v>42688</v>
      </c>
      <c r="BD2525" s="2">
        <v>43564</v>
      </c>
      <c r="BF2525" s="2">
        <v>43009</v>
      </c>
      <c r="BG2525" s="1" t="s">
        <v>203</v>
      </c>
      <c r="BH2525" s="1" t="s">
        <v>263</v>
      </c>
      <c r="BI2525" s="1" t="s">
        <v>205</v>
      </c>
      <c r="BJ2525" s="1" t="s">
        <v>3220</v>
      </c>
      <c r="BK2525" s="1" t="s">
        <v>725</v>
      </c>
      <c r="BL2525" s="1" t="s">
        <v>726</v>
      </c>
      <c r="BM2525" s="1" t="s">
        <v>126</v>
      </c>
      <c r="BN2525" s="1" t="s">
        <v>4846</v>
      </c>
      <c r="BO2525" s="1">
        <v>200</v>
      </c>
      <c r="BP2525" s="1">
        <v>200</v>
      </c>
      <c r="BQ2525" s="1" t="s">
        <v>97</v>
      </c>
      <c r="BR2525" s="1" t="s">
        <v>98</v>
      </c>
      <c r="BS2525" s="1" t="s">
        <v>84</v>
      </c>
      <c r="BU2525" s="1">
        <v>0</v>
      </c>
      <c r="BV2525" s="1">
        <v>0</v>
      </c>
      <c r="BW2525" s="1">
        <v>0</v>
      </c>
      <c r="BX2525" s="1">
        <v>0</v>
      </c>
    </row>
    <row r="2526" spans="4:76" hidden="1" x14ac:dyDescent="0.25">
      <c r="D2526" s="4"/>
      <c r="E2526" s="5" t="str">
        <f>BJ2526</f>
        <v>DPP-2017-FEB</v>
      </c>
      <c r="F2526" s="5" t="str">
        <f>BK2526</f>
        <v>West</v>
      </c>
      <c r="H2526" s="5" t="str">
        <f>BB2526</f>
        <v>Done</v>
      </c>
      <c r="I2526" s="6" t="str">
        <f>BS2526</f>
        <v>Under Construction</v>
      </c>
      <c r="J2526" s="1" t="s">
        <v>5629</v>
      </c>
      <c r="P2526" s="1" t="str">
        <f>BM2526</f>
        <v>NRIS</v>
      </c>
      <c r="R2526" s="1">
        <f>BP2526</f>
        <v>200</v>
      </c>
      <c r="T2526" s="1" t="str">
        <f>BQ2526</f>
        <v>Wind</v>
      </c>
      <c r="U2526" s="1" t="str">
        <f>BH2526</f>
        <v>Plymouth County</v>
      </c>
      <c r="V2526" s="1" t="str">
        <f>BI2526</f>
        <v>IA</v>
      </c>
      <c r="AB2526" s="1"/>
      <c r="AC2526" s="1"/>
      <c r="AJ2526" s="5"/>
      <c r="AK2526" s="5"/>
      <c r="AL2526" s="5"/>
      <c r="AM2526" s="5"/>
      <c r="AN2526" s="5"/>
      <c r="AO2526" s="5"/>
      <c r="AP2526" s="5"/>
      <c r="AQ2526" s="5"/>
      <c r="AR2526" s="32"/>
      <c r="AS2526" s="32"/>
      <c r="AT2526" s="28">
        <f>AR2526/($R2526*1000)</f>
        <v>0</v>
      </c>
      <c r="AU2526" s="28">
        <f>AS2526/($R2526*1000)</f>
        <v>0</v>
      </c>
      <c r="BB2526" s="1" t="s">
        <v>58</v>
      </c>
      <c r="BC2526" s="2">
        <v>42688</v>
      </c>
      <c r="BE2526" s="2">
        <v>43910</v>
      </c>
      <c r="BF2526" s="2">
        <v>44105</v>
      </c>
      <c r="BG2526" s="1" t="s">
        <v>251</v>
      </c>
      <c r="BH2526" s="1" t="s">
        <v>5141</v>
      </c>
      <c r="BI2526" s="1" t="s">
        <v>89</v>
      </c>
      <c r="BJ2526" s="1" t="s">
        <v>3220</v>
      </c>
      <c r="BK2526" s="1" t="s">
        <v>725</v>
      </c>
      <c r="BL2526" s="1" t="s">
        <v>726</v>
      </c>
      <c r="BM2526" s="1" t="s">
        <v>126</v>
      </c>
      <c r="BN2526" s="1" t="s">
        <v>5630</v>
      </c>
      <c r="BO2526" s="1">
        <v>200</v>
      </c>
      <c r="BP2526" s="1">
        <v>200</v>
      </c>
      <c r="BQ2526" s="1" t="s">
        <v>97</v>
      </c>
      <c r="BR2526" s="1" t="s">
        <v>98</v>
      </c>
      <c r="BS2526" s="1" t="s">
        <v>71</v>
      </c>
      <c r="BT2526" s="2">
        <v>44470</v>
      </c>
      <c r="BU2526" s="1">
        <v>200</v>
      </c>
      <c r="BV2526" s="1">
        <v>200</v>
      </c>
      <c r="BW2526" s="1">
        <v>200</v>
      </c>
      <c r="BX2526" s="1">
        <v>175</v>
      </c>
    </row>
    <row r="2527" spans="4:76" hidden="1" x14ac:dyDescent="0.25">
      <c r="D2527" s="4"/>
      <c r="E2527" s="5" t="str">
        <f>BJ2527</f>
        <v>DPP-2017-FEB</v>
      </c>
      <c r="F2527" s="5" t="str">
        <f>BK2527</f>
        <v>East (ITC)</v>
      </c>
      <c r="H2527" s="5" t="str">
        <f>BB2527</f>
        <v>Withdrawn</v>
      </c>
      <c r="I2527" s="6" t="str">
        <f>BS2527</f>
        <v>Not Started</v>
      </c>
      <c r="J2527" s="1" t="s">
        <v>4374</v>
      </c>
      <c r="P2527" s="1" t="str">
        <f>BM2527</f>
        <v>NRIS</v>
      </c>
      <c r="R2527" s="1">
        <f>BP2527</f>
        <v>20</v>
      </c>
      <c r="T2527" s="1" t="str">
        <f>BQ2527</f>
        <v>Battery Storage</v>
      </c>
      <c r="U2527" s="1" t="str">
        <f>BH2527</f>
        <v>Gratiot County</v>
      </c>
      <c r="V2527" s="1" t="str">
        <f>BI2527</f>
        <v>MI</v>
      </c>
      <c r="AB2527" s="1"/>
      <c r="AC2527" s="1"/>
      <c r="AJ2527" s="5"/>
      <c r="AK2527" s="5"/>
      <c r="AL2527" s="5"/>
      <c r="AM2527" s="5"/>
      <c r="AN2527" s="5"/>
      <c r="AO2527" s="5"/>
      <c r="AP2527" s="5"/>
      <c r="AQ2527" s="5"/>
      <c r="AR2527" s="32"/>
      <c r="AS2527" s="32"/>
      <c r="AT2527" s="28">
        <f>AR2527/($R2527*1000)</f>
        <v>0</v>
      </c>
      <c r="AU2527" s="28">
        <f>AS2527/($R2527*1000)</f>
        <v>0</v>
      </c>
      <c r="BB2527" s="1" t="s">
        <v>73</v>
      </c>
      <c r="BC2527" s="2">
        <v>42688</v>
      </c>
      <c r="BD2527" s="2">
        <v>43221</v>
      </c>
      <c r="BF2527" s="2">
        <v>43344</v>
      </c>
      <c r="BG2527" s="1" t="s">
        <v>139</v>
      </c>
      <c r="BH2527" s="1" t="s">
        <v>1264</v>
      </c>
      <c r="BI2527" s="1" t="s">
        <v>130</v>
      </c>
      <c r="BJ2527" s="1" t="s">
        <v>3220</v>
      </c>
      <c r="BK2527" s="1" t="s">
        <v>1808</v>
      </c>
      <c r="BL2527" s="1" t="s">
        <v>726</v>
      </c>
      <c r="BM2527" s="1" t="s">
        <v>126</v>
      </c>
      <c r="BN2527" s="1" t="s">
        <v>4375</v>
      </c>
      <c r="BO2527" s="1">
        <v>20</v>
      </c>
      <c r="BP2527" s="1">
        <v>20</v>
      </c>
      <c r="BQ2527" s="1" t="s">
        <v>2498</v>
      </c>
      <c r="BS2527" s="1" t="s">
        <v>84</v>
      </c>
      <c r="BU2527" s="1">
        <v>0</v>
      </c>
      <c r="BV2527" s="1">
        <v>0</v>
      </c>
      <c r="BW2527" s="1">
        <v>0</v>
      </c>
      <c r="BX2527" s="1">
        <v>0</v>
      </c>
    </row>
    <row r="2528" spans="4:76" hidden="1" x14ac:dyDescent="0.25">
      <c r="D2528" s="4"/>
      <c r="E2528" s="5" t="str">
        <f>BJ2528</f>
        <v>DPP-2017-AUG</v>
      </c>
      <c r="F2528" s="5" t="str">
        <f>BK2528</f>
        <v>Central</v>
      </c>
      <c r="H2528" s="5" t="str">
        <f>BB2528</f>
        <v>Done</v>
      </c>
      <c r="I2528" s="6" t="str">
        <f>BS2528</f>
        <v>Under Construction</v>
      </c>
      <c r="J2528" s="1" t="s">
        <v>5633</v>
      </c>
      <c r="P2528" s="1" t="str">
        <f>BM2528</f>
        <v>NRIS</v>
      </c>
      <c r="R2528" s="1">
        <f>BP2528</f>
        <v>150</v>
      </c>
      <c r="T2528" s="1" t="str">
        <f>BQ2528</f>
        <v>Wind</v>
      </c>
      <c r="U2528" s="1" t="str">
        <f>BH2528</f>
        <v>Morgan County</v>
      </c>
      <c r="V2528" s="1" t="str">
        <f>BI2528</f>
        <v>IL</v>
      </c>
      <c r="AB2528" s="1"/>
      <c r="AC2528" s="1"/>
      <c r="AJ2528" s="5"/>
      <c r="AK2528" s="5"/>
      <c r="AL2528" s="5"/>
      <c r="AM2528" s="5"/>
      <c r="AN2528" s="5"/>
      <c r="AO2528" s="5"/>
      <c r="AP2528" s="5"/>
      <c r="AQ2528" s="5"/>
      <c r="AR2528" s="32"/>
      <c r="AS2528" s="32"/>
      <c r="AT2528" s="28">
        <f>AR2528/($R2528*1000)</f>
        <v>0</v>
      </c>
      <c r="AU2528" s="28">
        <f>AS2528/($R2528*1000)</f>
        <v>0</v>
      </c>
      <c r="BB2528" s="1" t="s">
        <v>58</v>
      </c>
      <c r="BC2528" s="2">
        <v>42902</v>
      </c>
      <c r="BE2528" s="2">
        <v>43844</v>
      </c>
      <c r="BF2528" s="2">
        <v>43692</v>
      </c>
      <c r="BG2528" s="1" t="s">
        <v>824</v>
      </c>
      <c r="BH2528" s="1" t="s">
        <v>1856</v>
      </c>
      <c r="BI2528" s="1" t="s">
        <v>124</v>
      </c>
      <c r="BJ2528" s="1" t="s">
        <v>3692</v>
      </c>
      <c r="BK2528" s="1" t="s">
        <v>2435</v>
      </c>
      <c r="BL2528" s="1" t="s">
        <v>726</v>
      </c>
      <c r="BM2528" s="1" t="s">
        <v>126</v>
      </c>
      <c r="BN2528" s="1" t="s">
        <v>5634</v>
      </c>
      <c r="BO2528" s="1">
        <v>150</v>
      </c>
      <c r="BP2528" s="1">
        <v>150</v>
      </c>
      <c r="BQ2528" s="1" t="s">
        <v>97</v>
      </c>
      <c r="BR2528" s="1" t="s">
        <v>98</v>
      </c>
      <c r="BS2528" s="1" t="s">
        <v>71</v>
      </c>
      <c r="BT2528" s="2">
        <v>44696</v>
      </c>
      <c r="BU2528" s="1">
        <v>150</v>
      </c>
      <c r="BV2528" s="1">
        <v>150</v>
      </c>
      <c r="BW2528" s="1">
        <v>150</v>
      </c>
      <c r="BX2528" s="1">
        <v>150</v>
      </c>
    </row>
    <row r="2529" spans="4:76" hidden="1" x14ac:dyDescent="0.25">
      <c r="D2529" s="4"/>
      <c r="E2529" s="5" t="str">
        <f>BJ2529</f>
        <v>FeS-2016-NOV</v>
      </c>
      <c r="F2529" s="5">
        <f>BK2529</f>
        <v>0</v>
      </c>
      <c r="H2529" s="5" t="str">
        <f>BB2529</f>
        <v>Withdrawn</v>
      </c>
      <c r="I2529" s="6" t="str">
        <f>BS2529</f>
        <v>Not Started</v>
      </c>
      <c r="J2529" s="1" t="s">
        <v>3491</v>
      </c>
      <c r="P2529" s="1" t="str">
        <f>BM2529</f>
        <v>NRIS</v>
      </c>
      <c r="R2529" s="1">
        <f>BP2529</f>
        <v>150</v>
      </c>
      <c r="T2529" s="1" t="str">
        <f>BQ2529</f>
        <v>Wind</v>
      </c>
      <c r="U2529" s="1" t="str">
        <f>BH2529</f>
        <v>Adams County</v>
      </c>
      <c r="V2529" s="1" t="str">
        <f>BI2529</f>
        <v>IL</v>
      </c>
      <c r="AB2529" s="1"/>
      <c r="AC2529" s="1"/>
      <c r="AJ2529" s="5"/>
      <c r="AK2529" s="5"/>
      <c r="AL2529" s="5"/>
      <c r="AM2529" s="5"/>
      <c r="AN2529" s="5"/>
      <c r="AO2529" s="5"/>
      <c r="AP2529" s="5"/>
      <c r="AQ2529" s="5"/>
      <c r="AR2529" s="32"/>
      <c r="AS2529" s="32"/>
      <c r="AT2529" s="28">
        <f>AR2529/($R2529*1000)</f>
        <v>0</v>
      </c>
      <c r="AU2529" s="28">
        <f>AS2529/($R2529*1000)</f>
        <v>0</v>
      </c>
      <c r="BB2529" s="1" t="s">
        <v>73</v>
      </c>
      <c r="BC2529" s="2">
        <v>42688</v>
      </c>
      <c r="BD2529" s="2">
        <v>42892</v>
      </c>
      <c r="BF2529" s="2">
        <v>43692</v>
      </c>
      <c r="BG2529" s="1" t="s">
        <v>122</v>
      </c>
      <c r="BH2529" s="1" t="s">
        <v>1087</v>
      </c>
      <c r="BI2529" s="1" t="s">
        <v>124</v>
      </c>
      <c r="BJ2529" s="1" t="s">
        <v>3348</v>
      </c>
      <c r="BL2529" s="1" t="s">
        <v>536</v>
      </c>
      <c r="BM2529" s="1" t="s">
        <v>126</v>
      </c>
      <c r="BN2529" s="1" t="s">
        <v>78</v>
      </c>
      <c r="BO2529" s="1">
        <v>150</v>
      </c>
      <c r="BP2529" s="1">
        <v>150</v>
      </c>
      <c r="BQ2529" s="1" t="s">
        <v>97</v>
      </c>
      <c r="BR2529" s="1" t="s">
        <v>98</v>
      </c>
      <c r="BS2529" s="1" t="s">
        <v>84</v>
      </c>
      <c r="BU2529" s="1">
        <v>0</v>
      </c>
      <c r="BV2529" s="1">
        <v>0</v>
      </c>
      <c r="BW2529" s="1">
        <v>0</v>
      </c>
      <c r="BX2529" s="1">
        <v>0</v>
      </c>
    </row>
    <row r="2530" spans="4:76" hidden="1" x14ac:dyDescent="0.25">
      <c r="D2530" s="4"/>
      <c r="E2530" s="5" t="str">
        <f>BJ2530</f>
        <v>DPP-2017-FEB</v>
      </c>
      <c r="F2530" s="5" t="str">
        <f>BK2530</f>
        <v>East (ITC)</v>
      </c>
      <c r="H2530" s="5" t="str">
        <f>BB2530</f>
        <v>Done</v>
      </c>
      <c r="I2530" s="6" t="str">
        <f>BS2530</f>
        <v>In Service</v>
      </c>
      <c r="J2530" s="1" t="s">
        <v>5637</v>
      </c>
      <c r="P2530" s="1" t="str">
        <f>BM2530</f>
        <v>NRIS</v>
      </c>
      <c r="R2530" s="1">
        <f>BP2530</f>
        <v>100</v>
      </c>
      <c r="T2530" s="1" t="str">
        <f>BQ2530</f>
        <v>Wind</v>
      </c>
      <c r="U2530" s="1" t="str">
        <f>BH2530</f>
        <v>Tuscola County</v>
      </c>
      <c r="V2530" s="1" t="str">
        <f>BI2530</f>
        <v>MI</v>
      </c>
      <c r="AB2530" s="1"/>
      <c r="AC2530" s="1"/>
      <c r="AJ2530" s="5"/>
      <c r="AK2530" s="5"/>
      <c r="AL2530" s="5"/>
      <c r="AM2530" s="5"/>
      <c r="AN2530" s="5"/>
      <c r="AO2530" s="5"/>
      <c r="AP2530" s="5"/>
      <c r="AQ2530" s="5"/>
      <c r="AR2530" s="32"/>
      <c r="AS2530" s="32"/>
      <c r="AT2530" s="28">
        <f>AR2530/($R2530*1000)</f>
        <v>0</v>
      </c>
      <c r="AU2530" s="28">
        <f>AS2530/($R2530*1000)</f>
        <v>0</v>
      </c>
      <c r="BB2530" s="1" t="s">
        <v>58</v>
      </c>
      <c r="BC2530" s="2">
        <v>42688</v>
      </c>
      <c r="BE2530" s="2">
        <v>43748</v>
      </c>
      <c r="BF2530" s="2">
        <v>43832</v>
      </c>
      <c r="BG2530" s="1" t="s">
        <v>128</v>
      </c>
      <c r="BH2530" s="1" t="s">
        <v>1504</v>
      </c>
      <c r="BI2530" s="1" t="s">
        <v>130</v>
      </c>
      <c r="BJ2530" s="1" t="s">
        <v>3220</v>
      </c>
      <c r="BK2530" s="1" t="s">
        <v>1808</v>
      </c>
      <c r="BL2530" s="1" t="s">
        <v>726</v>
      </c>
      <c r="BM2530" s="1" t="s">
        <v>126</v>
      </c>
      <c r="BN2530" s="1" t="s">
        <v>5638</v>
      </c>
      <c r="BO2530" s="1">
        <v>100</v>
      </c>
      <c r="BP2530" s="1">
        <v>100</v>
      </c>
      <c r="BQ2530" s="1" t="s">
        <v>97</v>
      </c>
      <c r="BR2530" s="1" t="s">
        <v>98</v>
      </c>
      <c r="BS2530" s="1" t="s">
        <v>65</v>
      </c>
      <c r="BT2530" s="2">
        <v>43742</v>
      </c>
      <c r="BU2530" s="1">
        <v>100</v>
      </c>
      <c r="BV2530" s="1">
        <v>100</v>
      </c>
      <c r="BW2530" s="1">
        <v>0</v>
      </c>
      <c r="BX2530" s="1">
        <v>0</v>
      </c>
    </row>
    <row r="2531" spans="4:76" hidden="1" x14ac:dyDescent="0.25">
      <c r="D2531" s="4"/>
      <c r="E2531" s="5" t="str">
        <f>BJ2531</f>
        <v>DPP-2017-FEB</v>
      </c>
      <c r="F2531" s="5" t="str">
        <f>BK2531</f>
        <v>Central</v>
      </c>
      <c r="H2531" s="5" t="str">
        <f>BB2531</f>
        <v>Done</v>
      </c>
      <c r="I2531" s="6" t="str">
        <f>BS2531</f>
        <v>Under Construction</v>
      </c>
      <c r="J2531" s="1" t="s">
        <v>5639</v>
      </c>
      <c r="P2531" s="1" t="str">
        <f>BM2531</f>
        <v>NRIS</v>
      </c>
      <c r="R2531" s="1">
        <f>BP2531</f>
        <v>100</v>
      </c>
      <c r="T2531" s="1" t="str">
        <f>BQ2531</f>
        <v>Solar</v>
      </c>
      <c r="U2531" s="1" t="str">
        <f>BH2531</f>
        <v>Breckinridge County</v>
      </c>
      <c r="V2531" s="1" t="str">
        <f>BI2531</f>
        <v>KY</v>
      </c>
      <c r="AB2531" s="1"/>
      <c r="AC2531" s="1"/>
      <c r="AJ2531" s="5"/>
      <c r="AK2531" s="5"/>
      <c r="AL2531" s="5"/>
      <c r="AM2531" s="5"/>
      <c r="AN2531" s="5"/>
      <c r="AO2531" s="5"/>
      <c r="AP2531" s="5"/>
      <c r="AQ2531" s="5"/>
      <c r="AR2531" s="32"/>
      <c r="AS2531" s="32"/>
      <c r="AT2531" s="28">
        <f>AR2531/($R2531*1000)</f>
        <v>0</v>
      </c>
      <c r="AU2531" s="28">
        <f>AS2531/($R2531*1000)</f>
        <v>0</v>
      </c>
      <c r="BB2531" s="1" t="s">
        <v>58</v>
      </c>
      <c r="BC2531" s="2">
        <v>42688</v>
      </c>
      <c r="BE2531" s="2">
        <v>43532</v>
      </c>
      <c r="BF2531" s="2">
        <v>44287</v>
      </c>
      <c r="BG2531" s="1" t="s">
        <v>1657</v>
      </c>
      <c r="BH2531" s="1" t="s">
        <v>5640</v>
      </c>
      <c r="BI2531" s="1" t="s">
        <v>82</v>
      </c>
      <c r="BJ2531" s="1" t="s">
        <v>3220</v>
      </c>
      <c r="BK2531" s="1" t="s">
        <v>2435</v>
      </c>
      <c r="BL2531" s="1" t="s">
        <v>726</v>
      </c>
      <c r="BM2531" s="1" t="s">
        <v>126</v>
      </c>
      <c r="BN2531" s="1" t="s">
        <v>5641</v>
      </c>
      <c r="BO2531" s="1">
        <v>100</v>
      </c>
      <c r="BP2531" s="1">
        <v>100</v>
      </c>
      <c r="BQ2531" s="1" t="s">
        <v>1485</v>
      </c>
      <c r="BR2531" s="1" t="s">
        <v>1486</v>
      </c>
      <c r="BS2531" s="1" t="s">
        <v>71</v>
      </c>
      <c r="BT2531" s="2">
        <v>44287</v>
      </c>
      <c r="BU2531" s="1">
        <v>100</v>
      </c>
      <c r="BV2531" s="1">
        <v>100</v>
      </c>
      <c r="BW2531" s="1">
        <v>100</v>
      </c>
      <c r="BX2531" s="1">
        <v>100</v>
      </c>
    </row>
    <row r="2532" spans="4:76" hidden="1" x14ac:dyDescent="0.25">
      <c r="D2532" s="4"/>
      <c r="E2532" s="5" t="str">
        <f>BJ2532</f>
        <v>DPP-2017-FEB</v>
      </c>
      <c r="F2532" s="5" t="str">
        <f>BK2532</f>
        <v>Central</v>
      </c>
      <c r="H2532" s="5" t="str">
        <f>BB2532</f>
        <v>Withdrawn</v>
      </c>
      <c r="I2532" s="6" t="str">
        <f>BS2532</f>
        <v>Withdrawn</v>
      </c>
      <c r="J2532" s="1" t="s">
        <v>5504</v>
      </c>
      <c r="P2532" s="1" t="str">
        <f>BM2532</f>
        <v>NRIS</v>
      </c>
      <c r="R2532" s="1">
        <f>BP2532</f>
        <v>303.60000000000002</v>
      </c>
      <c r="T2532" s="1" t="str">
        <f>BQ2532</f>
        <v>Wind</v>
      </c>
      <c r="U2532" s="1" t="str">
        <f>BH2532</f>
        <v>Montgomery County</v>
      </c>
      <c r="V2532" s="1" t="str">
        <f>BI2532</f>
        <v>IN</v>
      </c>
      <c r="AB2532" s="1"/>
      <c r="AC2532" s="1"/>
      <c r="AJ2532" s="5"/>
      <c r="AK2532" s="5"/>
      <c r="AL2532" s="5"/>
      <c r="AM2532" s="5"/>
      <c r="AN2532" s="5"/>
      <c r="AO2532" s="5"/>
      <c r="AP2532" s="5"/>
      <c r="AQ2532" s="5"/>
      <c r="AR2532" s="32"/>
      <c r="AS2532" s="32"/>
      <c r="AT2532" s="28">
        <f>AR2532/($R2532*1000)</f>
        <v>0</v>
      </c>
      <c r="AU2532" s="28">
        <f>AS2532/($R2532*1000)</f>
        <v>0</v>
      </c>
      <c r="BB2532" s="1" t="s">
        <v>73</v>
      </c>
      <c r="BC2532" s="2">
        <v>42688</v>
      </c>
      <c r="BD2532" s="2">
        <v>44104</v>
      </c>
      <c r="BE2532" s="2">
        <v>43566</v>
      </c>
      <c r="BF2532" s="2">
        <v>43532</v>
      </c>
      <c r="BG2532" s="1" t="s">
        <v>101</v>
      </c>
      <c r="BH2532" s="1" t="s">
        <v>763</v>
      </c>
      <c r="BI2532" s="1" t="s">
        <v>103</v>
      </c>
      <c r="BJ2532" s="1" t="s">
        <v>3220</v>
      </c>
      <c r="BK2532" s="1" t="s">
        <v>2435</v>
      </c>
      <c r="BL2532" s="1" t="s">
        <v>726</v>
      </c>
      <c r="BM2532" s="1" t="s">
        <v>126</v>
      </c>
      <c r="BN2532" s="1" t="s">
        <v>5505</v>
      </c>
      <c r="BO2532" s="1">
        <v>303.60000000000002</v>
      </c>
      <c r="BP2532" s="1">
        <v>303.60000000000002</v>
      </c>
      <c r="BQ2532" s="1" t="s">
        <v>97</v>
      </c>
      <c r="BR2532" s="1" t="s">
        <v>98</v>
      </c>
      <c r="BS2532" s="1" t="s">
        <v>73</v>
      </c>
      <c r="BT2532" s="2">
        <v>43951</v>
      </c>
      <c r="BU2532" s="1">
        <v>303.60000000000002</v>
      </c>
      <c r="BV2532" s="1">
        <v>303.60000000000002</v>
      </c>
      <c r="BW2532" s="1">
        <v>303.60000000000002</v>
      </c>
      <c r="BX2532" s="1">
        <v>303.60000000000002</v>
      </c>
    </row>
    <row r="2533" spans="4:76" hidden="1" x14ac:dyDescent="0.25">
      <c r="D2533" s="4"/>
      <c r="E2533" s="5" t="str">
        <f>BJ2533</f>
        <v>FeS-2016-NOV</v>
      </c>
      <c r="F2533" s="5">
        <f>BK2533</f>
        <v>0</v>
      </c>
      <c r="H2533" s="5" t="str">
        <f>BB2533</f>
        <v>Withdrawn</v>
      </c>
      <c r="I2533" s="6" t="str">
        <f>BS2533</f>
        <v>Not Started</v>
      </c>
      <c r="J2533" s="1" t="s">
        <v>3609</v>
      </c>
      <c r="P2533" s="1" t="str">
        <f>BM2533</f>
        <v>NRIS</v>
      </c>
      <c r="R2533" s="1">
        <f>BP2533</f>
        <v>200.1</v>
      </c>
      <c r="T2533" s="1" t="str">
        <f>BQ2533</f>
        <v>Wind</v>
      </c>
      <c r="U2533" s="1" t="str">
        <f>BH2533</f>
        <v>Bowman County</v>
      </c>
      <c r="V2533" s="1" t="str">
        <f>BI2533</f>
        <v>ND</v>
      </c>
      <c r="AB2533" s="1"/>
      <c r="AC2533" s="1"/>
      <c r="AJ2533" s="5"/>
      <c r="AK2533" s="5"/>
      <c r="AL2533" s="5"/>
      <c r="AM2533" s="5"/>
      <c r="AN2533" s="5"/>
      <c r="AO2533" s="5"/>
      <c r="AP2533" s="5"/>
      <c r="AQ2533" s="5"/>
      <c r="AR2533" s="32"/>
      <c r="AS2533" s="32"/>
      <c r="AT2533" s="28">
        <f>AR2533/($R2533*1000)</f>
        <v>0</v>
      </c>
      <c r="AU2533" s="28">
        <f>AS2533/($R2533*1000)</f>
        <v>0</v>
      </c>
      <c r="BB2533" s="1" t="s">
        <v>73</v>
      </c>
      <c r="BC2533" s="2">
        <v>42688</v>
      </c>
      <c r="BD2533" s="2">
        <v>42906</v>
      </c>
      <c r="BF2533" s="2">
        <v>43532</v>
      </c>
      <c r="BG2533" s="1" t="s">
        <v>192</v>
      </c>
      <c r="BH2533" s="1" t="s">
        <v>627</v>
      </c>
      <c r="BI2533" s="1" t="s">
        <v>194</v>
      </c>
      <c r="BJ2533" s="1" t="s">
        <v>3348</v>
      </c>
      <c r="BL2533" s="1" t="s">
        <v>536</v>
      </c>
      <c r="BM2533" s="1" t="s">
        <v>126</v>
      </c>
      <c r="BN2533" s="1" t="s">
        <v>78</v>
      </c>
      <c r="BO2533" s="1">
        <v>200.1</v>
      </c>
      <c r="BP2533" s="1">
        <v>200.1</v>
      </c>
      <c r="BQ2533" s="1" t="s">
        <v>97</v>
      </c>
      <c r="BR2533" s="1" t="s">
        <v>98</v>
      </c>
      <c r="BS2533" s="1" t="s">
        <v>84</v>
      </c>
      <c r="BU2533" s="1">
        <v>0</v>
      </c>
      <c r="BV2533" s="1">
        <v>0</v>
      </c>
      <c r="BW2533" s="1">
        <v>0</v>
      </c>
      <c r="BX2533" s="1">
        <v>0</v>
      </c>
    </row>
    <row r="2534" spans="4:76" hidden="1" x14ac:dyDescent="0.25">
      <c r="D2534" s="4"/>
      <c r="E2534" s="5" t="str">
        <f>BJ2534</f>
        <v>DPP-2017-FEB</v>
      </c>
      <c r="F2534" s="5" t="str">
        <f>BK2534</f>
        <v>Central</v>
      </c>
      <c r="H2534" s="5" t="str">
        <f>BB2534</f>
        <v>Done</v>
      </c>
      <c r="I2534" s="6" t="str">
        <f>BS2534</f>
        <v>In Service</v>
      </c>
      <c r="J2534" s="1" t="s">
        <v>5647</v>
      </c>
      <c r="P2534" s="1" t="str">
        <f>BM2534</f>
        <v>NRIS</v>
      </c>
      <c r="R2534" s="1">
        <f>BP2534</f>
        <v>202.4</v>
      </c>
      <c r="T2534" s="1" t="str">
        <f>BQ2534</f>
        <v>Wind</v>
      </c>
      <c r="U2534" s="1" t="str">
        <f>BH2534</f>
        <v>Logan County</v>
      </c>
      <c r="V2534" s="1" t="str">
        <f>BI2534</f>
        <v>IL</v>
      </c>
      <c r="AB2534" s="1"/>
      <c r="AC2534" s="1"/>
      <c r="AJ2534" s="5"/>
      <c r="AK2534" s="5"/>
      <c r="AL2534" s="5"/>
      <c r="AM2534" s="5"/>
      <c r="AN2534" s="5"/>
      <c r="AO2534" s="5"/>
      <c r="AP2534" s="5"/>
      <c r="AQ2534" s="5"/>
      <c r="AR2534" s="32"/>
      <c r="AS2534" s="32"/>
      <c r="AT2534" s="28">
        <f>AR2534/($R2534*1000)</f>
        <v>0</v>
      </c>
      <c r="AU2534" s="28">
        <f>AS2534/($R2534*1000)</f>
        <v>0</v>
      </c>
      <c r="BB2534" s="1" t="s">
        <v>58</v>
      </c>
      <c r="BC2534" s="2">
        <v>42688</v>
      </c>
      <c r="BE2534" s="2">
        <v>43550</v>
      </c>
      <c r="BF2534" s="2">
        <v>43692</v>
      </c>
      <c r="BG2534" s="1" t="s">
        <v>122</v>
      </c>
      <c r="BH2534" s="1" t="s">
        <v>840</v>
      </c>
      <c r="BI2534" s="1" t="s">
        <v>124</v>
      </c>
      <c r="BJ2534" s="1" t="s">
        <v>3220</v>
      </c>
      <c r="BK2534" s="1" t="s">
        <v>2435</v>
      </c>
      <c r="BL2534" s="1" t="s">
        <v>726</v>
      </c>
      <c r="BM2534" s="1" t="s">
        <v>126</v>
      </c>
      <c r="BN2534" s="1" t="s">
        <v>5648</v>
      </c>
      <c r="BO2534" s="1">
        <v>202.4</v>
      </c>
      <c r="BP2534" s="1">
        <v>202.4</v>
      </c>
      <c r="BQ2534" s="1" t="s">
        <v>97</v>
      </c>
      <c r="BR2534" s="1" t="s">
        <v>98</v>
      </c>
      <c r="BS2534" s="1" t="s">
        <v>65</v>
      </c>
      <c r="BT2534" s="2">
        <v>43944</v>
      </c>
      <c r="BU2534" s="1">
        <v>202.4</v>
      </c>
      <c r="BV2534" s="1">
        <v>202.4</v>
      </c>
      <c r="BW2534" s="1">
        <v>202.4</v>
      </c>
      <c r="BX2534" s="1">
        <v>202.4</v>
      </c>
    </row>
    <row r="2535" spans="4:76" hidden="1" x14ac:dyDescent="0.25">
      <c r="D2535" s="4"/>
      <c r="E2535" s="5" t="str">
        <f>BJ2535</f>
        <v>DPP-2017-FEB</v>
      </c>
      <c r="F2535" s="5" t="str">
        <f>BK2535</f>
        <v>Central</v>
      </c>
      <c r="H2535" s="5" t="str">
        <f>BB2535</f>
        <v>Done</v>
      </c>
      <c r="I2535" s="6" t="str">
        <f>BS2535</f>
        <v>Under Construction</v>
      </c>
      <c r="J2535" s="1" t="s">
        <v>5649</v>
      </c>
      <c r="P2535" s="1" t="str">
        <f>BM2535</f>
        <v>NRIS</v>
      </c>
      <c r="R2535" s="1">
        <f>BP2535</f>
        <v>303.60000000000002</v>
      </c>
      <c r="T2535" s="1" t="str">
        <f>BQ2535</f>
        <v>Wind</v>
      </c>
      <c r="U2535" s="1" t="str">
        <f>BH2535</f>
        <v>Morgan County,Sangamon County</v>
      </c>
      <c r="V2535" s="1" t="str">
        <f>BI2535</f>
        <v>IL</v>
      </c>
      <c r="AB2535" s="1"/>
      <c r="AC2535" s="1"/>
      <c r="AJ2535" s="5"/>
      <c r="AK2535" s="5"/>
      <c r="AL2535" s="5"/>
      <c r="AM2535" s="5"/>
      <c r="AN2535" s="5"/>
      <c r="AO2535" s="5"/>
      <c r="AP2535" s="5"/>
      <c r="AQ2535" s="5"/>
      <c r="AR2535" s="32"/>
      <c r="AS2535" s="32"/>
      <c r="AT2535" s="28">
        <f>AR2535/($R2535*1000)</f>
        <v>0</v>
      </c>
      <c r="AU2535" s="28">
        <f>AS2535/($R2535*1000)</f>
        <v>0</v>
      </c>
      <c r="BB2535" s="1" t="s">
        <v>58</v>
      </c>
      <c r="BC2535" s="2">
        <v>42688</v>
      </c>
      <c r="BE2535" s="2">
        <v>43616</v>
      </c>
      <c r="BF2535" s="2">
        <v>44057</v>
      </c>
      <c r="BG2535" s="1" t="s">
        <v>2444</v>
      </c>
      <c r="BH2535" s="1" t="s">
        <v>5650</v>
      </c>
      <c r="BI2535" s="1" t="s">
        <v>124</v>
      </c>
      <c r="BJ2535" s="1" t="s">
        <v>3220</v>
      </c>
      <c r="BK2535" s="1" t="s">
        <v>2435</v>
      </c>
      <c r="BL2535" s="1" t="s">
        <v>726</v>
      </c>
      <c r="BM2535" s="1" t="s">
        <v>126</v>
      </c>
      <c r="BN2535" s="1" t="s">
        <v>5651</v>
      </c>
      <c r="BO2535" s="1">
        <v>303.60000000000002</v>
      </c>
      <c r="BP2535" s="1">
        <v>303.60000000000002</v>
      </c>
      <c r="BQ2535" s="1" t="s">
        <v>97</v>
      </c>
      <c r="BR2535" s="1" t="s">
        <v>98</v>
      </c>
      <c r="BS2535" s="1" t="s">
        <v>71</v>
      </c>
      <c r="BT2535" s="2">
        <v>44500</v>
      </c>
      <c r="BU2535" s="1">
        <v>303.60000000000002</v>
      </c>
      <c r="BV2535" s="1">
        <v>303.60000000000002</v>
      </c>
      <c r="BW2535" s="1">
        <v>303.60000000000002</v>
      </c>
      <c r="BX2535" s="1">
        <v>303.60000000000002</v>
      </c>
    </row>
    <row r="2536" spans="4:76" hidden="1" x14ac:dyDescent="0.25">
      <c r="D2536" s="4"/>
      <c r="E2536" s="5" t="str">
        <f>BJ2536</f>
        <v>DPP-2017-FEB</v>
      </c>
      <c r="F2536" s="5" t="str">
        <f>BK2536</f>
        <v>East (ITC)</v>
      </c>
      <c r="H2536" s="5" t="str">
        <f>BB2536</f>
        <v>Done</v>
      </c>
      <c r="I2536" s="6" t="str">
        <f>BS2536</f>
        <v>Under Construction</v>
      </c>
      <c r="J2536" s="1" t="s">
        <v>5652</v>
      </c>
      <c r="P2536" s="1" t="str">
        <f>BM2536</f>
        <v>NRIS</v>
      </c>
      <c r="R2536" s="1">
        <f>BP2536</f>
        <v>200</v>
      </c>
      <c r="T2536" s="1" t="str">
        <f>BQ2536</f>
        <v>Solar</v>
      </c>
      <c r="U2536" s="1" t="str">
        <f>BH2536</f>
        <v>Calhoun County</v>
      </c>
      <c r="V2536" s="1" t="str">
        <f>BI2536</f>
        <v>MI</v>
      </c>
      <c r="AB2536" s="1"/>
      <c r="AC2536" s="1"/>
      <c r="AJ2536" s="5"/>
      <c r="AK2536" s="5"/>
      <c r="AL2536" s="5"/>
      <c r="AM2536" s="5"/>
      <c r="AN2536" s="5"/>
      <c r="AO2536" s="5"/>
      <c r="AP2536" s="5"/>
      <c r="AQ2536" s="5"/>
      <c r="AR2536" s="32"/>
      <c r="AS2536" s="32"/>
      <c r="AT2536" s="28">
        <f>AR2536/($R2536*1000)</f>
        <v>0</v>
      </c>
      <c r="AU2536" s="28">
        <f>AS2536/($R2536*1000)</f>
        <v>0</v>
      </c>
      <c r="BB2536" s="1" t="s">
        <v>58</v>
      </c>
      <c r="BC2536" s="2">
        <v>42688</v>
      </c>
      <c r="BE2536" s="2">
        <v>43763</v>
      </c>
      <c r="BF2536" s="2">
        <v>43374</v>
      </c>
      <c r="BG2536" s="1" t="s">
        <v>139</v>
      </c>
      <c r="BH2536" s="1" t="s">
        <v>1766</v>
      </c>
      <c r="BI2536" s="1" t="s">
        <v>130</v>
      </c>
      <c r="BJ2536" s="1" t="s">
        <v>3220</v>
      </c>
      <c r="BK2536" s="1" t="s">
        <v>1808</v>
      </c>
      <c r="BL2536" s="1" t="s">
        <v>726</v>
      </c>
      <c r="BM2536" s="1" t="s">
        <v>126</v>
      </c>
      <c r="BN2536" s="1" t="s">
        <v>5653</v>
      </c>
      <c r="BO2536" s="1">
        <v>200</v>
      </c>
      <c r="BP2536" s="1">
        <v>200</v>
      </c>
      <c r="BQ2536" s="1" t="s">
        <v>1485</v>
      </c>
      <c r="BR2536" s="1" t="s">
        <v>1486</v>
      </c>
      <c r="BS2536" s="1" t="s">
        <v>71</v>
      </c>
      <c r="BT2536" s="2">
        <v>44659</v>
      </c>
      <c r="BU2536" s="1">
        <v>200</v>
      </c>
      <c r="BV2536" s="1">
        <v>200</v>
      </c>
      <c r="BW2536" s="1">
        <v>200</v>
      </c>
      <c r="BX2536" s="1">
        <v>200</v>
      </c>
    </row>
    <row r="2537" spans="4:76" hidden="1" x14ac:dyDescent="0.25">
      <c r="D2537" s="4"/>
      <c r="E2537" s="5" t="str">
        <f>BJ2537</f>
        <v>DPP-2017-FEB</v>
      </c>
      <c r="F2537" s="5" t="str">
        <f>BK2537</f>
        <v>Central</v>
      </c>
      <c r="H2537" s="5" t="str">
        <f>BB2537</f>
        <v>Done</v>
      </c>
      <c r="I2537" s="6" t="str">
        <f>BS2537</f>
        <v>Under Construction</v>
      </c>
      <c r="J2537" s="1" t="s">
        <v>5654</v>
      </c>
      <c r="P2537" s="1" t="str">
        <f>BM2537</f>
        <v>NRIS</v>
      </c>
      <c r="R2537" s="1">
        <f>BP2537</f>
        <v>70</v>
      </c>
      <c r="T2537" s="1" t="str">
        <f>BQ2537</f>
        <v>Solar</v>
      </c>
      <c r="U2537" s="1" t="str">
        <f>BH2537</f>
        <v>Spencer County</v>
      </c>
      <c r="V2537" s="1" t="str">
        <f>BI2537</f>
        <v>IN</v>
      </c>
      <c r="AB2537" s="1"/>
      <c r="AC2537" s="1"/>
      <c r="AJ2537" s="5"/>
      <c r="AK2537" s="5"/>
      <c r="AL2537" s="5"/>
      <c r="AM2537" s="5"/>
      <c r="AN2537" s="5"/>
      <c r="AO2537" s="5"/>
      <c r="AP2537" s="5"/>
      <c r="AQ2537" s="5"/>
      <c r="AR2537" s="32"/>
      <c r="AS2537" s="32"/>
      <c r="AT2537" s="28">
        <f>AR2537/($R2537*1000)</f>
        <v>0</v>
      </c>
      <c r="AU2537" s="28">
        <f>AS2537/($R2537*1000)</f>
        <v>0</v>
      </c>
      <c r="BB2537" s="1" t="s">
        <v>58</v>
      </c>
      <c r="BC2537" s="2">
        <v>42688</v>
      </c>
      <c r="BE2537" s="2">
        <v>43511</v>
      </c>
      <c r="BF2537" s="2">
        <v>44287</v>
      </c>
      <c r="BG2537" s="1" t="s">
        <v>256</v>
      </c>
      <c r="BH2537" s="1" t="s">
        <v>2958</v>
      </c>
      <c r="BI2537" s="1" t="s">
        <v>103</v>
      </c>
      <c r="BJ2537" s="1" t="s">
        <v>3220</v>
      </c>
      <c r="BK2537" s="1" t="s">
        <v>2435</v>
      </c>
      <c r="BL2537" s="1" t="s">
        <v>726</v>
      </c>
      <c r="BM2537" s="1" t="s">
        <v>126</v>
      </c>
      <c r="BN2537" s="1" t="s">
        <v>5655</v>
      </c>
      <c r="BO2537" s="1">
        <v>70</v>
      </c>
      <c r="BP2537" s="1">
        <v>70</v>
      </c>
      <c r="BQ2537" s="1" t="s">
        <v>1485</v>
      </c>
      <c r="BR2537" s="1" t="s">
        <v>1486</v>
      </c>
      <c r="BS2537" s="1" t="s">
        <v>71</v>
      </c>
      <c r="BT2537" s="2">
        <v>44014</v>
      </c>
      <c r="BU2537" s="1">
        <v>70</v>
      </c>
      <c r="BV2537" s="1">
        <v>69.900000000000006</v>
      </c>
      <c r="BW2537" s="1">
        <v>70</v>
      </c>
      <c r="BX2537" s="1">
        <v>69.900000000000006</v>
      </c>
    </row>
    <row r="2538" spans="4:76" hidden="1" x14ac:dyDescent="0.25">
      <c r="D2538" s="4"/>
      <c r="E2538" s="5" t="str">
        <f>BJ2538</f>
        <v>DPP-2017-FEB</v>
      </c>
      <c r="F2538" s="5" t="str">
        <f>BK2538</f>
        <v>West</v>
      </c>
      <c r="H2538" s="5" t="str">
        <f>BB2538</f>
        <v>Withdrawn</v>
      </c>
      <c r="I2538" s="6" t="str">
        <f>BS2538</f>
        <v>Not Started</v>
      </c>
      <c r="J2538" s="1" t="s">
        <v>4847</v>
      </c>
      <c r="P2538" s="1" t="str">
        <f>BM2538</f>
        <v>NRIS</v>
      </c>
      <c r="R2538" s="1">
        <f>BP2538</f>
        <v>200</v>
      </c>
      <c r="T2538" s="1" t="str">
        <f>BQ2538</f>
        <v>Wind</v>
      </c>
      <c r="U2538" s="1" t="str">
        <f>BH2538</f>
        <v>Faribault County</v>
      </c>
      <c r="V2538" s="1" t="str">
        <f>BI2538</f>
        <v>MN</v>
      </c>
      <c r="AB2538" s="1"/>
      <c r="AC2538" s="1"/>
      <c r="AJ2538" s="5"/>
      <c r="AK2538" s="5"/>
      <c r="AL2538" s="5"/>
      <c r="AM2538" s="5"/>
      <c r="AN2538" s="5"/>
      <c r="AO2538" s="5"/>
      <c r="AP2538" s="5"/>
      <c r="AQ2538" s="5"/>
      <c r="AR2538" s="32"/>
      <c r="AS2538" s="32"/>
      <c r="AT2538" s="28">
        <f>AR2538/($R2538*1000)</f>
        <v>0</v>
      </c>
      <c r="AU2538" s="28">
        <f>AS2538/($R2538*1000)</f>
        <v>0</v>
      </c>
      <c r="BB2538" s="1" t="s">
        <v>73</v>
      </c>
      <c r="BC2538" s="2">
        <v>42688</v>
      </c>
      <c r="BD2538" s="2">
        <v>43564</v>
      </c>
      <c r="BF2538" s="2">
        <v>44089</v>
      </c>
      <c r="BG2538" s="1" t="s">
        <v>87</v>
      </c>
      <c r="BH2538" s="1" t="s">
        <v>718</v>
      </c>
      <c r="BI2538" s="1" t="s">
        <v>93</v>
      </c>
      <c r="BJ2538" s="1" t="s">
        <v>3220</v>
      </c>
      <c r="BK2538" s="1" t="s">
        <v>725</v>
      </c>
      <c r="BL2538" s="1" t="s">
        <v>726</v>
      </c>
      <c r="BM2538" s="1" t="s">
        <v>126</v>
      </c>
      <c r="BN2538" s="1" t="s">
        <v>4848</v>
      </c>
      <c r="BO2538" s="1">
        <v>200</v>
      </c>
      <c r="BP2538" s="1">
        <v>200</v>
      </c>
      <c r="BQ2538" s="1" t="s">
        <v>97</v>
      </c>
      <c r="BR2538" s="1" t="s">
        <v>98</v>
      </c>
      <c r="BS2538" s="1" t="s">
        <v>84</v>
      </c>
      <c r="BU2538" s="1">
        <v>0</v>
      </c>
      <c r="BV2538" s="1">
        <v>0</v>
      </c>
      <c r="BW2538" s="1">
        <v>0</v>
      </c>
      <c r="BX2538" s="1">
        <v>0</v>
      </c>
    </row>
    <row r="2539" spans="4:76" hidden="1" x14ac:dyDescent="0.25">
      <c r="D2539" s="4"/>
      <c r="E2539" s="5" t="str">
        <f>BJ2539</f>
        <v>DPP-2017-FEB</v>
      </c>
      <c r="F2539" s="5" t="str">
        <f>BK2539</f>
        <v>Central</v>
      </c>
      <c r="H2539" s="5" t="str">
        <f>BB2539</f>
        <v>Done</v>
      </c>
      <c r="I2539" s="6" t="str">
        <f>BS2539</f>
        <v>Under Construction</v>
      </c>
      <c r="J2539" s="1" t="s">
        <v>5660</v>
      </c>
      <c r="P2539" s="1" t="str">
        <f>BM2539</f>
        <v>NRIS</v>
      </c>
      <c r="R2539" s="1">
        <f>BP2539</f>
        <v>200</v>
      </c>
      <c r="T2539" s="1" t="str">
        <f>BQ2539</f>
        <v>Solar</v>
      </c>
      <c r="U2539" s="1" t="str">
        <f>BH2539</f>
        <v>Meade County</v>
      </c>
      <c r="V2539" s="1" t="str">
        <f>BI2539</f>
        <v>KY</v>
      </c>
      <c r="AB2539" s="1"/>
      <c r="AC2539" s="1"/>
      <c r="AJ2539" s="5"/>
      <c r="AK2539" s="5"/>
      <c r="AL2539" s="5"/>
      <c r="AM2539" s="5"/>
      <c r="AN2539" s="5"/>
      <c r="AO2539" s="5"/>
      <c r="AP2539" s="5"/>
      <c r="AQ2539" s="5"/>
      <c r="AR2539" s="32"/>
      <c r="AS2539" s="32"/>
      <c r="AT2539" s="28">
        <f>AR2539/($R2539*1000)</f>
        <v>0</v>
      </c>
      <c r="AU2539" s="28">
        <f>AS2539/($R2539*1000)</f>
        <v>0</v>
      </c>
      <c r="BB2539" s="1" t="s">
        <v>58</v>
      </c>
      <c r="BC2539" s="2">
        <v>42688</v>
      </c>
      <c r="BE2539" s="2">
        <v>43532</v>
      </c>
      <c r="BF2539" s="2">
        <v>44287</v>
      </c>
      <c r="BG2539" s="1" t="s">
        <v>1657</v>
      </c>
      <c r="BH2539" s="1" t="s">
        <v>5661</v>
      </c>
      <c r="BI2539" s="1" t="s">
        <v>82</v>
      </c>
      <c r="BJ2539" s="1" t="s">
        <v>3220</v>
      </c>
      <c r="BK2539" s="1" t="s">
        <v>2435</v>
      </c>
      <c r="BL2539" s="1" t="s">
        <v>726</v>
      </c>
      <c r="BM2539" s="1" t="s">
        <v>126</v>
      </c>
      <c r="BN2539" s="1" t="s">
        <v>5662</v>
      </c>
      <c r="BO2539" s="1">
        <v>200</v>
      </c>
      <c r="BP2539" s="1">
        <v>200</v>
      </c>
      <c r="BQ2539" s="1" t="s">
        <v>1485</v>
      </c>
      <c r="BR2539" s="1" t="s">
        <v>1486</v>
      </c>
      <c r="BS2539" s="1" t="s">
        <v>71</v>
      </c>
      <c r="BT2539" s="2">
        <v>44287</v>
      </c>
      <c r="BU2539" s="1">
        <v>200</v>
      </c>
      <c r="BV2539" s="1">
        <v>200</v>
      </c>
      <c r="BW2539" s="1">
        <v>200</v>
      </c>
      <c r="BX2539" s="1">
        <v>200</v>
      </c>
    </row>
    <row r="2540" spans="4:76" hidden="1" x14ac:dyDescent="0.25">
      <c r="D2540" s="4"/>
      <c r="E2540" s="5" t="str">
        <f>BJ2540</f>
        <v>FeS-2016-NOV</v>
      </c>
      <c r="F2540" s="5">
        <f>BK2540</f>
        <v>0</v>
      </c>
      <c r="H2540" s="5" t="str">
        <f>BB2540</f>
        <v>Withdrawn</v>
      </c>
      <c r="I2540" s="6" t="str">
        <f>BS2540</f>
        <v>Not Started</v>
      </c>
      <c r="J2540" s="1" t="s">
        <v>4139</v>
      </c>
      <c r="P2540" s="1" t="str">
        <f>BM2540</f>
        <v>NRIS</v>
      </c>
      <c r="R2540" s="1">
        <f>BP2540</f>
        <v>5.28</v>
      </c>
      <c r="T2540" s="1" t="str">
        <f>BQ2540</f>
        <v>Wind</v>
      </c>
      <c r="U2540" s="1" t="str">
        <f>BH2540</f>
        <v>Hancock County, Winnebago County</v>
      </c>
      <c r="V2540" s="1" t="str">
        <f>BI2540</f>
        <v>IA</v>
      </c>
      <c r="AB2540" s="1"/>
      <c r="AC2540" s="1"/>
      <c r="AJ2540" s="5"/>
      <c r="AK2540" s="5"/>
      <c r="AL2540" s="5"/>
      <c r="AM2540" s="5"/>
      <c r="AN2540" s="5"/>
      <c r="AO2540" s="5"/>
      <c r="AP2540" s="5"/>
      <c r="AQ2540" s="5"/>
      <c r="AR2540" s="32"/>
      <c r="AS2540" s="32"/>
      <c r="AT2540" s="28">
        <f>AR2540/($R2540*1000)</f>
        <v>0</v>
      </c>
      <c r="AU2540" s="28">
        <f>AS2540/($R2540*1000)</f>
        <v>0</v>
      </c>
      <c r="BB2540" s="1" t="s">
        <v>73</v>
      </c>
      <c r="BC2540" s="2">
        <v>42688</v>
      </c>
      <c r="BD2540" s="2">
        <v>42937</v>
      </c>
      <c r="BF2540" s="2">
        <v>43101</v>
      </c>
      <c r="BG2540" s="1" t="s">
        <v>87</v>
      </c>
      <c r="BH2540" s="1" t="s">
        <v>4140</v>
      </c>
      <c r="BI2540" s="1" t="s">
        <v>89</v>
      </c>
      <c r="BJ2540" s="1" t="s">
        <v>3348</v>
      </c>
      <c r="BL2540" s="1" t="s">
        <v>536</v>
      </c>
      <c r="BM2540" s="1" t="s">
        <v>126</v>
      </c>
      <c r="BN2540" s="1" t="s">
        <v>78</v>
      </c>
      <c r="BO2540" s="1">
        <v>5.28</v>
      </c>
      <c r="BP2540" s="1">
        <v>5.28</v>
      </c>
      <c r="BQ2540" s="1" t="s">
        <v>97</v>
      </c>
      <c r="BR2540" s="1" t="s">
        <v>98</v>
      </c>
      <c r="BS2540" s="1" t="s">
        <v>84</v>
      </c>
      <c r="BU2540" s="1">
        <v>0</v>
      </c>
      <c r="BV2540" s="1">
        <v>0</v>
      </c>
      <c r="BW2540" s="1">
        <v>0</v>
      </c>
      <c r="BX2540" s="1">
        <v>0</v>
      </c>
    </row>
    <row r="2541" spans="4:76" hidden="1" x14ac:dyDescent="0.25">
      <c r="D2541" s="4"/>
      <c r="E2541" s="5" t="str">
        <f>BJ2541</f>
        <v>FeS-2016-NOV</v>
      </c>
      <c r="F2541" s="5">
        <f>BK2541</f>
        <v>0</v>
      </c>
      <c r="H2541" s="5" t="str">
        <f>BB2541</f>
        <v>Withdrawn</v>
      </c>
      <c r="I2541" s="6" t="str">
        <f>BS2541</f>
        <v>Not Started</v>
      </c>
      <c r="J2541" s="1" t="s">
        <v>4144</v>
      </c>
      <c r="P2541" s="1" t="str">
        <f>BM2541</f>
        <v>NRIS</v>
      </c>
      <c r="R2541" s="1">
        <f>BP2541</f>
        <v>12</v>
      </c>
      <c r="T2541" s="1" t="str">
        <f>BQ2541</f>
        <v>Wind</v>
      </c>
      <c r="U2541" s="1" t="str">
        <f>BH2541</f>
        <v>Story County</v>
      </c>
      <c r="V2541" s="1" t="str">
        <f>BI2541</f>
        <v>IA</v>
      </c>
      <c r="AB2541" s="1"/>
      <c r="AC2541" s="1"/>
      <c r="AJ2541" s="5"/>
      <c r="AK2541" s="5"/>
      <c r="AL2541" s="5"/>
      <c r="AM2541" s="5"/>
      <c r="AN2541" s="5"/>
      <c r="AO2541" s="5"/>
      <c r="AP2541" s="5"/>
      <c r="AQ2541" s="5"/>
      <c r="AR2541" s="32"/>
      <c r="AS2541" s="32"/>
      <c r="AT2541" s="28">
        <f>AR2541/($R2541*1000)</f>
        <v>0</v>
      </c>
      <c r="AU2541" s="28">
        <f>AS2541/($R2541*1000)</f>
        <v>0</v>
      </c>
      <c r="BB2541" s="1" t="s">
        <v>73</v>
      </c>
      <c r="BC2541" s="2">
        <v>42688</v>
      </c>
      <c r="BD2541" s="2">
        <v>42937</v>
      </c>
      <c r="BF2541" s="2">
        <v>43101</v>
      </c>
      <c r="BG2541" s="1" t="s">
        <v>87</v>
      </c>
      <c r="BH2541" s="1" t="s">
        <v>550</v>
      </c>
      <c r="BI2541" s="1" t="s">
        <v>89</v>
      </c>
      <c r="BJ2541" s="1" t="s">
        <v>3348</v>
      </c>
      <c r="BL2541" s="1" t="s">
        <v>536</v>
      </c>
      <c r="BM2541" s="1" t="s">
        <v>126</v>
      </c>
      <c r="BN2541" s="1" t="s">
        <v>78</v>
      </c>
      <c r="BO2541" s="1">
        <v>12</v>
      </c>
      <c r="BP2541" s="1">
        <v>12</v>
      </c>
      <c r="BQ2541" s="1" t="s">
        <v>97</v>
      </c>
      <c r="BR2541" s="1" t="s">
        <v>98</v>
      </c>
      <c r="BS2541" s="1" t="s">
        <v>84</v>
      </c>
      <c r="BU2541" s="1">
        <v>0</v>
      </c>
      <c r="BV2541" s="1">
        <v>0</v>
      </c>
      <c r="BW2541" s="1">
        <v>0</v>
      </c>
      <c r="BX2541" s="1">
        <v>0</v>
      </c>
    </row>
    <row r="2542" spans="4:76" hidden="1" x14ac:dyDescent="0.25">
      <c r="D2542" s="4"/>
      <c r="E2542" s="5" t="str">
        <f>BJ2542</f>
        <v>FeS-2016-NOV</v>
      </c>
      <c r="F2542" s="5">
        <f>BK2542</f>
        <v>0</v>
      </c>
      <c r="H2542" s="5" t="str">
        <f>BB2542</f>
        <v>Withdrawn</v>
      </c>
      <c r="I2542" s="6" t="str">
        <f>BS2542</f>
        <v>Not Started</v>
      </c>
      <c r="J2542" s="1" t="s">
        <v>4145</v>
      </c>
      <c r="P2542" s="1" t="str">
        <f>BM2542</f>
        <v>NRIS</v>
      </c>
      <c r="R2542" s="1">
        <f>BP2542</f>
        <v>4.32</v>
      </c>
      <c r="T2542" s="1" t="str">
        <f>BQ2542</f>
        <v>Wind</v>
      </c>
      <c r="U2542" s="1" t="str">
        <f>BH2542</f>
        <v>Dodge County</v>
      </c>
      <c r="V2542" s="1" t="str">
        <f>BI2542</f>
        <v>WI</v>
      </c>
      <c r="AB2542" s="1"/>
      <c r="AC2542" s="1"/>
      <c r="AJ2542" s="5"/>
      <c r="AK2542" s="5"/>
      <c r="AL2542" s="5"/>
      <c r="AM2542" s="5"/>
      <c r="AN2542" s="5"/>
      <c r="AO2542" s="5"/>
      <c r="AP2542" s="5"/>
      <c r="AQ2542" s="5"/>
      <c r="AR2542" s="32"/>
      <c r="AS2542" s="32"/>
      <c r="AT2542" s="28">
        <f>AR2542/($R2542*1000)</f>
        <v>0</v>
      </c>
      <c r="AU2542" s="28">
        <f>AS2542/($R2542*1000)</f>
        <v>0</v>
      </c>
      <c r="BB2542" s="1" t="s">
        <v>73</v>
      </c>
      <c r="BC2542" s="2">
        <v>42688</v>
      </c>
      <c r="BD2542" s="2">
        <v>42937</v>
      </c>
      <c r="BF2542" s="2">
        <v>43101</v>
      </c>
      <c r="BG2542" s="1" t="s">
        <v>74</v>
      </c>
      <c r="BH2542" s="1" t="s">
        <v>297</v>
      </c>
      <c r="BI2542" s="1" t="s">
        <v>76</v>
      </c>
      <c r="BJ2542" s="1" t="s">
        <v>3348</v>
      </c>
      <c r="BL2542" s="1" t="s">
        <v>536</v>
      </c>
      <c r="BM2542" s="1" t="s">
        <v>126</v>
      </c>
      <c r="BN2542" s="1" t="s">
        <v>78</v>
      </c>
      <c r="BO2542" s="1">
        <v>4.32</v>
      </c>
      <c r="BP2542" s="1">
        <v>4.32</v>
      </c>
      <c r="BQ2542" s="1" t="s">
        <v>97</v>
      </c>
      <c r="BR2542" s="1" t="s">
        <v>98</v>
      </c>
      <c r="BS2542" s="1" t="s">
        <v>84</v>
      </c>
      <c r="BU2542" s="1">
        <v>0</v>
      </c>
      <c r="BV2542" s="1">
        <v>0</v>
      </c>
      <c r="BW2542" s="1">
        <v>0</v>
      </c>
      <c r="BX2542" s="1">
        <v>0</v>
      </c>
    </row>
    <row r="2543" spans="4:76" hidden="1" x14ac:dyDescent="0.25">
      <c r="D2543" s="4"/>
      <c r="E2543" s="5" t="str">
        <f>BJ2543</f>
        <v>DPP-2017-FEB</v>
      </c>
      <c r="F2543" s="5" t="str">
        <f>BK2543</f>
        <v>West</v>
      </c>
      <c r="H2543" s="5" t="str">
        <f>BB2543</f>
        <v>Withdrawn</v>
      </c>
      <c r="I2543" s="6" t="str">
        <f>BS2543</f>
        <v>Not Started</v>
      </c>
      <c r="J2543" s="1" t="s">
        <v>4849</v>
      </c>
      <c r="P2543" s="1" t="str">
        <f>BM2543</f>
        <v>NRIS</v>
      </c>
      <c r="R2543" s="1">
        <f>BP2543</f>
        <v>3.84</v>
      </c>
      <c r="T2543" s="1" t="str">
        <f>BQ2543</f>
        <v>Wind</v>
      </c>
      <c r="U2543" s="1" t="str">
        <f>BH2543</f>
        <v>Oliver County</v>
      </c>
      <c r="V2543" s="1" t="str">
        <f>BI2543</f>
        <v>ND</v>
      </c>
      <c r="AB2543" s="1"/>
      <c r="AC2543" s="1"/>
      <c r="AJ2543" s="5"/>
      <c r="AK2543" s="5"/>
      <c r="AL2543" s="5"/>
      <c r="AM2543" s="5"/>
      <c r="AN2543" s="5"/>
      <c r="AO2543" s="5"/>
      <c r="AP2543" s="5"/>
      <c r="AQ2543" s="5"/>
      <c r="AR2543" s="32"/>
      <c r="AS2543" s="32"/>
      <c r="AT2543" s="28">
        <f>AR2543/($R2543*1000)</f>
        <v>0</v>
      </c>
      <c r="AU2543" s="28">
        <f>AS2543/($R2543*1000)</f>
        <v>0</v>
      </c>
      <c r="BB2543" s="1" t="s">
        <v>73</v>
      </c>
      <c r="BC2543" s="2">
        <v>42688</v>
      </c>
      <c r="BD2543" s="2">
        <v>43564</v>
      </c>
      <c r="BF2543" s="2">
        <v>43101</v>
      </c>
      <c r="BG2543" s="1" t="s">
        <v>315</v>
      </c>
      <c r="BH2543" s="1" t="s">
        <v>864</v>
      </c>
      <c r="BI2543" s="1" t="s">
        <v>194</v>
      </c>
      <c r="BJ2543" s="1" t="s">
        <v>3220</v>
      </c>
      <c r="BK2543" s="1" t="s">
        <v>725</v>
      </c>
      <c r="BL2543" s="1" t="s">
        <v>726</v>
      </c>
      <c r="BM2543" s="1" t="s">
        <v>126</v>
      </c>
      <c r="BN2543" s="1" t="s">
        <v>4850</v>
      </c>
      <c r="BO2543" s="1">
        <v>3.84</v>
      </c>
      <c r="BP2543" s="1">
        <v>3.84</v>
      </c>
      <c r="BQ2543" s="1" t="s">
        <v>97</v>
      </c>
      <c r="BR2543" s="1" t="s">
        <v>98</v>
      </c>
      <c r="BS2543" s="1" t="s">
        <v>84</v>
      </c>
      <c r="BU2543" s="1">
        <v>0</v>
      </c>
      <c r="BV2543" s="1">
        <v>0</v>
      </c>
      <c r="BW2543" s="1">
        <v>0</v>
      </c>
      <c r="BX2543" s="1">
        <v>0</v>
      </c>
    </row>
    <row r="2544" spans="4:76" hidden="1" x14ac:dyDescent="0.25">
      <c r="D2544" s="4"/>
      <c r="E2544" s="5" t="str">
        <f>BJ2544</f>
        <v>DPP-2017-FEB</v>
      </c>
      <c r="F2544" s="5" t="str">
        <f>BK2544</f>
        <v>West</v>
      </c>
      <c r="H2544" s="5" t="str">
        <f>BB2544</f>
        <v>Withdrawn</v>
      </c>
      <c r="I2544" s="6" t="str">
        <f>BS2544</f>
        <v>Not Started</v>
      </c>
      <c r="J2544" s="1" t="s">
        <v>4928</v>
      </c>
      <c r="P2544" s="1" t="str">
        <f>BM2544</f>
        <v>NRIS</v>
      </c>
      <c r="R2544" s="1">
        <f>BP2544</f>
        <v>12</v>
      </c>
      <c r="T2544" s="1" t="str">
        <f>BQ2544</f>
        <v>Wind</v>
      </c>
      <c r="U2544" s="1" t="str">
        <f>BH2544</f>
        <v>Hancock County</v>
      </c>
      <c r="V2544" s="1" t="str">
        <f>BI2544</f>
        <v>IA</v>
      </c>
      <c r="AB2544" s="1"/>
      <c r="AC2544" s="1"/>
      <c r="AJ2544" s="5"/>
      <c r="AK2544" s="5"/>
      <c r="AL2544" s="5"/>
      <c r="AM2544" s="5"/>
      <c r="AN2544" s="5"/>
      <c r="AO2544" s="5"/>
      <c r="AP2544" s="5"/>
      <c r="AQ2544" s="5"/>
      <c r="AR2544" s="32"/>
      <c r="AS2544" s="32"/>
      <c r="AT2544" s="28">
        <f>AR2544/($R2544*1000)</f>
        <v>0</v>
      </c>
      <c r="AU2544" s="28">
        <f>AS2544/($R2544*1000)</f>
        <v>0</v>
      </c>
      <c r="BB2544" s="1" t="s">
        <v>73</v>
      </c>
      <c r="BC2544" s="2">
        <v>42688</v>
      </c>
      <c r="BD2544" s="2">
        <v>43686</v>
      </c>
      <c r="BF2544" s="2">
        <v>43466</v>
      </c>
      <c r="BG2544" s="1" t="s">
        <v>87</v>
      </c>
      <c r="BH2544" s="1" t="s">
        <v>148</v>
      </c>
      <c r="BI2544" s="1" t="s">
        <v>89</v>
      </c>
      <c r="BJ2544" s="1" t="s">
        <v>3220</v>
      </c>
      <c r="BK2544" s="1" t="s">
        <v>725</v>
      </c>
      <c r="BL2544" s="1" t="s">
        <v>726</v>
      </c>
      <c r="BM2544" s="1" t="s">
        <v>126</v>
      </c>
      <c r="BN2544" s="1" t="s">
        <v>4929</v>
      </c>
      <c r="BO2544" s="1">
        <v>12</v>
      </c>
      <c r="BP2544" s="1">
        <v>12</v>
      </c>
      <c r="BQ2544" s="1" t="s">
        <v>97</v>
      </c>
      <c r="BR2544" s="1" t="s">
        <v>98</v>
      </c>
      <c r="BS2544" s="1" t="s">
        <v>84</v>
      </c>
      <c r="BU2544" s="1">
        <v>12</v>
      </c>
      <c r="BV2544" s="1">
        <v>12</v>
      </c>
      <c r="BW2544" s="1">
        <v>0</v>
      </c>
      <c r="BX2544" s="1">
        <v>0</v>
      </c>
    </row>
    <row r="2545" spans="4:76" hidden="1" x14ac:dyDescent="0.25">
      <c r="D2545" s="4"/>
      <c r="E2545" s="5" t="str">
        <f>BJ2545</f>
        <v>DPP-2017-FEB</v>
      </c>
      <c r="F2545" s="5" t="str">
        <f>BK2545</f>
        <v>West</v>
      </c>
      <c r="H2545" s="5" t="str">
        <f>BB2545</f>
        <v>Withdrawn</v>
      </c>
      <c r="I2545" s="6" t="str">
        <f>BS2545</f>
        <v>Not Started</v>
      </c>
      <c r="J2545" s="1" t="s">
        <v>4937</v>
      </c>
      <c r="P2545" s="1" t="str">
        <f>BM2545</f>
        <v>NRIS</v>
      </c>
      <c r="R2545" s="1">
        <f>BP2545</f>
        <v>12</v>
      </c>
      <c r="T2545" s="1" t="str">
        <f>BQ2545</f>
        <v>Wind</v>
      </c>
      <c r="U2545" s="1" t="str">
        <f>BH2545</f>
        <v>Story County</v>
      </c>
      <c r="V2545" s="1" t="str">
        <f>BI2545</f>
        <v>IA</v>
      </c>
      <c r="AB2545" s="1"/>
      <c r="AC2545" s="1"/>
      <c r="AJ2545" s="5"/>
      <c r="AK2545" s="5"/>
      <c r="AL2545" s="5"/>
      <c r="AM2545" s="5"/>
      <c r="AN2545" s="5"/>
      <c r="AO2545" s="5"/>
      <c r="AP2545" s="5"/>
      <c r="AQ2545" s="5"/>
      <c r="AR2545" s="32"/>
      <c r="AS2545" s="32"/>
      <c r="AT2545" s="28">
        <f>AR2545/($R2545*1000)</f>
        <v>0</v>
      </c>
      <c r="AU2545" s="28">
        <f>AS2545/($R2545*1000)</f>
        <v>0</v>
      </c>
      <c r="BB2545" s="1" t="s">
        <v>73</v>
      </c>
      <c r="BC2545" s="2">
        <v>42688</v>
      </c>
      <c r="BD2545" s="2">
        <v>43686</v>
      </c>
      <c r="BF2545" s="2">
        <v>43466</v>
      </c>
      <c r="BG2545" s="1" t="s">
        <v>87</v>
      </c>
      <c r="BH2545" s="1" t="s">
        <v>550</v>
      </c>
      <c r="BI2545" s="1" t="s">
        <v>89</v>
      </c>
      <c r="BJ2545" s="1" t="s">
        <v>3220</v>
      </c>
      <c r="BK2545" s="1" t="s">
        <v>725</v>
      </c>
      <c r="BL2545" s="1" t="s">
        <v>726</v>
      </c>
      <c r="BM2545" s="1" t="s">
        <v>126</v>
      </c>
      <c r="BN2545" s="1" t="s">
        <v>4938</v>
      </c>
      <c r="BO2545" s="1">
        <v>12</v>
      </c>
      <c r="BP2545" s="1">
        <v>12</v>
      </c>
      <c r="BQ2545" s="1" t="s">
        <v>97</v>
      </c>
      <c r="BR2545" s="1" t="s">
        <v>98</v>
      </c>
      <c r="BS2545" s="1" t="s">
        <v>84</v>
      </c>
      <c r="BU2545" s="1">
        <v>12</v>
      </c>
      <c r="BV2545" s="1">
        <v>12</v>
      </c>
      <c r="BW2545" s="1">
        <v>0</v>
      </c>
      <c r="BX2545" s="1">
        <v>0</v>
      </c>
    </row>
    <row r="2546" spans="4:76" hidden="1" x14ac:dyDescent="0.25">
      <c r="D2546" s="4"/>
      <c r="E2546" s="5" t="str">
        <f>BJ2546</f>
        <v>DPP-2017-FEB</v>
      </c>
      <c r="F2546" s="5" t="str">
        <f>BK2546</f>
        <v>West</v>
      </c>
      <c r="H2546" s="5" t="str">
        <f>BB2546</f>
        <v>Withdrawn</v>
      </c>
      <c r="I2546" s="6" t="str">
        <f>BS2546</f>
        <v>Not Started</v>
      </c>
      <c r="J2546" s="1" t="s">
        <v>4851</v>
      </c>
      <c r="P2546" s="1" t="str">
        <f>BM2546</f>
        <v>NRIS</v>
      </c>
      <c r="R2546" s="1">
        <f>BP2546</f>
        <v>33</v>
      </c>
      <c r="T2546" s="1" t="str">
        <f>BQ2546</f>
        <v>Solar</v>
      </c>
      <c r="U2546" s="1" t="str">
        <f>BH2546</f>
        <v>Renville County</v>
      </c>
      <c r="V2546" s="1" t="str">
        <f>BI2546</f>
        <v>MN</v>
      </c>
      <c r="AB2546" s="1"/>
      <c r="AC2546" s="1"/>
      <c r="AJ2546" s="5"/>
      <c r="AK2546" s="5"/>
      <c r="AL2546" s="5"/>
      <c r="AM2546" s="5"/>
      <c r="AN2546" s="5"/>
      <c r="AO2546" s="5"/>
      <c r="AP2546" s="5"/>
      <c r="AQ2546" s="5"/>
      <c r="AR2546" s="32"/>
      <c r="AS2546" s="32"/>
      <c r="AT2546" s="28">
        <f>AR2546/($R2546*1000)</f>
        <v>0</v>
      </c>
      <c r="AU2546" s="28">
        <f>AS2546/($R2546*1000)</f>
        <v>0</v>
      </c>
      <c r="BB2546" s="1" t="s">
        <v>73</v>
      </c>
      <c r="BC2546" s="2">
        <v>42688</v>
      </c>
      <c r="BD2546" s="2">
        <v>43564</v>
      </c>
      <c r="BF2546" s="2">
        <v>43677</v>
      </c>
      <c r="BG2546" s="1" t="s">
        <v>91</v>
      </c>
      <c r="BH2546" s="1" t="s">
        <v>1557</v>
      </c>
      <c r="BI2546" s="1" t="s">
        <v>93</v>
      </c>
      <c r="BJ2546" s="1" t="s">
        <v>3220</v>
      </c>
      <c r="BK2546" s="1" t="s">
        <v>725</v>
      </c>
      <c r="BL2546" s="1" t="s">
        <v>726</v>
      </c>
      <c r="BM2546" s="1" t="s">
        <v>126</v>
      </c>
      <c r="BN2546" s="1" t="s">
        <v>4852</v>
      </c>
      <c r="BO2546" s="1">
        <v>33</v>
      </c>
      <c r="BP2546" s="1">
        <v>33</v>
      </c>
      <c r="BQ2546" s="1" t="s">
        <v>1485</v>
      </c>
      <c r="BR2546" s="1" t="s">
        <v>1486</v>
      </c>
      <c r="BS2546" s="1" t="s">
        <v>84</v>
      </c>
      <c r="BU2546" s="1">
        <v>0</v>
      </c>
      <c r="BV2546" s="1">
        <v>0</v>
      </c>
      <c r="BW2546" s="1">
        <v>0</v>
      </c>
      <c r="BX2546" s="1">
        <v>0</v>
      </c>
    </row>
    <row r="2547" spans="4:76" hidden="1" x14ac:dyDescent="0.25">
      <c r="D2547" s="4"/>
      <c r="E2547" s="5" t="str">
        <f>BJ2547</f>
        <v>DPP-2017-FEB</v>
      </c>
      <c r="F2547" s="5" t="str">
        <f>BK2547</f>
        <v>West</v>
      </c>
      <c r="H2547" s="5" t="str">
        <f>BB2547</f>
        <v>Withdrawn</v>
      </c>
      <c r="I2547" s="6" t="str">
        <f>BS2547</f>
        <v>Not Started</v>
      </c>
      <c r="J2547" s="1" t="s">
        <v>4853</v>
      </c>
      <c r="P2547" s="1" t="str">
        <f>BM2547</f>
        <v>NRIS</v>
      </c>
      <c r="R2547" s="1">
        <f>BP2547</f>
        <v>90</v>
      </c>
      <c r="T2547" s="1" t="str">
        <f>BQ2547</f>
        <v>Solar</v>
      </c>
      <c r="U2547" s="1" t="str">
        <f>BH2547</f>
        <v>Renville County</v>
      </c>
      <c r="V2547" s="1" t="str">
        <f>BI2547</f>
        <v>MN</v>
      </c>
      <c r="AB2547" s="1"/>
      <c r="AC2547" s="1"/>
      <c r="AJ2547" s="5"/>
      <c r="AK2547" s="5"/>
      <c r="AL2547" s="5"/>
      <c r="AM2547" s="5"/>
      <c r="AN2547" s="5"/>
      <c r="AO2547" s="5"/>
      <c r="AP2547" s="5"/>
      <c r="AQ2547" s="5"/>
      <c r="AR2547" s="32"/>
      <c r="AS2547" s="32"/>
      <c r="AT2547" s="28">
        <f>AR2547/($R2547*1000)</f>
        <v>0</v>
      </c>
      <c r="AU2547" s="28">
        <f>AS2547/($R2547*1000)</f>
        <v>0</v>
      </c>
      <c r="BB2547" s="1" t="s">
        <v>73</v>
      </c>
      <c r="BC2547" s="2">
        <v>42688</v>
      </c>
      <c r="BD2547" s="2">
        <v>43564</v>
      </c>
      <c r="BF2547" s="2">
        <v>43677</v>
      </c>
      <c r="BG2547" s="1" t="s">
        <v>91</v>
      </c>
      <c r="BH2547" s="1" t="s">
        <v>1557</v>
      </c>
      <c r="BI2547" s="1" t="s">
        <v>93</v>
      </c>
      <c r="BJ2547" s="1" t="s">
        <v>3220</v>
      </c>
      <c r="BK2547" s="1" t="s">
        <v>725</v>
      </c>
      <c r="BL2547" s="1" t="s">
        <v>726</v>
      </c>
      <c r="BM2547" s="1" t="s">
        <v>126</v>
      </c>
      <c r="BN2547" s="1" t="s">
        <v>4854</v>
      </c>
      <c r="BO2547" s="1">
        <v>90</v>
      </c>
      <c r="BP2547" s="1">
        <v>90</v>
      </c>
      <c r="BQ2547" s="1" t="s">
        <v>1485</v>
      </c>
      <c r="BR2547" s="1" t="s">
        <v>1486</v>
      </c>
      <c r="BS2547" s="1" t="s">
        <v>84</v>
      </c>
      <c r="BU2547" s="1">
        <v>0</v>
      </c>
      <c r="BV2547" s="1">
        <v>0</v>
      </c>
      <c r="BW2547" s="1">
        <v>0</v>
      </c>
      <c r="BX2547" s="1">
        <v>0</v>
      </c>
    </row>
    <row r="2548" spans="4:76" hidden="1" x14ac:dyDescent="0.25">
      <c r="D2548" s="4"/>
      <c r="E2548" s="5" t="str">
        <f>BJ2548</f>
        <v>DPP-2017-FEB</v>
      </c>
      <c r="F2548" s="5" t="str">
        <f>BK2548</f>
        <v>West</v>
      </c>
      <c r="H2548" s="5" t="str">
        <f>BB2548</f>
        <v>Withdrawn</v>
      </c>
      <c r="I2548" s="6" t="str">
        <f>BS2548</f>
        <v>Not Started</v>
      </c>
      <c r="J2548" s="1" t="s">
        <v>4855</v>
      </c>
      <c r="P2548" s="1" t="str">
        <f>BM2548</f>
        <v>NRIS</v>
      </c>
      <c r="R2548" s="1">
        <f>BP2548</f>
        <v>50</v>
      </c>
      <c r="T2548" s="1" t="str">
        <f>BQ2548</f>
        <v>Solar</v>
      </c>
      <c r="U2548" s="1" t="str">
        <f>BH2548</f>
        <v>Stearns County</v>
      </c>
      <c r="V2548" s="1" t="str">
        <f>BI2548</f>
        <v>MN</v>
      </c>
      <c r="AB2548" s="1"/>
      <c r="AC2548" s="1"/>
      <c r="AJ2548" s="5"/>
      <c r="AK2548" s="5"/>
      <c r="AL2548" s="5"/>
      <c r="AM2548" s="5"/>
      <c r="AN2548" s="5"/>
      <c r="AO2548" s="5"/>
      <c r="AP2548" s="5"/>
      <c r="AQ2548" s="5"/>
      <c r="AR2548" s="32"/>
      <c r="AS2548" s="32"/>
      <c r="AT2548" s="28">
        <f>AR2548/($R2548*1000)</f>
        <v>0</v>
      </c>
      <c r="AU2548" s="28">
        <f>AS2548/($R2548*1000)</f>
        <v>0</v>
      </c>
      <c r="BB2548" s="1" t="s">
        <v>73</v>
      </c>
      <c r="BC2548" s="2">
        <v>42688</v>
      </c>
      <c r="BD2548" s="2">
        <v>43564</v>
      </c>
      <c r="BF2548" s="2">
        <v>43677</v>
      </c>
      <c r="BG2548" s="1" t="s">
        <v>153</v>
      </c>
      <c r="BH2548" s="1" t="s">
        <v>1245</v>
      </c>
      <c r="BI2548" s="1" t="s">
        <v>93</v>
      </c>
      <c r="BJ2548" s="1" t="s">
        <v>3220</v>
      </c>
      <c r="BK2548" s="1" t="s">
        <v>725</v>
      </c>
      <c r="BL2548" s="1" t="s">
        <v>726</v>
      </c>
      <c r="BM2548" s="1" t="s">
        <v>126</v>
      </c>
      <c r="BN2548" s="1" t="s">
        <v>4856</v>
      </c>
      <c r="BO2548" s="1">
        <v>50</v>
      </c>
      <c r="BP2548" s="1">
        <v>50</v>
      </c>
      <c r="BQ2548" s="1" t="s">
        <v>1485</v>
      </c>
      <c r="BR2548" s="1" t="s">
        <v>1486</v>
      </c>
      <c r="BS2548" s="1" t="s">
        <v>84</v>
      </c>
      <c r="BU2548" s="1">
        <v>0</v>
      </c>
      <c r="BV2548" s="1">
        <v>0</v>
      </c>
      <c r="BW2548" s="1">
        <v>0</v>
      </c>
      <c r="BX2548" s="1">
        <v>0</v>
      </c>
    </row>
    <row r="2549" spans="4:76" hidden="1" x14ac:dyDescent="0.25">
      <c r="D2549" s="4"/>
      <c r="E2549" s="5" t="str">
        <f>BJ2549</f>
        <v>FeS-2016-NOV</v>
      </c>
      <c r="F2549" s="5">
        <f>BK2549</f>
        <v>0</v>
      </c>
      <c r="H2549" s="5" t="str">
        <f>BB2549</f>
        <v>Withdrawn</v>
      </c>
      <c r="I2549" s="6" t="str">
        <f>BS2549</f>
        <v>Not Started</v>
      </c>
      <c r="J2549" s="1" t="s">
        <v>4149</v>
      </c>
      <c r="P2549" s="1" t="str">
        <f>BM2549</f>
        <v>NRIS</v>
      </c>
      <c r="R2549" s="1">
        <f>BP2549</f>
        <v>7.4</v>
      </c>
      <c r="T2549" s="1" t="str">
        <f>BQ2549</f>
        <v>Wind</v>
      </c>
      <c r="U2549" s="1" t="str">
        <f>BH2549</f>
        <v>Cerro Gordo County, Hancock County</v>
      </c>
      <c r="V2549" s="1" t="str">
        <f>BI2549</f>
        <v>IA</v>
      </c>
      <c r="AB2549" s="1"/>
      <c r="AC2549" s="1"/>
      <c r="AJ2549" s="5"/>
      <c r="AK2549" s="5"/>
      <c r="AL2549" s="5"/>
      <c r="AM2549" s="5"/>
      <c r="AN2549" s="5"/>
      <c r="AO2549" s="5"/>
      <c r="AP2549" s="5"/>
      <c r="AQ2549" s="5"/>
      <c r="AR2549" s="32"/>
      <c r="AS2549" s="32"/>
      <c r="AT2549" s="28">
        <f>AR2549/($R2549*1000)</f>
        <v>0</v>
      </c>
      <c r="AU2549" s="28">
        <f>AS2549/($R2549*1000)</f>
        <v>0</v>
      </c>
      <c r="BB2549" s="1" t="s">
        <v>73</v>
      </c>
      <c r="BC2549" s="2">
        <v>42688</v>
      </c>
      <c r="BD2549" s="2">
        <v>42937</v>
      </c>
      <c r="BF2549" s="2">
        <v>43101</v>
      </c>
      <c r="BG2549" s="1" t="s">
        <v>87</v>
      </c>
      <c r="BH2549" s="1" t="s">
        <v>4150</v>
      </c>
      <c r="BI2549" s="1" t="s">
        <v>89</v>
      </c>
      <c r="BJ2549" s="1" t="s">
        <v>3348</v>
      </c>
      <c r="BL2549" s="1" t="s">
        <v>536</v>
      </c>
      <c r="BM2549" s="1" t="s">
        <v>126</v>
      </c>
      <c r="BN2549" s="1" t="s">
        <v>78</v>
      </c>
      <c r="BO2549" s="1">
        <v>7.4</v>
      </c>
      <c r="BP2549" s="1">
        <v>7.4</v>
      </c>
      <c r="BQ2549" s="1" t="s">
        <v>97</v>
      </c>
      <c r="BR2549" s="1" t="s">
        <v>98</v>
      </c>
      <c r="BS2549" s="1" t="s">
        <v>84</v>
      </c>
      <c r="BU2549" s="1">
        <v>0</v>
      </c>
      <c r="BV2549" s="1">
        <v>0</v>
      </c>
      <c r="BW2549" s="1">
        <v>0</v>
      </c>
      <c r="BX2549" s="1">
        <v>0</v>
      </c>
    </row>
    <row r="2550" spans="4:76" hidden="1" x14ac:dyDescent="0.25">
      <c r="D2550" s="4"/>
      <c r="E2550" s="5" t="str">
        <f>BJ2550</f>
        <v>FeS-2016-NOV</v>
      </c>
      <c r="F2550" s="5">
        <f>BK2550</f>
        <v>0</v>
      </c>
      <c r="H2550" s="5" t="str">
        <f>BB2550</f>
        <v>Withdrawn</v>
      </c>
      <c r="I2550" s="6" t="str">
        <f>BS2550</f>
        <v>Not Started</v>
      </c>
      <c r="J2550" s="1" t="s">
        <v>4170</v>
      </c>
      <c r="P2550" s="1" t="str">
        <f>BM2550</f>
        <v>NRIS</v>
      </c>
      <c r="R2550" s="1">
        <f>BP2550</f>
        <v>400</v>
      </c>
      <c r="T2550" s="1" t="str">
        <f>BQ2550</f>
        <v>Wind</v>
      </c>
      <c r="U2550" s="1" t="str">
        <f>BH2550</f>
        <v>Codington County, Deuel County</v>
      </c>
      <c r="V2550" s="1" t="str">
        <f>BI2550</f>
        <v>SD</v>
      </c>
      <c r="AB2550" s="1"/>
      <c r="AC2550" s="1"/>
      <c r="AJ2550" s="5"/>
      <c r="AK2550" s="5"/>
      <c r="AL2550" s="5"/>
      <c r="AM2550" s="5"/>
      <c r="AN2550" s="5"/>
      <c r="AO2550" s="5"/>
      <c r="AP2550" s="5"/>
      <c r="AQ2550" s="5"/>
      <c r="AR2550" s="32"/>
      <c r="AS2550" s="32"/>
      <c r="AT2550" s="28">
        <f>AR2550/($R2550*1000)</f>
        <v>0</v>
      </c>
      <c r="AU2550" s="28">
        <f>AS2550/($R2550*1000)</f>
        <v>0</v>
      </c>
      <c r="BB2550" s="1" t="s">
        <v>73</v>
      </c>
      <c r="BC2550" s="2">
        <v>42688</v>
      </c>
      <c r="BD2550" s="2">
        <v>42937</v>
      </c>
      <c r="BF2550" s="2">
        <v>43723</v>
      </c>
      <c r="BG2550" s="1" t="s">
        <v>91</v>
      </c>
      <c r="BH2550" s="1" t="s">
        <v>4171</v>
      </c>
      <c r="BI2550" s="1" t="s">
        <v>205</v>
      </c>
      <c r="BJ2550" s="1" t="s">
        <v>3348</v>
      </c>
      <c r="BL2550" s="1" t="s">
        <v>536</v>
      </c>
      <c r="BM2550" s="1" t="s">
        <v>126</v>
      </c>
      <c r="BN2550" s="1" t="s">
        <v>78</v>
      </c>
      <c r="BO2550" s="1">
        <v>400</v>
      </c>
      <c r="BP2550" s="1">
        <v>400</v>
      </c>
      <c r="BQ2550" s="1" t="s">
        <v>97</v>
      </c>
      <c r="BR2550" s="1" t="s">
        <v>98</v>
      </c>
      <c r="BS2550" s="1" t="s">
        <v>84</v>
      </c>
      <c r="BU2550" s="1">
        <v>0</v>
      </c>
      <c r="BV2550" s="1">
        <v>0</v>
      </c>
      <c r="BW2550" s="1">
        <v>0</v>
      </c>
      <c r="BX2550" s="1">
        <v>0</v>
      </c>
    </row>
    <row r="2551" spans="4:76" hidden="1" x14ac:dyDescent="0.25">
      <c r="D2551" s="4"/>
      <c r="E2551" s="5" t="str">
        <f>BJ2551</f>
        <v>FeS-2016-NOV</v>
      </c>
      <c r="F2551" s="5">
        <f>BK2551</f>
        <v>0</v>
      </c>
      <c r="H2551" s="5" t="str">
        <f>BB2551</f>
        <v>Withdrawn</v>
      </c>
      <c r="I2551" s="6" t="str">
        <f>BS2551</f>
        <v>Not Started</v>
      </c>
      <c r="J2551" s="1" t="s">
        <v>4172</v>
      </c>
      <c r="P2551" s="1" t="str">
        <f>BM2551</f>
        <v>NRIS</v>
      </c>
      <c r="R2551" s="1">
        <f>BP2551</f>
        <v>200</v>
      </c>
      <c r="T2551" s="1" t="str">
        <f>BQ2551</f>
        <v>Wind</v>
      </c>
      <c r="U2551" s="1" t="str">
        <f>BH2551</f>
        <v>Codington County, Deuel County</v>
      </c>
      <c r="V2551" s="1" t="str">
        <f>BI2551</f>
        <v>SD</v>
      </c>
      <c r="AB2551" s="1"/>
      <c r="AC2551" s="1"/>
      <c r="AJ2551" s="5"/>
      <c r="AK2551" s="5"/>
      <c r="AL2551" s="5"/>
      <c r="AM2551" s="5"/>
      <c r="AN2551" s="5"/>
      <c r="AO2551" s="5"/>
      <c r="AP2551" s="5"/>
      <c r="AQ2551" s="5"/>
      <c r="AR2551" s="32"/>
      <c r="AS2551" s="32"/>
      <c r="AT2551" s="28">
        <f>AR2551/($R2551*1000)</f>
        <v>0</v>
      </c>
      <c r="AU2551" s="28">
        <f>AS2551/($R2551*1000)</f>
        <v>0</v>
      </c>
      <c r="BB2551" s="1" t="s">
        <v>73</v>
      </c>
      <c r="BC2551" s="2">
        <v>42688</v>
      </c>
      <c r="BD2551" s="2">
        <v>42937</v>
      </c>
      <c r="BF2551" s="2">
        <v>43723</v>
      </c>
      <c r="BG2551" s="1" t="s">
        <v>91</v>
      </c>
      <c r="BH2551" s="1" t="s">
        <v>4171</v>
      </c>
      <c r="BI2551" s="1" t="s">
        <v>205</v>
      </c>
      <c r="BJ2551" s="1" t="s">
        <v>3348</v>
      </c>
      <c r="BL2551" s="1" t="s">
        <v>536</v>
      </c>
      <c r="BM2551" s="1" t="s">
        <v>126</v>
      </c>
      <c r="BN2551" s="1" t="s">
        <v>78</v>
      </c>
      <c r="BO2551" s="1">
        <v>200</v>
      </c>
      <c r="BP2551" s="1">
        <v>200</v>
      </c>
      <c r="BQ2551" s="1" t="s">
        <v>97</v>
      </c>
      <c r="BR2551" s="1" t="s">
        <v>98</v>
      </c>
      <c r="BS2551" s="1" t="s">
        <v>84</v>
      </c>
      <c r="BU2551" s="1">
        <v>0</v>
      </c>
      <c r="BV2551" s="1">
        <v>0</v>
      </c>
      <c r="BW2551" s="1">
        <v>0</v>
      </c>
      <c r="BX2551" s="1">
        <v>0</v>
      </c>
    </row>
    <row r="2552" spans="4:76" hidden="1" x14ac:dyDescent="0.25">
      <c r="D2552" s="4"/>
      <c r="E2552" s="5" t="str">
        <f>BJ2552</f>
        <v>FeS-2016-NOV</v>
      </c>
      <c r="F2552" s="5">
        <f>BK2552</f>
        <v>0</v>
      </c>
      <c r="H2552" s="5" t="str">
        <f>BB2552</f>
        <v>Withdrawn</v>
      </c>
      <c r="I2552" s="6" t="str">
        <f>BS2552</f>
        <v>Not Started</v>
      </c>
      <c r="J2552" s="1" t="s">
        <v>4173</v>
      </c>
      <c r="P2552" s="1" t="str">
        <f>BM2552</f>
        <v>NRIS</v>
      </c>
      <c r="R2552" s="1">
        <f>BP2552</f>
        <v>200</v>
      </c>
      <c r="T2552" s="1" t="str">
        <f>BQ2552</f>
        <v>Wind</v>
      </c>
      <c r="U2552" s="1" t="str">
        <f>BH2552</f>
        <v>Codington County, Deuel County</v>
      </c>
      <c r="V2552" s="1" t="str">
        <f>BI2552</f>
        <v>SD</v>
      </c>
      <c r="AB2552" s="1"/>
      <c r="AC2552" s="1"/>
      <c r="AJ2552" s="5"/>
      <c r="AK2552" s="5"/>
      <c r="AL2552" s="5"/>
      <c r="AM2552" s="5"/>
      <c r="AN2552" s="5"/>
      <c r="AO2552" s="5"/>
      <c r="AP2552" s="5"/>
      <c r="AQ2552" s="5"/>
      <c r="AR2552" s="32"/>
      <c r="AS2552" s="32"/>
      <c r="AT2552" s="28">
        <f>AR2552/($R2552*1000)</f>
        <v>0</v>
      </c>
      <c r="AU2552" s="28">
        <f>AS2552/($R2552*1000)</f>
        <v>0</v>
      </c>
      <c r="BB2552" s="1" t="s">
        <v>73</v>
      </c>
      <c r="BC2552" s="2">
        <v>42688</v>
      </c>
      <c r="BD2552" s="2">
        <v>42937</v>
      </c>
      <c r="BF2552" s="2">
        <v>43723</v>
      </c>
      <c r="BG2552" s="1" t="s">
        <v>91</v>
      </c>
      <c r="BH2552" s="1" t="s">
        <v>4171</v>
      </c>
      <c r="BI2552" s="1" t="s">
        <v>205</v>
      </c>
      <c r="BJ2552" s="1" t="s">
        <v>3348</v>
      </c>
      <c r="BL2552" s="1" t="s">
        <v>536</v>
      </c>
      <c r="BM2552" s="1" t="s">
        <v>126</v>
      </c>
      <c r="BN2552" s="1" t="s">
        <v>78</v>
      </c>
      <c r="BO2552" s="1">
        <v>200</v>
      </c>
      <c r="BP2552" s="1">
        <v>200</v>
      </c>
      <c r="BQ2552" s="1" t="s">
        <v>97</v>
      </c>
      <c r="BR2552" s="1" t="s">
        <v>98</v>
      </c>
      <c r="BS2552" s="1" t="s">
        <v>84</v>
      </c>
      <c r="BU2552" s="1">
        <v>0</v>
      </c>
      <c r="BV2552" s="1">
        <v>0</v>
      </c>
      <c r="BW2552" s="1">
        <v>0</v>
      </c>
      <c r="BX2552" s="1">
        <v>0</v>
      </c>
    </row>
    <row r="2553" spans="4:76" hidden="1" x14ac:dyDescent="0.25">
      <c r="D2553" s="4"/>
      <c r="E2553" s="5" t="str">
        <f>BJ2553</f>
        <v>DPP-2017-FEB</v>
      </c>
      <c r="F2553" s="5" t="str">
        <f>BK2553</f>
        <v>West</v>
      </c>
      <c r="H2553" s="5" t="str">
        <f>BB2553</f>
        <v>Withdrawn</v>
      </c>
      <c r="I2553" s="6" t="str">
        <f>BS2553</f>
        <v>Not Started</v>
      </c>
      <c r="J2553" s="1" t="s">
        <v>4857</v>
      </c>
      <c r="P2553" s="1" t="str">
        <f>BM2553</f>
        <v>NRIS</v>
      </c>
      <c r="R2553" s="1">
        <f>BP2553</f>
        <v>99</v>
      </c>
      <c r="T2553" s="1" t="str">
        <f>BQ2553</f>
        <v>Wind</v>
      </c>
      <c r="U2553" s="1" t="str">
        <f>BH2553</f>
        <v>Franklin County</v>
      </c>
      <c r="V2553" s="1" t="str">
        <f>BI2553</f>
        <v>IA</v>
      </c>
      <c r="AB2553" s="1"/>
      <c r="AC2553" s="1"/>
      <c r="AJ2553" s="5"/>
      <c r="AK2553" s="5"/>
      <c r="AL2553" s="5"/>
      <c r="AM2553" s="5"/>
      <c r="AN2553" s="5"/>
      <c r="AO2553" s="5"/>
      <c r="AP2553" s="5"/>
      <c r="AQ2553" s="5"/>
      <c r="AR2553" s="32"/>
      <c r="AS2553" s="32"/>
      <c r="AT2553" s="28">
        <f>AR2553/($R2553*1000)</f>
        <v>0</v>
      </c>
      <c r="AU2553" s="28">
        <f>AS2553/($R2553*1000)</f>
        <v>0</v>
      </c>
      <c r="BB2553" s="1" t="s">
        <v>73</v>
      </c>
      <c r="BC2553" s="2">
        <v>42688</v>
      </c>
      <c r="BD2553" s="2">
        <v>43564</v>
      </c>
      <c r="BF2553" s="2">
        <v>43770</v>
      </c>
      <c r="BG2553" s="1" t="s">
        <v>251</v>
      </c>
      <c r="BH2553" s="1" t="s">
        <v>1112</v>
      </c>
      <c r="BI2553" s="1" t="s">
        <v>89</v>
      </c>
      <c r="BJ2553" s="1" t="s">
        <v>3220</v>
      </c>
      <c r="BK2553" s="1" t="s">
        <v>725</v>
      </c>
      <c r="BL2553" s="1" t="s">
        <v>726</v>
      </c>
      <c r="BM2553" s="1" t="s">
        <v>126</v>
      </c>
      <c r="BN2553" s="1" t="s">
        <v>4858</v>
      </c>
      <c r="BO2553" s="1">
        <v>99</v>
      </c>
      <c r="BP2553" s="1">
        <v>99</v>
      </c>
      <c r="BQ2553" s="1" t="s">
        <v>97</v>
      </c>
      <c r="BR2553" s="1" t="s">
        <v>98</v>
      </c>
      <c r="BS2553" s="1" t="s">
        <v>84</v>
      </c>
      <c r="BU2553" s="1">
        <v>0</v>
      </c>
      <c r="BV2553" s="1">
        <v>0</v>
      </c>
      <c r="BW2553" s="1">
        <v>0</v>
      </c>
      <c r="BX2553" s="1">
        <v>0</v>
      </c>
    </row>
    <row r="2554" spans="4:76" hidden="1" x14ac:dyDescent="0.25">
      <c r="D2554" s="4"/>
      <c r="E2554" s="5" t="str">
        <f>BJ2554</f>
        <v>DPP-2017-FEB</v>
      </c>
      <c r="F2554" s="5" t="str">
        <f>BK2554</f>
        <v>West</v>
      </c>
      <c r="H2554" s="5" t="str">
        <f>BB2554</f>
        <v>Withdrawn</v>
      </c>
      <c r="I2554" s="6" t="str">
        <f>BS2554</f>
        <v>Not Started</v>
      </c>
      <c r="J2554" s="1" t="s">
        <v>4939</v>
      </c>
      <c r="P2554" s="1" t="str">
        <f>BM2554</f>
        <v>NRIS</v>
      </c>
      <c r="R2554" s="1">
        <f>BP2554</f>
        <v>99</v>
      </c>
      <c r="T2554" s="1" t="str">
        <f>BQ2554</f>
        <v>Wind</v>
      </c>
      <c r="U2554" s="1" t="str">
        <f>BH2554</f>
        <v>Franklin County</v>
      </c>
      <c r="V2554" s="1" t="str">
        <f>BI2554</f>
        <v>IA</v>
      </c>
      <c r="AB2554" s="1"/>
      <c r="AC2554" s="1"/>
      <c r="AJ2554" s="5"/>
      <c r="AK2554" s="5"/>
      <c r="AL2554" s="5"/>
      <c r="AM2554" s="5"/>
      <c r="AN2554" s="5"/>
      <c r="AO2554" s="5"/>
      <c r="AP2554" s="5"/>
      <c r="AQ2554" s="5"/>
      <c r="AR2554" s="32"/>
      <c r="AS2554" s="32"/>
      <c r="AT2554" s="28">
        <f>AR2554/($R2554*1000)</f>
        <v>0</v>
      </c>
      <c r="AU2554" s="28">
        <f>AS2554/($R2554*1000)</f>
        <v>0</v>
      </c>
      <c r="BB2554" s="1" t="s">
        <v>73</v>
      </c>
      <c r="BC2554" s="2">
        <v>42688</v>
      </c>
      <c r="BD2554" s="2">
        <v>43686</v>
      </c>
      <c r="BF2554" s="2">
        <v>43770</v>
      </c>
      <c r="BG2554" s="1" t="s">
        <v>87</v>
      </c>
      <c r="BH2554" s="1" t="s">
        <v>1112</v>
      </c>
      <c r="BI2554" s="1" t="s">
        <v>89</v>
      </c>
      <c r="BJ2554" s="1" t="s">
        <v>3220</v>
      </c>
      <c r="BK2554" s="1" t="s">
        <v>725</v>
      </c>
      <c r="BL2554" s="1" t="s">
        <v>726</v>
      </c>
      <c r="BM2554" s="1" t="s">
        <v>126</v>
      </c>
      <c r="BN2554" s="1" t="s">
        <v>4940</v>
      </c>
      <c r="BO2554" s="1">
        <v>99</v>
      </c>
      <c r="BP2554" s="1">
        <v>99</v>
      </c>
      <c r="BQ2554" s="1" t="s">
        <v>97</v>
      </c>
      <c r="BR2554" s="1" t="s">
        <v>98</v>
      </c>
      <c r="BS2554" s="1" t="s">
        <v>84</v>
      </c>
      <c r="BU2554" s="1">
        <v>99</v>
      </c>
      <c r="BV2554" s="1">
        <v>99</v>
      </c>
      <c r="BW2554" s="1">
        <v>0</v>
      </c>
      <c r="BX2554" s="1">
        <v>0</v>
      </c>
    </row>
    <row r="2555" spans="4:76" hidden="1" x14ac:dyDescent="0.25">
      <c r="D2555" s="4"/>
      <c r="E2555" s="5" t="str">
        <f>BJ2555</f>
        <v>FeS-2016-NOV</v>
      </c>
      <c r="F2555" s="5">
        <f>BK2555</f>
        <v>0</v>
      </c>
      <c r="H2555" s="5" t="str">
        <f>BB2555</f>
        <v>Withdrawn</v>
      </c>
      <c r="I2555" s="6" t="str">
        <f>BS2555</f>
        <v>Not Started</v>
      </c>
      <c r="J2555" s="1" t="s">
        <v>4174</v>
      </c>
      <c r="P2555" s="1" t="str">
        <f>BM2555</f>
        <v>NRIS</v>
      </c>
      <c r="R2555" s="1">
        <f>BP2555</f>
        <v>12</v>
      </c>
      <c r="T2555" s="1" t="str">
        <f>BQ2555</f>
        <v>Wind</v>
      </c>
      <c r="U2555" s="1" t="str">
        <f>BH2555</f>
        <v>McLean County</v>
      </c>
      <c r="V2555" s="1" t="str">
        <f>BI2555</f>
        <v>IL</v>
      </c>
      <c r="AB2555" s="1"/>
      <c r="AC2555" s="1"/>
      <c r="AJ2555" s="5"/>
      <c r="AK2555" s="5"/>
      <c r="AL2555" s="5"/>
      <c r="AM2555" s="5"/>
      <c r="AN2555" s="5"/>
      <c r="AO2555" s="5"/>
      <c r="AP2555" s="5"/>
      <c r="AQ2555" s="5"/>
      <c r="AR2555" s="32"/>
      <c r="AS2555" s="32"/>
      <c r="AT2555" s="28">
        <f>AR2555/($R2555*1000)</f>
        <v>0</v>
      </c>
      <c r="AU2555" s="28">
        <f>AS2555/($R2555*1000)</f>
        <v>0</v>
      </c>
      <c r="BB2555" s="1" t="s">
        <v>73</v>
      </c>
      <c r="BC2555" s="2">
        <v>42688</v>
      </c>
      <c r="BD2555" s="2">
        <v>42937</v>
      </c>
      <c r="BF2555" s="2">
        <v>43101</v>
      </c>
      <c r="BG2555" s="1" t="s">
        <v>122</v>
      </c>
      <c r="BH2555" s="1" t="s">
        <v>540</v>
      </c>
      <c r="BI2555" s="1" t="s">
        <v>124</v>
      </c>
      <c r="BJ2555" s="1" t="s">
        <v>3348</v>
      </c>
      <c r="BL2555" s="1" t="s">
        <v>536</v>
      </c>
      <c r="BM2555" s="1" t="s">
        <v>126</v>
      </c>
      <c r="BN2555" s="1" t="s">
        <v>78</v>
      </c>
      <c r="BO2555" s="1">
        <v>12</v>
      </c>
      <c r="BP2555" s="1">
        <v>12</v>
      </c>
      <c r="BQ2555" s="1" t="s">
        <v>97</v>
      </c>
      <c r="BR2555" s="1" t="s">
        <v>98</v>
      </c>
      <c r="BS2555" s="1" t="s">
        <v>84</v>
      </c>
      <c r="BU2555" s="1">
        <v>0</v>
      </c>
      <c r="BV2555" s="1">
        <v>0</v>
      </c>
      <c r="BW2555" s="1">
        <v>0</v>
      </c>
      <c r="BX2555" s="1">
        <v>0</v>
      </c>
    </row>
    <row r="2556" spans="4:76" hidden="1" x14ac:dyDescent="0.25">
      <c r="D2556" s="4"/>
      <c r="E2556" s="5" t="str">
        <f>BJ2556</f>
        <v>DPP-2017-FEB</v>
      </c>
      <c r="F2556" s="5" t="str">
        <f>BK2556</f>
        <v>West</v>
      </c>
      <c r="H2556" s="5" t="str">
        <f>BB2556</f>
        <v>Withdrawn</v>
      </c>
      <c r="I2556" s="6" t="str">
        <f>BS2556</f>
        <v>Not Started</v>
      </c>
      <c r="J2556" s="1" t="s">
        <v>4941</v>
      </c>
      <c r="P2556" s="1" t="str">
        <f>BM2556</f>
        <v>NRIS</v>
      </c>
      <c r="R2556" s="1">
        <f>BP2556</f>
        <v>51</v>
      </c>
      <c r="T2556" s="1" t="str">
        <f>BQ2556</f>
        <v>Wind</v>
      </c>
      <c r="U2556" s="1" t="str">
        <f>BH2556</f>
        <v>Emmons County,Logan County</v>
      </c>
      <c r="V2556" s="1" t="str">
        <f>BI2556</f>
        <v>ND</v>
      </c>
      <c r="AB2556" s="1"/>
      <c r="AC2556" s="1"/>
      <c r="AJ2556" s="5"/>
      <c r="AK2556" s="5"/>
      <c r="AL2556" s="5"/>
      <c r="AM2556" s="5"/>
      <c r="AN2556" s="5"/>
      <c r="AO2556" s="5"/>
      <c r="AP2556" s="5"/>
      <c r="AQ2556" s="5"/>
      <c r="AR2556" s="32"/>
      <c r="AS2556" s="32"/>
      <c r="AT2556" s="28">
        <f>AR2556/($R2556*1000)</f>
        <v>0</v>
      </c>
      <c r="AU2556" s="28">
        <f>AS2556/($R2556*1000)</f>
        <v>0</v>
      </c>
      <c r="BB2556" s="1" t="s">
        <v>73</v>
      </c>
      <c r="BC2556" s="2">
        <v>42688</v>
      </c>
      <c r="BD2556" s="2">
        <v>43686</v>
      </c>
      <c r="BF2556" s="2">
        <v>43709</v>
      </c>
      <c r="BG2556" s="1" t="s">
        <v>192</v>
      </c>
      <c r="BH2556" s="1" t="s">
        <v>4713</v>
      </c>
      <c r="BI2556" s="1" t="s">
        <v>194</v>
      </c>
      <c r="BJ2556" s="1" t="s">
        <v>3220</v>
      </c>
      <c r="BK2556" s="1" t="s">
        <v>725</v>
      </c>
      <c r="BL2556" s="1" t="s">
        <v>726</v>
      </c>
      <c r="BM2556" s="1" t="s">
        <v>126</v>
      </c>
      <c r="BN2556" s="1" t="s">
        <v>4942</v>
      </c>
      <c r="BO2556" s="1">
        <v>51</v>
      </c>
      <c r="BP2556" s="1">
        <v>51</v>
      </c>
      <c r="BQ2556" s="1" t="s">
        <v>97</v>
      </c>
      <c r="BR2556" s="1" t="s">
        <v>98</v>
      </c>
      <c r="BS2556" s="1" t="s">
        <v>84</v>
      </c>
      <c r="BU2556" s="1">
        <v>50.4</v>
      </c>
      <c r="BV2556" s="1">
        <v>50.4</v>
      </c>
      <c r="BW2556" s="1">
        <v>0</v>
      </c>
      <c r="BX2556" s="1">
        <v>0</v>
      </c>
    </row>
    <row r="2557" spans="4:76" hidden="1" x14ac:dyDescent="0.25">
      <c r="D2557" s="4"/>
      <c r="E2557" s="5" t="str">
        <f>BJ2557</f>
        <v>DPP-2017-FEB</v>
      </c>
      <c r="F2557" s="5" t="str">
        <f>BK2557</f>
        <v>West</v>
      </c>
      <c r="H2557" s="5" t="str">
        <f>BB2557</f>
        <v>Withdrawn</v>
      </c>
      <c r="I2557" s="6" t="str">
        <f>BS2557</f>
        <v>Not Started</v>
      </c>
      <c r="J2557" s="1" t="s">
        <v>4861</v>
      </c>
      <c r="P2557" s="1" t="str">
        <f>BM2557</f>
        <v>NRIS</v>
      </c>
      <c r="R2557" s="1">
        <f>BP2557</f>
        <v>200</v>
      </c>
      <c r="T2557" s="1" t="str">
        <f>BQ2557</f>
        <v>Wind</v>
      </c>
      <c r="U2557" s="1" t="str">
        <f>BH2557</f>
        <v>Sheridan County</v>
      </c>
      <c r="V2557" s="1" t="str">
        <f>BI2557</f>
        <v>ND</v>
      </c>
      <c r="AB2557" s="1"/>
      <c r="AC2557" s="1"/>
      <c r="AJ2557" s="5"/>
      <c r="AK2557" s="5"/>
      <c r="AL2557" s="5"/>
      <c r="AM2557" s="5"/>
      <c r="AN2557" s="5"/>
      <c r="AO2557" s="5"/>
      <c r="AP2557" s="5"/>
      <c r="AQ2557" s="5"/>
      <c r="AR2557" s="32"/>
      <c r="AS2557" s="32"/>
      <c r="AT2557" s="28">
        <f>AR2557/($R2557*1000)</f>
        <v>0</v>
      </c>
      <c r="AU2557" s="28">
        <f>AS2557/($R2557*1000)</f>
        <v>0</v>
      </c>
      <c r="BB2557" s="1" t="s">
        <v>73</v>
      </c>
      <c r="BC2557" s="2">
        <v>42688</v>
      </c>
      <c r="BD2557" s="2">
        <v>43564</v>
      </c>
      <c r="BF2557" s="2">
        <v>44180</v>
      </c>
      <c r="BG2557" s="1" t="s">
        <v>203</v>
      </c>
      <c r="BH2557" s="1" t="s">
        <v>2170</v>
      </c>
      <c r="BI2557" s="1" t="s">
        <v>194</v>
      </c>
      <c r="BJ2557" s="1" t="s">
        <v>3220</v>
      </c>
      <c r="BK2557" s="1" t="s">
        <v>725</v>
      </c>
      <c r="BL2557" s="1" t="s">
        <v>726</v>
      </c>
      <c r="BM2557" s="1" t="s">
        <v>126</v>
      </c>
      <c r="BN2557" s="1" t="s">
        <v>4862</v>
      </c>
      <c r="BO2557" s="1">
        <v>200</v>
      </c>
      <c r="BP2557" s="1">
        <v>200</v>
      </c>
      <c r="BQ2557" s="1" t="s">
        <v>97</v>
      </c>
      <c r="BR2557" s="1" t="s">
        <v>98</v>
      </c>
      <c r="BS2557" s="1" t="s">
        <v>84</v>
      </c>
      <c r="BU2557" s="1">
        <v>0</v>
      </c>
      <c r="BV2557" s="1">
        <v>0</v>
      </c>
      <c r="BW2557" s="1">
        <v>0</v>
      </c>
      <c r="BX2557" s="1">
        <v>0</v>
      </c>
    </row>
    <row r="2558" spans="4:76" hidden="1" x14ac:dyDescent="0.25">
      <c r="D2558" s="4"/>
      <c r="E2558" s="5" t="str">
        <f>BJ2558</f>
        <v>FeS-2016-NOV</v>
      </c>
      <c r="F2558" s="5">
        <f>BK2558</f>
        <v>0</v>
      </c>
      <c r="H2558" s="5" t="str">
        <f>BB2558</f>
        <v>Withdrawn</v>
      </c>
      <c r="I2558" s="6" t="str">
        <f>BS2558</f>
        <v>Not Started</v>
      </c>
      <c r="J2558" s="1" t="s">
        <v>3589</v>
      </c>
      <c r="P2558" s="1" t="str">
        <f>BM2558</f>
        <v>NRIS</v>
      </c>
      <c r="R2558" s="1">
        <f>BP2558</f>
        <v>170</v>
      </c>
      <c r="T2558" s="1" t="str">
        <f>BQ2558</f>
        <v>Wind</v>
      </c>
      <c r="U2558" s="1" t="str">
        <f>BH2558</f>
        <v>Kandiyohi County, Meeker County</v>
      </c>
      <c r="V2558" s="1" t="str">
        <f>BI2558</f>
        <v>MN</v>
      </c>
      <c r="AB2558" s="1"/>
      <c r="AC2558" s="1"/>
      <c r="AJ2558" s="5"/>
      <c r="AK2558" s="5"/>
      <c r="AL2558" s="5"/>
      <c r="AM2558" s="5"/>
      <c r="AN2558" s="5"/>
      <c r="AO2558" s="5"/>
      <c r="AP2558" s="5"/>
      <c r="AQ2558" s="5"/>
      <c r="AR2558" s="32"/>
      <c r="AS2558" s="32"/>
      <c r="AT2558" s="28">
        <f>AR2558/($R2558*1000)</f>
        <v>0</v>
      </c>
      <c r="AU2558" s="28">
        <f>AS2558/($R2558*1000)</f>
        <v>0</v>
      </c>
      <c r="BB2558" s="1" t="s">
        <v>73</v>
      </c>
      <c r="BC2558" s="2">
        <v>42688</v>
      </c>
      <c r="BD2558" s="2">
        <v>42902</v>
      </c>
      <c r="BF2558" s="2">
        <v>43313</v>
      </c>
      <c r="BG2558" s="1" t="s">
        <v>91</v>
      </c>
      <c r="BH2558" s="1" t="s">
        <v>2801</v>
      </c>
      <c r="BI2558" s="1" t="s">
        <v>93</v>
      </c>
      <c r="BJ2558" s="1" t="s">
        <v>3348</v>
      </c>
      <c r="BL2558" s="1" t="s">
        <v>536</v>
      </c>
      <c r="BM2558" s="1" t="s">
        <v>126</v>
      </c>
      <c r="BN2558" s="1" t="s">
        <v>3590</v>
      </c>
      <c r="BO2558" s="1">
        <v>170</v>
      </c>
      <c r="BP2558" s="1">
        <v>170</v>
      </c>
      <c r="BQ2558" s="1" t="s">
        <v>97</v>
      </c>
      <c r="BR2558" s="1" t="s">
        <v>98</v>
      </c>
      <c r="BS2558" s="1" t="s">
        <v>84</v>
      </c>
      <c r="BU2558" s="1">
        <v>0</v>
      </c>
      <c r="BV2558" s="1">
        <v>0</v>
      </c>
      <c r="BW2558" s="1">
        <v>0</v>
      </c>
      <c r="BX2558" s="1">
        <v>0</v>
      </c>
    </row>
    <row r="2559" spans="4:76" hidden="1" x14ac:dyDescent="0.25">
      <c r="D2559" s="4"/>
      <c r="E2559" s="5" t="str">
        <f>BJ2559</f>
        <v>DPP-2017-FEB</v>
      </c>
      <c r="F2559" s="5" t="str">
        <f>BK2559</f>
        <v>Central</v>
      </c>
      <c r="H2559" s="5" t="str">
        <f>BB2559</f>
        <v>Withdrawn</v>
      </c>
      <c r="I2559" s="6" t="str">
        <f>BS2559</f>
        <v>Not Started</v>
      </c>
      <c r="J2559" s="1" t="s">
        <v>4446</v>
      </c>
      <c r="P2559" s="1" t="str">
        <f>BM2559</f>
        <v>NRIS</v>
      </c>
      <c r="R2559" s="1">
        <f>BP2559</f>
        <v>100</v>
      </c>
      <c r="T2559" s="1" t="str">
        <f>BQ2559</f>
        <v>Solar</v>
      </c>
      <c r="U2559" s="1" t="str">
        <f>BH2559</f>
        <v>Stoddard County</v>
      </c>
      <c r="V2559" s="1" t="str">
        <f>BI2559</f>
        <v>MO</v>
      </c>
      <c r="AB2559" s="1"/>
      <c r="AC2559" s="1"/>
      <c r="AJ2559" s="5"/>
      <c r="AK2559" s="5"/>
      <c r="AL2559" s="5"/>
      <c r="AM2559" s="5"/>
      <c r="AN2559" s="5"/>
      <c r="AO2559" s="5"/>
      <c r="AP2559" s="5"/>
      <c r="AQ2559" s="5"/>
      <c r="AR2559" s="32"/>
      <c r="AS2559" s="32"/>
      <c r="AT2559" s="28">
        <f>AR2559/($R2559*1000)</f>
        <v>0</v>
      </c>
      <c r="AU2559" s="28">
        <f>AS2559/($R2559*1000)</f>
        <v>0</v>
      </c>
      <c r="BB2559" s="1" t="s">
        <v>73</v>
      </c>
      <c r="BC2559" s="2">
        <v>42688</v>
      </c>
      <c r="BD2559" s="2">
        <v>43251</v>
      </c>
      <c r="BF2559" s="2">
        <v>44287</v>
      </c>
      <c r="BG2559" s="1" t="s">
        <v>486</v>
      </c>
      <c r="BH2559" s="1" t="s">
        <v>2469</v>
      </c>
      <c r="BI2559" s="1" t="s">
        <v>488</v>
      </c>
      <c r="BJ2559" s="1" t="s">
        <v>3220</v>
      </c>
      <c r="BK2559" s="1" t="s">
        <v>2435</v>
      </c>
      <c r="BL2559" s="1" t="s">
        <v>726</v>
      </c>
      <c r="BM2559" s="1" t="s">
        <v>126</v>
      </c>
      <c r="BN2559" s="1" t="s">
        <v>4447</v>
      </c>
      <c r="BO2559" s="1">
        <v>100</v>
      </c>
      <c r="BP2559" s="1">
        <v>100</v>
      </c>
      <c r="BQ2559" s="1" t="s">
        <v>1485</v>
      </c>
      <c r="BR2559" s="1" t="s">
        <v>1486</v>
      </c>
      <c r="BS2559" s="1" t="s">
        <v>84</v>
      </c>
      <c r="BU2559" s="1">
        <v>0</v>
      </c>
      <c r="BV2559" s="1">
        <v>0</v>
      </c>
      <c r="BW2559" s="1">
        <v>0</v>
      </c>
      <c r="BX2559" s="1">
        <v>0</v>
      </c>
    </row>
    <row r="2560" spans="4:76" hidden="1" x14ac:dyDescent="0.25">
      <c r="D2560" s="4"/>
      <c r="E2560" s="5" t="str">
        <f>BJ2560</f>
        <v>DPP-2017-FEB</v>
      </c>
      <c r="F2560" s="5" t="str">
        <f>BK2560</f>
        <v>Central</v>
      </c>
      <c r="H2560" s="5" t="str">
        <f>BB2560</f>
        <v>Done</v>
      </c>
      <c r="I2560" s="6" t="str">
        <f>BS2560</f>
        <v>Under Construction</v>
      </c>
      <c r="J2560" s="1" t="s">
        <v>5704</v>
      </c>
      <c r="P2560" s="1" t="str">
        <f>BM2560</f>
        <v>NRIS</v>
      </c>
      <c r="R2560" s="1">
        <f>BP2560</f>
        <v>70</v>
      </c>
      <c r="T2560" s="1" t="str">
        <f>BQ2560</f>
        <v>Solar</v>
      </c>
      <c r="U2560" s="1" t="str">
        <f>BH2560</f>
        <v>Spencer County</v>
      </c>
      <c r="V2560" s="1" t="str">
        <f>BI2560</f>
        <v>IN</v>
      </c>
      <c r="AB2560" s="1"/>
      <c r="AC2560" s="1"/>
      <c r="AJ2560" s="5"/>
      <c r="AK2560" s="5"/>
      <c r="AL2560" s="5"/>
      <c r="AM2560" s="5"/>
      <c r="AN2560" s="5"/>
      <c r="AO2560" s="5"/>
      <c r="AP2560" s="5"/>
      <c r="AQ2560" s="5"/>
      <c r="AR2560" s="32"/>
      <c r="AS2560" s="32"/>
      <c r="AT2560" s="28">
        <f>AR2560/($R2560*1000)</f>
        <v>0</v>
      </c>
      <c r="AU2560" s="28">
        <f>AS2560/($R2560*1000)</f>
        <v>0</v>
      </c>
      <c r="BB2560" s="1" t="s">
        <v>58</v>
      </c>
      <c r="BC2560" s="2">
        <v>42688</v>
      </c>
      <c r="BE2560" s="2">
        <v>43670</v>
      </c>
      <c r="BF2560" s="2">
        <v>44287</v>
      </c>
      <c r="BG2560" s="1" t="s">
        <v>197</v>
      </c>
      <c r="BH2560" s="1" t="s">
        <v>2958</v>
      </c>
      <c r="BI2560" s="1" t="s">
        <v>103</v>
      </c>
      <c r="BJ2560" s="1" t="s">
        <v>3220</v>
      </c>
      <c r="BK2560" s="1" t="s">
        <v>2435</v>
      </c>
      <c r="BL2560" s="1" t="s">
        <v>726</v>
      </c>
      <c r="BM2560" s="1" t="s">
        <v>126</v>
      </c>
      <c r="BN2560" s="1" t="s">
        <v>5705</v>
      </c>
      <c r="BO2560" s="1">
        <v>70</v>
      </c>
      <c r="BP2560" s="1">
        <v>70</v>
      </c>
      <c r="BQ2560" s="1" t="s">
        <v>1485</v>
      </c>
      <c r="BR2560" s="1" t="s">
        <v>1486</v>
      </c>
      <c r="BS2560" s="1" t="s">
        <v>71</v>
      </c>
      <c r="BT2560" s="2">
        <v>44287</v>
      </c>
      <c r="BU2560" s="1">
        <v>70</v>
      </c>
      <c r="BV2560" s="1">
        <v>69.900000000000006</v>
      </c>
      <c r="BW2560" s="1">
        <v>70</v>
      </c>
      <c r="BX2560" s="1">
        <v>69.900000000000006</v>
      </c>
    </row>
    <row r="2561" spans="4:76" hidden="1" x14ac:dyDescent="0.25">
      <c r="D2561" s="4"/>
      <c r="E2561" s="5" t="str">
        <f>BJ2561</f>
        <v>FeS-2016-NOV</v>
      </c>
      <c r="F2561" s="5">
        <f>BK2561</f>
        <v>0</v>
      </c>
      <c r="H2561" s="5" t="str">
        <f>BB2561</f>
        <v>Withdrawn</v>
      </c>
      <c r="I2561" s="6" t="str">
        <f>BS2561</f>
        <v>Not Started</v>
      </c>
      <c r="J2561" s="1" t="s">
        <v>3561</v>
      </c>
      <c r="P2561" s="1" t="str">
        <f>BM2561</f>
        <v>ERIS</v>
      </c>
      <c r="R2561" s="1">
        <f>BP2561</f>
        <v>39.96</v>
      </c>
      <c r="T2561" s="1" t="str">
        <f>BQ2561</f>
        <v>Solar</v>
      </c>
      <c r="U2561" s="1" t="str">
        <f>BH2561</f>
        <v>Renville County</v>
      </c>
      <c r="V2561" s="1" t="str">
        <f>BI2561</f>
        <v>MN</v>
      </c>
      <c r="AB2561" s="1"/>
      <c r="AC2561" s="1"/>
      <c r="AJ2561" s="5"/>
      <c r="AK2561" s="5"/>
      <c r="AL2561" s="5"/>
      <c r="AM2561" s="5"/>
      <c r="AN2561" s="5"/>
      <c r="AO2561" s="5"/>
      <c r="AP2561" s="5"/>
      <c r="AQ2561" s="5"/>
      <c r="AR2561" s="32"/>
      <c r="AS2561" s="32"/>
      <c r="AT2561" s="28">
        <f>AR2561/($R2561*1000)</f>
        <v>0</v>
      </c>
      <c r="AU2561" s="28">
        <f>AS2561/($R2561*1000)</f>
        <v>0</v>
      </c>
      <c r="BB2561" s="1" t="s">
        <v>73</v>
      </c>
      <c r="BC2561" s="2">
        <v>42688</v>
      </c>
      <c r="BD2561" s="2">
        <v>42901</v>
      </c>
      <c r="BF2561" s="2">
        <v>43405</v>
      </c>
      <c r="BG2561" s="1" t="s">
        <v>91</v>
      </c>
      <c r="BH2561" s="1" t="s">
        <v>1557</v>
      </c>
      <c r="BI2561" s="1" t="s">
        <v>93</v>
      </c>
      <c r="BJ2561" s="1" t="s">
        <v>3348</v>
      </c>
      <c r="BL2561" s="1" t="s">
        <v>536</v>
      </c>
      <c r="BM2561" s="1" t="s">
        <v>62</v>
      </c>
      <c r="BN2561" s="1" t="s">
        <v>78</v>
      </c>
      <c r="BO2561" s="1">
        <v>39.96</v>
      </c>
      <c r="BP2561" s="1">
        <v>39.96</v>
      </c>
      <c r="BQ2561" s="1" t="s">
        <v>1485</v>
      </c>
      <c r="BR2561" s="1" t="s">
        <v>1486</v>
      </c>
      <c r="BS2561" s="1" t="s">
        <v>84</v>
      </c>
      <c r="BU2561" s="1">
        <v>0</v>
      </c>
      <c r="BV2561" s="1">
        <v>0</v>
      </c>
      <c r="BW2561" s="1">
        <v>0</v>
      </c>
      <c r="BX2561" s="1">
        <v>0</v>
      </c>
    </row>
    <row r="2562" spans="4:76" x14ac:dyDescent="0.25">
      <c r="D2562" s="4"/>
      <c r="E2562" s="5" t="str">
        <f>BJ2562</f>
        <v>DPP-2017-AUG</v>
      </c>
      <c r="F2562" s="5" t="str">
        <f>BK2562</f>
        <v>West</v>
      </c>
      <c r="G2562" s="5" t="str">
        <f>_xlfn.CONCAT(E2562,F2562)</f>
        <v>DPP-2017-AUGWest</v>
      </c>
      <c r="H2562" s="5" t="str">
        <f>BB2562</f>
        <v>Withdrawn</v>
      </c>
      <c r="I2562" s="6" t="str">
        <f>BS2562</f>
        <v>Not Started</v>
      </c>
      <c r="J2562" s="1" t="s">
        <v>5745</v>
      </c>
      <c r="P2562" s="1" t="str">
        <f>BM2562</f>
        <v>NRIS</v>
      </c>
      <c r="Q2562" s="1" t="s">
        <v>6202</v>
      </c>
      <c r="R2562" s="1">
        <f>BP2562</f>
        <v>105</v>
      </c>
      <c r="T2562" s="1" t="str">
        <f>BQ2562</f>
        <v>Wind</v>
      </c>
      <c r="U2562" s="1" t="str">
        <f>BH2562</f>
        <v>Jackson County,Martin County</v>
      </c>
      <c r="V2562" s="1" t="str">
        <f>BI2562</f>
        <v>MN</v>
      </c>
      <c r="Z2562" s="1">
        <v>1</v>
      </c>
      <c r="AA2562" s="1">
        <f>IF(H2562="Withdrawn",0,1)</f>
        <v>0</v>
      </c>
      <c r="AB2562" s="36">
        <v>420000</v>
      </c>
      <c r="AC2562" s="36">
        <v>624613</v>
      </c>
      <c r="AJ2562" s="5"/>
      <c r="AK2562" s="32">
        <v>4880410</v>
      </c>
      <c r="AL2562" s="32">
        <f>SUM(AB2562:AK2562)</f>
        <v>5925023</v>
      </c>
      <c r="AM2562" s="32">
        <v>0</v>
      </c>
      <c r="AN2562" s="32">
        <v>26623038</v>
      </c>
      <c r="AO2562" s="32"/>
      <c r="AP2562" s="32">
        <v>29625115</v>
      </c>
      <c r="AQ2562" s="32"/>
      <c r="AR2562" s="32">
        <f>AM2562+AP2562</f>
        <v>29625115</v>
      </c>
      <c r="AS2562" s="32">
        <f>AR2562+AN2562+AO2562+AQ2562</f>
        <v>56248153</v>
      </c>
      <c r="AT2562" s="28">
        <f>AR2562/($R2562*1000)</f>
        <v>282.14395238095238</v>
      </c>
      <c r="AU2562" s="28">
        <f>AS2562/($R2562*1000)</f>
        <v>535.69669523809523</v>
      </c>
      <c r="AV2562" s="16">
        <f>IF(P2562 = "NRIS",AS2562,AR2562)</f>
        <v>56248153</v>
      </c>
      <c r="BB2562" s="1" t="s">
        <v>73</v>
      </c>
      <c r="BC2562" s="2">
        <v>42902</v>
      </c>
      <c r="BD2562" s="2">
        <v>44225</v>
      </c>
      <c r="BF2562" s="2">
        <v>44454</v>
      </c>
      <c r="BG2562" s="1" t="s">
        <v>87</v>
      </c>
      <c r="BH2562" s="1" t="s">
        <v>4527</v>
      </c>
      <c r="BI2562" s="1" t="s">
        <v>93</v>
      </c>
      <c r="BJ2562" s="1" t="s">
        <v>3692</v>
      </c>
      <c r="BK2562" s="1" t="s">
        <v>725</v>
      </c>
      <c r="BL2562" s="1" t="s">
        <v>2376</v>
      </c>
      <c r="BM2562" s="1" t="s">
        <v>126</v>
      </c>
      <c r="BN2562" s="1" t="s">
        <v>5746</v>
      </c>
      <c r="BO2562" s="1">
        <v>105</v>
      </c>
      <c r="BP2562" s="1">
        <v>105</v>
      </c>
      <c r="BQ2562" s="1" t="s">
        <v>97</v>
      </c>
      <c r="BR2562" s="1" t="s">
        <v>98</v>
      </c>
      <c r="BS2562" s="1" t="s">
        <v>84</v>
      </c>
      <c r="BU2562" s="1">
        <v>105</v>
      </c>
      <c r="BV2562" s="1">
        <v>105</v>
      </c>
      <c r="BW2562" s="1">
        <v>0</v>
      </c>
      <c r="BX2562" s="1">
        <v>0</v>
      </c>
    </row>
    <row r="2563" spans="4:76" hidden="1" x14ac:dyDescent="0.25">
      <c r="D2563" s="4"/>
      <c r="E2563" s="5">
        <f>BJ2563</f>
        <v>0</v>
      </c>
      <c r="F2563" s="5">
        <f>BK2563</f>
        <v>0</v>
      </c>
      <c r="H2563" s="5" t="str">
        <f>BB2563</f>
        <v>Withdrawn</v>
      </c>
      <c r="I2563" s="6" t="str">
        <f>BS2563</f>
        <v>Not Started</v>
      </c>
      <c r="J2563" s="1" t="s">
        <v>4177</v>
      </c>
      <c r="P2563" s="1" t="str">
        <f>BM2563</f>
        <v>NRIS</v>
      </c>
      <c r="R2563" s="1">
        <f>BP2563</f>
        <v>10</v>
      </c>
      <c r="T2563" s="1" t="str">
        <f>BQ2563</f>
        <v>Battery Storage</v>
      </c>
      <c r="U2563" s="1" t="str">
        <f>BH2563</f>
        <v>Tuscola County</v>
      </c>
      <c r="V2563" s="1" t="str">
        <f>BI2563</f>
        <v>MI</v>
      </c>
      <c r="AB2563" s="1"/>
      <c r="AC2563" s="1"/>
      <c r="AJ2563" s="5"/>
      <c r="AK2563" s="5"/>
      <c r="AL2563" s="5"/>
      <c r="AM2563" s="5"/>
      <c r="AN2563" s="5"/>
      <c r="AO2563" s="5"/>
      <c r="AP2563" s="5"/>
      <c r="AQ2563" s="5"/>
      <c r="AR2563" s="32"/>
      <c r="AS2563" s="32"/>
      <c r="AT2563" s="28">
        <f>AR2563/($R2563*1000)</f>
        <v>0</v>
      </c>
      <c r="AU2563" s="28">
        <f>AS2563/($R2563*1000)</f>
        <v>0</v>
      </c>
      <c r="BB2563" s="1" t="s">
        <v>73</v>
      </c>
      <c r="BC2563" s="2">
        <v>42724</v>
      </c>
      <c r="BD2563" s="2">
        <v>42937</v>
      </c>
      <c r="BF2563" s="2">
        <v>43709</v>
      </c>
      <c r="BG2563" s="1" t="s">
        <v>128</v>
      </c>
      <c r="BH2563" s="1" t="s">
        <v>1504</v>
      </c>
      <c r="BI2563" s="1" t="s">
        <v>130</v>
      </c>
      <c r="BM2563" s="1" t="s">
        <v>126</v>
      </c>
      <c r="BN2563" s="1" t="s">
        <v>78</v>
      </c>
      <c r="BO2563" s="1">
        <v>10</v>
      </c>
      <c r="BP2563" s="1">
        <v>10</v>
      </c>
      <c r="BQ2563" s="1" t="s">
        <v>2498</v>
      </c>
      <c r="BR2563" s="1" t="s">
        <v>2499</v>
      </c>
      <c r="BS2563" s="1" t="s">
        <v>84</v>
      </c>
      <c r="BU2563" s="1">
        <v>0</v>
      </c>
      <c r="BV2563" s="1">
        <v>0</v>
      </c>
      <c r="BW2563" s="1">
        <v>0</v>
      </c>
      <c r="BX2563" s="1">
        <v>0</v>
      </c>
    </row>
    <row r="2564" spans="4:76" hidden="1" x14ac:dyDescent="0.25">
      <c r="D2564" s="4"/>
      <c r="E2564" s="5">
        <f>BJ2564</f>
        <v>0</v>
      </c>
      <c r="F2564" s="5">
        <f>BK2564</f>
        <v>0</v>
      </c>
      <c r="H2564" s="5" t="str">
        <f>BB2564</f>
        <v>Done</v>
      </c>
      <c r="I2564" s="6" t="str">
        <f>BS2564</f>
        <v>Under Construction</v>
      </c>
      <c r="J2564" s="1" t="s">
        <v>5715</v>
      </c>
      <c r="P2564" s="1" t="str">
        <f>BM2564</f>
        <v>ERIS</v>
      </c>
      <c r="R2564" s="1">
        <f>BP2564</f>
        <v>0</v>
      </c>
      <c r="T2564" s="1" t="str">
        <f>BQ2564</f>
        <v>Wind</v>
      </c>
      <c r="U2564" s="1" t="str">
        <f>BH2564</f>
        <v>Lincoln County</v>
      </c>
      <c r="V2564" s="1" t="str">
        <f>BI2564</f>
        <v>MN</v>
      </c>
      <c r="AB2564" s="1"/>
      <c r="AC2564" s="1"/>
      <c r="AJ2564" s="5"/>
      <c r="AK2564" s="5"/>
      <c r="AL2564" s="5"/>
      <c r="AM2564" s="5"/>
      <c r="AN2564" s="5"/>
      <c r="AO2564" s="5"/>
      <c r="AP2564" s="5"/>
      <c r="AQ2564" s="5"/>
      <c r="AR2564" s="32"/>
      <c r="AS2564" s="32"/>
      <c r="AT2564" s="28" t="e">
        <f>AR2564/($R2564*1000)</f>
        <v>#DIV/0!</v>
      </c>
      <c r="AU2564" s="28" t="e">
        <f>AS2564/($R2564*1000)</f>
        <v>#DIV/0!</v>
      </c>
      <c r="BB2564" s="1" t="s">
        <v>58</v>
      </c>
      <c r="BC2564" s="2">
        <v>42783</v>
      </c>
      <c r="BE2564" s="2">
        <v>42789</v>
      </c>
      <c r="BF2564" s="2">
        <v>42993</v>
      </c>
      <c r="BG2564" s="1" t="s">
        <v>91</v>
      </c>
      <c r="BH2564" s="1" t="s">
        <v>92</v>
      </c>
      <c r="BI2564" s="1" t="s">
        <v>93</v>
      </c>
      <c r="BM2564" s="1" t="s">
        <v>62</v>
      </c>
      <c r="BN2564" s="1" t="s">
        <v>5716</v>
      </c>
      <c r="BO2564" s="1">
        <v>0</v>
      </c>
      <c r="BP2564" s="1">
        <v>0</v>
      </c>
      <c r="BQ2564" s="1" t="s">
        <v>97</v>
      </c>
      <c r="BR2564" s="1" t="s">
        <v>98</v>
      </c>
      <c r="BS2564" s="1" t="s">
        <v>71</v>
      </c>
      <c r="BU2564" s="1">
        <v>0</v>
      </c>
      <c r="BV2564" s="1">
        <v>0</v>
      </c>
      <c r="BW2564" s="1">
        <v>0</v>
      </c>
      <c r="BX2564" s="1">
        <v>0</v>
      </c>
    </row>
    <row r="2565" spans="4:76" hidden="1" x14ac:dyDescent="0.25">
      <c r="D2565" s="4"/>
      <c r="E2565" s="5">
        <f>BJ2565</f>
        <v>0</v>
      </c>
      <c r="F2565" s="5">
        <f>BK2565</f>
        <v>0</v>
      </c>
      <c r="H2565" s="5" t="str">
        <f>BB2565</f>
        <v>Done</v>
      </c>
      <c r="I2565" s="6" t="str">
        <f>BS2565</f>
        <v>In Service</v>
      </c>
      <c r="J2565" s="1" t="s">
        <v>5717</v>
      </c>
      <c r="P2565" s="1" t="str">
        <f>BM2565</f>
        <v>NRIS</v>
      </c>
      <c r="R2565" s="1">
        <f>BP2565</f>
        <v>0</v>
      </c>
      <c r="T2565" s="1" t="str">
        <f>BQ2565</f>
        <v>Wind</v>
      </c>
      <c r="U2565" s="1" t="str">
        <f>BH2565</f>
        <v>Nobles County</v>
      </c>
      <c r="V2565" s="1" t="str">
        <f>BI2565</f>
        <v>MN</v>
      </c>
      <c r="AB2565" s="1"/>
      <c r="AC2565" s="1"/>
      <c r="AJ2565" s="5"/>
      <c r="AK2565" s="5"/>
      <c r="AL2565" s="5"/>
      <c r="AM2565" s="5"/>
      <c r="AN2565" s="5"/>
      <c r="AO2565" s="5"/>
      <c r="AP2565" s="5"/>
      <c r="AQ2565" s="5"/>
      <c r="AR2565" s="32"/>
      <c r="AS2565" s="32"/>
      <c r="AT2565" s="28" t="e">
        <f>AR2565/($R2565*1000)</f>
        <v>#DIV/0!</v>
      </c>
      <c r="AU2565" s="28" t="e">
        <f>AS2565/($R2565*1000)</f>
        <v>#DIV/0!</v>
      </c>
      <c r="BB2565" s="1" t="s">
        <v>58</v>
      </c>
      <c r="BC2565" s="2">
        <v>42793</v>
      </c>
      <c r="BE2565" s="2">
        <v>42905</v>
      </c>
      <c r="BG2565" s="1" t="s">
        <v>91</v>
      </c>
      <c r="BH2565" s="1" t="s">
        <v>347</v>
      </c>
      <c r="BI2565" s="1" t="s">
        <v>93</v>
      </c>
      <c r="BL2565" s="1" t="s">
        <v>134</v>
      </c>
      <c r="BM2565" s="1" t="s">
        <v>126</v>
      </c>
      <c r="BN2565" s="1" t="s">
        <v>378</v>
      </c>
      <c r="BO2565" s="1">
        <v>0</v>
      </c>
      <c r="BP2565" s="1">
        <v>0</v>
      </c>
      <c r="BQ2565" s="1" t="s">
        <v>97</v>
      </c>
      <c r="BR2565" s="1" t="s">
        <v>98</v>
      </c>
      <c r="BS2565" s="1" t="s">
        <v>65</v>
      </c>
      <c r="BT2565" s="2">
        <v>42917</v>
      </c>
      <c r="BU2565" s="1">
        <v>0</v>
      </c>
      <c r="BV2565" s="1">
        <v>0</v>
      </c>
      <c r="BW2565" s="1">
        <v>0</v>
      </c>
      <c r="BX2565" s="1">
        <v>0</v>
      </c>
    </row>
    <row r="2566" spans="4:76" hidden="1" x14ac:dyDescent="0.25">
      <c r="D2566" s="4"/>
      <c r="E2566" s="5">
        <f>BJ2566</f>
        <v>0</v>
      </c>
      <c r="F2566" s="5">
        <f>BK2566</f>
        <v>0</v>
      </c>
      <c r="H2566" s="5" t="str">
        <f>BB2566</f>
        <v>Done</v>
      </c>
      <c r="I2566" s="6" t="str">
        <f>BS2566</f>
        <v>In Service</v>
      </c>
      <c r="J2566" s="1" t="s">
        <v>5718</v>
      </c>
      <c r="P2566" s="1" t="str">
        <f>BM2566</f>
        <v>NRIS</v>
      </c>
      <c r="R2566" s="1">
        <f>BP2566</f>
        <v>0</v>
      </c>
      <c r="T2566" s="1" t="str">
        <f>BQ2566</f>
        <v>Wind</v>
      </c>
      <c r="U2566" s="1" t="str">
        <f>BH2566</f>
        <v>Pipestone County</v>
      </c>
      <c r="V2566" s="1" t="str">
        <f>BI2566</f>
        <v>MN</v>
      </c>
      <c r="AB2566" s="1"/>
      <c r="AC2566" s="1"/>
      <c r="AJ2566" s="5"/>
      <c r="AK2566" s="5"/>
      <c r="AL2566" s="5"/>
      <c r="AM2566" s="5"/>
      <c r="AN2566" s="5"/>
      <c r="AO2566" s="5"/>
      <c r="AP2566" s="5"/>
      <c r="AQ2566" s="5"/>
      <c r="AR2566" s="32"/>
      <c r="AS2566" s="32"/>
      <c r="AT2566" s="28" t="e">
        <f>AR2566/($R2566*1000)</f>
        <v>#DIV/0!</v>
      </c>
      <c r="AU2566" s="28" t="e">
        <f>AS2566/($R2566*1000)</f>
        <v>#DIV/0!</v>
      </c>
      <c r="BB2566" s="1" t="s">
        <v>58</v>
      </c>
      <c r="BC2566" s="2">
        <v>42818</v>
      </c>
      <c r="BF2566" s="2">
        <v>43344</v>
      </c>
      <c r="BG2566" s="1" t="s">
        <v>91</v>
      </c>
      <c r="BH2566" s="1" t="s">
        <v>169</v>
      </c>
      <c r="BI2566" s="1" t="s">
        <v>93</v>
      </c>
      <c r="BL2566" s="1" t="s">
        <v>5242</v>
      </c>
      <c r="BM2566" s="1" t="s">
        <v>126</v>
      </c>
      <c r="BN2566" s="1" t="s">
        <v>5719</v>
      </c>
      <c r="BO2566" s="1">
        <v>0</v>
      </c>
      <c r="BP2566" s="1">
        <v>0</v>
      </c>
      <c r="BQ2566" s="1" t="s">
        <v>97</v>
      </c>
      <c r="BR2566" s="1" t="s">
        <v>98</v>
      </c>
      <c r="BS2566" s="1" t="s">
        <v>65</v>
      </c>
      <c r="BT2566" s="2">
        <v>43586</v>
      </c>
      <c r="BU2566" s="1">
        <v>0</v>
      </c>
      <c r="BV2566" s="1">
        <v>0</v>
      </c>
      <c r="BW2566" s="1">
        <v>0</v>
      </c>
      <c r="BX2566" s="1">
        <v>0</v>
      </c>
    </row>
    <row r="2567" spans="4:76" hidden="1" x14ac:dyDescent="0.25">
      <c r="D2567" s="4"/>
      <c r="E2567" s="5">
        <f>BJ2567</f>
        <v>0</v>
      </c>
      <c r="F2567" s="5">
        <f>BK2567</f>
        <v>0</v>
      </c>
      <c r="H2567" s="5" t="str">
        <f>BB2567</f>
        <v>Done</v>
      </c>
      <c r="I2567" s="6" t="str">
        <f>BS2567</f>
        <v>Under Construction</v>
      </c>
      <c r="J2567" s="1" t="s">
        <v>5720</v>
      </c>
      <c r="P2567" s="1" t="str">
        <f>BM2567</f>
        <v>ERIS</v>
      </c>
      <c r="R2567" s="1">
        <f>BP2567</f>
        <v>52</v>
      </c>
      <c r="T2567" s="1" t="str">
        <f>BQ2567</f>
        <v>Solar</v>
      </c>
      <c r="U2567" s="1" t="str">
        <f>BH2567</f>
        <v>Lamar County</v>
      </c>
      <c r="V2567" s="1" t="str">
        <f>BI2567</f>
        <v>MS</v>
      </c>
      <c r="AB2567" s="1"/>
      <c r="AC2567" s="1"/>
      <c r="AJ2567" s="5"/>
      <c r="AK2567" s="5"/>
      <c r="AL2567" s="5"/>
      <c r="AM2567" s="5"/>
      <c r="AN2567" s="5"/>
      <c r="AO2567" s="5"/>
      <c r="AP2567" s="5"/>
      <c r="AQ2567" s="5"/>
      <c r="AR2567" s="32"/>
      <c r="AS2567" s="32"/>
      <c r="AT2567" s="28">
        <f>AR2567/($R2567*1000)</f>
        <v>0</v>
      </c>
      <c r="AU2567" s="28">
        <f>AS2567/($R2567*1000)</f>
        <v>0</v>
      </c>
      <c r="BB2567" s="1" t="s">
        <v>58</v>
      </c>
      <c r="BC2567" s="2">
        <v>42849</v>
      </c>
      <c r="BE2567" s="2">
        <v>42863</v>
      </c>
      <c r="BF2567" s="2">
        <v>43039</v>
      </c>
      <c r="BG2567" s="1" t="s">
        <v>4731</v>
      </c>
      <c r="BH2567" s="1" t="s">
        <v>3010</v>
      </c>
      <c r="BI2567" s="1" t="s">
        <v>2526</v>
      </c>
      <c r="BL2567" s="1" t="s">
        <v>5242</v>
      </c>
      <c r="BM2567" s="1" t="s">
        <v>62</v>
      </c>
      <c r="BN2567" s="1" t="s">
        <v>5721</v>
      </c>
      <c r="BO2567" s="1">
        <v>52</v>
      </c>
      <c r="BP2567" s="1">
        <v>52</v>
      </c>
      <c r="BQ2567" s="1" t="s">
        <v>1485</v>
      </c>
      <c r="BR2567" s="1" t="s">
        <v>1486</v>
      </c>
      <c r="BS2567" s="1" t="s">
        <v>71</v>
      </c>
      <c r="BT2567" s="2">
        <v>44105</v>
      </c>
      <c r="BU2567" s="1">
        <v>0</v>
      </c>
      <c r="BV2567" s="1">
        <v>0</v>
      </c>
      <c r="BW2567" s="1">
        <v>0</v>
      </c>
      <c r="BX2567" s="1">
        <v>0</v>
      </c>
    </row>
    <row r="2568" spans="4:76" hidden="1" x14ac:dyDescent="0.25">
      <c r="D2568" s="4"/>
      <c r="E2568" s="5" t="str">
        <f>BJ2568</f>
        <v>DPP-2017-AUG</v>
      </c>
      <c r="F2568" s="5" t="str">
        <f>BK2568</f>
        <v>East (ITC)</v>
      </c>
      <c r="H2568" s="5" t="str">
        <f>BB2568</f>
        <v>Done</v>
      </c>
      <c r="I2568" s="6" t="str">
        <f>BS2568</f>
        <v>In Service</v>
      </c>
      <c r="J2568" s="1" t="s">
        <v>5726</v>
      </c>
      <c r="P2568" s="1" t="str">
        <f>BM2568</f>
        <v>NRIS</v>
      </c>
      <c r="R2568" s="1">
        <f>BP2568</f>
        <v>12.5</v>
      </c>
      <c r="T2568" s="1" t="str">
        <f>BQ2568</f>
        <v>Wind</v>
      </c>
      <c r="U2568" s="1" t="str">
        <f>BH2568</f>
        <v>Gratiot County</v>
      </c>
      <c r="V2568" s="1" t="str">
        <f>BI2568</f>
        <v>MI</v>
      </c>
      <c r="AB2568" s="1"/>
      <c r="AC2568" s="1"/>
      <c r="AJ2568" s="5"/>
      <c r="AK2568" s="5"/>
      <c r="AL2568" s="5"/>
      <c r="AM2568" s="5"/>
      <c r="AN2568" s="5"/>
      <c r="AO2568" s="5"/>
      <c r="AP2568" s="5"/>
      <c r="AQ2568" s="5"/>
      <c r="AR2568" s="32"/>
      <c r="AS2568" s="32"/>
      <c r="AT2568" s="28">
        <f>AR2568/($R2568*1000)</f>
        <v>0</v>
      </c>
      <c r="AU2568" s="28">
        <f>AS2568/($R2568*1000)</f>
        <v>0</v>
      </c>
      <c r="BB2568" s="1" t="s">
        <v>58</v>
      </c>
      <c r="BC2568" s="2">
        <v>42902</v>
      </c>
      <c r="BE2568" s="2">
        <v>44000</v>
      </c>
      <c r="BF2568" s="2">
        <v>43353</v>
      </c>
      <c r="BG2568" s="1" t="s">
        <v>139</v>
      </c>
      <c r="BH2568" s="1" t="s">
        <v>1264</v>
      </c>
      <c r="BI2568" s="1" t="s">
        <v>130</v>
      </c>
      <c r="BJ2568" s="1" t="s">
        <v>3692</v>
      </c>
      <c r="BK2568" s="1" t="s">
        <v>1808</v>
      </c>
      <c r="BL2568" s="1" t="s">
        <v>726</v>
      </c>
      <c r="BM2568" s="1" t="s">
        <v>126</v>
      </c>
      <c r="BN2568" s="1" t="s">
        <v>5727</v>
      </c>
      <c r="BO2568" s="1">
        <v>12.5</v>
      </c>
      <c r="BP2568" s="1">
        <v>12.5</v>
      </c>
      <c r="BQ2568" s="1" t="s">
        <v>97</v>
      </c>
      <c r="BR2568" s="1" t="s">
        <v>98</v>
      </c>
      <c r="BS2568" s="1" t="s">
        <v>65</v>
      </c>
      <c r="BT2568" s="2">
        <v>43399</v>
      </c>
      <c r="BU2568" s="1">
        <v>12.5</v>
      </c>
      <c r="BV2568" s="1">
        <v>12.5</v>
      </c>
      <c r="BW2568" s="1">
        <v>12.5</v>
      </c>
      <c r="BX2568" s="1">
        <v>12.5</v>
      </c>
    </row>
    <row r="2569" spans="4:76" hidden="1" x14ac:dyDescent="0.25">
      <c r="D2569" s="4"/>
      <c r="E2569" s="5" t="str">
        <f>BJ2569</f>
        <v>DPP-2017-AUG</v>
      </c>
      <c r="F2569" s="5" t="str">
        <f>BK2569</f>
        <v>Central</v>
      </c>
      <c r="H2569" s="5" t="str">
        <f>BB2569</f>
        <v>Withdrawn</v>
      </c>
      <c r="I2569" s="6" t="str">
        <f>BS2569</f>
        <v>Not Started</v>
      </c>
      <c r="J2569" s="1" t="s">
        <v>4671</v>
      </c>
      <c r="P2569" s="1" t="str">
        <f>BM2569</f>
        <v>NRIS</v>
      </c>
      <c r="R2569" s="1">
        <f>BP2569</f>
        <v>69</v>
      </c>
      <c r="T2569" s="1" t="str">
        <f>BQ2569</f>
        <v>Solar</v>
      </c>
      <c r="U2569" s="1" t="str">
        <f>BH2569</f>
        <v>Gallatin County</v>
      </c>
      <c r="V2569" s="1" t="str">
        <f>BI2569</f>
        <v>IL</v>
      </c>
      <c r="AB2569" s="1"/>
      <c r="AC2569" s="1"/>
      <c r="AJ2569" s="5"/>
      <c r="AK2569" s="5"/>
      <c r="AL2569" s="5"/>
      <c r="AM2569" s="5"/>
      <c r="AN2569" s="5"/>
      <c r="AO2569" s="5"/>
      <c r="AP2569" s="5"/>
      <c r="AQ2569" s="5"/>
      <c r="AR2569" s="32"/>
      <c r="AS2569" s="32"/>
      <c r="AT2569" s="28">
        <f>AR2569/($R2569*1000)</f>
        <v>0</v>
      </c>
      <c r="AU2569" s="28">
        <f>AS2569/($R2569*1000)</f>
        <v>0</v>
      </c>
      <c r="BB2569" s="1" t="s">
        <v>73</v>
      </c>
      <c r="BC2569" s="2">
        <v>42902</v>
      </c>
      <c r="BD2569" s="2">
        <v>43473</v>
      </c>
      <c r="BF2569" s="2">
        <v>43709</v>
      </c>
      <c r="BG2569" s="1" t="s">
        <v>3130</v>
      </c>
      <c r="BH2569" s="1" t="s">
        <v>4672</v>
      </c>
      <c r="BI2569" s="1" t="s">
        <v>124</v>
      </c>
      <c r="BJ2569" s="1" t="s">
        <v>3692</v>
      </c>
      <c r="BK2569" s="1" t="s">
        <v>2435</v>
      </c>
      <c r="BL2569" s="1" t="s">
        <v>726</v>
      </c>
      <c r="BM2569" s="1" t="s">
        <v>126</v>
      </c>
      <c r="BN2569" s="1" t="s">
        <v>4673</v>
      </c>
      <c r="BO2569" s="1">
        <v>69</v>
      </c>
      <c r="BP2569" s="1">
        <v>69</v>
      </c>
      <c r="BQ2569" s="1" t="s">
        <v>1485</v>
      </c>
      <c r="BR2569" s="1" t="s">
        <v>1486</v>
      </c>
      <c r="BS2569" s="1" t="s">
        <v>84</v>
      </c>
      <c r="BU2569" s="1">
        <v>0</v>
      </c>
      <c r="BV2569" s="1">
        <v>0</v>
      </c>
      <c r="BW2569" s="1">
        <v>0</v>
      </c>
      <c r="BX2569" s="1">
        <v>0</v>
      </c>
    </row>
    <row r="2570" spans="4:76" hidden="1" x14ac:dyDescent="0.25">
      <c r="D2570" s="4"/>
      <c r="E2570" s="5" t="str">
        <f>BJ2570</f>
        <v>DPP-2017-AUG</v>
      </c>
      <c r="F2570" s="5" t="str">
        <f>BK2570</f>
        <v>East (ITC)</v>
      </c>
      <c r="H2570" s="5" t="str">
        <f>BB2570</f>
        <v>Done</v>
      </c>
      <c r="I2570" s="6" t="str">
        <f>BS2570</f>
        <v>Under Construction</v>
      </c>
      <c r="J2570" s="1" t="s">
        <v>5730</v>
      </c>
      <c r="P2570" s="1" t="str">
        <f>BM2570</f>
        <v>NRIS</v>
      </c>
      <c r="R2570" s="1">
        <f>BP2570</f>
        <v>239</v>
      </c>
      <c r="T2570" s="1" t="str">
        <f>BQ2570</f>
        <v>Solar</v>
      </c>
      <c r="U2570" s="1" t="str">
        <f>BH2570</f>
        <v>Shiawassee County</v>
      </c>
      <c r="V2570" s="1" t="str">
        <f>BI2570</f>
        <v>MI</v>
      </c>
      <c r="AB2570" s="1"/>
      <c r="AC2570" s="1"/>
      <c r="AJ2570" s="5"/>
      <c r="AK2570" s="5"/>
      <c r="AL2570" s="5"/>
      <c r="AM2570" s="5"/>
      <c r="AN2570" s="5"/>
      <c r="AO2570" s="5"/>
      <c r="AP2570" s="5"/>
      <c r="AQ2570" s="5"/>
      <c r="AR2570" s="32"/>
      <c r="AS2570" s="32"/>
      <c r="AT2570" s="28">
        <f>AR2570/($R2570*1000)</f>
        <v>0</v>
      </c>
      <c r="AU2570" s="28">
        <f>AS2570/($R2570*1000)</f>
        <v>0</v>
      </c>
      <c r="BB2570" s="1" t="s">
        <v>58</v>
      </c>
      <c r="BC2570" s="2">
        <v>42902</v>
      </c>
      <c r="BE2570" s="2">
        <v>43994</v>
      </c>
      <c r="BF2570" s="2">
        <v>43709</v>
      </c>
      <c r="BG2570" s="1" t="s">
        <v>139</v>
      </c>
      <c r="BH2570" s="1" t="s">
        <v>368</v>
      </c>
      <c r="BI2570" s="1" t="s">
        <v>130</v>
      </c>
      <c r="BJ2570" s="1" t="s">
        <v>3692</v>
      </c>
      <c r="BK2570" s="1" t="s">
        <v>1808</v>
      </c>
      <c r="BL2570" s="1" t="s">
        <v>726</v>
      </c>
      <c r="BM2570" s="1" t="s">
        <v>126</v>
      </c>
      <c r="BN2570" s="1" t="s">
        <v>5275</v>
      </c>
      <c r="BO2570" s="1">
        <v>239</v>
      </c>
      <c r="BP2570" s="1">
        <v>239</v>
      </c>
      <c r="BQ2570" s="1" t="s">
        <v>1485</v>
      </c>
      <c r="BR2570" s="1" t="s">
        <v>1486</v>
      </c>
      <c r="BS2570" s="1" t="s">
        <v>71</v>
      </c>
      <c r="BT2570" s="2">
        <v>44155</v>
      </c>
      <c r="BU2570" s="1">
        <v>239</v>
      </c>
      <c r="BV2570" s="1">
        <v>239</v>
      </c>
      <c r="BW2570" s="1">
        <v>239</v>
      </c>
      <c r="BX2570" s="1">
        <v>239</v>
      </c>
    </row>
    <row r="2571" spans="4:76" hidden="1" x14ac:dyDescent="0.25">
      <c r="D2571" s="4"/>
      <c r="E2571" s="5" t="str">
        <f>BJ2571</f>
        <v>DPP-2017-AUG</v>
      </c>
      <c r="F2571" s="5" t="str">
        <f>BK2571</f>
        <v>Central</v>
      </c>
      <c r="H2571" s="5" t="str">
        <f>BB2571</f>
        <v>Withdrawn</v>
      </c>
      <c r="I2571" s="6" t="str">
        <f>BS2571</f>
        <v>Not Started</v>
      </c>
      <c r="J2571" s="1" t="s">
        <v>4421</v>
      </c>
      <c r="P2571" s="1" t="str">
        <f>BM2571</f>
        <v>NRIS</v>
      </c>
      <c r="R2571" s="1">
        <f>BP2571</f>
        <v>70</v>
      </c>
      <c r="T2571" s="1" t="str">
        <f>BQ2571</f>
        <v>Solar</v>
      </c>
      <c r="U2571" s="1" t="str">
        <f>BH2571</f>
        <v>Washington County</v>
      </c>
      <c r="V2571" s="1" t="str">
        <f>BI2571</f>
        <v>IL</v>
      </c>
      <c r="AB2571" s="1"/>
      <c r="AC2571" s="1"/>
      <c r="AJ2571" s="5"/>
      <c r="AK2571" s="5"/>
      <c r="AL2571" s="5"/>
      <c r="AM2571" s="5"/>
      <c r="AN2571" s="5"/>
      <c r="AO2571" s="5"/>
      <c r="AP2571" s="5"/>
      <c r="AQ2571" s="5"/>
      <c r="AR2571" s="32"/>
      <c r="AS2571" s="32"/>
      <c r="AT2571" s="28">
        <f>AR2571/($R2571*1000)</f>
        <v>0</v>
      </c>
      <c r="AU2571" s="28">
        <f>AS2571/($R2571*1000)</f>
        <v>0</v>
      </c>
      <c r="BB2571" s="1" t="s">
        <v>73</v>
      </c>
      <c r="BC2571" s="2">
        <v>42902</v>
      </c>
      <c r="BD2571" s="2">
        <v>43250</v>
      </c>
      <c r="BF2571" s="2">
        <v>43709</v>
      </c>
      <c r="BG2571" s="1" t="s">
        <v>122</v>
      </c>
      <c r="BH2571" s="1" t="s">
        <v>395</v>
      </c>
      <c r="BI2571" s="1" t="s">
        <v>124</v>
      </c>
      <c r="BJ2571" s="1" t="s">
        <v>3692</v>
      </c>
      <c r="BK2571" s="1" t="s">
        <v>2435</v>
      </c>
      <c r="BL2571" s="1" t="s">
        <v>726</v>
      </c>
      <c r="BM2571" s="1" t="s">
        <v>126</v>
      </c>
      <c r="BN2571" s="1" t="s">
        <v>2928</v>
      </c>
      <c r="BO2571" s="1">
        <v>70</v>
      </c>
      <c r="BP2571" s="1">
        <v>70</v>
      </c>
      <c r="BQ2571" s="1" t="s">
        <v>1485</v>
      </c>
      <c r="BR2571" s="1" t="s">
        <v>1486</v>
      </c>
      <c r="BS2571" s="1" t="s">
        <v>84</v>
      </c>
      <c r="BU2571" s="1">
        <v>0</v>
      </c>
      <c r="BV2571" s="1">
        <v>0</v>
      </c>
      <c r="BW2571" s="1">
        <v>0</v>
      </c>
      <c r="BX2571" s="1">
        <v>0</v>
      </c>
    </row>
    <row r="2572" spans="4:76" hidden="1" x14ac:dyDescent="0.25">
      <c r="D2572" s="4"/>
      <c r="E2572" s="5" t="str">
        <f>BJ2572</f>
        <v>DPP-2017-AUG</v>
      </c>
      <c r="F2572" s="5" t="str">
        <f>BK2572</f>
        <v>East (ATC)</v>
      </c>
      <c r="H2572" s="5" t="str">
        <f>BB2572</f>
        <v>Withdrawn</v>
      </c>
      <c r="I2572" s="6" t="str">
        <f>BS2572</f>
        <v>Not Started</v>
      </c>
      <c r="J2572" s="1" t="s">
        <v>4674</v>
      </c>
      <c r="P2572" s="1" t="str">
        <f>BM2572</f>
        <v>NRIS</v>
      </c>
      <c r="R2572" s="1">
        <f>BP2572</f>
        <v>124</v>
      </c>
      <c r="T2572" s="1" t="str">
        <f>BQ2572</f>
        <v>Solar</v>
      </c>
      <c r="U2572" s="1" t="str">
        <f>BH2572</f>
        <v>Walworth County</v>
      </c>
      <c r="V2572" s="1" t="str">
        <f>BI2572</f>
        <v>WI</v>
      </c>
      <c r="AB2572" s="1"/>
      <c r="AC2572" s="1"/>
      <c r="AJ2572" s="5"/>
      <c r="AK2572" s="5"/>
      <c r="AL2572" s="5"/>
      <c r="AM2572" s="5"/>
      <c r="AN2572" s="5"/>
      <c r="AO2572" s="5"/>
      <c r="AP2572" s="5"/>
      <c r="AQ2572" s="5"/>
      <c r="AR2572" s="32"/>
      <c r="AS2572" s="32"/>
      <c r="AT2572" s="28">
        <f>AR2572/($R2572*1000)</f>
        <v>0</v>
      </c>
      <c r="AU2572" s="28">
        <f>AS2572/($R2572*1000)</f>
        <v>0</v>
      </c>
      <c r="BB2572" s="1" t="s">
        <v>73</v>
      </c>
      <c r="BC2572" s="2">
        <v>42902</v>
      </c>
      <c r="BD2572" s="2">
        <v>43473</v>
      </c>
      <c r="BF2572" s="2">
        <v>43709</v>
      </c>
      <c r="BG2572" s="1" t="s">
        <v>74</v>
      </c>
      <c r="BH2572" s="1" t="s">
        <v>331</v>
      </c>
      <c r="BI2572" s="1" t="s">
        <v>76</v>
      </c>
      <c r="BJ2572" s="1" t="s">
        <v>3692</v>
      </c>
      <c r="BK2572" s="1" t="s">
        <v>2196</v>
      </c>
      <c r="BL2572" s="1" t="s">
        <v>726</v>
      </c>
      <c r="BM2572" s="1" t="s">
        <v>126</v>
      </c>
      <c r="BN2572" s="1" t="s">
        <v>4675</v>
      </c>
      <c r="BO2572" s="1">
        <v>124</v>
      </c>
      <c r="BP2572" s="1">
        <v>124</v>
      </c>
      <c r="BQ2572" s="1" t="s">
        <v>1485</v>
      </c>
      <c r="BR2572" s="1" t="s">
        <v>1486</v>
      </c>
      <c r="BS2572" s="1" t="s">
        <v>84</v>
      </c>
      <c r="BU2572" s="1">
        <v>0</v>
      </c>
      <c r="BV2572" s="1">
        <v>0</v>
      </c>
      <c r="BW2572" s="1">
        <v>0</v>
      </c>
      <c r="BX2572" s="1">
        <v>0</v>
      </c>
    </row>
    <row r="2573" spans="4:76" hidden="1" x14ac:dyDescent="0.25">
      <c r="D2573" s="4"/>
      <c r="E2573" s="5" t="str">
        <f>BJ2573</f>
        <v>DPP-2017-AUG</v>
      </c>
      <c r="F2573" s="5" t="str">
        <f>BK2573</f>
        <v>East (ITC)</v>
      </c>
      <c r="H2573" s="5" t="str">
        <f>BB2573</f>
        <v>Done</v>
      </c>
      <c r="I2573" s="6" t="str">
        <f>BS2573</f>
        <v>Under Construction</v>
      </c>
      <c r="J2573" s="1" t="s">
        <v>5735</v>
      </c>
      <c r="P2573" s="1" t="str">
        <f>BM2573</f>
        <v>NRIS</v>
      </c>
      <c r="R2573" s="1">
        <f>BP2573</f>
        <v>189</v>
      </c>
      <c r="T2573" s="1" t="str">
        <f>BQ2573</f>
        <v>Solar</v>
      </c>
      <c r="U2573" s="1" t="str">
        <f>BH2573</f>
        <v>Washtenaw County</v>
      </c>
      <c r="V2573" s="1" t="str">
        <f>BI2573</f>
        <v>MI</v>
      </c>
      <c r="AB2573" s="1"/>
      <c r="AC2573" s="1"/>
      <c r="AJ2573" s="5"/>
      <c r="AK2573" s="5"/>
      <c r="AL2573" s="5"/>
      <c r="AM2573" s="5"/>
      <c r="AN2573" s="5"/>
      <c r="AO2573" s="5"/>
      <c r="AP2573" s="5"/>
      <c r="AQ2573" s="5"/>
      <c r="AR2573" s="32"/>
      <c r="AS2573" s="32"/>
      <c r="AT2573" s="28">
        <f>AR2573/($R2573*1000)</f>
        <v>0</v>
      </c>
      <c r="AU2573" s="28">
        <f>AS2573/($R2573*1000)</f>
        <v>0</v>
      </c>
      <c r="BB2573" s="1" t="s">
        <v>58</v>
      </c>
      <c r="BC2573" s="2">
        <v>42902</v>
      </c>
      <c r="BE2573" s="2">
        <v>43964</v>
      </c>
      <c r="BF2573" s="2">
        <v>43709</v>
      </c>
      <c r="BG2573" s="1" t="s">
        <v>128</v>
      </c>
      <c r="BH2573" s="1" t="s">
        <v>271</v>
      </c>
      <c r="BI2573" s="1" t="s">
        <v>130</v>
      </c>
      <c r="BJ2573" s="1" t="s">
        <v>3692</v>
      </c>
      <c r="BK2573" s="1" t="s">
        <v>1808</v>
      </c>
      <c r="BL2573" s="1" t="s">
        <v>726</v>
      </c>
      <c r="BM2573" s="1" t="s">
        <v>126</v>
      </c>
      <c r="BN2573" s="1" t="s">
        <v>5736</v>
      </c>
      <c r="BO2573" s="1">
        <v>189</v>
      </c>
      <c r="BP2573" s="1">
        <v>189</v>
      </c>
      <c r="BQ2573" s="1" t="s">
        <v>1485</v>
      </c>
      <c r="BR2573" s="1" t="s">
        <v>1486</v>
      </c>
      <c r="BS2573" s="1" t="s">
        <v>71</v>
      </c>
      <c r="BT2573" s="2">
        <v>44511</v>
      </c>
      <c r="BU2573" s="1">
        <v>189</v>
      </c>
      <c r="BV2573" s="1">
        <v>189</v>
      </c>
      <c r="BW2573" s="1">
        <v>189</v>
      </c>
      <c r="BX2573" s="1">
        <v>189</v>
      </c>
    </row>
    <row r="2574" spans="4:76" hidden="1" x14ac:dyDescent="0.25">
      <c r="D2574" s="4"/>
      <c r="E2574" s="5" t="str">
        <f>BJ2574</f>
        <v>DPP-2017-AUG</v>
      </c>
      <c r="F2574" s="5" t="str">
        <f>BK2574</f>
        <v>Central</v>
      </c>
      <c r="H2574" s="5" t="str">
        <f>BB2574</f>
        <v>Done</v>
      </c>
      <c r="I2574" s="6" t="str">
        <f>BS2574</f>
        <v>Under Construction</v>
      </c>
      <c r="J2574" s="1" t="s">
        <v>5737</v>
      </c>
      <c r="P2574" s="1" t="str">
        <f>BM2574</f>
        <v>NRIS</v>
      </c>
      <c r="R2574" s="1">
        <f>BP2574</f>
        <v>250</v>
      </c>
      <c r="T2574" s="1" t="str">
        <f>BQ2574</f>
        <v>Solar</v>
      </c>
      <c r="U2574" s="1" t="str">
        <f>BH2574</f>
        <v>White County</v>
      </c>
      <c r="V2574" s="1" t="str">
        <f>BI2574</f>
        <v>IL</v>
      </c>
      <c r="AB2574" s="1"/>
      <c r="AC2574" s="1"/>
      <c r="AJ2574" s="5"/>
      <c r="AK2574" s="5"/>
      <c r="AL2574" s="5"/>
      <c r="AM2574" s="5"/>
      <c r="AN2574" s="5"/>
      <c r="AO2574" s="5"/>
      <c r="AP2574" s="5"/>
      <c r="AQ2574" s="5"/>
      <c r="AR2574" s="32"/>
      <c r="AS2574" s="32"/>
      <c r="AT2574" s="28">
        <f>AR2574/($R2574*1000)</f>
        <v>0</v>
      </c>
      <c r="AU2574" s="28">
        <f>AS2574/($R2574*1000)</f>
        <v>0</v>
      </c>
      <c r="BB2574" s="1" t="s">
        <v>58</v>
      </c>
      <c r="BC2574" s="2">
        <v>42902</v>
      </c>
      <c r="BE2574" s="2">
        <v>43943</v>
      </c>
      <c r="BF2574" s="2">
        <v>44104</v>
      </c>
      <c r="BG2574" s="1" t="s">
        <v>122</v>
      </c>
      <c r="BH2574" s="1" t="s">
        <v>805</v>
      </c>
      <c r="BI2574" s="1" t="s">
        <v>124</v>
      </c>
      <c r="BJ2574" s="1" t="s">
        <v>3692</v>
      </c>
      <c r="BK2574" s="1" t="s">
        <v>2435</v>
      </c>
      <c r="BL2574" s="1" t="s">
        <v>726</v>
      </c>
      <c r="BM2574" s="1" t="s">
        <v>126</v>
      </c>
      <c r="BN2574" s="1" t="s">
        <v>5738</v>
      </c>
      <c r="BO2574" s="1">
        <v>250</v>
      </c>
      <c r="BP2574" s="1">
        <v>250</v>
      </c>
      <c r="BQ2574" s="1" t="s">
        <v>1485</v>
      </c>
      <c r="BR2574" s="1" t="s">
        <v>1486</v>
      </c>
      <c r="BS2574" s="1" t="s">
        <v>71</v>
      </c>
      <c r="BT2574" s="2">
        <v>44835</v>
      </c>
      <c r="BU2574" s="1">
        <v>250</v>
      </c>
      <c r="BV2574" s="1">
        <v>250</v>
      </c>
      <c r="BW2574" s="1">
        <v>250</v>
      </c>
      <c r="BX2574" s="1">
        <v>250</v>
      </c>
    </row>
    <row r="2575" spans="4:76" x14ac:dyDescent="0.25">
      <c r="D2575" s="4"/>
      <c r="E2575" s="5" t="str">
        <f>BJ2575</f>
        <v>DPP-2017-AUG</v>
      </c>
      <c r="F2575" s="5" t="str">
        <f>BK2575</f>
        <v>West</v>
      </c>
      <c r="G2575" s="5" t="str">
        <f>_xlfn.CONCAT(E2575,F2575)</f>
        <v>DPP-2017-AUGWest</v>
      </c>
      <c r="H2575" s="5" t="str">
        <f>BB2575</f>
        <v>Active</v>
      </c>
      <c r="I2575" s="6" t="str">
        <f>BS2575</f>
        <v>Not Started</v>
      </c>
      <c r="J2575" s="1" t="s">
        <v>5739</v>
      </c>
      <c r="P2575" s="1" t="str">
        <f>BM2575</f>
        <v>ERIS</v>
      </c>
      <c r="Q2575" s="1" t="s">
        <v>6202</v>
      </c>
      <c r="R2575" s="1">
        <f>BP2575</f>
        <v>74</v>
      </c>
      <c r="T2575" s="1" t="str">
        <f>BQ2575</f>
        <v>Solar</v>
      </c>
      <c r="U2575" s="1" t="str">
        <f>BH2575</f>
        <v>Pierce County</v>
      </c>
      <c r="V2575" s="1" t="str">
        <f>BI2575</f>
        <v>WI</v>
      </c>
      <c r="Z2575" s="1">
        <v>1</v>
      </c>
      <c r="AA2575" s="1">
        <f>IF(H2575="Withdrawn",0,1)</f>
        <v>1</v>
      </c>
      <c r="AB2575" s="36">
        <v>296000</v>
      </c>
      <c r="AC2575" s="36">
        <v>44000</v>
      </c>
      <c r="AJ2575" s="5"/>
      <c r="AK2575" s="32">
        <v>727726</v>
      </c>
      <c r="AL2575" s="32">
        <f>SUM(AB2575:AK2575)</f>
        <v>1067726</v>
      </c>
      <c r="AM2575" s="32">
        <v>10821</v>
      </c>
      <c r="AN2575" s="32">
        <v>9504535</v>
      </c>
      <c r="AO2575" s="32"/>
      <c r="AP2575" s="32">
        <v>5338631</v>
      </c>
      <c r="AQ2575" s="32"/>
      <c r="AR2575" s="32">
        <f>AM2575+AP2575</f>
        <v>5349452</v>
      </c>
      <c r="AS2575" s="32">
        <f>AR2575+AN2575+AO2575+AQ2575</f>
        <v>14853987</v>
      </c>
      <c r="AT2575" s="28">
        <f>AR2575/($R2575*1000)</f>
        <v>72.289891891891898</v>
      </c>
      <c r="AU2575" s="28">
        <f>AS2575/($R2575*1000)</f>
        <v>200.72955405405406</v>
      </c>
      <c r="AV2575" s="16">
        <f>IF(P2575 = "NRIS",AS2575,AR2575)</f>
        <v>5349452</v>
      </c>
      <c r="BB2575" s="1" t="s">
        <v>2374</v>
      </c>
      <c r="BC2575" s="2">
        <v>42902</v>
      </c>
      <c r="BF2575" s="2">
        <v>44075</v>
      </c>
      <c r="BG2575" s="1" t="s">
        <v>447</v>
      </c>
      <c r="BH2575" s="1" t="s">
        <v>770</v>
      </c>
      <c r="BI2575" s="1" t="s">
        <v>76</v>
      </c>
      <c r="BJ2575" s="1" t="s">
        <v>3692</v>
      </c>
      <c r="BK2575" s="1" t="s">
        <v>725</v>
      </c>
      <c r="BL2575" s="1" t="s">
        <v>2376</v>
      </c>
      <c r="BM2575" s="1" t="s">
        <v>62</v>
      </c>
      <c r="BN2575" s="1" t="s">
        <v>5740</v>
      </c>
      <c r="BO2575" s="1">
        <v>74</v>
      </c>
      <c r="BP2575" s="1">
        <v>74</v>
      </c>
      <c r="BQ2575" s="1" t="s">
        <v>1485</v>
      </c>
      <c r="BR2575" s="1" t="s">
        <v>1486</v>
      </c>
      <c r="BS2575" s="1" t="s">
        <v>84</v>
      </c>
      <c r="BU2575" s="1">
        <v>74</v>
      </c>
      <c r="BV2575" s="1">
        <v>74</v>
      </c>
      <c r="BW2575" s="1">
        <v>74</v>
      </c>
      <c r="BX2575" s="1">
        <v>0</v>
      </c>
    </row>
    <row r="2576" spans="4:76" x14ac:dyDescent="0.25">
      <c r="D2576" s="4"/>
      <c r="E2576" s="5" t="str">
        <f>BJ2576</f>
        <v>DPP-2017-AUG</v>
      </c>
      <c r="F2576" s="5" t="str">
        <f>BK2576</f>
        <v>West</v>
      </c>
      <c r="G2576" s="5" t="str">
        <f>_xlfn.CONCAT(E2576,F2576)</f>
        <v>DPP-2017-AUGWest</v>
      </c>
      <c r="H2576" s="5" t="str">
        <f>BB2576</f>
        <v>Active</v>
      </c>
      <c r="I2576" s="6" t="str">
        <f>BS2576</f>
        <v>Not Started</v>
      </c>
      <c r="J2576" s="1" t="s">
        <v>5743</v>
      </c>
      <c r="P2576" s="1" t="str">
        <f>BM2576</f>
        <v>ERIS</v>
      </c>
      <c r="Q2576" s="1" t="s">
        <v>6208</v>
      </c>
      <c r="R2576" s="1">
        <f>BP2576</f>
        <v>32.5</v>
      </c>
      <c r="T2576" s="1" t="str">
        <f>BQ2576</f>
        <v>Solar</v>
      </c>
      <c r="U2576" s="1" t="str">
        <f>BH2576</f>
        <v>Lyon County</v>
      </c>
      <c r="V2576" s="1" t="str">
        <f>BI2576</f>
        <v>MN</v>
      </c>
      <c r="Z2576" s="1">
        <v>1</v>
      </c>
      <c r="AA2576" s="1">
        <f>IF(H2576="Withdrawn",0,1)</f>
        <v>1</v>
      </c>
      <c r="AB2576" s="36">
        <v>130000</v>
      </c>
      <c r="AC2576" s="36">
        <v>0</v>
      </c>
      <c r="AJ2576" s="5"/>
      <c r="AK2576" s="32">
        <v>113511</v>
      </c>
      <c r="AL2576" s="32">
        <f>SUM(AB2576:AK2576)</f>
        <v>243511</v>
      </c>
      <c r="AM2576" s="32">
        <v>1710190</v>
      </c>
      <c r="AN2576" s="32">
        <v>0</v>
      </c>
      <c r="AO2576" s="32"/>
      <c r="AP2576" s="32">
        <v>1217553</v>
      </c>
      <c r="AQ2576" s="32"/>
      <c r="AR2576" s="32">
        <f>AM2576+AP2576</f>
        <v>2927743</v>
      </c>
      <c r="AS2576" s="32">
        <f>AR2576+AN2576+AO2576+AQ2576</f>
        <v>2927743</v>
      </c>
      <c r="AT2576" s="28">
        <f>AR2576/($R2576*1000)</f>
        <v>90.084400000000002</v>
      </c>
      <c r="AU2576" s="28">
        <f>AS2576/($R2576*1000)</f>
        <v>90.084400000000002</v>
      </c>
      <c r="AV2576" s="16">
        <f>IF(P2576 = "NRIS",AS2576,AR2576)</f>
        <v>2927743</v>
      </c>
      <c r="BB2576" s="1" t="s">
        <v>2374</v>
      </c>
      <c r="BC2576" s="2">
        <v>42902</v>
      </c>
      <c r="BF2576" s="2">
        <v>43739</v>
      </c>
      <c r="BG2576" s="1" t="s">
        <v>91</v>
      </c>
      <c r="BH2576" s="1" t="s">
        <v>409</v>
      </c>
      <c r="BI2576" s="1" t="s">
        <v>93</v>
      </c>
      <c r="BJ2576" s="1" t="s">
        <v>3692</v>
      </c>
      <c r="BK2576" s="1" t="s">
        <v>725</v>
      </c>
      <c r="BL2576" s="1" t="s">
        <v>2376</v>
      </c>
      <c r="BM2576" s="1" t="s">
        <v>62</v>
      </c>
      <c r="BN2576" s="1" t="s">
        <v>5744</v>
      </c>
      <c r="BO2576" s="1">
        <v>32.5</v>
      </c>
      <c r="BP2576" s="1">
        <v>32.5</v>
      </c>
      <c r="BQ2576" s="1" t="s">
        <v>1485</v>
      </c>
      <c r="BR2576" s="1" t="s">
        <v>1486</v>
      </c>
      <c r="BS2576" s="1" t="s">
        <v>84</v>
      </c>
      <c r="BU2576" s="1">
        <v>32.5</v>
      </c>
      <c r="BV2576" s="1">
        <v>0</v>
      </c>
      <c r="BW2576" s="1">
        <v>32.5</v>
      </c>
      <c r="BX2576" s="1">
        <v>0</v>
      </c>
    </row>
    <row r="2577" spans="4:76" hidden="1" x14ac:dyDescent="0.25">
      <c r="D2577" s="4"/>
      <c r="E2577" s="5" t="str">
        <f>BJ2577</f>
        <v>DPP-2017-AUG</v>
      </c>
      <c r="F2577" s="5" t="str">
        <f>BK2577</f>
        <v>Central</v>
      </c>
      <c r="H2577" s="5" t="str">
        <f>BB2577</f>
        <v>Withdrawn</v>
      </c>
      <c r="I2577" s="6" t="str">
        <f>BS2577</f>
        <v>Not Started</v>
      </c>
      <c r="J2577" s="1" t="s">
        <v>4351</v>
      </c>
      <c r="P2577" s="1" t="str">
        <f>BM2577</f>
        <v>NRIS</v>
      </c>
      <c r="R2577" s="1">
        <f>BP2577</f>
        <v>119</v>
      </c>
      <c r="T2577" s="1" t="str">
        <f>BQ2577</f>
        <v>Solar</v>
      </c>
      <c r="U2577" s="1" t="str">
        <f>BH2577</f>
        <v>Decatur County</v>
      </c>
      <c r="V2577" s="1" t="str">
        <f>BI2577</f>
        <v>IN</v>
      </c>
      <c r="AB2577" s="1"/>
      <c r="AC2577" s="1"/>
      <c r="AJ2577" s="5"/>
      <c r="AK2577" s="5"/>
      <c r="AL2577" s="5"/>
      <c r="AM2577" s="5"/>
      <c r="AN2577" s="5"/>
      <c r="AO2577" s="5"/>
      <c r="AP2577" s="5"/>
      <c r="AQ2577" s="5"/>
      <c r="AR2577" s="32"/>
      <c r="AS2577" s="32"/>
      <c r="AT2577" s="28">
        <f>AR2577/($R2577*1000)</f>
        <v>0</v>
      </c>
      <c r="AU2577" s="28">
        <f>AS2577/($R2577*1000)</f>
        <v>0</v>
      </c>
      <c r="BB2577" s="1" t="s">
        <v>73</v>
      </c>
      <c r="BC2577" s="2">
        <v>42902</v>
      </c>
      <c r="BD2577" s="2">
        <v>43206</v>
      </c>
      <c r="BF2577" s="2">
        <v>43709</v>
      </c>
      <c r="BG2577" s="1" t="s">
        <v>256</v>
      </c>
      <c r="BH2577" s="1" t="s">
        <v>3241</v>
      </c>
      <c r="BI2577" s="1" t="s">
        <v>103</v>
      </c>
      <c r="BJ2577" s="1" t="s">
        <v>3692</v>
      </c>
      <c r="BK2577" s="1" t="s">
        <v>2435</v>
      </c>
      <c r="BL2577" s="1" t="s">
        <v>726</v>
      </c>
      <c r="BM2577" s="1" t="s">
        <v>126</v>
      </c>
      <c r="BN2577" s="1" t="s">
        <v>4352</v>
      </c>
      <c r="BO2577" s="1">
        <v>119</v>
      </c>
      <c r="BP2577" s="1">
        <v>119</v>
      </c>
      <c r="BQ2577" s="1" t="s">
        <v>1485</v>
      </c>
      <c r="BR2577" s="1" t="s">
        <v>1486</v>
      </c>
      <c r="BS2577" s="1" t="s">
        <v>84</v>
      </c>
      <c r="BU2577" s="1">
        <v>0</v>
      </c>
      <c r="BV2577" s="1">
        <v>0</v>
      </c>
      <c r="BW2577" s="1">
        <v>0</v>
      </c>
      <c r="BX2577" s="1">
        <v>0</v>
      </c>
    </row>
    <row r="2578" spans="4:76" hidden="1" x14ac:dyDescent="0.25">
      <c r="D2578" s="4"/>
      <c r="E2578" s="5" t="str">
        <f>BJ2578</f>
        <v>DPP-2017-AUG</v>
      </c>
      <c r="F2578" s="5" t="str">
        <f>BK2578</f>
        <v>Central</v>
      </c>
      <c r="H2578" s="5" t="str">
        <f>BB2578</f>
        <v>Done</v>
      </c>
      <c r="I2578" s="6" t="str">
        <f>BS2578</f>
        <v>Under Construction</v>
      </c>
      <c r="J2578" s="1" t="s">
        <v>5747</v>
      </c>
      <c r="P2578" s="1" t="str">
        <f>BM2578</f>
        <v>NRIS</v>
      </c>
      <c r="R2578" s="1">
        <f>BP2578</f>
        <v>199</v>
      </c>
      <c r="T2578" s="1" t="str">
        <f>BQ2578</f>
        <v>Solar</v>
      </c>
      <c r="U2578" s="1" t="str">
        <f>BH2578</f>
        <v>Shelby County</v>
      </c>
      <c r="V2578" s="1" t="str">
        <f>BI2578</f>
        <v>IN</v>
      </c>
      <c r="AB2578" s="1"/>
      <c r="AC2578" s="1"/>
      <c r="AJ2578" s="5"/>
      <c r="AK2578" s="5"/>
      <c r="AL2578" s="5"/>
      <c r="AM2578" s="5"/>
      <c r="AN2578" s="5"/>
      <c r="AO2578" s="5"/>
      <c r="AP2578" s="5"/>
      <c r="AQ2578" s="5"/>
      <c r="AR2578" s="32"/>
      <c r="AS2578" s="32"/>
      <c r="AT2578" s="28">
        <f>AR2578/($R2578*1000)</f>
        <v>0</v>
      </c>
      <c r="AU2578" s="28">
        <f>AS2578/($R2578*1000)</f>
        <v>0</v>
      </c>
      <c r="BB2578" s="1" t="s">
        <v>58</v>
      </c>
      <c r="BC2578" s="2">
        <v>42902</v>
      </c>
      <c r="BE2578" s="2">
        <v>43959</v>
      </c>
      <c r="BF2578" s="2">
        <v>43709</v>
      </c>
      <c r="BG2578" s="1" t="s">
        <v>101</v>
      </c>
      <c r="BH2578" s="1" t="s">
        <v>566</v>
      </c>
      <c r="BI2578" s="1" t="s">
        <v>103</v>
      </c>
      <c r="BJ2578" s="1" t="s">
        <v>3692</v>
      </c>
      <c r="BK2578" s="1" t="s">
        <v>2435</v>
      </c>
      <c r="BL2578" s="1" t="s">
        <v>726</v>
      </c>
      <c r="BM2578" s="1" t="s">
        <v>126</v>
      </c>
      <c r="BN2578" s="1" t="s">
        <v>4114</v>
      </c>
      <c r="BO2578" s="1">
        <v>199</v>
      </c>
      <c r="BP2578" s="1">
        <v>199</v>
      </c>
      <c r="BQ2578" s="1" t="s">
        <v>1485</v>
      </c>
      <c r="BR2578" s="1" t="s">
        <v>1486</v>
      </c>
      <c r="BS2578" s="1" t="s">
        <v>71</v>
      </c>
      <c r="BT2578" s="2">
        <v>44682</v>
      </c>
      <c r="BU2578" s="1">
        <v>199</v>
      </c>
      <c r="BV2578" s="1">
        <v>199</v>
      </c>
      <c r="BW2578" s="1">
        <v>199</v>
      </c>
      <c r="BX2578" s="1">
        <v>199</v>
      </c>
    </row>
    <row r="2579" spans="4:76" hidden="1" x14ac:dyDescent="0.25">
      <c r="D2579" s="4"/>
      <c r="E2579" s="5" t="str">
        <f>BJ2579</f>
        <v>DPP-2017-AUG</v>
      </c>
      <c r="F2579" s="5" t="str">
        <f>BK2579</f>
        <v>East (ITC)</v>
      </c>
      <c r="H2579" s="5" t="str">
        <f>BB2579</f>
        <v>Done</v>
      </c>
      <c r="I2579" s="6" t="str">
        <f>BS2579</f>
        <v>Under Construction</v>
      </c>
      <c r="J2579" s="1" t="s">
        <v>5748</v>
      </c>
      <c r="P2579" s="1" t="str">
        <f>BM2579</f>
        <v>NRIS</v>
      </c>
      <c r="R2579" s="1">
        <f>BP2579</f>
        <v>149</v>
      </c>
      <c r="T2579" s="1" t="str">
        <f>BQ2579</f>
        <v>Solar</v>
      </c>
      <c r="U2579" s="1" t="str">
        <f>BH2579</f>
        <v>Calhoun County</v>
      </c>
      <c r="V2579" s="1" t="str">
        <f>BI2579</f>
        <v>MI</v>
      </c>
      <c r="AB2579" s="1"/>
      <c r="AC2579" s="1"/>
      <c r="AJ2579" s="5"/>
      <c r="AK2579" s="5"/>
      <c r="AL2579" s="5"/>
      <c r="AM2579" s="5"/>
      <c r="AN2579" s="5"/>
      <c r="AO2579" s="5"/>
      <c r="AP2579" s="5"/>
      <c r="AQ2579" s="5"/>
      <c r="AR2579" s="32"/>
      <c r="AS2579" s="32"/>
      <c r="AT2579" s="28">
        <f>AR2579/($R2579*1000)</f>
        <v>0</v>
      </c>
      <c r="AU2579" s="28">
        <f>AS2579/($R2579*1000)</f>
        <v>0</v>
      </c>
      <c r="BB2579" s="1" t="s">
        <v>58</v>
      </c>
      <c r="BC2579" s="2">
        <v>42902</v>
      </c>
      <c r="BE2579" s="2">
        <v>43962</v>
      </c>
      <c r="BF2579" s="2">
        <v>43709</v>
      </c>
      <c r="BG2579" s="1" t="s">
        <v>139</v>
      </c>
      <c r="BH2579" s="1" t="s">
        <v>1766</v>
      </c>
      <c r="BI2579" s="1" t="s">
        <v>130</v>
      </c>
      <c r="BJ2579" s="1" t="s">
        <v>3692</v>
      </c>
      <c r="BK2579" s="1" t="s">
        <v>1808</v>
      </c>
      <c r="BL2579" s="1" t="s">
        <v>726</v>
      </c>
      <c r="BM2579" s="1" t="s">
        <v>126</v>
      </c>
      <c r="BN2579" s="1" t="s">
        <v>5749</v>
      </c>
      <c r="BO2579" s="1">
        <v>149</v>
      </c>
      <c r="BP2579" s="1">
        <v>149</v>
      </c>
      <c r="BQ2579" s="1" t="s">
        <v>1485</v>
      </c>
      <c r="BR2579" s="1" t="s">
        <v>1486</v>
      </c>
      <c r="BS2579" s="1" t="s">
        <v>71</v>
      </c>
      <c r="BT2579" s="2">
        <v>44348</v>
      </c>
      <c r="BU2579" s="1">
        <v>149</v>
      </c>
      <c r="BV2579" s="1">
        <v>149</v>
      </c>
      <c r="BW2579" s="1">
        <v>149</v>
      </c>
      <c r="BX2579" s="1">
        <v>149</v>
      </c>
    </row>
    <row r="2580" spans="4:76" hidden="1" x14ac:dyDescent="0.25">
      <c r="D2580" s="4"/>
      <c r="E2580" s="5" t="str">
        <f>BJ2580</f>
        <v>DPP-2017-AUG</v>
      </c>
      <c r="F2580" s="5" t="str">
        <f>BK2580</f>
        <v>East (ATC)</v>
      </c>
      <c r="H2580" s="5" t="str">
        <f>BB2580</f>
        <v>Withdrawn</v>
      </c>
      <c r="I2580" s="6" t="str">
        <f>BS2580</f>
        <v>Withdrawn</v>
      </c>
      <c r="J2580" s="1" t="s">
        <v>5392</v>
      </c>
      <c r="P2580" s="1" t="str">
        <f>BM2580</f>
        <v>NRIS</v>
      </c>
      <c r="R2580" s="1">
        <f>BP2580</f>
        <v>41.4</v>
      </c>
      <c r="T2580" s="1" t="str">
        <f>BQ2580</f>
        <v>Wind</v>
      </c>
      <c r="U2580" s="1" t="str">
        <f>BH2580</f>
        <v>Lafayette County</v>
      </c>
      <c r="V2580" s="1" t="str">
        <f>BI2580</f>
        <v>WI</v>
      </c>
      <c r="AB2580" s="1"/>
      <c r="AC2580" s="1"/>
      <c r="AJ2580" s="5"/>
      <c r="AK2580" s="5"/>
      <c r="AL2580" s="5"/>
      <c r="AM2580" s="5"/>
      <c r="AN2580" s="5"/>
      <c r="AO2580" s="5"/>
      <c r="AP2580" s="5"/>
      <c r="AQ2580" s="5"/>
      <c r="AR2580" s="32"/>
      <c r="AS2580" s="32"/>
      <c r="AT2580" s="28">
        <f>AR2580/($R2580*1000)</f>
        <v>0</v>
      </c>
      <c r="AU2580" s="28">
        <f>AS2580/($R2580*1000)</f>
        <v>0</v>
      </c>
      <c r="BB2580" s="1" t="s">
        <v>73</v>
      </c>
      <c r="BC2580" s="2">
        <v>42902</v>
      </c>
      <c r="BD2580" s="2">
        <v>43977</v>
      </c>
      <c r="BE2580" s="2">
        <v>43755</v>
      </c>
      <c r="BF2580" s="2">
        <v>44089</v>
      </c>
      <c r="BG2580" s="1" t="s">
        <v>74</v>
      </c>
      <c r="BH2580" s="1" t="s">
        <v>569</v>
      </c>
      <c r="BI2580" s="1" t="s">
        <v>76</v>
      </c>
      <c r="BJ2580" s="1" t="s">
        <v>3692</v>
      </c>
      <c r="BK2580" s="1" t="s">
        <v>2196</v>
      </c>
      <c r="BL2580" s="1" t="s">
        <v>726</v>
      </c>
      <c r="BM2580" s="1" t="s">
        <v>126</v>
      </c>
      <c r="BN2580" s="1" t="s">
        <v>5393</v>
      </c>
      <c r="BO2580" s="1">
        <v>41.4</v>
      </c>
      <c r="BP2580" s="1">
        <v>41.4</v>
      </c>
      <c r="BQ2580" s="1" t="s">
        <v>97</v>
      </c>
      <c r="BR2580" s="1" t="s">
        <v>98</v>
      </c>
      <c r="BS2580" s="1" t="s">
        <v>73</v>
      </c>
      <c r="BT2580" s="2">
        <v>44435</v>
      </c>
      <c r="BU2580" s="1">
        <v>41.4</v>
      </c>
      <c r="BV2580" s="1">
        <v>41.4</v>
      </c>
      <c r="BW2580" s="1">
        <v>41.4</v>
      </c>
      <c r="BX2580" s="1">
        <v>41.4</v>
      </c>
    </row>
    <row r="2581" spans="4:76" hidden="1" x14ac:dyDescent="0.25">
      <c r="D2581" s="4"/>
      <c r="E2581" s="5" t="str">
        <f>BJ2581</f>
        <v>DPP-2017-AUG</v>
      </c>
      <c r="F2581" s="5" t="str">
        <f>BK2581</f>
        <v>Central</v>
      </c>
      <c r="H2581" s="5" t="str">
        <f>BB2581</f>
        <v>Done</v>
      </c>
      <c r="I2581" s="6" t="str">
        <f>BS2581</f>
        <v>Under Construction</v>
      </c>
      <c r="J2581" s="1" t="s">
        <v>5751</v>
      </c>
      <c r="P2581" s="1" t="str">
        <f>BM2581</f>
        <v>NRIS</v>
      </c>
      <c r="R2581" s="1">
        <f>BP2581</f>
        <v>99</v>
      </c>
      <c r="T2581" s="1" t="str">
        <f>BQ2581</f>
        <v>Solar</v>
      </c>
      <c r="U2581" s="1" t="str">
        <f>BH2581</f>
        <v>Randolph County</v>
      </c>
      <c r="V2581" s="1" t="str">
        <f>BI2581</f>
        <v>IL</v>
      </c>
      <c r="AB2581" s="1"/>
      <c r="AC2581" s="1"/>
      <c r="AJ2581" s="5"/>
      <c r="AK2581" s="5"/>
      <c r="AL2581" s="5"/>
      <c r="AM2581" s="5"/>
      <c r="AN2581" s="5"/>
      <c r="AO2581" s="5"/>
      <c r="AP2581" s="5"/>
      <c r="AQ2581" s="5"/>
      <c r="AR2581" s="32"/>
      <c r="AS2581" s="32"/>
      <c r="AT2581" s="28">
        <f>AR2581/($R2581*1000)</f>
        <v>0</v>
      </c>
      <c r="AU2581" s="28">
        <f>AS2581/($R2581*1000)</f>
        <v>0</v>
      </c>
      <c r="BB2581" s="1" t="s">
        <v>58</v>
      </c>
      <c r="BC2581" s="2">
        <v>42902</v>
      </c>
      <c r="BE2581" s="2">
        <v>43957</v>
      </c>
      <c r="BF2581" s="2">
        <v>43709</v>
      </c>
      <c r="BG2581" s="1" t="s">
        <v>122</v>
      </c>
      <c r="BH2581" s="1" t="s">
        <v>493</v>
      </c>
      <c r="BI2581" s="1" t="s">
        <v>124</v>
      </c>
      <c r="BJ2581" s="1" t="s">
        <v>3692</v>
      </c>
      <c r="BK2581" s="1" t="s">
        <v>2435</v>
      </c>
      <c r="BL2581" s="1" t="s">
        <v>726</v>
      </c>
      <c r="BM2581" s="1" t="s">
        <v>126</v>
      </c>
      <c r="BN2581" s="1" t="s">
        <v>5752</v>
      </c>
      <c r="BO2581" s="1">
        <v>99</v>
      </c>
      <c r="BP2581" s="1">
        <v>99</v>
      </c>
      <c r="BQ2581" s="1" t="s">
        <v>1485</v>
      </c>
      <c r="BR2581" s="1" t="s">
        <v>1486</v>
      </c>
      <c r="BS2581" s="1" t="s">
        <v>71</v>
      </c>
      <c r="BT2581" s="2">
        <v>44013</v>
      </c>
      <c r="BU2581" s="1">
        <v>99</v>
      </c>
      <c r="BV2581" s="1">
        <v>99</v>
      </c>
      <c r="BW2581" s="1">
        <v>99</v>
      </c>
      <c r="BX2581" s="1">
        <v>99</v>
      </c>
    </row>
    <row r="2582" spans="4:76" hidden="1" x14ac:dyDescent="0.25">
      <c r="D2582" s="4"/>
      <c r="E2582" s="5" t="str">
        <f>BJ2582</f>
        <v>DPP-2017-AUG</v>
      </c>
      <c r="F2582" s="5" t="str">
        <f>BK2582</f>
        <v>East (ITC)</v>
      </c>
      <c r="H2582" s="5" t="str">
        <f>BB2582</f>
        <v>Withdrawn</v>
      </c>
      <c r="I2582" s="6" t="str">
        <f>BS2582</f>
        <v>Not Started</v>
      </c>
      <c r="J2582" s="1" t="s">
        <v>4718</v>
      </c>
      <c r="P2582" s="1" t="str">
        <f>BM2582</f>
        <v>NRIS</v>
      </c>
      <c r="R2582" s="1">
        <f>BP2582</f>
        <v>99</v>
      </c>
      <c r="T2582" s="1" t="str">
        <f>BQ2582</f>
        <v>Solar</v>
      </c>
      <c r="U2582" s="1" t="str">
        <f>BH2582</f>
        <v>Ottawa County</v>
      </c>
      <c r="V2582" s="1" t="str">
        <f>BI2582</f>
        <v>MI</v>
      </c>
      <c r="AB2582" s="1"/>
      <c r="AC2582" s="1"/>
      <c r="AJ2582" s="5"/>
      <c r="AK2582" s="5"/>
      <c r="AL2582" s="5"/>
      <c r="AM2582" s="5"/>
      <c r="AN2582" s="5"/>
      <c r="AO2582" s="5"/>
      <c r="AP2582" s="5"/>
      <c r="AQ2582" s="5"/>
      <c r="AR2582" s="32"/>
      <c r="AS2582" s="32"/>
      <c r="AT2582" s="28">
        <f>AR2582/($R2582*1000)</f>
        <v>0</v>
      </c>
      <c r="AU2582" s="28">
        <f>AS2582/($R2582*1000)</f>
        <v>0</v>
      </c>
      <c r="BB2582" s="1" t="s">
        <v>73</v>
      </c>
      <c r="BC2582" s="2">
        <v>42902</v>
      </c>
      <c r="BD2582" s="2">
        <v>43474</v>
      </c>
      <c r="BF2582" s="2">
        <v>43709</v>
      </c>
      <c r="BG2582" s="1" t="s">
        <v>139</v>
      </c>
      <c r="BH2582" s="1" t="s">
        <v>821</v>
      </c>
      <c r="BI2582" s="1" t="s">
        <v>130</v>
      </c>
      <c r="BJ2582" s="1" t="s">
        <v>3692</v>
      </c>
      <c r="BK2582" s="1" t="s">
        <v>1808</v>
      </c>
      <c r="BL2582" s="1" t="s">
        <v>726</v>
      </c>
      <c r="BM2582" s="1" t="s">
        <v>126</v>
      </c>
      <c r="BN2582" s="1" t="s">
        <v>4719</v>
      </c>
      <c r="BO2582" s="1">
        <v>99</v>
      </c>
      <c r="BP2582" s="1">
        <v>99</v>
      </c>
      <c r="BQ2582" s="1" t="s">
        <v>1485</v>
      </c>
      <c r="BR2582" s="1" t="s">
        <v>1486</v>
      </c>
      <c r="BS2582" s="1" t="s">
        <v>84</v>
      </c>
      <c r="BU2582" s="1">
        <v>0</v>
      </c>
      <c r="BV2582" s="1">
        <v>0</v>
      </c>
      <c r="BW2582" s="1">
        <v>0</v>
      </c>
      <c r="BX2582" s="1">
        <v>0</v>
      </c>
    </row>
    <row r="2583" spans="4:76" hidden="1" x14ac:dyDescent="0.25">
      <c r="D2583" s="4"/>
      <c r="E2583" s="5" t="str">
        <f>BJ2583</f>
        <v>DPP-2017-AUG</v>
      </c>
      <c r="F2583" s="5" t="str">
        <f>BK2583</f>
        <v>Central</v>
      </c>
      <c r="H2583" s="5" t="str">
        <f>BB2583</f>
        <v>Done</v>
      </c>
      <c r="I2583" s="6" t="str">
        <f>BS2583</f>
        <v>Under Construction</v>
      </c>
      <c r="J2583" s="1" t="s">
        <v>5758</v>
      </c>
      <c r="P2583" s="1" t="str">
        <f>BM2583</f>
        <v>NRIS</v>
      </c>
      <c r="R2583" s="1">
        <f>BP2583</f>
        <v>99</v>
      </c>
      <c r="T2583" s="1" t="str">
        <f>BQ2583</f>
        <v>Solar</v>
      </c>
      <c r="U2583" s="1" t="str">
        <f>BH2583</f>
        <v>Fayette County</v>
      </c>
      <c r="V2583" s="1" t="str">
        <f>BI2583</f>
        <v>IL</v>
      </c>
      <c r="AB2583" s="1"/>
      <c r="AC2583" s="1"/>
      <c r="AJ2583" s="5"/>
      <c r="AK2583" s="5"/>
      <c r="AL2583" s="5"/>
      <c r="AM2583" s="5"/>
      <c r="AN2583" s="5"/>
      <c r="AO2583" s="5"/>
      <c r="AP2583" s="5"/>
      <c r="AQ2583" s="5"/>
      <c r="AR2583" s="32"/>
      <c r="AS2583" s="32"/>
      <c r="AT2583" s="28">
        <f>AR2583/($R2583*1000)</f>
        <v>0</v>
      </c>
      <c r="AU2583" s="28">
        <f>AS2583/($R2583*1000)</f>
        <v>0</v>
      </c>
      <c r="BB2583" s="1" t="s">
        <v>58</v>
      </c>
      <c r="BC2583" s="2">
        <v>42902</v>
      </c>
      <c r="BE2583" s="2">
        <v>43915</v>
      </c>
      <c r="BF2583" s="2">
        <v>43709</v>
      </c>
      <c r="BG2583" s="1" t="s">
        <v>122</v>
      </c>
      <c r="BH2583" s="1" t="s">
        <v>1533</v>
      </c>
      <c r="BI2583" s="1" t="s">
        <v>124</v>
      </c>
      <c r="BJ2583" s="1" t="s">
        <v>3692</v>
      </c>
      <c r="BK2583" s="1" t="s">
        <v>2435</v>
      </c>
      <c r="BL2583" s="1" t="s">
        <v>726</v>
      </c>
      <c r="BM2583" s="1" t="s">
        <v>126</v>
      </c>
      <c r="BN2583" s="1" t="s">
        <v>4138</v>
      </c>
      <c r="BO2583" s="1">
        <v>99</v>
      </c>
      <c r="BP2583" s="1">
        <v>99</v>
      </c>
      <c r="BQ2583" s="1" t="s">
        <v>1485</v>
      </c>
      <c r="BR2583" s="1" t="s">
        <v>1486</v>
      </c>
      <c r="BS2583" s="1" t="s">
        <v>71</v>
      </c>
      <c r="BT2583" s="2">
        <v>44344</v>
      </c>
      <c r="BU2583" s="1">
        <v>99</v>
      </c>
      <c r="BV2583" s="1">
        <v>99</v>
      </c>
      <c r="BW2583" s="1">
        <v>99</v>
      </c>
      <c r="BX2583" s="1">
        <v>99</v>
      </c>
    </row>
    <row r="2584" spans="4:76" hidden="1" x14ac:dyDescent="0.25">
      <c r="D2584" s="4"/>
      <c r="E2584" s="5" t="str">
        <f>BJ2584</f>
        <v>DPP-2017-AUG</v>
      </c>
      <c r="F2584" s="5" t="str">
        <f>BK2584</f>
        <v>Central</v>
      </c>
      <c r="H2584" s="5" t="str">
        <f>BB2584</f>
        <v>Done</v>
      </c>
      <c r="I2584" s="6" t="str">
        <f>BS2584</f>
        <v>Under Construction</v>
      </c>
      <c r="J2584" s="1" t="s">
        <v>5761</v>
      </c>
      <c r="P2584" s="1" t="str">
        <f>BM2584</f>
        <v>NRIS</v>
      </c>
      <c r="R2584" s="1">
        <f>BP2584</f>
        <v>275</v>
      </c>
      <c r="T2584" s="1" t="str">
        <f>BQ2584</f>
        <v>Solar</v>
      </c>
      <c r="U2584" s="1" t="str">
        <f>BH2584</f>
        <v>Clay County</v>
      </c>
      <c r="V2584" s="1" t="str">
        <f>BI2584</f>
        <v>IL</v>
      </c>
      <c r="AB2584" s="1"/>
      <c r="AC2584" s="1"/>
      <c r="AJ2584" s="5"/>
      <c r="AK2584" s="5"/>
      <c r="AL2584" s="5"/>
      <c r="AM2584" s="5"/>
      <c r="AN2584" s="5"/>
      <c r="AO2584" s="5"/>
      <c r="AP2584" s="5"/>
      <c r="AQ2584" s="5"/>
      <c r="AR2584" s="32"/>
      <c r="AS2584" s="32"/>
      <c r="AT2584" s="28">
        <f>AR2584/($R2584*1000)</f>
        <v>0</v>
      </c>
      <c r="AU2584" s="28">
        <f>AS2584/($R2584*1000)</f>
        <v>0</v>
      </c>
      <c r="BB2584" s="1" t="s">
        <v>58</v>
      </c>
      <c r="BC2584" s="2">
        <v>42902</v>
      </c>
      <c r="BE2584" s="2">
        <v>43815</v>
      </c>
      <c r="BF2584" s="2">
        <v>44104</v>
      </c>
      <c r="BG2584" s="1" t="s">
        <v>122</v>
      </c>
      <c r="BH2584" s="1" t="s">
        <v>96</v>
      </c>
      <c r="BI2584" s="1" t="s">
        <v>124</v>
      </c>
      <c r="BJ2584" s="1" t="s">
        <v>3692</v>
      </c>
      <c r="BK2584" s="1" t="s">
        <v>2435</v>
      </c>
      <c r="BL2584" s="1" t="s">
        <v>726</v>
      </c>
      <c r="BM2584" s="1" t="s">
        <v>126</v>
      </c>
      <c r="BN2584" s="1" t="s">
        <v>5762</v>
      </c>
      <c r="BO2584" s="1">
        <v>275</v>
      </c>
      <c r="BP2584" s="1">
        <v>275</v>
      </c>
      <c r="BQ2584" s="1" t="s">
        <v>1485</v>
      </c>
      <c r="BR2584" s="1" t="s">
        <v>1486</v>
      </c>
      <c r="BS2584" s="1" t="s">
        <v>71</v>
      </c>
      <c r="BT2584" s="2">
        <v>44498</v>
      </c>
      <c r="BU2584" s="1">
        <v>250</v>
      </c>
      <c r="BV2584" s="1">
        <v>250</v>
      </c>
      <c r="BW2584" s="1">
        <v>250</v>
      </c>
      <c r="BX2584" s="1">
        <v>250</v>
      </c>
    </row>
    <row r="2585" spans="4:76" hidden="1" x14ac:dyDescent="0.25">
      <c r="D2585" s="4"/>
      <c r="E2585" s="5" t="str">
        <f>BJ2585</f>
        <v>DPP-2017-AUG</v>
      </c>
      <c r="F2585" s="5" t="str">
        <f>BK2585</f>
        <v>West</v>
      </c>
      <c r="H2585" s="5" t="str">
        <f>BB2585</f>
        <v>Withdrawn</v>
      </c>
      <c r="I2585" s="6" t="str">
        <f>BS2585</f>
        <v>Not Started</v>
      </c>
      <c r="J2585" s="1" t="s">
        <v>4749</v>
      </c>
      <c r="P2585" s="1" t="str">
        <f>BM2585</f>
        <v>NRIS</v>
      </c>
      <c r="R2585" s="1">
        <f>BP2585</f>
        <v>99.9</v>
      </c>
      <c r="T2585" s="1" t="str">
        <f>BQ2585</f>
        <v>Wind</v>
      </c>
      <c r="U2585" s="1" t="str">
        <f>BH2585</f>
        <v>Clark County</v>
      </c>
      <c r="V2585" s="1" t="str">
        <f>BI2585</f>
        <v>WI</v>
      </c>
      <c r="AJ2585" s="5"/>
      <c r="AK2585" s="5"/>
      <c r="AL2585" s="5"/>
      <c r="AM2585" s="5"/>
      <c r="AN2585" s="5"/>
      <c r="AO2585" s="5"/>
      <c r="AP2585" s="5"/>
      <c r="AQ2585" s="5"/>
      <c r="AR2585" s="32"/>
      <c r="AS2585" s="32"/>
      <c r="AT2585" s="28">
        <f>AR2585/($R2585*1000)</f>
        <v>0</v>
      </c>
      <c r="AU2585" s="28">
        <f>AS2585/($R2585*1000)</f>
        <v>0</v>
      </c>
      <c r="BB2585" s="1" t="s">
        <v>73</v>
      </c>
      <c r="BC2585" s="2">
        <v>42902</v>
      </c>
      <c r="BD2585" s="2">
        <v>43500</v>
      </c>
      <c r="BF2585" s="2">
        <v>44089</v>
      </c>
      <c r="BG2585" s="1" t="s">
        <v>91</v>
      </c>
      <c r="BH2585" s="1" t="s">
        <v>2829</v>
      </c>
      <c r="BI2585" s="1" t="s">
        <v>76</v>
      </c>
      <c r="BJ2585" s="1" t="s">
        <v>3692</v>
      </c>
      <c r="BK2585" s="1" t="s">
        <v>725</v>
      </c>
      <c r="BL2585" s="1" t="s">
        <v>2376</v>
      </c>
      <c r="BM2585" s="1" t="s">
        <v>126</v>
      </c>
      <c r="BN2585" s="1" t="s">
        <v>4750</v>
      </c>
      <c r="BO2585" s="1">
        <v>99.9</v>
      </c>
      <c r="BP2585" s="1">
        <v>99.9</v>
      </c>
      <c r="BQ2585" s="1" t="s">
        <v>97</v>
      </c>
      <c r="BR2585" s="1" t="s">
        <v>98</v>
      </c>
      <c r="BS2585" s="1" t="s">
        <v>84</v>
      </c>
      <c r="BU2585" s="1">
        <v>0</v>
      </c>
      <c r="BV2585" s="1">
        <v>0</v>
      </c>
      <c r="BW2585" s="1">
        <v>0</v>
      </c>
      <c r="BX2585" s="1">
        <v>0</v>
      </c>
    </row>
    <row r="2586" spans="4:76" hidden="1" x14ac:dyDescent="0.25">
      <c r="D2586" s="4"/>
      <c r="E2586" s="5" t="str">
        <f>BJ2586</f>
        <v>DPP-2017-AUG</v>
      </c>
      <c r="F2586" s="5" t="str">
        <f>BK2586</f>
        <v>Central</v>
      </c>
      <c r="H2586" s="5" t="str">
        <f>BB2586</f>
        <v>Done</v>
      </c>
      <c r="I2586" s="6" t="str">
        <f>BS2586</f>
        <v>Under Construction</v>
      </c>
      <c r="J2586" s="1" t="s">
        <v>5764</v>
      </c>
      <c r="P2586" s="1" t="str">
        <f>BM2586</f>
        <v>NRIS</v>
      </c>
      <c r="R2586" s="1">
        <f>BP2586</f>
        <v>250</v>
      </c>
      <c r="T2586" s="1" t="str">
        <f>BQ2586</f>
        <v>Solar</v>
      </c>
      <c r="U2586" s="1" t="str">
        <f>BH2586</f>
        <v>Christian County</v>
      </c>
      <c r="V2586" s="1" t="str">
        <f>BI2586</f>
        <v>IL</v>
      </c>
      <c r="AB2586" s="1"/>
      <c r="AC2586" s="1"/>
      <c r="AJ2586" s="5"/>
      <c r="AK2586" s="5"/>
      <c r="AL2586" s="5"/>
      <c r="AM2586" s="5"/>
      <c r="AN2586" s="5"/>
      <c r="AO2586" s="5"/>
      <c r="AP2586" s="5"/>
      <c r="AQ2586" s="5"/>
      <c r="AR2586" s="32"/>
      <c r="AS2586" s="32"/>
      <c r="AT2586" s="28">
        <f>AR2586/($R2586*1000)</f>
        <v>0</v>
      </c>
      <c r="AU2586" s="28">
        <f>AS2586/($R2586*1000)</f>
        <v>0</v>
      </c>
      <c r="BB2586" s="1" t="s">
        <v>58</v>
      </c>
      <c r="BC2586" s="2">
        <v>42902</v>
      </c>
      <c r="BE2586" s="2">
        <v>43937</v>
      </c>
      <c r="BF2586" s="2">
        <v>44104</v>
      </c>
      <c r="BG2586" s="1" t="s">
        <v>122</v>
      </c>
      <c r="BH2586" s="1" t="s">
        <v>2311</v>
      </c>
      <c r="BI2586" s="1" t="s">
        <v>124</v>
      </c>
      <c r="BJ2586" s="1" t="s">
        <v>3692</v>
      </c>
      <c r="BK2586" s="1" t="s">
        <v>2435</v>
      </c>
      <c r="BL2586" s="1" t="s">
        <v>726</v>
      </c>
      <c r="BM2586" s="1" t="s">
        <v>126</v>
      </c>
      <c r="BN2586" s="1" t="s">
        <v>5765</v>
      </c>
      <c r="BO2586" s="1">
        <v>250</v>
      </c>
      <c r="BP2586" s="1">
        <v>250</v>
      </c>
      <c r="BQ2586" s="1" t="s">
        <v>1485</v>
      </c>
      <c r="BR2586" s="1" t="s">
        <v>1486</v>
      </c>
      <c r="BS2586" s="1" t="s">
        <v>71</v>
      </c>
      <c r="BT2586" s="2">
        <v>44862</v>
      </c>
      <c r="BU2586" s="1">
        <v>250</v>
      </c>
      <c r="BV2586" s="1">
        <v>250</v>
      </c>
      <c r="BW2586" s="1">
        <v>250</v>
      </c>
      <c r="BX2586" s="1">
        <v>250</v>
      </c>
    </row>
    <row r="2587" spans="4:76" x14ac:dyDescent="0.25">
      <c r="D2587" s="4"/>
      <c r="E2587" s="5" t="str">
        <f>BJ2587</f>
        <v>DPP-2017-AUG</v>
      </c>
      <c r="F2587" s="5" t="str">
        <f>BK2587</f>
        <v>West</v>
      </c>
      <c r="G2587" s="5" t="str">
        <f>_xlfn.CONCAT(E2587,F2587)</f>
        <v>DPP-2017-AUGWest</v>
      </c>
      <c r="H2587" s="5" t="str">
        <f>BB2587</f>
        <v>Withdrawn</v>
      </c>
      <c r="I2587" s="6" t="str">
        <f>BS2587</f>
        <v>Not Started</v>
      </c>
      <c r="J2587" s="1" t="s">
        <v>5750</v>
      </c>
      <c r="P2587" s="1" t="str">
        <f>BM2587</f>
        <v>NRIS</v>
      </c>
      <c r="Q2587" s="1" t="s">
        <v>6202</v>
      </c>
      <c r="R2587" s="1">
        <f>BP2587</f>
        <v>60</v>
      </c>
      <c r="T2587" s="1" t="str">
        <f>BQ2587</f>
        <v>Solar</v>
      </c>
      <c r="U2587" s="1" t="str">
        <f>BH2587</f>
        <v>Cass County</v>
      </c>
      <c r="V2587" s="1" t="str">
        <f>BI2587</f>
        <v>ND</v>
      </c>
      <c r="Z2587" s="1">
        <v>1</v>
      </c>
      <c r="AA2587" s="1">
        <f>IF(H2587="Withdrawn",0,1)</f>
        <v>0</v>
      </c>
      <c r="AB2587" s="36">
        <v>240000</v>
      </c>
      <c r="AC2587" s="36">
        <v>546310</v>
      </c>
      <c r="AJ2587" s="5"/>
      <c r="AK2587" s="32">
        <v>507372</v>
      </c>
      <c r="AL2587" s="32">
        <f>SUM(AB2587:AK2587)</f>
        <v>1293682</v>
      </c>
      <c r="AM2587" s="32">
        <v>1258861</v>
      </c>
      <c r="AN2587" s="32">
        <v>41154412</v>
      </c>
      <c r="AO2587" s="32"/>
      <c r="AP2587" s="32">
        <v>6468410</v>
      </c>
      <c r="AQ2587" s="32"/>
      <c r="AR2587" s="32">
        <f>AM2587+AP2587</f>
        <v>7727271</v>
      </c>
      <c r="AS2587" s="32">
        <f>AR2587+AN2587+AO2587+AQ2587</f>
        <v>48881683</v>
      </c>
      <c r="AT2587" s="28">
        <f>AR2587/($R2587*1000)</f>
        <v>128.78784999999999</v>
      </c>
      <c r="AU2587" s="28">
        <f>AS2587/($R2587*1000)</f>
        <v>814.69471666666664</v>
      </c>
      <c r="AV2587" s="16">
        <f>IF(P2587 = "NRIS",AS2587,AR2587)</f>
        <v>48881683</v>
      </c>
      <c r="BB2587" s="1" t="s">
        <v>73</v>
      </c>
      <c r="BC2587" s="2">
        <v>42902</v>
      </c>
      <c r="BD2587" s="2">
        <v>44225</v>
      </c>
      <c r="BF2587" s="2">
        <v>44819</v>
      </c>
      <c r="BG2587" s="1" t="s">
        <v>203</v>
      </c>
      <c r="BH2587" s="1" t="s">
        <v>226</v>
      </c>
      <c r="BI2587" s="1" t="s">
        <v>194</v>
      </c>
      <c r="BJ2587" s="1" t="s">
        <v>3692</v>
      </c>
      <c r="BK2587" s="1" t="s">
        <v>725</v>
      </c>
      <c r="BL2587" s="1" t="s">
        <v>2376</v>
      </c>
      <c r="BM2587" s="1" t="s">
        <v>126</v>
      </c>
      <c r="BN2587" s="1" t="s">
        <v>5219</v>
      </c>
      <c r="BO2587" s="1">
        <v>60</v>
      </c>
      <c r="BP2587" s="1">
        <v>60</v>
      </c>
      <c r="BQ2587" s="1" t="s">
        <v>1485</v>
      </c>
      <c r="BR2587" s="1" t="s">
        <v>1486</v>
      </c>
      <c r="BS2587" s="1" t="s">
        <v>84</v>
      </c>
      <c r="BU2587" s="1">
        <v>60</v>
      </c>
      <c r="BV2587" s="1">
        <v>60</v>
      </c>
      <c r="BW2587" s="1">
        <v>0</v>
      </c>
      <c r="BX2587" s="1">
        <v>0</v>
      </c>
    </row>
    <row r="2588" spans="4:76" hidden="1" x14ac:dyDescent="0.25">
      <c r="D2588" s="4"/>
      <c r="E2588" s="5" t="str">
        <f>BJ2588</f>
        <v>DPP-2017-AUG</v>
      </c>
      <c r="F2588" s="5" t="str">
        <f>BK2588</f>
        <v>Central</v>
      </c>
      <c r="H2588" s="5" t="str">
        <f>BB2588</f>
        <v>Done</v>
      </c>
      <c r="I2588" s="6" t="str">
        <f>BS2588</f>
        <v>Under Construction</v>
      </c>
      <c r="J2588" s="1" t="s">
        <v>5768</v>
      </c>
      <c r="P2588" s="1" t="str">
        <f>BM2588</f>
        <v>NRIS</v>
      </c>
      <c r="R2588" s="1">
        <f>BP2588</f>
        <v>139</v>
      </c>
      <c r="T2588" s="1" t="str">
        <f>BQ2588</f>
        <v>Solar</v>
      </c>
      <c r="U2588" s="1" t="str">
        <f>BH2588</f>
        <v>Warren County</v>
      </c>
      <c r="V2588" s="1" t="str">
        <f>BI2588</f>
        <v>MO</v>
      </c>
      <c r="AB2588" s="1"/>
      <c r="AC2588" s="1"/>
      <c r="AJ2588" s="5"/>
      <c r="AK2588" s="5"/>
      <c r="AL2588" s="5"/>
      <c r="AM2588" s="5"/>
      <c r="AN2588" s="5"/>
      <c r="AO2588" s="5"/>
      <c r="AP2588" s="5"/>
      <c r="AQ2588" s="5"/>
      <c r="AR2588" s="32"/>
      <c r="AS2588" s="32"/>
      <c r="AT2588" s="28">
        <f>AR2588/($R2588*1000)</f>
        <v>0</v>
      </c>
      <c r="AU2588" s="28">
        <f>AS2588/($R2588*1000)</f>
        <v>0</v>
      </c>
      <c r="BB2588" s="1" t="s">
        <v>58</v>
      </c>
      <c r="BC2588" s="2">
        <v>42902</v>
      </c>
      <c r="BE2588" s="2">
        <v>43816</v>
      </c>
      <c r="BF2588" s="2">
        <v>43709</v>
      </c>
      <c r="BG2588" s="1" t="s">
        <v>486</v>
      </c>
      <c r="BH2588" s="1" t="s">
        <v>1575</v>
      </c>
      <c r="BI2588" s="1" t="s">
        <v>488</v>
      </c>
      <c r="BJ2588" s="1" t="s">
        <v>3692</v>
      </c>
      <c r="BK2588" s="1" t="s">
        <v>2435</v>
      </c>
      <c r="BL2588" s="1" t="s">
        <v>726</v>
      </c>
      <c r="BM2588" s="1" t="s">
        <v>126</v>
      </c>
      <c r="BN2588" s="1" t="s">
        <v>5769</v>
      </c>
      <c r="BO2588" s="1">
        <v>139</v>
      </c>
      <c r="BP2588" s="1">
        <v>139</v>
      </c>
      <c r="BQ2588" s="1" t="s">
        <v>1485</v>
      </c>
      <c r="BR2588" s="1" t="s">
        <v>1486</v>
      </c>
      <c r="BS2588" s="1" t="s">
        <v>71</v>
      </c>
      <c r="BT2588" s="2">
        <v>44498</v>
      </c>
      <c r="BU2588" s="1">
        <v>139</v>
      </c>
      <c r="BV2588" s="1">
        <v>139</v>
      </c>
      <c r="BW2588" s="1">
        <v>139</v>
      </c>
      <c r="BX2588" s="1">
        <v>139</v>
      </c>
    </row>
    <row r="2589" spans="4:76" hidden="1" x14ac:dyDescent="0.25">
      <c r="D2589" s="4"/>
      <c r="E2589" s="5" t="str">
        <f>BJ2589</f>
        <v>DPP-2017-AUG</v>
      </c>
      <c r="F2589" s="5" t="str">
        <f>BK2589</f>
        <v>East (ATC)</v>
      </c>
      <c r="H2589" s="5" t="str">
        <f>BB2589</f>
        <v>Done</v>
      </c>
      <c r="I2589" s="6" t="str">
        <f>BS2589</f>
        <v>Under Construction</v>
      </c>
      <c r="J2589" s="1" t="s">
        <v>5770</v>
      </c>
      <c r="P2589" s="1" t="str">
        <f>BM2589</f>
        <v>NRIS</v>
      </c>
      <c r="R2589" s="1">
        <f>BP2589</f>
        <v>149</v>
      </c>
      <c r="T2589" s="1" t="str">
        <f>BQ2589</f>
        <v>Solar</v>
      </c>
      <c r="U2589" s="1" t="str">
        <f>BH2589</f>
        <v>Jefferson County</v>
      </c>
      <c r="V2589" s="1" t="str">
        <f>BI2589</f>
        <v>WI</v>
      </c>
      <c r="AB2589" s="1"/>
      <c r="AC2589" s="1"/>
      <c r="AJ2589" s="5"/>
      <c r="AK2589" s="5"/>
      <c r="AL2589" s="5"/>
      <c r="AM2589" s="5"/>
      <c r="AN2589" s="5"/>
      <c r="AO2589" s="5"/>
      <c r="AP2589" s="5"/>
      <c r="AQ2589" s="5"/>
      <c r="AR2589" s="32"/>
      <c r="AS2589" s="32"/>
      <c r="AT2589" s="28">
        <f>AR2589/($R2589*1000)</f>
        <v>0</v>
      </c>
      <c r="AU2589" s="28">
        <f>AS2589/($R2589*1000)</f>
        <v>0</v>
      </c>
      <c r="BB2589" s="1" t="s">
        <v>58</v>
      </c>
      <c r="BC2589" s="2">
        <v>42902</v>
      </c>
      <c r="BE2589" s="2">
        <v>43957</v>
      </c>
      <c r="BF2589" s="2">
        <v>43709</v>
      </c>
      <c r="BG2589" s="1" t="s">
        <v>74</v>
      </c>
      <c r="BH2589" s="1" t="s">
        <v>1073</v>
      </c>
      <c r="BI2589" s="1" t="s">
        <v>76</v>
      </c>
      <c r="BJ2589" s="1" t="s">
        <v>3692</v>
      </c>
      <c r="BK2589" s="1" t="s">
        <v>2196</v>
      </c>
      <c r="BL2589" s="1" t="s">
        <v>726</v>
      </c>
      <c r="BM2589" s="1" t="s">
        <v>126</v>
      </c>
      <c r="BN2589" s="1" t="s">
        <v>5771</v>
      </c>
      <c r="BO2589" s="1">
        <v>149</v>
      </c>
      <c r="BP2589" s="1">
        <v>149</v>
      </c>
      <c r="BQ2589" s="1" t="s">
        <v>1485</v>
      </c>
      <c r="BR2589" s="1" t="s">
        <v>1486</v>
      </c>
      <c r="BS2589" s="1" t="s">
        <v>71</v>
      </c>
      <c r="BT2589" s="2">
        <v>44652</v>
      </c>
      <c r="BU2589" s="1">
        <v>149</v>
      </c>
      <c r="BV2589" s="1">
        <v>149</v>
      </c>
      <c r="BW2589" s="1">
        <v>149</v>
      </c>
      <c r="BX2589" s="1">
        <v>149</v>
      </c>
    </row>
    <row r="2590" spans="4:76" hidden="1" x14ac:dyDescent="0.25">
      <c r="D2590" s="4"/>
      <c r="E2590" s="5" t="str">
        <f>BJ2590</f>
        <v>DPP-2017-AUG</v>
      </c>
      <c r="F2590" s="5" t="str">
        <f>BK2590</f>
        <v>East (ATC)</v>
      </c>
      <c r="H2590" s="5" t="str">
        <f>BB2590</f>
        <v>Withdrawn</v>
      </c>
      <c r="I2590" s="6" t="str">
        <f>BS2590</f>
        <v>Withdrawn</v>
      </c>
      <c r="J2590" s="1" t="s">
        <v>5394</v>
      </c>
      <c r="P2590" s="1" t="str">
        <f>BM2590</f>
        <v>NRIS</v>
      </c>
      <c r="R2590" s="1">
        <f>BP2590</f>
        <v>99.9</v>
      </c>
      <c r="T2590" s="1" t="str">
        <f>BQ2590</f>
        <v>Wind</v>
      </c>
      <c r="U2590" s="1" t="str">
        <f>BH2590</f>
        <v>Lafayette County</v>
      </c>
      <c r="V2590" s="1" t="str">
        <f>BI2590</f>
        <v>WI</v>
      </c>
      <c r="AB2590" s="1"/>
      <c r="AC2590" s="1"/>
      <c r="AJ2590" s="5"/>
      <c r="AK2590" s="5"/>
      <c r="AL2590" s="5"/>
      <c r="AM2590" s="5"/>
      <c r="AN2590" s="5"/>
      <c r="AO2590" s="5"/>
      <c r="AP2590" s="5"/>
      <c r="AQ2590" s="5"/>
      <c r="AR2590" s="32"/>
      <c r="AS2590" s="32"/>
      <c r="AT2590" s="28">
        <f>AR2590/($R2590*1000)</f>
        <v>0</v>
      </c>
      <c r="AU2590" s="28">
        <f>AS2590/($R2590*1000)</f>
        <v>0</v>
      </c>
      <c r="BB2590" s="1" t="s">
        <v>73</v>
      </c>
      <c r="BC2590" s="2">
        <v>42902</v>
      </c>
      <c r="BD2590" s="2">
        <v>43977</v>
      </c>
      <c r="BE2590" s="2">
        <v>43971</v>
      </c>
      <c r="BF2590" s="2">
        <v>44089</v>
      </c>
      <c r="BG2590" s="1" t="s">
        <v>74</v>
      </c>
      <c r="BH2590" s="1" t="s">
        <v>569</v>
      </c>
      <c r="BI2590" s="1" t="s">
        <v>76</v>
      </c>
      <c r="BJ2590" s="1" t="s">
        <v>3692</v>
      </c>
      <c r="BK2590" s="1" t="s">
        <v>2196</v>
      </c>
      <c r="BL2590" s="1" t="s">
        <v>726</v>
      </c>
      <c r="BM2590" s="1" t="s">
        <v>126</v>
      </c>
      <c r="BN2590" s="1" t="s">
        <v>5395</v>
      </c>
      <c r="BO2590" s="1">
        <v>99.9</v>
      </c>
      <c r="BP2590" s="1">
        <v>99.9</v>
      </c>
      <c r="BQ2590" s="1" t="s">
        <v>97</v>
      </c>
      <c r="BR2590" s="1" t="s">
        <v>98</v>
      </c>
      <c r="BS2590" s="1" t="s">
        <v>73</v>
      </c>
      <c r="BT2590" s="2">
        <v>44440</v>
      </c>
      <c r="BU2590" s="1">
        <v>99.9</v>
      </c>
      <c r="BV2590" s="1">
        <v>99.9</v>
      </c>
      <c r="BW2590" s="1">
        <v>99.9</v>
      </c>
      <c r="BX2590" s="1">
        <v>99.9</v>
      </c>
    </row>
    <row r="2591" spans="4:76" hidden="1" x14ac:dyDescent="0.25">
      <c r="D2591" s="4"/>
      <c r="E2591" s="5" t="str">
        <f>BJ2591</f>
        <v>DPP-2017-AUG</v>
      </c>
      <c r="F2591" s="5" t="str">
        <f>BK2591</f>
        <v>East (ITC)</v>
      </c>
      <c r="H2591" s="5" t="str">
        <f>BB2591</f>
        <v>Withdrawn</v>
      </c>
      <c r="I2591" s="6" t="str">
        <f>BS2591</f>
        <v>Not Started</v>
      </c>
      <c r="J2591" s="1" t="s">
        <v>4194</v>
      </c>
      <c r="P2591" s="1" t="str">
        <f>BM2591</f>
        <v>NRIS</v>
      </c>
      <c r="R2591" s="1">
        <f>BP2591</f>
        <v>100.05</v>
      </c>
      <c r="T2591" s="1" t="str">
        <f>BQ2591</f>
        <v>Wind</v>
      </c>
      <c r="U2591" s="1" t="str">
        <f>BH2591</f>
        <v>Eaton County</v>
      </c>
      <c r="V2591" s="1" t="str">
        <f>BI2591</f>
        <v>MI</v>
      </c>
      <c r="AB2591" s="1"/>
      <c r="AC2591" s="1"/>
      <c r="AJ2591" s="5"/>
      <c r="AK2591" s="5"/>
      <c r="AL2591" s="5"/>
      <c r="AM2591" s="5"/>
      <c r="AN2591" s="5"/>
      <c r="AO2591" s="5"/>
      <c r="AP2591" s="5"/>
      <c r="AQ2591" s="5"/>
      <c r="AR2591" s="32"/>
      <c r="AS2591" s="32"/>
      <c r="AT2591" s="28">
        <f>AR2591/($R2591*1000)</f>
        <v>0</v>
      </c>
      <c r="AU2591" s="28">
        <f>AS2591/($R2591*1000)</f>
        <v>0</v>
      </c>
      <c r="BB2591" s="1" t="s">
        <v>73</v>
      </c>
      <c r="BC2591" s="2">
        <v>42902</v>
      </c>
      <c r="BD2591" s="2">
        <v>42950</v>
      </c>
      <c r="BF2591" s="2">
        <v>44089</v>
      </c>
      <c r="BG2591" s="1" t="s">
        <v>139</v>
      </c>
      <c r="BH2591" s="1" t="s">
        <v>2317</v>
      </c>
      <c r="BI2591" s="1" t="s">
        <v>130</v>
      </c>
      <c r="BJ2591" s="1" t="s">
        <v>3692</v>
      </c>
      <c r="BK2591" s="1" t="s">
        <v>1808</v>
      </c>
      <c r="BL2591" s="1" t="s">
        <v>726</v>
      </c>
      <c r="BM2591" s="1" t="s">
        <v>126</v>
      </c>
      <c r="BN2591" s="1" t="s">
        <v>4195</v>
      </c>
      <c r="BO2591" s="1">
        <v>100.05</v>
      </c>
      <c r="BP2591" s="1">
        <v>100.05</v>
      </c>
      <c r="BQ2591" s="1" t="s">
        <v>97</v>
      </c>
      <c r="BR2591" s="1" t="s">
        <v>98</v>
      </c>
      <c r="BS2591" s="1" t="s">
        <v>84</v>
      </c>
      <c r="BU2591" s="1">
        <v>0</v>
      </c>
      <c r="BV2591" s="1">
        <v>0</v>
      </c>
      <c r="BW2591" s="1">
        <v>0</v>
      </c>
      <c r="BX2591" s="1">
        <v>0</v>
      </c>
    </row>
    <row r="2592" spans="4:76" hidden="1" x14ac:dyDescent="0.25">
      <c r="D2592" s="4"/>
      <c r="E2592" s="5" t="str">
        <f>BJ2592</f>
        <v>DPP-2017-AUG</v>
      </c>
      <c r="F2592" s="5" t="str">
        <f>BK2592</f>
        <v>East (ATC)</v>
      </c>
      <c r="H2592" s="5" t="str">
        <f>BB2592</f>
        <v>Withdrawn</v>
      </c>
      <c r="I2592" s="6" t="str">
        <f>BS2592</f>
        <v>Withdrawn</v>
      </c>
      <c r="J2592" s="1" t="s">
        <v>5396</v>
      </c>
      <c r="P2592" s="1" t="str">
        <f>BM2592</f>
        <v>NRIS</v>
      </c>
      <c r="R2592" s="1">
        <f>BP2592</f>
        <v>99.9</v>
      </c>
      <c r="T2592" s="1" t="str">
        <f>BQ2592</f>
        <v>Wind</v>
      </c>
      <c r="U2592" s="1" t="str">
        <f>BH2592</f>
        <v>Marathon County</v>
      </c>
      <c r="V2592" s="1" t="str">
        <f>BI2592</f>
        <v>WI</v>
      </c>
      <c r="AB2592" s="1"/>
      <c r="AC2592" s="1"/>
      <c r="AJ2592" s="5"/>
      <c r="AK2592" s="5"/>
      <c r="AL2592" s="5"/>
      <c r="AM2592" s="5"/>
      <c r="AN2592" s="5"/>
      <c r="AO2592" s="5"/>
      <c r="AP2592" s="5"/>
      <c r="AQ2592" s="5"/>
      <c r="AR2592" s="32"/>
      <c r="AS2592" s="32"/>
      <c r="AT2592" s="28">
        <f>AR2592/($R2592*1000)</f>
        <v>0</v>
      </c>
      <c r="AU2592" s="28">
        <f>AS2592/($R2592*1000)</f>
        <v>0</v>
      </c>
      <c r="BB2592" s="1" t="s">
        <v>73</v>
      </c>
      <c r="BC2592" s="2">
        <v>42902</v>
      </c>
      <c r="BD2592" s="2">
        <v>43977</v>
      </c>
      <c r="BE2592" s="2">
        <v>43755</v>
      </c>
      <c r="BF2592" s="2">
        <v>44089</v>
      </c>
      <c r="BG2592" s="1" t="s">
        <v>74</v>
      </c>
      <c r="BH2592" s="1" t="s">
        <v>304</v>
      </c>
      <c r="BI2592" s="1" t="s">
        <v>76</v>
      </c>
      <c r="BJ2592" s="1" t="s">
        <v>3692</v>
      </c>
      <c r="BK2592" s="1" t="s">
        <v>2196</v>
      </c>
      <c r="BL2592" s="1" t="s">
        <v>726</v>
      </c>
      <c r="BM2592" s="1" t="s">
        <v>126</v>
      </c>
      <c r="BN2592" s="1" t="s">
        <v>5397</v>
      </c>
      <c r="BO2592" s="1">
        <v>99.9</v>
      </c>
      <c r="BP2592" s="1">
        <v>99.9</v>
      </c>
      <c r="BQ2592" s="1" t="s">
        <v>97</v>
      </c>
      <c r="BR2592" s="1" t="s">
        <v>98</v>
      </c>
      <c r="BS2592" s="1" t="s">
        <v>73</v>
      </c>
      <c r="BT2592" s="2">
        <v>44435</v>
      </c>
      <c r="BU2592" s="1">
        <v>99.9</v>
      </c>
      <c r="BV2592" s="1">
        <v>99.9</v>
      </c>
      <c r="BW2592" s="1">
        <v>99.9</v>
      </c>
      <c r="BX2592" s="1">
        <v>99.9</v>
      </c>
    </row>
    <row r="2593" spans="4:76" hidden="1" x14ac:dyDescent="0.25">
      <c r="D2593" s="4"/>
      <c r="E2593" s="5" t="str">
        <f>BJ2593</f>
        <v>DPP-2017-AUG</v>
      </c>
      <c r="F2593" s="5" t="str">
        <f>BK2593</f>
        <v>South</v>
      </c>
      <c r="H2593" s="5" t="str">
        <f>BB2593</f>
        <v>Withdrawn</v>
      </c>
      <c r="I2593" s="6" t="str">
        <f>BS2593</f>
        <v>Not Started</v>
      </c>
      <c r="J2593" s="1" t="s">
        <v>4678</v>
      </c>
      <c r="P2593" s="1" t="str">
        <f>BM2593</f>
        <v>NRIS</v>
      </c>
      <c r="R2593" s="1">
        <f>BP2593</f>
        <v>100</v>
      </c>
      <c r="T2593" s="1" t="str">
        <f>BQ2593</f>
        <v>Solar</v>
      </c>
      <c r="U2593" s="1" t="str">
        <f>BH2593</f>
        <v>Lonoke County</v>
      </c>
      <c r="V2593" s="1" t="str">
        <f>BI2593</f>
        <v>AR</v>
      </c>
      <c r="AB2593" s="1"/>
      <c r="AC2593" s="1"/>
      <c r="AJ2593" s="5"/>
      <c r="AK2593" s="5"/>
      <c r="AL2593" s="5"/>
      <c r="AM2593" s="5"/>
      <c r="AN2593" s="5"/>
      <c r="AO2593" s="5"/>
      <c r="AP2593" s="5"/>
      <c r="AQ2593" s="5"/>
      <c r="AR2593" s="32"/>
      <c r="AS2593" s="32"/>
      <c r="AT2593" s="28">
        <f>AR2593/($R2593*1000)</f>
        <v>0</v>
      </c>
      <c r="AU2593" s="28">
        <f>AS2593/($R2593*1000)</f>
        <v>0</v>
      </c>
      <c r="BB2593" s="1" t="s">
        <v>73</v>
      </c>
      <c r="BC2593" s="2">
        <v>42902</v>
      </c>
      <c r="BD2593" s="2">
        <v>43473</v>
      </c>
      <c r="BF2593" s="2">
        <v>43495</v>
      </c>
      <c r="BG2593" s="1" t="s">
        <v>59</v>
      </c>
      <c r="BH2593" s="1" t="s">
        <v>2665</v>
      </c>
      <c r="BI2593" s="1" t="s">
        <v>2394</v>
      </c>
      <c r="BJ2593" s="1" t="s">
        <v>3692</v>
      </c>
      <c r="BK2593" s="1" t="s">
        <v>2395</v>
      </c>
      <c r="BL2593" s="1" t="s">
        <v>726</v>
      </c>
      <c r="BM2593" s="1" t="s">
        <v>126</v>
      </c>
      <c r="BN2593" s="1" t="s">
        <v>4679</v>
      </c>
      <c r="BO2593" s="1">
        <v>100</v>
      </c>
      <c r="BP2593" s="1">
        <v>100</v>
      </c>
      <c r="BQ2593" s="1" t="s">
        <v>1485</v>
      </c>
      <c r="BR2593" s="1" t="s">
        <v>1486</v>
      </c>
      <c r="BS2593" s="1" t="s">
        <v>84</v>
      </c>
      <c r="BU2593" s="1">
        <v>0</v>
      </c>
      <c r="BV2593" s="1">
        <v>0</v>
      </c>
      <c r="BW2593" s="1">
        <v>0</v>
      </c>
      <c r="BX2593" s="1">
        <v>0</v>
      </c>
    </row>
    <row r="2594" spans="4:76" hidden="1" x14ac:dyDescent="0.25">
      <c r="D2594" s="4"/>
      <c r="E2594" s="5" t="str">
        <f>BJ2594</f>
        <v>DPP-2017-AUG</v>
      </c>
      <c r="F2594" s="5" t="str">
        <f>BK2594</f>
        <v>West</v>
      </c>
      <c r="H2594" s="5" t="str">
        <f>BB2594</f>
        <v>Withdrawn</v>
      </c>
      <c r="I2594" s="6" t="str">
        <f>BS2594</f>
        <v>Not Started</v>
      </c>
      <c r="J2594" s="1" t="s">
        <v>4756</v>
      </c>
      <c r="P2594" s="1" t="str">
        <f>BM2594</f>
        <v>NRIS</v>
      </c>
      <c r="R2594" s="1">
        <f>BP2594</f>
        <v>50</v>
      </c>
      <c r="T2594" s="1" t="str">
        <f>BQ2594</f>
        <v>Solar</v>
      </c>
      <c r="U2594" s="1" t="str">
        <f>BH2594</f>
        <v>Clark County</v>
      </c>
      <c r="V2594" s="1" t="str">
        <f>BI2594</f>
        <v>MO</v>
      </c>
      <c r="AJ2594" s="5"/>
      <c r="AK2594" s="5"/>
      <c r="AL2594" s="5"/>
      <c r="AM2594" s="5"/>
      <c r="AN2594" s="5"/>
      <c r="AO2594" s="5"/>
      <c r="AP2594" s="5"/>
      <c r="AQ2594" s="5"/>
      <c r="AR2594" s="32"/>
      <c r="AS2594" s="32"/>
      <c r="AT2594" s="28">
        <f>AR2594/($R2594*1000)</f>
        <v>0</v>
      </c>
      <c r="AU2594" s="28">
        <f>AS2594/($R2594*1000)</f>
        <v>0</v>
      </c>
      <c r="BB2594" s="1" t="s">
        <v>73</v>
      </c>
      <c r="BC2594" s="2">
        <v>42902</v>
      </c>
      <c r="BD2594" s="2">
        <v>43502</v>
      </c>
      <c r="BF2594" s="2">
        <v>44089</v>
      </c>
      <c r="BG2594" s="1" t="s">
        <v>87</v>
      </c>
      <c r="BH2594" s="1" t="s">
        <v>2829</v>
      </c>
      <c r="BI2594" s="1" t="s">
        <v>488</v>
      </c>
      <c r="BJ2594" s="1" t="s">
        <v>3692</v>
      </c>
      <c r="BK2594" s="1" t="s">
        <v>725</v>
      </c>
      <c r="BL2594" s="1" t="s">
        <v>2376</v>
      </c>
      <c r="BM2594" s="1" t="s">
        <v>126</v>
      </c>
      <c r="BN2594" s="1" t="s">
        <v>4757</v>
      </c>
      <c r="BO2594" s="1">
        <v>50</v>
      </c>
      <c r="BP2594" s="1">
        <v>50</v>
      </c>
      <c r="BQ2594" s="1" t="s">
        <v>1485</v>
      </c>
      <c r="BR2594" s="1" t="s">
        <v>1486</v>
      </c>
      <c r="BS2594" s="1" t="s">
        <v>84</v>
      </c>
      <c r="BU2594" s="1">
        <v>0</v>
      </c>
      <c r="BV2594" s="1">
        <v>0</v>
      </c>
      <c r="BW2594" s="1">
        <v>0</v>
      </c>
      <c r="BX2594" s="1">
        <v>0</v>
      </c>
    </row>
    <row r="2595" spans="4:76" hidden="1" x14ac:dyDescent="0.25">
      <c r="D2595" s="4"/>
      <c r="E2595" s="5" t="str">
        <f>BJ2595</f>
        <v>DPP-2017-AUG</v>
      </c>
      <c r="F2595" s="5" t="str">
        <f>BK2595</f>
        <v>Central</v>
      </c>
      <c r="H2595" s="5" t="str">
        <f>BB2595</f>
        <v>Withdrawn</v>
      </c>
      <c r="I2595" s="6" t="str">
        <f>BS2595</f>
        <v>Not Started</v>
      </c>
      <c r="J2595" s="1" t="s">
        <v>4875</v>
      </c>
      <c r="P2595" s="1" t="str">
        <f>BM2595</f>
        <v>NRIS</v>
      </c>
      <c r="R2595" s="1">
        <f>BP2595</f>
        <v>245</v>
      </c>
      <c r="T2595" s="1" t="str">
        <f>BQ2595</f>
        <v>Solar</v>
      </c>
      <c r="U2595" s="1" t="str">
        <f>BH2595</f>
        <v>Sullivan County,Vigo County</v>
      </c>
      <c r="V2595" s="1" t="str">
        <f>BI2595</f>
        <v>IN</v>
      </c>
      <c r="AB2595" s="1"/>
      <c r="AC2595" s="1"/>
      <c r="AJ2595" s="5"/>
      <c r="AK2595" s="5"/>
      <c r="AL2595" s="5"/>
      <c r="AM2595" s="5"/>
      <c r="AN2595" s="5"/>
      <c r="AO2595" s="5"/>
      <c r="AP2595" s="5"/>
      <c r="AQ2595" s="5"/>
      <c r="AR2595" s="32"/>
      <c r="AS2595" s="32"/>
      <c r="AT2595" s="28">
        <f>AR2595/($R2595*1000)</f>
        <v>0</v>
      </c>
      <c r="AU2595" s="28">
        <f>AS2595/($R2595*1000)</f>
        <v>0</v>
      </c>
      <c r="BB2595" s="1" t="s">
        <v>73</v>
      </c>
      <c r="BC2595" s="2">
        <v>42902</v>
      </c>
      <c r="BD2595" s="2">
        <v>43572</v>
      </c>
      <c r="BF2595" s="2">
        <v>44104</v>
      </c>
      <c r="BG2595" s="1" t="s">
        <v>101</v>
      </c>
      <c r="BH2595" s="1" t="s">
        <v>4876</v>
      </c>
      <c r="BI2595" s="1" t="s">
        <v>103</v>
      </c>
      <c r="BJ2595" s="1" t="s">
        <v>3692</v>
      </c>
      <c r="BK2595" s="1" t="s">
        <v>2435</v>
      </c>
      <c r="BL2595" s="1" t="s">
        <v>726</v>
      </c>
      <c r="BM2595" s="1" t="s">
        <v>126</v>
      </c>
      <c r="BN2595" s="1" t="s">
        <v>4877</v>
      </c>
      <c r="BO2595" s="1">
        <v>245</v>
      </c>
      <c r="BP2595" s="1">
        <v>245</v>
      </c>
      <c r="BQ2595" s="1" t="s">
        <v>1485</v>
      </c>
      <c r="BR2595" s="1" t="s">
        <v>1486</v>
      </c>
      <c r="BS2595" s="1" t="s">
        <v>84</v>
      </c>
      <c r="BU2595" s="1">
        <v>150</v>
      </c>
      <c r="BV2595" s="1">
        <v>150</v>
      </c>
      <c r="BW2595" s="1">
        <v>0</v>
      </c>
      <c r="BX2595" s="1">
        <v>0</v>
      </c>
    </row>
    <row r="2596" spans="4:76" hidden="1" x14ac:dyDescent="0.25">
      <c r="D2596" s="4"/>
      <c r="E2596" s="5" t="str">
        <f>BJ2596</f>
        <v>DPP-2017-AUG</v>
      </c>
      <c r="F2596" s="5" t="str">
        <f>BK2596</f>
        <v>East (ATC)</v>
      </c>
      <c r="H2596" s="5" t="str">
        <f>BB2596</f>
        <v>Withdrawn</v>
      </c>
      <c r="I2596" s="6" t="str">
        <f>BS2596</f>
        <v>Not Started</v>
      </c>
      <c r="J2596" s="1" t="s">
        <v>4680</v>
      </c>
      <c r="P2596" s="1" t="str">
        <f>BM2596</f>
        <v>NRIS</v>
      </c>
      <c r="R2596" s="1">
        <f>BP2596</f>
        <v>99.9</v>
      </c>
      <c r="T2596" s="1" t="str">
        <f>BQ2596</f>
        <v>Wind</v>
      </c>
      <c r="U2596" s="1" t="str">
        <f>BH2596</f>
        <v>Green County</v>
      </c>
      <c r="V2596" s="1" t="str">
        <f>BI2596</f>
        <v>WI</v>
      </c>
      <c r="AB2596" s="1"/>
      <c r="AC2596" s="1"/>
      <c r="AJ2596" s="5"/>
      <c r="AK2596" s="5"/>
      <c r="AL2596" s="5"/>
      <c r="AM2596" s="5"/>
      <c r="AN2596" s="5"/>
      <c r="AO2596" s="5"/>
      <c r="AP2596" s="5"/>
      <c r="AQ2596" s="5"/>
      <c r="AR2596" s="32"/>
      <c r="AS2596" s="32"/>
      <c r="AT2596" s="28">
        <f>AR2596/($R2596*1000)</f>
        <v>0</v>
      </c>
      <c r="AU2596" s="28">
        <f>AS2596/($R2596*1000)</f>
        <v>0</v>
      </c>
      <c r="BB2596" s="1" t="s">
        <v>73</v>
      </c>
      <c r="BC2596" s="2">
        <v>42902</v>
      </c>
      <c r="BD2596" s="2">
        <v>43473</v>
      </c>
      <c r="BF2596" s="2">
        <v>44089</v>
      </c>
      <c r="BG2596" s="1" t="s">
        <v>74</v>
      </c>
      <c r="BH2596" s="1" t="s">
        <v>508</v>
      </c>
      <c r="BI2596" s="1" t="s">
        <v>76</v>
      </c>
      <c r="BJ2596" s="1" t="s">
        <v>3692</v>
      </c>
      <c r="BK2596" s="1" t="s">
        <v>2196</v>
      </c>
      <c r="BL2596" s="1" t="s">
        <v>726</v>
      </c>
      <c r="BM2596" s="1" t="s">
        <v>126</v>
      </c>
      <c r="BN2596" s="1" t="s">
        <v>4681</v>
      </c>
      <c r="BO2596" s="1">
        <v>99.9</v>
      </c>
      <c r="BP2596" s="1">
        <v>99.9</v>
      </c>
      <c r="BQ2596" s="1" t="s">
        <v>97</v>
      </c>
      <c r="BR2596" s="1" t="s">
        <v>98</v>
      </c>
      <c r="BS2596" s="1" t="s">
        <v>84</v>
      </c>
      <c r="BU2596" s="1">
        <v>0</v>
      </c>
      <c r="BV2596" s="1">
        <v>0</v>
      </c>
      <c r="BW2596" s="1">
        <v>0</v>
      </c>
      <c r="BX2596" s="1">
        <v>0</v>
      </c>
    </row>
    <row r="2597" spans="4:76" hidden="1" x14ac:dyDescent="0.25">
      <c r="D2597" s="4"/>
      <c r="E2597" s="5" t="str">
        <f>BJ2597</f>
        <v>DPP-2017-AUG</v>
      </c>
      <c r="F2597" s="5" t="str">
        <f>BK2597</f>
        <v>Central</v>
      </c>
      <c r="H2597" s="5" t="str">
        <f>BB2597</f>
        <v>Done</v>
      </c>
      <c r="I2597" s="6" t="str">
        <f>BS2597</f>
        <v>Under Construction</v>
      </c>
      <c r="J2597" s="1" t="s">
        <v>5786</v>
      </c>
      <c r="P2597" s="1" t="str">
        <f>BM2597</f>
        <v>NRIS</v>
      </c>
      <c r="R2597" s="1">
        <f>BP2597</f>
        <v>100</v>
      </c>
      <c r="T2597" s="1" t="str">
        <f>BQ2597</f>
        <v>Wind</v>
      </c>
      <c r="U2597" s="1" t="str">
        <f>BH2597</f>
        <v>McLean County</v>
      </c>
      <c r="V2597" s="1" t="str">
        <f>BI2597</f>
        <v>IL</v>
      </c>
      <c r="AB2597" s="1"/>
      <c r="AC2597" s="1"/>
      <c r="AJ2597" s="5"/>
      <c r="AK2597" s="5"/>
      <c r="AL2597" s="5"/>
      <c r="AM2597" s="5"/>
      <c r="AN2597" s="5"/>
      <c r="AO2597" s="5"/>
      <c r="AP2597" s="5"/>
      <c r="AQ2597" s="5"/>
      <c r="AR2597" s="32"/>
      <c r="AS2597" s="32"/>
      <c r="AT2597" s="28">
        <f>AR2597/($R2597*1000)</f>
        <v>0</v>
      </c>
      <c r="AU2597" s="28">
        <f>AS2597/($R2597*1000)</f>
        <v>0</v>
      </c>
      <c r="BB2597" s="1" t="s">
        <v>58</v>
      </c>
      <c r="BC2597" s="2">
        <v>42902</v>
      </c>
      <c r="BE2597" s="2">
        <v>43816</v>
      </c>
      <c r="BF2597" s="2">
        <v>44075</v>
      </c>
      <c r="BG2597" s="1" t="s">
        <v>122</v>
      </c>
      <c r="BH2597" s="1" t="s">
        <v>540</v>
      </c>
      <c r="BI2597" s="1" t="s">
        <v>124</v>
      </c>
      <c r="BJ2597" s="1" t="s">
        <v>3692</v>
      </c>
      <c r="BK2597" s="1" t="s">
        <v>2435</v>
      </c>
      <c r="BL2597" s="1" t="s">
        <v>726</v>
      </c>
      <c r="BM2597" s="1" t="s">
        <v>126</v>
      </c>
      <c r="BN2597" s="1" t="s">
        <v>2436</v>
      </c>
      <c r="BO2597" s="1">
        <v>100</v>
      </c>
      <c r="BP2597" s="1">
        <v>100</v>
      </c>
      <c r="BQ2597" s="1" t="s">
        <v>97</v>
      </c>
      <c r="BR2597" s="1" t="s">
        <v>98</v>
      </c>
      <c r="BS2597" s="1" t="s">
        <v>71</v>
      </c>
      <c r="BT2597" s="2">
        <v>44344</v>
      </c>
      <c r="BU2597" s="1">
        <v>100</v>
      </c>
      <c r="BV2597" s="1">
        <v>100</v>
      </c>
      <c r="BW2597" s="1">
        <v>100</v>
      </c>
      <c r="BX2597" s="1">
        <v>100</v>
      </c>
    </row>
    <row r="2598" spans="4:76" hidden="1" x14ac:dyDescent="0.25">
      <c r="D2598" s="4"/>
      <c r="E2598" s="5" t="str">
        <f>BJ2598</f>
        <v>DPP-2017-AUG</v>
      </c>
      <c r="F2598" s="5" t="str">
        <f>BK2598</f>
        <v>Central</v>
      </c>
      <c r="H2598" s="5" t="str">
        <f>BB2598</f>
        <v>Withdrawn</v>
      </c>
      <c r="I2598" s="6" t="str">
        <f>BS2598</f>
        <v>Not Started</v>
      </c>
      <c r="J2598" s="1" t="s">
        <v>4682</v>
      </c>
      <c r="P2598" s="1" t="str">
        <f>BM2598</f>
        <v>NRIS</v>
      </c>
      <c r="R2598" s="1">
        <f>BP2598</f>
        <v>300</v>
      </c>
      <c r="T2598" s="1" t="str">
        <f>BQ2598</f>
        <v>Wind</v>
      </c>
      <c r="U2598" s="1" t="str">
        <f>BH2598</f>
        <v>Fountain County,Montgomery County,Tippecanoe County</v>
      </c>
      <c r="V2598" s="1" t="str">
        <f>BI2598</f>
        <v>IN</v>
      </c>
      <c r="AB2598" s="1"/>
      <c r="AC2598" s="1"/>
      <c r="AJ2598" s="5"/>
      <c r="AK2598" s="5"/>
      <c r="AL2598" s="5"/>
      <c r="AM2598" s="5"/>
      <c r="AN2598" s="5"/>
      <c r="AO2598" s="5"/>
      <c r="AP2598" s="5"/>
      <c r="AQ2598" s="5"/>
      <c r="AR2598" s="32"/>
      <c r="AS2598" s="32"/>
      <c r="AT2598" s="28">
        <f>AR2598/($R2598*1000)</f>
        <v>0</v>
      </c>
      <c r="AU2598" s="28">
        <f>AS2598/($R2598*1000)</f>
        <v>0</v>
      </c>
      <c r="BB2598" s="1" t="s">
        <v>73</v>
      </c>
      <c r="BC2598" s="2">
        <v>42902</v>
      </c>
      <c r="BD2598" s="2">
        <v>43473</v>
      </c>
      <c r="BF2598" s="2">
        <v>44104</v>
      </c>
      <c r="BG2598" s="1" t="s">
        <v>101</v>
      </c>
      <c r="BH2598" s="1" t="s">
        <v>4683</v>
      </c>
      <c r="BI2598" s="1" t="s">
        <v>103</v>
      </c>
      <c r="BJ2598" s="1" t="s">
        <v>3692</v>
      </c>
      <c r="BK2598" s="1" t="s">
        <v>2435</v>
      </c>
      <c r="BL2598" s="1" t="s">
        <v>726</v>
      </c>
      <c r="BM2598" s="1" t="s">
        <v>126</v>
      </c>
      <c r="BN2598" s="1" t="s">
        <v>4684</v>
      </c>
      <c r="BO2598" s="1">
        <v>300</v>
      </c>
      <c r="BP2598" s="1">
        <v>300</v>
      </c>
      <c r="BQ2598" s="1" t="s">
        <v>97</v>
      </c>
      <c r="BR2598" s="1" t="s">
        <v>98</v>
      </c>
      <c r="BS2598" s="1" t="s">
        <v>84</v>
      </c>
      <c r="BU2598" s="1">
        <v>0</v>
      </c>
      <c r="BV2598" s="1">
        <v>0</v>
      </c>
      <c r="BW2598" s="1">
        <v>0</v>
      </c>
      <c r="BX2598" s="1">
        <v>0</v>
      </c>
    </row>
    <row r="2599" spans="4:76" hidden="1" x14ac:dyDescent="0.25">
      <c r="D2599" s="4"/>
      <c r="E2599" s="5" t="str">
        <f>BJ2599</f>
        <v>DPP-2017-AUG</v>
      </c>
      <c r="F2599" s="5" t="str">
        <f>BK2599</f>
        <v>Central</v>
      </c>
      <c r="H2599" s="5" t="str">
        <f>BB2599</f>
        <v>Withdrawn</v>
      </c>
      <c r="I2599" s="6" t="str">
        <f>BS2599</f>
        <v>Not Started</v>
      </c>
      <c r="J2599" s="1" t="s">
        <v>4301</v>
      </c>
      <c r="P2599" s="1" t="str">
        <f>BM2599</f>
        <v>NRIS</v>
      </c>
      <c r="R2599" s="1">
        <f>BP2599</f>
        <v>151.80000000000001</v>
      </c>
      <c r="T2599" s="1" t="str">
        <f>BQ2599</f>
        <v>Wind</v>
      </c>
      <c r="U2599" s="1" t="str">
        <f>BH2599</f>
        <v>Montgomery County</v>
      </c>
      <c r="V2599" s="1" t="str">
        <f>BI2599</f>
        <v>IN</v>
      </c>
      <c r="AB2599" s="1"/>
      <c r="AC2599" s="1"/>
      <c r="AJ2599" s="5"/>
      <c r="AK2599" s="5"/>
      <c r="AL2599" s="5"/>
      <c r="AM2599" s="5"/>
      <c r="AN2599" s="5"/>
      <c r="AO2599" s="5"/>
      <c r="AP2599" s="5"/>
      <c r="AQ2599" s="5"/>
      <c r="AR2599" s="32"/>
      <c r="AS2599" s="32"/>
      <c r="AT2599" s="28">
        <f>AR2599/($R2599*1000)</f>
        <v>0</v>
      </c>
      <c r="AU2599" s="28">
        <f>AS2599/($R2599*1000)</f>
        <v>0</v>
      </c>
      <c r="BB2599" s="1" t="s">
        <v>73</v>
      </c>
      <c r="BC2599" s="2">
        <v>42902</v>
      </c>
      <c r="BD2599" s="2">
        <v>43138</v>
      </c>
      <c r="BF2599" s="2">
        <v>44044</v>
      </c>
      <c r="BG2599" s="1" t="s">
        <v>101</v>
      </c>
      <c r="BH2599" s="1" t="s">
        <v>763</v>
      </c>
      <c r="BI2599" s="1" t="s">
        <v>103</v>
      </c>
      <c r="BJ2599" s="1" t="s">
        <v>3692</v>
      </c>
      <c r="BK2599" s="1" t="s">
        <v>2435</v>
      </c>
      <c r="BL2599" s="1" t="s">
        <v>726</v>
      </c>
      <c r="BM2599" s="1" t="s">
        <v>126</v>
      </c>
      <c r="BN2599" s="1" t="s">
        <v>4302</v>
      </c>
      <c r="BO2599" s="1">
        <v>151.80000000000001</v>
      </c>
      <c r="BP2599" s="1">
        <v>151.80000000000001</v>
      </c>
      <c r="BQ2599" s="1" t="s">
        <v>97</v>
      </c>
      <c r="BR2599" s="1" t="s">
        <v>98</v>
      </c>
      <c r="BS2599" s="1" t="s">
        <v>84</v>
      </c>
      <c r="BU2599" s="1">
        <v>0</v>
      </c>
      <c r="BV2599" s="1">
        <v>0</v>
      </c>
      <c r="BW2599" s="1">
        <v>0</v>
      </c>
      <c r="BX2599" s="1">
        <v>0</v>
      </c>
    </row>
    <row r="2600" spans="4:76" hidden="1" x14ac:dyDescent="0.25">
      <c r="D2600" s="4"/>
      <c r="E2600" s="5" t="str">
        <f>BJ2600</f>
        <v>DPP-2017-AUG</v>
      </c>
      <c r="F2600" s="5" t="str">
        <f>BK2600</f>
        <v>Central</v>
      </c>
      <c r="H2600" s="5" t="str">
        <f>BB2600</f>
        <v>Done</v>
      </c>
      <c r="I2600" s="6" t="str">
        <f>BS2600</f>
        <v>Under Construction</v>
      </c>
      <c r="J2600" s="1" t="s">
        <v>5790</v>
      </c>
      <c r="P2600" s="1" t="str">
        <f>BM2600</f>
        <v>NRIS</v>
      </c>
      <c r="R2600" s="1">
        <f>BP2600</f>
        <v>250</v>
      </c>
      <c r="T2600" s="1" t="str">
        <f>BQ2600</f>
        <v>Solar</v>
      </c>
      <c r="U2600" s="1" t="str">
        <f>BH2600</f>
        <v>Sullivan County</v>
      </c>
      <c r="V2600" s="1" t="str">
        <f>BI2600</f>
        <v>IN</v>
      </c>
      <c r="AB2600" s="1"/>
      <c r="AC2600" s="1"/>
      <c r="AJ2600" s="5"/>
      <c r="AK2600" s="5"/>
      <c r="AL2600" s="5"/>
      <c r="AM2600" s="5"/>
      <c r="AN2600" s="5"/>
      <c r="AO2600" s="5"/>
      <c r="AP2600" s="5"/>
      <c r="AQ2600" s="5"/>
      <c r="AR2600" s="32"/>
      <c r="AS2600" s="32"/>
      <c r="AT2600" s="28">
        <f>AR2600/($R2600*1000)</f>
        <v>0</v>
      </c>
      <c r="AU2600" s="28">
        <f>AS2600/($R2600*1000)</f>
        <v>0</v>
      </c>
      <c r="BB2600" s="1" t="s">
        <v>58</v>
      </c>
      <c r="BC2600" s="2">
        <v>42902</v>
      </c>
      <c r="BE2600" s="2">
        <v>43977</v>
      </c>
      <c r="BF2600" s="2">
        <v>44104</v>
      </c>
      <c r="BG2600" s="1" t="s">
        <v>101</v>
      </c>
      <c r="BH2600" s="1" t="s">
        <v>5791</v>
      </c>
      <c r="BI2600" s="1" t="s">
        <v>103</v>
      </c>
      <c r="BJ2600" s="1" t="s">
        <v>3692</v>
      </c>
      <c r="BK2600" s="1" t="s">
        <v>2435</v>
      </c>
      <c r="BL2600" s="1" t="s">
        <v>726</v>
      </c>
      <c r="BM2600" s="1" t="s">
        <v>126</v>
      </c>
      <c r="BN2600" s="1" t="s">
        <v>5792</v>
      </c>
      <c r="BO2600" s="1">
        <v>250</v>
      </c>
      <c r="BP2600" s="1">
        <v>250</v>
      </c>
      <c r="BQ2600" s="1" t="s">
        <v>1485</v>
      </c>
      <c r="BR2600" s="1" t="s">
        <v>1486</v>
      </c>
      <c r="BS2600" s="1" t="s">
        <v>71</v>
      </c>
      <c r="BT2600" s="2">
        <v>44805</v>
      </c>
      <c r="BU2600" s="1">
        <v>250</v>
      </c>
      <c r="BV2600" s="1">
        <v>250</v>
      </c>
      <c r="BW2600" s="1">
        <v>250</v>
      </c>
      <c r="BX2600" s="1">
        <v>250</v>
      </c>
    </row>
    <row r="2601" spans="4:76" hidden="1" x14ac:dyDescent="0.25">
      <c r="D2601" s="4"/>
      <c r="E2601" s="5" t="str">
        <f>BJ2601</f>
        <v>DPP-2017-AUG</v>
      </c>
      <c r="F2601" s="5" t="str">
        <f>BK2601</f>
        <v>South</v>
      </c>
      <c r="H2601" s="5" t="str">
        <f>BB2601</f>
        <v>Done</v>
      </c>
      <c r="I2601" s="6" t="str">
        <f>BS2601</f>
        <v>Under Construction</v>
      </c>
      <c r="J2601" s="1" t="s">
        <v>5793</v>
      </c>
      <c r="P2601" s="1" t="str">
        <f>BM2601</f>
        <v>NRIS</v>
      </c>
      <c r="R2601" s="1">
        <f>BP2601</f>
        <v>100</v>
      </c>
      <c r="T2601" s="1" t="str">
        <f>BQ2601</f>
        <v>Solar</v>
      </c>
      <c r="U2601" s="1" t="str">
        <f>BH2601</f>
        <v>Madison County</v>
      </c>
      <c r="V2601" s="1" t="str">
        <f>BI2601</f>
        <v>MS</v>
      </c>
      <c r="AB2601" s="1"/>
      <c r="AC2601" s="1"/>
      <c r="AJ2601" s="5"/>
      <c r="AK2601" s="5"/>
      <c r="AL2601" s="5"/>
      <c r="AM2601" s="5"/>
      <c r="AN2601" s="5"/>
      <c r="AO2601" s="5"/>
      <c r="AP2601" s="5"/>
      <c r="AQ2601" s="5"/>
      <c r="AR2601" s="32"/>
      <c r="AS2601" s="32"/>
      <c r="AT2601" s="28">
        <f>AR2601/($R2601*1000)</f>
        <v>0</v>
      </c>
      <c r="AU2601" s="28">
        <f>AS2601/($R2601*1000)</f>
        <v>0</v>
      </c>
      <c r="BB2601" s="1" t="s">
        <v>58</v>
      </c>
      <c r="BC2601" s="2">
        <v>42902</v>
      </c>
      <c r="BE2601" s="2">
        <v>43895</v>
      </c>
      <c r="BF2601" s="2">
        <v>43983</v>
      </c>
      <c r="BG2601" s="1" t="s">
        <v>59</v>
      </c>
      <c r="BH2601" s="1" t="s">
        <v>620</v>
      </c>
      <c r="BI2601" s="1" t="s">
        <v>2526</v>
      </c>
      <c r="BJ2601" s="1" t="s">
        <v>3692</v>
      </c>
      <c r="BK2601" s="1" t="s">
        <v>2395</v>
      </c>
      <c r="BL2601" s="1" t="s">
        <v>726</v>
      </c>
      <c r="BM2601" s="1" t="s">
        <v>126</v>
      </c>
      <c r="BN2601" s="1" t="s">
        <v>5794</v>
      </c>
      <c r="BO2601" s="1">
        <v>100</v>
      </c>
      <c r="BP2601" s="1">
        <v>100</v>
      </c>
      <c r="BQ2601" s="1" t="s">
        <v>1485</v>
      </c>
      <c r="BR2601" s="1" t="s">
        <v>1486</v>
      </c>
      <c r="BS2601" s="1" t="s">
        <v>71</v>
      </c>
      <c r="BT2601" s="2">
        <v>44515</v>
      </c>
      <c r="BU2601" s="1">
        <v>100</v>
      </c>
      <c r="BV2601" s="1">
        <v>100</v>
      </c>
      <c r="BW2601" s="1">
        <v>100</v>
      </c>
      <c r="BX2601" s="1">
        <v>100</v>
      </c>
    </row>
    <row r="2602" spans="4:76" hidden="1" x14ac:dyDescent="0.25">
      <c r="D2602" s="4"/>
      <c r="E2602" s="5" t="str">
        <f>BJ2602</f>
        <v>DPP-2017-AUG</v>
      </c>
      <c r="F2602" s="5" t="str">
        <f>BK2602</f>
        <v>East (ITC)</v>
      </c>
      <c r="H2602" s="5" t="str">
        <f>BB2602</f>
        <v>Done</v>
      </c>
      <c r="I2602" s="6" t="str">
        <f>BS2602</f>
        <v>Under Construction</v>
      </c>
      <c r="J2602" s="1" t="s">
        <v>5797</v>
      </c>
      <c r="P2602" s="1" t="str">
        <f>BM2602</f>
        <v>NRIS</v>
      </c>
      <c r="R2602" s="1">
        <f>BP2602</f>
        <v>100</v>
      </c>
      <c r="T2602" s="1" t="str">
        <f>BQ2602</f>
        <v>Solar</v>
      </c>
      <c r="U2602" s="1" t="str">
        <f>BH2602</f>
        <v>Cheboygan County</v>
      </c>
      <c r="V2602" s="1" t="str">
        <f>BI2602</f>
        <v>MI</v>
      </c>
      <c r="AB2602" s="1"/>
      <c r="AC2602" s="1"/>
      <c r="AJ2602" s="5"/>
      <c r="AK2602" s="5"/>
      <c r="AL2602" s="5"/>
      <c r="AM2602" s="5"/>
      <c r="AN2602" s="5"/>
      <c r="AO2602" s="5"/>
      <c r="AP2602" s="5"/>
      <c r="AQ2602" s="5"/>
      <c r="AR2602" s="32"/>
      <c r="AS2602" s="32"/>
      <c r="AT2602" s="28">
        <f>AR2602/($R2602*1000)</f>
        <v>0</v>
      </c>
      <c r="AU2602" s="28">
        <f>AS2602/($R2602*1000)</f>
        <v>0</v>
      </c>
      <c r="BB2602" s="1" t="s">
        <v>58</v>
      </c>
      <c r="BC2602" s="2">
        <v>42902</v>
      </c>
      <c r="BE2602" s="2">
        <v>43994</v>
      </c>
      <c r="BF2602" s="2">
        <v>43922</v>
      </c>
      <c r="BG2602" s="1" t="s">
        <v>139</v>
      </c>
      <c r="BH2602" s="1" t="s">
        <v>5798</v>
      </c>
      <c r="BI2602" s="1" t="s">
        <v>130</v>
      </c>
      <c r="BJ2602" s="1" t="s">
        <v>3692</v>
      </c>
      <c r="BK2602" s="1" t="s">
        <v>1808</v>
      </c>
      <c r="BL2602" s="1" t="s">
        <v>726</v>
      </c>
      <c r="BM2602" s="1" t="s">
        <v>126</v>
      </c>
      <c r="BN2602" s="1" t="s">
        <v>4725</v>
      </c>
      <c r="BO2602" s="1">
        <v>100</v>
      </c>
      <c r="BP2602" s="1">
        <v>100</v>
      </c>
      <c r="BQ2602" s="1" t="s">
        <v>1485</v>
      </c>
      <c r="BR2602" s="1" t="s">
        <v>1486</v>
      </c>
      <c r="BS2602" s="1" t="s">
        <v>71</v>
      </c>
      <c r="BT2602" s="2">
        <v>44926</v>
      </c>
      <c r="BU2602" s="1">
        <v>91</v>
      </c>
      <c r="BV2602" s="1">
        <v>91</v>
      </c>
      <c r="BW2602" s="1">
        <v>91</v>
      </c>
      <c r="BX2602" s="1">
        <v>91</v>
      </c>
    </row>
    <row r="2603" spans="4:76" hidden="1" x14ac:dyDescent="0.25">
      <c r="D2603" s="4"/>
      <c r="E2603" s="5" t="str">
        <f>BJ2603</f>
        <v>DPP-2017-AUG</v>
      </c>
      <c r="F2603" s="5" t="str">
        <f>BK2603</f>
        <v>East (ITC)</v>
      </c>
      <c r="H2603" s="5" t="str">
        <f>BB2603</f>
        <v>Done</v>
      </c>
      <c r="I2603" s="6" t="str">
        <f>BS2603</f>
        <v>Under Construction</v>
      </c>
      <c r="J2603" s="1" t="s">
        <v>5799</v>
      </c>
      <c r="P2603" s="1" t="str">
        <f>BM2603</f>
        <v>NRIS</v>
      </c>
      <c r="R2603" s="1">
        <f>BP2603</f>
        <v>100</v>
      </c>
      <c r="T2603" s="1" t="str">
        <f>BQ2603</f>
        <v>Solar</v>
      </c>
      <c r="U2603" s="1" t="str">
        <f>BH2603</f>
        <v>Washtenaw County</v>
      </c>
      <c r="V2603" s="1" t="str">
        <f>BI2603</f>
        <v>MI</v>
      </c>
      <c r="AB2603" s="1"/>
      <c r="AC2603" s="1"/>
      <c r="AJ2603" s="5"/>
      <c r="AK2603" s="5"/>
      <c r="AL2603" s="5"/>
      <c r="AM2603" s="5"/>
      <c r="AN2603" s="5"/>
      <c r="AO2603" s="5"/>
      <c r="AP2603" s="5"/>
      <c r="AQ2603" s="5"/>
      <c r="AR2603" s="32"/>
      <c r="AS2603" s="32"/>
      <c r="AT2603" s="28">
        <f>AR2603/($R2603*1000)</f>
        <v>0</v>
      </c>
      <c r="AU2603" s="28">
        <f>AS2603/($R2603*1000)</f>
        <v>0</v>
      </c>
      <c r="BB2603" s="1" t="s">
        <v>58</v>
      </c>
      <c r="BC2603" s="2">
        <v>42902</v>
      </c>
      <c r="BE2603" s="2">
        <v>43999</v>
      </c>
      <c r="BF2603" s="2">
        <v>43922</v>
      </c>
      <c r="BG2603" s="1" t="s">
        <v>128</v>
      </c>
      <c r="BH2603" s="1" t="s">
        <v>271</v>
      </c>
      <c r="BI2603" s="1" t="s">
        <v>130</v>
      </c>
      <c r="BJ2603" s="1" t="s">
        <v>3692</v>
      </c>
      <c r="BK2603" s="1" t="s">
        <v>1808</v>
      </c>
      <c r="BL2603" s="1" t="s">
        <v>726</v>
      </c>
      <c r="BM2603" s="1" t="s">
        <v>126</v>
      </c>
      <c r="BN2603" s="1" t="s">
        <v>5800</v>
      </c>
      <c r="BO2603" s="1">
        <v>100</v>
      </c>
      <c r="BP2603" s="1">
        <v>100</v>
      </c>
      <c r="BQ2603" s="1" t="s">
        <v>1485</v>
      </c>
      <c r="BR2603" s="1" t="s">
        <v>1486</v>
      </c>
      <c r="BS2603" s="1" t="s">
        <v>71</v>
      </c>
      <c r="BT2603" s="2">
        <v>44680</v>
      </c>
      <c r="BU2603" s="1">
        <v>50</v>
      </c>
      <c r="BV2603" s="1">
        <v>50</v>
      </c>
      <c r="BW2603" s="1">
        <v>50</v>
      </c>
      <c r="BX2603" s="1">
        <v>50</v>
      </c>
    </row>
    <row r="2604" spans="4:76" hidden="1" x14ac:dyDescent="0.25">
      <c r="D2604" s="4"/>
      <c r="E2604" s="5" t="str">
        <f>BJ2604</f>
        <v>DPP-2017-AUG</v>
      </c>
      <c r="F2604" s="5" t="str">
        <f>BK2604</f>
        <v>South</v>
      </c>
      <c r="H2604" s="5" t="str">
        <f>BB2604</f>
        <v>Done</v>
      </c>
      <c r="I2604" s="6" t="str">
        <f>BS2604</f>
        <v>Under Construction</v>
      </c>
      <c r="J2604" s="1" t="s">
        <v>5801</v>
      </c>
      <c r="P2604" s="1" t="str">
        <f>BM2604</f>
        <v>NRIS</v>
      </c>
      <c r="R2604" s="1">
        <f>BP2604</f>
        <v>100</v>
      </c>
      <c r="T2604" s="1" t="str">
        <f>BQ2604</f>
        <v>Solar</v>
      </c>
      <c r="U2604" s="1" t="str">
        <f>BH2604</f>
        <v>Phillips County</v>
      </c>
      <c r="V2604" s="1" t="str">
        <f>BI2604</f>
        <v>AR</v>
      </c>
      <c r="AB2604" s="1"/>
      <c r="AC2604" s="1"/>
      <c r="AJ2604" s="5"/>
      <c r="AK2604" s="5"/>
      <c r="AL2604" s="5"/>
      <c r="AM2604" s="5"/>
      <c r="AN2604" s="5"/>
      <c r="AO2604" s="5"/>
      <c r="AP2604" s="5"/>
      <c r="AQ2604" s="5"/>
      <c r="AR2604" s="32"/>
      <c r="AS2604" s="32"/>
      <c r="AT2604" s="28">
        <f>AR2604/($R2604*1000)</f>
        <v>0</v>
      </c>
      <c r="AU2604" s="28">
        <f>AS2604/($R2604*1000)</f>
        <v>0</v>
      </c>
      <c r="BB2604" s="1" t="s">
        <v>58</v>
      </c>
      <c r="BC2604" s="2">
        <v>42902</v>
      </c>
      <c r="BE2604" s="2">
        <v>43896</v>
      </c>
      <c r="BF2604" s="2">
        <v>44075</v>
      </c>
      <c r="BG2604" s="1" t="s">
        <v>59</v>
      </c>
      <c r="BH2604" s="1" t="s">
        <v>5451</v>
      </c>
      <c r="BI2604" s="1" t="s">
        <v>2394</v>
      </c>
      <c r="BJ2604" s="1" t="s">
        <v>3692</v>
      </c>
      <c r="BK2604" s="1" t="s">
        <v>2395</v>
      </c>
      <c r="BL2604" s="1" t="s">
        <v>726</v>
      </c>
      <c r="BM2604" s="1" t="s">
        <v>126</v>
      </c>
      <c r="BN2604" s="1" t="s">
        <v>5452</v>
      </c>
      <c r="BO2604" s="1">
        <v>100</v>
      </c>
      <c r="BP2604" s="1">
        <v>100</v>
      </c>
      <c r="BQ2604" s="1" t="s">
        <v>1485</v>
      </c>
      <c r="BR2604" s="1" t="s">
        <v>1486</v>
      </c>
      <c r="BS2604" s="1" t="s">
        <v>71</v>
      </c>
      <c r="BT2604" s="2">
        <v>44515</v>
      </c>
      <c r="BU2604" s="1">
        <v>100</v>
      </c>
      <c r="BV2604" s="1">
        <v>100</v>
      </c>
      <c r="BW2604" s="1">
        <v>100</v>
      </c>
      <c r="BX2604" s="1">
        <v>100</v>
      </c>
    </row>
    <row r="2605" spans="4:76" hidden="1" x14ac:dyDescent="0.25">
      <c r="D2605" s="4"/>
      <c r="E2605" s="5" t="str">
        <f>BJ2605</f>
        <v>DPP-2017-AUG</v>
      </c>
      <c r="F2605" s="5" t="str">
        <f>BK2605</f>
        <v>Central</v>
      </c>
      <c r="H2605" s="5" t="str">
        <f>BB2605</f>
        <v>Withdrawn</v>
      </c>
      <c r="I2605" s="6" t="str">
        <f>BS2605</f>
        <v>Not Started</v>
      </c>
      <c r="J2605" s="1" t="s">
        <v>4878</v>
      </c>
      <c r="P2605" s="1" t="str">
        <f>BM2605</f>
        <v>NRIS</v>
      </c>
      <c r="R2605" s="1">
        <f>BP2605</f>
        <v>200</v>
      </c>
      <c r="T2605" s="1" t="str">
        <f>BQ2605</f>
        <v>Wind</v>
      </c>
      <c r="U2605" s="1" t="str">
        <f>BH2605</f>
        <v>Morgan County</v>
      </c>
      <c r="V2605" s="1" t="str">
        <f>BI2605</f>
        <v>IL</v>
      </c>
      <c r="AB2605" s="1"/>
      <c r="AC2605" s="1"/>
      <c r="AJ2605" s="5"/>
      <c r="AK2605" s="5"/>
      <c r="AL2605" s="5"/>
      <c r="AM2605" s="5"/>
      <c r="AN2605" s="5"/>
      <c r="AO2605" s="5"/>
      <c r="AP2605" s="5"/>
      <c r="AQ2605" s="5"/>
      <c r="AR2605" s="32"/>
      <c r="AS2605" s="32"/>
      <c r="AT2605" s="28">
        <f>AR2605/($R2605*1000)</f>
        <v>0</v>
      </c>
      <c r="AU2605" s="28">
        <f>AS2605/($R2605*1000)</f>
        <v>0</v>
      </c>
      <c r="BB2605" s="1" t="s">
        <v>73</v>
      </c>
      <c r="BC2605" s="2">
        <v>42902</v>
      </c>
      <c r="BD2605" s="2">
        <v>43572</v>
      </c>
      <c r="BF2605" s="2">
        <v>44013</v>
      </c>
      <c r="BG2605" s="1" t="s">
        <v>122</v>
      </c>
      <c r="BH2605" s="1" t="s">
        <v>1856</v>
      </c>
      <c r="BI2605" s="1" t="s">
        <v>124</v>
      </c>
      <c r="BJ2605" s="1" t="s">
        <v>3692</v>
      </c>
      <c r="BK2605" s="1" t="s">
        <v>2435</v>
      </c>
      <c r="BL2605" s="1" t="s">
        <v>726</v>
      </c>
      <c r="BM2605" s="1" t="s">
        <v>126</v>
      </c>
      <c r="BN2605" s="1" t="s">
        <v>4879</v>
      </c>
      <c r="BO2605" s="1">
        <v>200</v>
      </c>
      <c r="BP2605" s="1">
        <v>200</v>
      </c>
      <c r="BQ2605" s="1" t="s">
        <v>97</v>
      </c>
      <c r="BR2605" s="1" t="s">
        <v>98</v>
      </c>
      <c r="BS2605" s="1" t="s">
        <v>84</v>
      </c>
      <c r="BU2605" s="1">
        <v>200</v>
      </c>
      <c r="BV2605" s="1">
        <v>200</v>
      </c>
      <c r="BW2605" s="1">
        <v>0</v>
      </c>
      <c r="BX2605" s="1">
        <v>0</v>
      </c>
    </row>
    <row r="2606" spans="4:76" x14ac:dyDescent="0.25">
      <c r="D2606" s="4"/>
      <c r="E2606" s="5" t="str">
        <f>BJ2606</f>
        <v>DPP-2017-AUG</v>
      </c>
      <c r="F2606" s="5" t="str">
        <f>BK2606</f>
        <v>West</v>
      </c>
      <c r="G2606" s="5" t="str">
        <f>_xlfn.CONCAT(E2606,F2606)</f>
        <v>DPP-2017-AUGWest</v>
      </c>
      <c r="H2606" s="5" t="str">
        <f>BB2606</f>
        <v>Active</v>
      </c>
      <c r="I2606" s="6" t="str">
        <f>BS2606</f>
        <v>Not Started</v>
      </c>
      <c r="J2606" s="1" t="s">
        <v>5804</v>
      </c>
      <c r="P2606" s="1" t="str">
        <f>BM2606</f>
        <v>ERIS</v>
      </c>
      <c r="Q2606" s="1" t="s">
        <v>6208</v>
      </c>
      <c r="R2606" s="1">
        <f>BP2606</f>
        <v>200</v>
      </c>
      <c r="T2606" s="1" t="str">
        <f>BQ2606</f>
        <v>Wind</v>
      </c>
      <c r="U2606" s="1" t="str">
        <f>BH2606</f>
        <v>Kossuth County</v>
      </c>
      <c r="V2606" s="1" t="str">
        <f>BI2606</f>
        <v>IA</v>
      </c>
      <c r="Z2606" s="1">
        <v>1</v>
      </c>
      <c r="AA2606" s="1">
        <f>IF(H2606="Withdrawn",0,1)</f>
        <v>1</v>
      </c>
      <c r="AB2606" s="36">
        <v>800000</v>
      </c>
      <c r="AC2606" s="36">
        <v>0</v>
      </c>
      <c r="AJ2606" s="5"/>
      <c r="AK2606" s="32">
        <v>0</v>
      </c>
      <c r="AL2606" s="32">
        <f>SUM(AB2606:AK2606)</f>
        <v>800000</v>
      </c>
      <c r="AM2606" s="32">
        <v>0</v>
      </c>
      <c r="AN2606" s="32">
        <v>0</v>
      </c>
      <c r="AO2606" s="32"/>
      <c r="AP2606" s="32">
        <v>1416960</v>
      </c>
      <c r="AQ2606" s="32"/>
      <c r="AR2606" s="32">
        <f>AM2606+AP2606</f>
        <v>1416960</v>
      </c>
      <c r="AS2606" s="32">
        <f>AR2606+AN2606+AO2606+AQ2606</f>
        <v>1416960</v>
      </c>
      <c r="AT2606" s="28">
        <f>AR2606/($R2606*1000)</f>
        <v>7.0848000000000004</v>
      </c>
      <c r="AU2606" s="28">
        <f>AS2606/($R2606*1000)</f>
        <v>7.0848000000000004</v>
      </c>
      <c r="AV2606" s="16">
        <f>IF(P2606 = "NRIS",AS2606,AR2606)</f>
        <v>1416960</v>
      </c>
      <c r="BB2606" s="1" t="s">
        <v>2374</v>
      </c>
      <c r="BC2606" s="2">
        <v>42902</v>
      </c>
      <c r="BF2606" s="2">
        <v>44501</v>
      </c>
      <c r="BG2606" s="1" t="s">
        <v>87</v>
      </c>
      <c r="BH2606" s="1" t="s">
        <v>1684</v>
      </c>
      <c r="BI2606" s="1" t="s">
        <v>89</v>
      </c>
      <c r="BJ2606" s="1" t="s">
        <v>3692</v>
      </c>
      <c r="BK2606" s="1" t="s">
        <v>725</v>
      </c>
      <c r="BL2606" s="1" t="s">
        <v>2376</v>
      </c>
      <c r="BM2606" s="1" t="s">
        <v>62</v>
      </c>
      <c r="BN2606" s="1" t="s">
        <v>5805</v>
      </c>
      <c r="BO2606" s="1">
        <v>200</v>
      </c>
      <c r="BP2606" s="1">
        <v>200</v>
      </c>
      <c r="BQ2606" s="1" t="s">
        <v>97</v>
      </c>
      <c r="BR2606" s="1" t="s">
        <v>98</v>
      </c>
      <c r="BS2606" s="1" t="s">
        <v>84</v>
      </c>
      <c r="BU2606" s="1">
        <v>200</v>
      </c>
      <c r="BV2606" s="1">
        <v>0</v>
      </c>
      <c r="BW2606" s="1">
        <v>200</v>
      </c>
      <c r="BX2606" s="1">
        <v>0</v>
      </c>
    </row>
    <row r="2607" spans="4:76" hidden="1" x14ac:dyDescent="0.25">
      <c r="D2607" s="4"/>
      <c r="E2607" s="5" t="str">
        <f>BJ2607</f>
        <v>DPP-2017-AUG</v>
      </c>
      <c r="F2607" s="5" t="str">
        <f>BK2607</f>
        <v>Central</v>
      </c>
      <c r="H2607" s="5" t="str">
        <f>BB2607</f>
        <v>Done</v>
      </c>
      <c r="I2607" s="6" t="str">
        <f>BS2607</f>
        <v>Under Construction</v>
      </c>
      <c r="J2607" s="1" t="s">
        <v>5806</v>
      </c>
      <c r="P2607" s="1" t="str">
        <f>BM2607</f>
        <v>NRIS</v>
      </c>
      <c r="R2607" s="1">
        <f>BP2607</f>
        <v>200.1</v>
      </c>
      <c r="T2607" s="1" t="str">
        <f>BQ2607</f>
        <v>Wind</v>
      </c>
      <c r="U2607" s="1" t="str">
        <f>BH2607</f>
        <v>White County</v>
      </c>
      <c r="V2607" s="1" t="str">
        <f>BI2607</f>
        <v>IN</v>
      </c>
      <c r="AB2607" s="1"/>
      <c r="AC2607" s="1"/>
      <c r="AJ2607" s="5"/>
      <c r="AK2607" s="5"/>
      <c r="AL2607" s="5"/>
      <c r="AM2607" s="5"/>
      <c r="AN2607" s="5"/>
      <c r="AO2607" s="5"/>
      <c r="AP2607" s="5"/>
      <c r="AQ2607" s="5"/>
      <c r="AR2607" s="32"/>
      <c r="AS2607" s="32"/>
      <c r="AT2607" s="28">
        <f>AR2607/($R2607*1000)</f>
        <v>0</v>
      </c>
      <c r="AU2607" s="28">
        <f>AS2607/($R2607*1000)</f>
        <v>0</v>
      </c>
      <c r="BB2607" s="1" t="s">
        <v>58</v>
      </c>
      <c r="BC2607" s="2">
        <v>42902</v>
      </c>
      <c r="BE2607" s="2">
        <v>43759</v>
      </c>
      <c r="BF2607" s="2">
        <v>44044</v>
      </c>
      <c r="BG2607" s="1" t="s">
        <v>804</v>
      </c>
      <c r="BH2607" s="1" t="s">
        <v>805</v>
      </c>
      <c r="BI2607" s="1" t="s">
        <v>103</v>
      </c>
      <c r="BJ2607" s="1" t="s">
        <v>3692</v>
      </c>
      <c r="BK2607" s="1" t="s">
        <v>2435</v>
      </c>
      <c r="BL2607" s="1" t="s">
        <v>726</v>
      </c>
      <c r="BM2607" s="1" t="s">
        <v>126</v>
      </c>
      <c r="BN2607" s="1" t="s">
        <v>2559</v>
      </c>
      <c r="BO2607" s="1">
        <v>200.1</v>
      </c>
      <c r="BP2607" s="1">
        <v>200.1</v>
      </c>
      <c r="BQ2607" s="1" t="s">
        <v>97</v>
      </c>
      <c r="BR2607" s="1" t="s">
        <v>98</v>
      </c>
      <c r="BS2607" s="1" t="s">
        <v>71</v>
      </c>
      <c r="BT2607" s="2">
        <v>44423</v>
      </c>
      <c r="BU2607" s="1">
        <v>200.1</v>
      </c>
      <c r="BV2607" s="1">
        <v>80</v>
      </c>
      <c r="BW2607" s="1">
        <v>200.1</v>
      </c>
      <c r="BX2607" s="1">
        <v>80</v>
      </c>
    </row>
    <row r="2608" spans="4:76" hidden="1" x14ac:dyDescent="0.25">
      <c r="D2608" s="4"/>
      <c r="E2608" s="5" t="str">
        <f>BJ2608</f>
        <v>DPP-2017-AUG</v>
      </c>
      <c r="F2608" s="5" t="str">
        <f>BK2608</f>
        <v>Central</v>
      </c>
      <c r="H2608" s="5" t="str">
        <f>BB2608</f>
        <v>Done</v>
      </c>
      <c r="I2608" s="6" t="str">
        <f>BS2608</f>
        <v>Under Construction</v>
      </c>
      <c r="J2608" s="1" t="s">
        <v>5807</v>
      </c>
      <c r="P2608" s="1" t="str">
        <f>BM2608</f>
        <v>NRIS</v>
      </c>
      <c r="R2608" s="1">
        <f>BP2608</f>
        <v>200.1</v>
      </c>
      <c r="T2608" s="1" t="str">
        <f>BQ2608</f>
        <v>Wind</v>
      </c>
      <c r="U2608" s="1" t="str">
        <f>BH2608</f>
        <v>White County</v>
      </c>
      <c r="V2608" s="1" t="str">
        <f>BI2608</f>
        <v>IN</v>
      </c>
      <c r="AB2608" s="1"/>
      <c r="AC2608" s="1"/>
      <c r="AJ2608" s="5"/>
      <c r="AK2608" s="5"/>
      <c r="AL2608" s="5"/>
      <c r="AM2608" s="5"/>
      <c r="AN2608" s="5"/>
      <c r="AO2608" s="5"/>
      <c r="AP2608" s="5"/>
      <c r="AQ2608" s="5"/>
      <c r="AR2608" s="32"/>
      <c r="AS2608" s="32"/>
      <c r="AT2608" s="28">
        <f>AR2608/($R2608*1000)</f>
        <v>0</v>
      </c>
      <c r="AU2608" s="28">
        <f>AS2608/($R2608*1000)</f>
        <v>0</v>
      </c>
      <c r="BB2608" s="1" t="s">
        <v>58</v>
      </c>
      <c r="BC2608" s="2">
        <v>42902</v>
      </c>
      <c r="BE2608" s="2">
        <v>43759</v>
      </c>
      <c r="BF2608" s="2">
        <v>44044</v>
      </c>
      <c r="BG2608" s="1" t="s">
        <v>804</v>
      </c>
      <c r="BH2608" s="1" t="s">
        <v>805</v>
      </c>
      <c r="BI2608" s="1" t="s">
        <v>103</v>
      </c>
      <c r="BJ2608" s="1" t="s">
        <v>3692</v>
      </c>
      <c r="BK2608" s="1" t="s">
        <v>2435</v>
      </c>
      <c r="BL2608" s="1" t="s">
        <v>726</v>
      </c>
      <c r="BM2608" s="1" t="s">
        <v>126</v>
      </c>
      <c r="BN2608" s="1" t="s">
        <v>2559</v>
      </c>
      <c r="BO2608" s="1">
        <v>200.1</v>
      </c>
      <c r="BP2608" s="1">
        <v>200.1</v>
      </c>
      <c r="BQ2608" s="1" t="s">
        <v>97</v>
      </c>
      <c r="BR2608" s="1" t="s">
        <v>98</v>
      </c>
      <c r="BS2608" s="1" t="s">
        <v>71</v>
      </c>
      <c r="BT2608" s="2">
        <v>44423</v>
      </c>
      <c r="BU2608" s="1">
        <v>100</v>
      </c>
      <c r="BV2608" s="1">
        <v>40</v>
      </c>
      <c r="BW2608" s="1">
        <v>100</v>
      </c>
      <c r="BX2608" s="1">
        <v>40</v>
      </c>
    </row>
    <row r="2609" spans="4:76" hidden="1" x14ac:dyDescent="0.25">
      <c r="D2609" s="4"/>
      <c r="E2609" s="5" t="str">
        <f>BJ2609</f>
        <v>DPP-2017-AUG</v>
      </c>
      <c r="F2609" s="5" t="str">
        <f>BK2609</f>
        <v>East (ITC)</v>
      </c>
      <c r="H2609" s="5" t="str">
        <f>BB2609</f>
        <v>Withdrawn</v>
      </c>
      <c r="I2609" s="6" t="str">
        <f>BS2609</f>
        <v>Withdrawn</v>
      </c>
      <c r="J2609" s="1" t="s">
        <v>5398</v>
      </c>
      <c r="P2609" s="1" t="str">
        <f>BM2609</f>
        <v>NRIS</v>
      </c>
      <c r="R2609" s="1">
        <f>BP2609</f>
        <v>100</v>
      </c>
      <c r="T2609" s="1" t="str">
        <f>BQ2609</f>
        <v>Solar</v>
      </c>
      <c r="U2609" s="1" t="str">
        <f>BH2609</f>
        <v>Lapeer County</v>
      </c>
      <c r="V2609" s="1" t="str">
        <f>BI2609</f>
        <v>MI</v>
      </c>
      <c r="AB2609" s="1"/>
      <c r="AC2609" s="1"/>
      <c r="AJ2609" s="5"/>
      <c r="AK2609" s="5"/>
      <c r="AL2609" s="5"/>
      <c r="AM2609" s="5"/>
      <c r="AN2609" s="5"/>
      <c r="AO2609" s="5"/>
      <c r="AP2609" s="5"/>
      <c r="AQ2609" s="5"/>
      <c r="AR2609" s="32"/>
      <c r="AS2609" s="32"/>
      <c r="AT2609" s="28">
        <f>AR2609/($R2609*1000)</f>
        <v>0</v>
      </c>
      <c r="AU2609" s="28">
        <f>AS2609/($R2609*1000)</f>
        <v>0</v>
      </c>
      <c r="BB2609" s="1" t="s">
        <v>73</v>
      </c>
      <c r="BC2609" s="2">
        <v>42902</v>
      </c>
      <c r="BD2609" s="2">
        <v>43978</v>
      </c>
      <c r="BF2609" s="2">
        <v>43922</v>
      </c>
      <c r="BG2609" s="1" t="s">
        <v>128</v>
      </c>
      <c r="BH2609" s="1" t="s">
        <v>5399</v>
      </c>
      <c r="BI2609" s="1" t="s">
        <v>130</v>
      </c>
      <c r="BJ2609" s="1" t="s">
        <v>3692</v>
      </c>
      <c r="BK2609" s="1" t="s">
        <v>1808</v>
      </c>
      <c r="BL2609" s="1" t="s">
        <v>726</v>
      </c>
      <c r="BM2609" s="1" t="s">
        <v>126</v>
      </c>
      <c r="BN2609" s="1" t="s">
        <v>5400</v>
      </c>
      <c r="BO2609" s="1">
        <v>100</v>
      </c>
      <c r="BP2609" s="1">
        <v>100</v>
      </c>
      <c r="BQ2609" s="1" t="s">
        <v>1485</v>
      </c>
      <c r="BR2609" s="1" t="s">
        <v>1486</v>
      </c>
      <c r="BS2609" s="1" t="s">
        <v>73</v>
      </c>
      <c r="BT2609" s="2">
        <v>45016</v>
      </c>
      <c r="BU2609" s="1">
        <v>58</v>
      </c>
      <c r="BV2609" s="1">
        <v>58</v>
      </c>
      <c r="BW2609" s="1">
        <v>58</v>
      </c>
      <c r="BX2609" s="1">
        <v>58</v>
      </c>
    </row>
    <row r="2610" spans="4:76" x14ac:dyDescent="0.25">
      <c r="D2610" s="4"/>
      <c r="E2610" s="5" t="str">
        <f>BJ2610</f>
        <v>DPP-2017-AUG</v>
      </c>
      <c r="F2610" s="5" t="str">
        <f>BK2610</f>
        <v>West</v>
      </c>
      <c r="G2610" s="5" t="str">
        <f>_xlfn.CONCAT(E2610,F2610)</f>
        <v>DPP-2017-AUGWest</v>
      </c>
      <c r="H2610" s="5" t="str">
        <f>BB2610</f>
        <v>Withdrawn</v>
      </c>
      <c r="I2610" s="6" t="str">
        <f>BS2610</f>
        <v>Not Started</v>
      </c>
      <c r="J2610" s="1" t="s">
        <v>5753</v>
      </c>
      <c r="P2610" s="1" t="str">
        <f>BM2610</f>
        <v>NRIS</v>
      </c>
      <c r="Q2610" s="1" t="s">
        <v>6202</v>
      </c>
      <c r="R2610" s="1">
        <f>BP2610</f>
        <v>150</v>
      </c>
      <c r="T2610" s="1" t="str">
        <f>BQ2610</f>
        <v>Wind</v>
      </c>
      <c r="U2610" s="1" t="str">
        <f>BH2610</f>
        <v>Humboldt County</v>
      </c>
      <c r="V2610" s="1" t="str">
        <f>BI2610</f>
        <v>IA</v>
      </c>
      <c r="Z2610" s="1">
        <v>1</v>
      </c>
      <c r="AA2610" s="1">
        <f>IF(H2610="Withdrawn",0,1)</f>
        <v>0</v>
      </c>
      <c r="AB2610" s="36">
        <v>600000</v>
      </c>
      <c r="AC2610" s="36">
        <v>856128</v>
      </c>
      <c r="AJ2610" s="5"/>
      <c r="AK2610" s="32">
        <v>1579920</v>
      </c>
      <c r="AL2610" s="32">
        <f>SUM(AB2610:AK2610)</f>
        <v>3036048</v>
      </c>
      <c r="AM2610" s="32">
        <v>0</v>
      </c>
      <c r="AN2610" s="32">
        <v>34212765</v>
      </c>
      <c r="AO2610" s="32"/>
      <c r="AP2610" s="32">
        <v>15180241</v>
      </c>
      <c r="AQ2610" s="32"/>
      <c r="AR2610" s="32">
        <f>AM2610+AP2610</f>
        <v>15180241</v>
      </c>
      <c r="AS2610" s="32">
        <f>AR2610+AN2610+AO2610+AQ2610</f>
        <v>49393006</v>
      </c>
      <c r="AT2610" s="28">
        <f>AR2610/($R2610*1000)</f>
        <v>101.20160666666666</v>
      </c>
      <c r="AU2610" s="28">
        <f>AS2610/($R2610*1000)</f>
        <v>329.28670666666665</v>
      </c>
      <c r="AV2610" s="16">
        <f>IF(P2610 = "NRIS",AS2610,AR2610)</f>
        <v>49393006</v>
      </c>
      <c r="BB2610" s="1" t="s">
        <v>73</v>
      </c>
      <c r="BC2610" s="2">
        <v>42902</v>
      </c>
      <c r="BD2610" s="2">
        <v>44225</v>
      </c>
      <c r="BF2610" s="2">
        <v>44378</v>
      </c>
      <c r="BG2610" s="1" t="s">
        <v>251</v>
      </c>
      <c r="BH2610" s="1" t="s">
        <v>5754</v>
      </c>
      <c r="BI2610" s="1" t="s">
        <v>89</v>
      </c>
      <c r="BJ2610" s="1" t="s">
        <v>3692</v>
      </c>
      <c r="BK2610" s="1" t="s">
        <v>725</v>
      </c>
      <c r="BL2610" s="1" t="s">
        <v>2376</v>
      </c>
      <c r="BM2610" s="1" t="s">
        <v>126</v>
      </c>
      <c r="BN2610" s="1" t="s">
        <v>5755</v>
      </c>
      <c r="BO2610" s="1">
        <v>150</v>
      </c>
      <c r="BP2610" s="1">
        <v>150</v>
      </c>
      <c r="BQ2610" s="1" t="s">
        <v>97</v>
      </c>
      <c r="BR2610" s="1" t="s">
        <v>98</v>
      </c>
      <c r="BS2610" s="1" t="s">
        <v>84</v>
      </c>
      <c r="BU2610" s="1">
        <v>150</v>
      </c>
      <c r="BV2610" s="1">
        <v>150</v>
      </c>
      <c r="BW2610" s="1">
        <v>0</v>
      </c>
      <c r="BX2610" s="1">
        <v>0</v>
      </c>
    </row>
    <row r="2611" spans="4:76" hidden="1" x14ac:dyDescent="0.25">
      <c r="D2611" s="4"/>
      <c r="E2611" s="5" t="str">
        <f>BJ2611</f>
        <v>DPP-2017-AUG</v>
      </c>
      <c r="F2611" s="5" t="str">
        <f>BK2611</f>
        <v>Central</v>
      </c>
      <c r="H2611" s="5" t="str">
        <f>BB2611</f>
        <v>Withdrawn</v>
      </c>
      <c r="I2611" s="6" t="str">
        <f>BS2611</f>
        <v>Not Started</v>
      </c>
      <c r="J2611" s="1" t="s">
        <v>5259</v>
      </c>
      <c r="P2611" s="1" t="str">
        <f>BM2611</f>
        <v>NRIS</v>
      </c>
      <c r="R2611" s="1">
        <f>BP2611</f>
        <v>200</v>
      </c>
      <c r="T2611" s="1" t="str">
        <f>BQ2611</f>
        <v>Wind</v>
      </c>
      <c r="U2611" s="1" t="str">
        <f>BH2611</f>
        <v>Gibson County</v>
      </c>
      <c r="V2611" s="1" t="str">
        <f>BI2611</f>
        <v>IN</v>
      </c>
      <c r="AB2611" s="1"/>
      <c r="AC2611" s="1"/>
      <c r="AJ2611" s="5"/>
      <c r="AK2611" s="5"/>
      <c r="AL2611" s="5"/>
      <c r="AM2611" s="5"/>
      <c r="AN2611" s="5"/>
      <c r="AO2611" s="5"/>
      <c r="AP2611" s="5"/>
      <c r="AQ2611" s="5"/>
      <c r="AR2611" s="32"/>
      <c r="AS2611" s="32"/>
      <c r="AT2611" s="28">
        <f>AR2611/($R2611*1000)</f>
        <v>0</v>
      </c>
      <c r="AU2611" s="28">
        <f>AS2611/($R2611*1000)</f>
        <v>0</v>
      </c>
      <c r="BB2611" s="1" t="s">
        <v>73</v>
      </c>
      <c r="BC2611" s="2">
        <v>42902</v>
      </c>
      <c r="BD2611" s="2">
        <v>43871</v>
      </c>
      <c r="BF2611" s="2">
        <v>44013</v>
      </c>
      <c r="BG2611" s="1" t="s">
        <v>197</v>
      </c>
      <c r="BH2611" s="1" t="s">
        <v>198</v>
      </c>
      <c r="BI2611" s="1" t="s">
        <v>103</v>
      </c>
      <c r="BJ2611" s="1" t="s">
        <v>3692</v>
      </c>
      <c r="BK2611" s="1" t="s">
        <v>2435</v>
      </c>
      <c r="BL2611" s="1" t="s">
        <v>726</v>
      </c>
      <c r="BM2611" s="1" t="s">
        <v>126</v>
      </c>
      <c r="BN2611" s="1" t="s">
        <v>5260</v>
      </c>
      <c r="BO2611" s="1">
        <v>200</v>
      </c>
      <c r="BP2611" s="1">
        <v>200</v>
      </c>
      <c r="BQ2611" s="1" t="s">
        <v>97</v>
      </c>
      <c r="BR2611" s="1" t="s">
        <v>98</v>
      </c>
      <c r="BS2611" s="1" t="s">
        <v>84</v>
      </c>
      <c r="BT2611" s="2">
        <v>44818</v>
      </c>
      <c r="BU2611" s="1">
        <v>200</v>
      </c>
      <c r="BV2611" s="1">
        <v>200</v>
      </c>
      <c r="BW2611" s="1">
        <v>200</v>
      </c>
      <c r="BX2611" s="1">
        <v>200</v>
      </c>
    </row>
    <row r="2612" spans="4:76" hidden="1" x14ac:dyDescent="0.25">
      <c r="D2612" s="4"/>
      <c r="E2612" s="5" t="str">
        <f>BJ2612</f>
        <v>DPP-2017-AUG</v>
      </c>
      <c r="F2612" s="5" t="str">
        <f>BK2612</f>
        <v>Central</v>
      </c>
      <c r="H2612" s="5" t="str">
        <f>BB2612</f>
        <v>Withdrawn</v>
      </c>
      <c r="I2612" s="6" t="str">
        <f>BS2612</f>
        <v>Not Started</v>
      </c>
      <c r="J2612" s="1" t="s">
        <v>5261</v>
      </c>
      <c r="P2612" s="1" t="str">
        <f>BM2612</f>
        <v>NRIS</v>
      </c>
      <c r="R2612" s="1">
        <f>BP2612</f>
        <v>200</v>
      </c>
      <c r="T2612" s="1" t="str">
        <f>BQ2612</f>
        <v>Wind</v>
      </c>
      <c r="U2612" s="1" t="str">
        <f>BH2612</f>
        <v>Gibson County</v>
      </c>
      <c r="V2612" s="1" t="str">
        <f>BI2612</f>
        <v>IN</v>
      </c>
      <c r="AB2612" s="1"/>
      <c r="AC2612" s="1"/>
      <c r="AJ2612" s="5"/>
      <c r="AK2612" s="5"/>
      <c r="AL2612" s="5"/>
      <c r="AM2612" s="5"/>
      <c r="AN2612" s="5"/>
      <c r="AO2612" s="5"/>
      <c r="AP2612" s="5"/>
      <c r="AQ2612" s="5"/>
      <c r="AR2612" s="32"/>
      <c r="AS2612" s="32"/>
      <c r="AT2612" s="28">
        <f>AR2612/($R2612*1000)</f>
        <v>0</v>
      </c>
      <c r="AU2612" s="28">
        <f>AS2612/($R2612*1000)</f>
        <v>0</v>
      </c>
      <c r="BB2612" s="1" t="s">
        <v>73</v>
      </c>
      <c r="BC2612" s="2">
        <v>42902</v>
      </c>
      <c r="BD2612" s="2">
        <v>43871</v>
      </c>
      <c r="BF2612" s="2">
        <v>44013</v>
      </c>
      <c r="BG2612" s="1" t="s">
        <v>101</v>
      </c>
      <c r="BH2612" s="1" t="s">
        <v>198</v>
      </c>
      <c r="BI2612" s="1" t="s">
        <v>103</v>
      </c>
      <c r="BJ2612" s="1" t="s">
        <v>3692</v>
      </c>
      <c r="BK2612" s="1" t="s">
        <v>2435</v>
      </c>
      <c r="BL2612" s="1" t="s">
        <v>726</v>
      </c>
      <c r="BM2612" s="1" t="s">
        <v>126</v>
      </c>
      <c r="BN2612" s="1" t="s">
        <v>3112</v>
      </c>
      <c r="BO2612" s="1">
        <v>200</v>
      </c>
      <c r="BP2612" s="1">
        <v>200</v>
      </c>
      <c r="BQ2612" s="1" t="s">
        <v>97</v>
      </c>
      <c r="BR2612" s="1" t="s">
        <v>98</v>
      </c>
      <c r="BS2612" s="1" t="s">
        <v>84</v>
      </c>
      <c r="BT2612" s="2">
        <v>44440</v>
      </c>
      <c r="BU2612" s="1">
        <v>200</v>
      </c>
      <c r="BV2612" s="1">
        <v>200</v>
      </c>
      <c r="BW2612" s="1">
        <v>200</v>
      </c>
      <c r="BX2612" s="1">
        <v>200</v>
      </c>
    </row>
    <row r="2613" spans="4:76" hidden="1" x14ac:dyDescent="0.25">
      <c r="D2613" s="4"/>
      <c r="E2613" s="5" t="str">
        <f>BJ2613</f>
        <v>DPP-2020-Cycle</v>
      </c>
      <c r="F2613" s="5" t="str">
        <f>BK2613</f>
        <v>East (ITC)</v>
      </c>
      <c r="H2613" s="5" t="str">
        <f>BB2613</f>
        <v>Active</v>
      </c>
      <c r="I2613" s="6" t="str">
        <f>BS2613</f>
        <v>Not Started</v>
      </c>
      <c r="J2613" s="1" t="s">
        <v>4344</v>
      </c>
      <c r="P2613" s="1" t="str">
        <f>BM2613</f>
        <v>ERIS</v>
      </c>
      <c r="R2613" s="1">
        <f>BP2613</f>
        <v>25</v>
      </c>
      <c r="T2613" s="1" t="str">
        <f>BQ2613</f>
        <v>Gas</v>
      </c>
      <c r="U2613" s="1" t="str">
        <f>BH2613</f>
        <v>Wayne</v>
      </c>
      <c r="V2613" s="1" t="str">
        <f>BI2613</f>
        <v>MI</v>
      </c>
      <c r="AB2613" s="1"/>
      <c r="AC2613" s="1"/>
      <c r="AJ2613" s="5"/>
      <c r="AK2613" s="5"/>
      <c r="AL2613" s="5"/>
      <c r="AM2613" s="5"/>
      <c r="AN2613" s="5"/>
      <c r="AO2613" s="5"/>
      <c r="AP2613" s="5"/>
      <c r="AQ2613" s="5"/>
      <c r="AR2613" s="5"/>
      <c r="AS2613" s="5"/>
      <c r="AT2613" s="5"/>
      <c r="AU2613" s="5"/>
      <c r="BB2613" s="1" t="s">
        <v>2374</v>
      </c>
      <c r="BC2613" s="2">
        <v>44036</v>
      </c>
      <c r="BF2613" s="2">
        <v>44348</v>
      </c>
      <c r="BG2613" s="1" t="s">
        <v>128</v>
      </c>
      <c r="BH2613" s="1" t="s">
        <v>4345</v>
      </c>
      <c r="BI2613" s="1" t="s">
        <v>130</v>
      </c>
      <c r="BJ2613" s="1" t="s">
        <v>3565</v>
      </c>
      <c r="BK2613" s="1" t="s">
        <v>1808</v>
      </c>
      <c r="BL2613" s="1" t="s">
        <v>2857</v>
      </c>
      <c r="BM2613" s="1" t="s">
        <v>62</v>
      </c>
      <c r="BN2613" s="1" t="s">
        <v>4346</v>
      </c>
      <c r="BO2613" s="1">
        <v>0</v>
      </c>
      <c r="BP2613" s="1">
        <v>25</v>
      </c>
      <c r="BQ2613" s="1" t="s">
        <v>64</v>
      </c>
      <c r="BR2613" s="1" t="s">
        <v>94</v>
      </c>
      <c r="BS2613" s="1" t="s">
        <v>84</v>
      </c>
      <c r="BU2613" s="1">
        <v>0</v>
      </c>
      <c r="BV2613" s="1">
        <v>0</v>
      </c>
      <c r="BW2613" s="1">
        <v>0</v>
      </c>
      <c r="BX2613" s="1">
        <v>0</v>
      </c>
    </row>
    <row r="2614" spans="4:76" hidden="1" x14ac:dyDescent="0.25">
      <c r="D2614" s="4"/>
      <c r="E2614" s="5" t="str">
        <f>BJ2614</f>
        <v>DPP-2017-AUG</v>
      </c>
      <c r="F2614" s="5" t="str">
        <f>BK2614</f>
        <v>Central</v>
      </c>
      <c r="H2614" s="5" t="str">
        <f>BB2614</f>
        <v>Done</v>
      </c>
      <c r="I2614" s="6" t="str">
        <f>BS2614</f>
        <v>Under Construction</v>
      </c>
      <c r="J2614" s="1" t="s">
        <v>5821</v>
      </c>
      <c r="P2614" s="1" t="str">
        <f>BM2614</f>
        <v>ERIS</v>
      </c>
      <c r="R2614" s="1">
        <f>BP2614</f>
        <v>300</v>
      </c>
      <c r="T2614" s="1" t="str">
        <f>BQ2614</f>
        <v>Wind</v>
      </c>
      <c r="U2614" s="1" t="str">
        <f>BH2614</f>
        <v>Knox County</v>
      </c>
      <c r="V2614" s="1" t="str">
        <f>BI2614</f>
        <v>IL</v>
      </c>
      <c r="AB2614" s="1"/>
      <c r="AC2614" s="1"/>
      <c r="AJ2614" s="5"/>
      <c r="AK2614" s="5"/>
      <c r="AL2614" s="5"/>
      <c r="AM2614" s="5"/>
      <c r="AN2614" s="5"/>
      <c r="AO2614" s="5"/>
      <c r="AP2614" s="5"/>
      <c r="AQ2614" s="5"/>
      <c r="AR2614" s="32"/>
      <c r="AS2614" s="32"/>
      <c r="AT2614" s="28">
        <f>AR2614/($R2614*1000)</f>
        <v>0</v>
      </c>
      <c r="AU2614" s="28">
        <f>AS2614/($R2614*1000)</f>
        <v>0</v>
      </c>
      <c r="BB2614" s="1" t="s">
        <v>58</v>
      </c>
      <c r="BC2614" s="2">
        <v>42902</v>
      </c>
      <c r="BE2614" s="2">
        <v>43809</v>
      </c>
      <c r="BF2614" s="2">
        <v>44075</v>
      </c>
      <c r="BG2614" s="1" t="s">
        <v>2444</v>
      </c>
      <c r="BH2614" s="1" t="s">
        <v>869</v>
      </c>
      <c r="BI2614" s="1" t="s">
        <v>124</v>
      </c>
      <c r="BJ2614" s="1" t="s">
        <v>3692</v>
      </c>
      <c r="BK2614" s="1" t="s">
        <v>2435</v>
      </c>
      <c r="BL2614" s="1" t="s">
        <v>726</v>
      </c>
      <c r="BM2614" s="1" t="s">
        <v>62</v>
      </c>
      <c r="BN2614" s="1" t="s">
        <v>5822</v>
      </c>
      <c r="BO2614" s="1">
        <v>300</v>
      </c>
      <c r="BP2614" s="1">
        <v>300</v>
      </c>
      <c r="BQ2614" s="1" t="s">
        <v>97</v>
      </c>
      <c r="BR2614" s="1" t="s">
        <v>98</v>
      </c>
      <c r="BS2614" s="1" t="s">
        <v>71</v>
      </c>
      <c r="BT2614" s="2">
        <v>44344</v>
      </c>
      <c r="BU2614" s="1">
        <v>147</v>
      </c>
      <c r="BV2614" s="1">
        <v>0</v>
      </c>
      <c r="BW2614" s="1">
        <v>147</v>
      </c>
      <c r="BX2614" s="1">
        <v>0</v>
      </c>
    </row>
    <row r="2615" spans="4:76" hidden="1" x14ac:dyDescent="0.25">
      <c r="D2615" s="4"/>
      <c r="E2615" s="5" t="str">
        <f>BJ2615</f>
        <v>DPP-2017-AUG</v>
      </c>
      <c r="F2615" s="5" t="str">
        <f>BK2615</f>
        <v>Central</v>
      </c>
      <c r="H2615" s="5" t="str">
        <f>BB2615</f>
        <v>Done</v>
      </c>
      <c r="I2615" s="6" t="str">
        <f>BS2615</f>
        <v>Under Construction</v>
      </c>
      <c r="J2615" s="1" t="s">
        <v>5823</v>
      </c>
      <c r="P2615" s="1" t="str">
        <f>BM2615</f>
        <v>NRIS</v>
      </c>
      <c r="R2615" s="1">
        <f>BP2615</f>
        <v>120</v>
      </c>
      <c r="T2615" s="1" t="str">
        <f>BQ2615</f>
        <v>Wind</v>
      </c>
      <c r="U2615" s="1" t="str">
        <f>BH2615</f>
        <v>Ford County</v>
      </c>
      <c r="V2615" s="1" t="str">
        <f>BI2615</f>
        <v>IL</v>
      </c>
      <c r="AB2615" s="1"/>
      <c r="AC2615" s="1"/>
      <c r="AJ2615" s="5"/>
      <c r="AK2615" s="5"/>
      <c r="AL2615" s="5"/>
      <c r="AM2615" s="5"/>
      <c r="AN2615" s="5"/>
      <c r="AO2615" s="5"/>
      <c r="AP2615" s="5"/>
      <c r="AQ2615" s="5"/>
      <c r="AR2615" s="32"/>
      <c r="AS2615" s="32"/>
      <c r="AT2615" s="28">
        <f>AR2615/($R2615*1000)</f>
        <v>0</v>
      </c>
      <c r="AU2615" s="28">
        <f>AS2615/($R2615*1000)</f>
        <v>0</v>
      </c>
      <c r="BB2615" s="1" t="s">
        <v>58</v>
      </c>
      <c r="BC2615" s="2">
        <v>42902</v>
      </c>
      <c r="BE2615" s="2">
        <v>43805</v>
      </c>
      <c r="BF2615" s="2">
        <v>44075</v>
      </c>
      <c r="BG2615" s="1" t="s">
        <v>122</v>
      </c>
      <c r="BH2615" s="1" t="s">
        <v>736</v>
      </c>
      <c r="BI2615" s="1" t="s">
        <v>124</v>
      </c>
      <c r="BJ2615" s="1" t="s">
        <v>3692</v>
      </c>
      <c r="BK2615" s="1" t="s">
        <v>2435</v>
      </c>
      <c r="BL2615" s="1" t="s">
        <v>726</v>
      </c>
      <c r="BM2615" s="1" t="s">
        <v>126</v>
      </c>
      <c r="BN2615" s="1" t="s">
        <v>5824</v>
      </c>
      <c r="BO2615" s="1">
        <v>120</v>
      </c>
      <c r="BP2615" s="1">
        <v>120</v>
      </c>
      <c r="BQ2615" s="1" t="s">
        <v>97</v>
      </c>
      <c r="BR2615" s="1" t="s">
        <v>98</v>
      </c>
      <c r="BS2615" s="1" t="s">
        <v>71</v>
      </c>
      <c r="BT2615" s="2">
        <v>44348</v>
      </c>
      <c r="BU2615" s="1">
        <v>120</v>
      </c>
      <c r="BV2615" s="1">
        <v>52</v>
      </c>
      <c r="BW2615" s="1">
        <v>120</v>
      </c>
      <c r="BX2615" s="1">
        <v>52</v>
      </c>
    </row>
    <row r="2616" spans="4:76" hidden="1" x14ac:dyDescent="0.25">
      <c r="D2616" s="4"/>
      <c r="E2616" s="5" t="str">
        <f>BJ2616</f>
        <v>DPP-2017-AUG</v>
      </c>
      <c r="F2616" s="5" t="str">
        <f>BK2616</f>
        <v>East (ITC)</v>
      </c>
      <c r="H2616" s="5" t="str">
        <f>BB2616</f>
        <v>Withdrawn</v>
      </c>
      <c r="I2616" s="6" t="str">
        <f>BS2616</f>
        <v>Not Started</v>
      </c>
      <c r="J2616" s="1" t="s">
        <v>4720</v>
      </c>
      <c r="P2616" s="1" t="str">
        <f>BM2616</f>
        <v>NRIS</v>
      </c>
      <c r="R2616" s="1">
        <f>BP2616</f>
        <v>140</v>
      </c>
      <c r="T2616" s="1" t="str">
        <f>BQ2616</f>
        <v>Solar</v>
      </c>
      <c r="U2616" s="1" t="str">
        <f>BH2616</f>
        <v>Hillsdale County</v>
      </c>
      <c r="V2616" s="1" t="str">
        <f>BI2616</f>
        <v>MI</v>
      </c>
      <c r="AB2616" s="1"/>
      <c r="AC2616" s="1"/>
      <c r="AJ2616" s="5"/>
      <c r="AK2616" s="5"/>
      <c r="AL2616" s="5"/>
      <c r="AM2616" s="5"/>
      <c r="AN2616" s="5"/>
      <c r="AO2616" s="5"/>
      <c r="AP2616" s="5"/>
      <c r="AQ2616" s="5"/>
      <c r="AR2616" s="32"/>
      <c r="AS2616" s="32"/>
      <c r="AT2616" s="28">
        <f>AR2616/($R2616*1000)</f>
        <v>0</v>
      </c>
      <c r="AU2616" s="28">
        <f>AS2616/($R2616*1000)</f>
        <v>0</v>
      </c>
      <c r="BB2616" s="1" t="s">
        <v>73</v>
      </c>
      <c r="BC2616" s="2">
        <v>42902</v>
      </c>
      <c r="BD2616" s="2">
        <v>43474</v>
      </c>
      <c r="BF2616" s="2">
        <v>43922</v>
      </c>
      <c r="BG2616" s="1" t="s">
        <v>139</v>
      </c>
      <c r="BH2616" s="1" t="s">
        <v>1163</v>
      </c>
      <c r="BI2616" s="1" t="s">
        <v>130</v>
      </c>
      <c r="BJ2616" s="1" t="s">
        <v>3692</v>
      </c>
      <c r="BK2616" s="1" t="s">
        <v>1808</v>
      </c>
      <c r="BL2616" s="1" t="s">
        <v>726</v>
      </c>
      <c r="BM2616" s="1" t="s">
        <v>126</v>
      </c>
      <c r="BN2616" s="1" t="s">
        <v>4721</v>
      </c>
      <c r="BO2616" s="1">
        <v>140</v>
      </c>
      <c r="BP2616" s="1">
        <v>140</v>
      </c>
      <c r="BQ2616" s="1" t="s">
        <v>1485</v>
      </c>
      <c r="BR2616" s="1" t="s">
        <v>1486</v>
      </c>
      <c r="BS2616" s="1" t="s">
        <v>84</v>
      </c>
      <c r="BU2616" s="1">
        <v>0</v>
      </c>
      <c r="BV2616" s="1">
        <v>0</v>
      </c>
      <c r="BW2616" s="1">
        <v>0</v>
      </c>
      <c r="BX2616" s="1">
        <v>0</v>
      </c>
    </row>
    <row r="2617" spans="4:76" hidden="1" x14ac:dyDescent="0.25">
      <c r="D2617" s="4"/>
      <c r="E2617" s="5" t="str">
        <f>BJ2617</f>
        <v>DPP-2017-AUG</v>
      </c>
      <c r="F2617" s="5" t="str">
        <f>BK2617</f>
        <v>Central</v>
      </c>
      <c r="H2617" s="5" t="str">
        <f>BB2617</f>
        <v>Done</v>
      </c>
      <c r="I2617" s="6" t="str">
        <f>BS2617</f>
        <v>Under Construction</v>
      </c>
      <c r="J2617" s="1" t="s">
        <v>5827</v>
      </c>
      <c r="P2617" s="1" t="str">
        <f>BM2617</f>
        <v>NRIS</v>
      </c>
      <c r="R2617" s="1">
        <f>BP2617</f>
        <v>90</v>
      </c>
      <c r="T2617" s="1" t="str">
        <f>BQ2617</f>
        <v>Solar</v>
      </c>
      <c r="U2617" s="1" t="str">
        <f>BH2617</f>
        <v>Jasper County</v>
      </c>
      <c r="V2617" s="1" t="str">
        <f>BI2617</f>
        <v>IN</v>
      </c>
      <c r="AB2617" s="1"/>
      <c r="AC2617" s="1"/>
      <c r="AJ2617" s="5"/>
      <c r="AK2617" s="5"/>
      <c r="AL2617" s="5"/>
      <c r="AM2617" s="5"/>
      <c r="AN2617" s="5"/>
      <c r="AO2617" s="5"/>
      <c r="AP2617" s="5"/>
      <c r="AQ2617" s="5"/>
      <c r="AR2617" s="32"/>
      <c r="AS2617" s="32"/>
      <c r="AT2617" s="28">
        <f>AR2617/($R2617*1000)</f>
        <v>0</v>
      </c>
      <c r="AU2617" s="28">
        <f>AS2617/($R2617*1000)</f>
        <v>0</v>
      </c>
      <c r="BB2617" s="1" t="s">
        <v>58</v>
      </c>
      <c r="BC2617" s="2">
        <v>42902</v>
      </c>
      <c r="BE2617" s="2">
        <v>43725</v>
      </c>
      <c r="BF2617" s="2">
        <v>43922</v>
      </c>
      <c r="BG2617" s="1" t="s">
        <v>804</v>
      </c>
      <c r="BH2617" s="1" t="s">
        <v>848</v>
      </c>
      <c r="BI2617" s="1" t="s">
        <v>103</v>
      </c>
      <c r="BJ2617" s="1" t="s">
        <v>3692</v>
      </c>
      <c r="BK2617" s="1" t="s">
        <v>2435</v>
      </c>
      <c r="BL2617" s="1" t="s">
        <v>726</v>
      </c>
      <c r="BM2617" s="1" t="s">
        <v>126</v>
      </c>
      <c r="BN2617" s="1" t="s">
        <v>5828</v>
      </c>
      <c r="BO2617" s="1">
        <v>90</v>
      </c>
      <c r="BP2617" s="1">
        <v>90</v>
      </c>
      <c r="BQ2617" s="1" t="s">
        <v>1485</v>
      </c>
      <c r="BR2617" s="1" t="s">
        <v>1486</v>
      </c>
      <c r="BS2617" s="1" t="s">
        <v>71</v>
      </c>
      <c r="BT2617" s="2">
        <v>44287</v>
      </c>
      <c r="BU2617" s="1">
        <v>90</v>
      </c>
      <c r="BV2617" s="1">
        <v>90</v>
      </c>
      <c r="BW2617" s="1">
        <v>90</v>
      </c>
      <c r="BX2617" s="1">
        <v>90</v>
      </c>
    </row>
    <row r="2618" spans="4:76" hidden="1" x14ac:dyDescent="0.25">
      <c r="D2618" s="4"/>
      <c r="E2618" s="5" t="str">
        <f>BJ2618</f>
        <v>DPP-2017-AUG</v>
      </c>
      <c r="F2618" s="5" t="str">
        <f>BK2618</f>
        <v>Central</v>
      </c>
      <c r="H2618" s="5" t="str">
        <f>BB2618</f>
        <v>Done</v>
      </c>
      <c r="I2618" s="6" t="str">
        <f>BS2618</f>
        <v>Under Construction</v>
      </c>
      <c r="J2618" s="1" t="s">
        <v>5829</v>
      </c>
      <c r="P2618" s="1" t="str">
        <f>BM2618</f>
        <v>NRIS</v>
      </c>
      <c r="R2618" s="1">
        <f>BP2618</f>
        <v>250</v>
      </c>
      <c r="T2618" s="1" t="str">
        <f>BQ2618</f>
        <v>Wind</v>
      </c>
      <c r="U2618" s="1" t="str">
        <f>BH2618</f>
        <v>Christian County</v>
      </c>
      <c r="V2618" s="1" t="str">
        <f>BI2618</f>
        <v>IL</v>
      </c>
      <c r="AB2618" s="1"/>
      <c r="AC2618" s="1"/>
      <c r="AJ2618" s="5"/>
      <c r="AK2618" s="5"/>
      <c r="AL2618" s="5"/>
      <c r="AM2618" s="5"/>
      <c r="AN2618" s="5"/>
      <c r="AO2618" s="5"/>
      <c r="AP2618" s="5"/>
      <c r="AQ2618" s="5"/>
      <c r="AR2618" s="32"/>
      <c r="AS2618" s="32"/>
      <c r="AT2618" s="28">
        <f>AR2618/($R2618*1000)</f>
        <v>0</v>
      </c>
      <c r="AU2618" s="28">
        <f>AS2618/($R2618*1000)</f>
        <v>0</v>
      </c>
      <c r="BB2618" s="1" t="s">
        <v>58</v>
      </c>
      <c r="BC2618" s="2">
        <v>42902</v>
      </c>
      <c r="BE2618" s="2">
        <v>43938</v>
      </c>
      <c r="BF2618" s="2">
        <v>44104</v>
      </c>
      <c r="BG2618" s="1" t="s">
        <v>2444</v>
      </c>
      <c r="BH2618" s="1" t="s">
        <v>2311</v>
      </c>
      <c r="BI2618" s="1" t="s">
        <v>124</v>
      </c>
      <c r="BJ2618" s="1" t="s">
        <v>3692</v>
      </c>
      <c r="BK2618" s="1" t="s">
        <v>2435</v>
      </c>
      <c r="BL2618" s="1" t="s">
        <v>726</v>
      </c>
      <c r="BM2618" s="1" t="s">
        <v>126</v>
      </c>
      <c r="BN2618" s="1" t="s">
        <v>5830</v>
      </c>
      <c r="BO2618" s="1">
        <v>250</v>
      </c>
      <c r="BP2618" s="1">
        <v>250</v>
      </c>
      <c r="BQ2618" s="1" t="s">
        <v>97</v>
      </c>
      <c r="BR2618" s="1" t="s">
        <v>98</v>
      </c>
      <c r="BS2618" s="1" t="s">
        <v>71</v>
      </c>
      <c r="BT2618" s="2">
        <v>44344</v>
      </c>
      <c r="BU2618" s="1">
        <v>250</v>
      </c>
      <c r="BV2618" s="1">
        <v>250</v>
      </c>
      <c r="BW2618" s="1">
        <v>235</v>
      </c>
      <c r="BX2618" s="1">
        <v>235</v>
      </c>
    </row>
    <row r="2619" spans="4:76" hidden="1" x14ac:dyDescent="0.25">
      <c r="D2619" s="4"/>
      <c r="E2619" s="5" t="str">
        <f>BJ2619</f>
        <v>DPP-2017-AUG</v>
      </c>
      <c r="F2619" s="5" t="str">
        <f>BK2619</f>
        <v>East (UP)</v>
      </c>
      <c r="H2619" s="5" t="str">
        <f>BB2619</f>
        <v>Done</v>
      </c>
      <c r="I2619" s="6" t="str">
        <f>BS2619</f>
        <v>Under Construction</v>
      </c>
      <c r="J2619" s="1" t="s">
        <v>5831</v>
      </c>
      <c r="P2619" s="1" t="str">
        <f>BM2619</f>
        <v>NRIS</v>
      </c>
      <c r="R2619" s="1">
        <f>BP2619</f>
        <v>125</v>
      </c>
      <c r="T2619" s="1" t="str">
        <f>BQ2619</f>
        <v>Solar</v>
      </c>
      <c r="U2619" s="1" t="str">
        <f>BH2619</f>
        <v>Delta County</v>
      </c>
      <c r="V2619" s="1" t="str">
        <f>BI2619</f>
        <v>MI</v>
      </c>
      <c r="AB2619" s="1"/>
      <c r="AC2619" s="1"/>
      <c r="AJ2619" s="5"/>
      <c r="AK2619" s="5"/>
      <c r="AL2619" s="5"/>
      <c r="AM2619" s="5"/>
      <c r="AN2619" s="5"/>
      <c r="AO2619" s="5"/>
      <c r="AP2619" s="5"/>
      <c r="AQ2619" s="5"/>
      <c r="AR2619" s="32"/>
      <c r="AS2619" s="32"/>
      <c r="AT2619" s="28">
        <f>AR2619/($R2619*1000)</f>
        <v>0</v>
      </c>
      <c r="AU2619" s="28">
        <f>AS2619/($R2619*1000)</f>
        <v>0</v>
      </c>
      <c r="BB2619" s="1" t="s">
        <v>58</v>
      </c>
      <c r="BC2619" s="2">
        <v>42902</v>
      </c>
      <c r="BE2619" s="2">
        <v>43642</v>
      </c>
      <c r="BF2619" s="2">
        <v>43922</v>
      </c>
      <c r="BG2619" s="1" t="s">
        <v>74</v>
      </c>
      <c r="BH2619" s="1" t="s">
        <v>808</v>
      </c>
      <c r="BI2619" s="1" t="s">
        <v>130</v>
      </c>
      <c r="BJ2619" s="1" t="s">
        <v>3692</v>
      </c>
      <c r="BK2619" s="1" t="s">
        <v>3350</v>
      </c>
      <c r="BL2619" s="1" t="s">
        <v>726</v>
      </c>
      <c r="BM2619" s="1" t="s">
        <v>126</v>
      </c>
      <c r="BN2619" s="1" t="s">
        <v>5832</v>
      </c>
      <c r="BO2619" s="1">
        <v>125</v>
      </c>
      <c r="BP2619" s="1">
        <v>125</v>
      </c>
      <c r="BQ2619" s="1" t="s">
        <v>1485</v>
      </c>
      <c r="BR2619" s="1" t="s">
        <v>1486</v>
      </c>
      <c r="BS2619" s="1" t="s">
        <v>71</v>
      </c>
      <c r="BT2619" s="2">
        <v>44652</v>
      </c>
      <c r="BU2619" s="1">
        <v>125</v>
      </c>
      <c r="BV2619" s="1">
        <v>125</v>
      </c>
      <c r="BW2619" s="1">
        <v>125</v>
      </c>
      <c r="BX2619" s="1">
        <v>125</v>
      </c>
    </row>
    <row r="2620" spans="4:76" hidden="1" x14ac:dyDescent="0.25">
      <c r="D2620" s="4"/>
      <c r="E2620" s="5" t="str">
        <f>BJ2620</f>
        <v>DPP-2017-AUG</v>
      </c>
      <c r="F2620" s="5" t="str">
        <f>BK2620</f>
        <v>East (ATC)</v>
      </c>
      <c r="H2620" s="5" t="str">
        <f>BB2620</f>
        <v>Done</v>
      </c>
      <c r="I2620" s="6" t="str">
        <f>BS2620</f>
        <v>Under Construction</v>
      </c>
      <c r="J2620" s="1" t="s">
        <v>5833</v>
      </c>
      <c r="P2620" s="1" t="str">
        <f>BM2620</f>
        <v>NRIS</v>
      </c>
      <c r="R2620" s="1">
        <f>BP2620</f>
        <v>250</v>
      </c>
      <c r="T2620" s="1" t="str">
        <f>BQ2620</f>
        <v>Solar</v>
      </c>
      <c r="U2620" s="1" t="str">
        <f>BH2620</f>
        <v>Rock County</v>
      </c>
      <c r="V2620" s="1" t="str">
        <f>BI2620</f>
        <v>WI</v>
      </c>
      <c r="AB2620" s="1"/>
      <c r="AC2620" s="1"/>
      <c r="AJ2620" s="5"/>
      <c r="AK2620" s="5"/>
      <c r="AL2620" s="5"/>
      <c r="AM2620" s="5"/>
      <c r="AN2620" s="5"/>
      <c r="AO2620" s="5"/>
      <c r="AP2620" s="5"/>
      <c r="AQ2620" s="5"/>
      <c r="AR2620" s="32"/>
      <c r="AS2620" s="32"/>
      <c r="AT2620" s="28">
        <f>AR2620/($R2620*1000)</f>
        <v>0</v>
      </c>
      <c r="AU2620" s="28">
        <f>AS2620/($R2620*1000)</f>
        <v>0</v>
      </c>
      <c r="BB2620" s="1" t="s">
        <v>58</v>
      </c>
      <c r="BC2620" s="2">
        <v>42902</v>
      </c>
      <c r="BE2620" s="2">
        <v>43945</v>
      </c>
      <c r="BF2620" s="2">
        <v>44469</v>
      </c>
      <c r="BG2620" s="1" t="s">
        <v>74</v>
      </c>
      <c r="BH2620" s="1" t="s">
        <v>158</v>
      </c>
      <c r="BI2620" s="1" t="s">
        <v>76</v>
      </c>
      <c r="BJ2620" s="1" t="s">
        <v>3692</v>
      </c>
      <c r="BK2620" s="1" t="s">
        <v>2196</v>
      </c>
      <c r="BL2620" s="1" t="s">
        <v>726</v>
      </c>
      <c r="BM2620" s="1" t="s">
        <v>126</v>
      </c>
      <c r="BN2620" s="1" t="s">
        <v>5834</v>
      </c>
      <c r="BO2620" s="1">
        <v>250</v>
      </c>
      <c r="BP2620" s="1">
        <v>250</v>
      </c>
      <c r="BQ2620" s="1" t="s">
        <v>1485</v>
      </c>
      <c r="BR2620" s="1" t="s">
        <v>1486</v>
      </c>
      <c r="BS2620" s="1" t="s">
        <v>71</v>
      </c>
      <c r="BT2620" s="2">
        <v>44828</v>
      </c>
      <c r="BU2620" s="1">
        <v>250</v>
      </c>
      <c r="BV2620" s="1">
        <v>250</v>
      </c>
      <c r="BW2620" s="1">
        <v>250</v>
      </c>
      <c r="BX2620" s="1">
        <v>250</v>
      </c>
    </row>
    <row r="2621" spans="4:76" hidden="1" x14ac:dyDescent="0.25">
      <c r="D2621" s="4"/>
      <c r="E2621" s="5" t="str">
        <f>BJ2621</f>
        <v>DPP-2017-AUG</v>
      </c>
      <c r="F2621" s="5" t="str">
        <f>BK2621</f>
        <v>Central</v>
      </c>
      <c r="H2621" s="5" t="str">
        <f>BB2621</f>
        <v>Withdrawn</v>
      </c>
      <c r="I2621" s="6" t="str">
        <f>BS2621</f>
        <v>Not Started</v>
      </c>
      <c r="J2621" s="1" t="s">
        <v>4695</v>
      </c>
      <c r="P2621" s="1" t="str">
        <f>BM2621</f>
        <v>NRIS</v>
      </c>
      <c r="R2621" s="1">
        <f>BP2621</f>
        <v>50</v>
      </c>
      <c r="T2621" s="1" t="str">
        <f>BQ2621</f>
        <v>Wind</v>
      </c>
      <c r="U2621" s="1" t="str">
        <f>BH2621</f>
        <v>Henry County</v>
      </c>
      <c r="V2621" s="1" t="str">
        <f>BI2621</f>
        <v>IN</v>
      </c>
      <c r="AB2621" s="1"/>
      <c r="AC2621" s="1"/>
      <c r="AJ2621" s="5"/>
      <c r="AK2621" s="5"/>
      <c r="AL2621" s="5"/>
      <c r="AM2621" s="5"/>
      <c r="AN2621" s="5"/>
      <c r="AO2621" s="5"/>
      <c r="AP2621" s="5"/>
      <c r="AQ2621" s="5"/>
      <c r="AR2621" s="32"/>
      <c r="AS2621" s="32"/>
      <c r="AT2621" s="28">
        <f>AR2621/($R2621*1000)</f>
        <v>0</v>
      </c>
      <c r="AU2621" s="28">
        <f>AS2621/($R2621*1000)</f>
        <v>0</v>
      </c>
      <c r="BB2621" s="1" t="s">
        <v>73</v>
      </c>
      <c r="BC2621" s="2">
        <v>42902</v>
      </c>
      <c r="BD2621" s="2">
        <v>43473</v>
      </c>
      <c r="BF2621" s="2">
        <v>43739</v>
      </c>
      <c r="BG2621" s="1" t="s">
        <v>101</v>
      </c>
      <c r="BH2621" s="1" t="s">
        <v>429</v>
      </c>
      <c r="BI2621" s="1" t="s">
        <v>103</v>
      </c>
      <c r="BJ2621" s="1" t="s">
        <v>3692</v>
      </c>
      <c r="BK2621" s="1" t="s">
        <v>2435</v>
      </c>
      <c r="BL2621" s="1" t="s">
        <v>726</v>
      </c>
      <c r="BM2621" s="1" t="s">
        <v>126</v>
      </c>
      <c r="BN2621" s="1" t="s">
        <v>4696</v>
      </c>
      <c r="BO2621" s="1">
        <v>50</v>
      </c>
      <c r="BP2621" s="1">
        <v>50</v>
      </c>
      <c r="BQ2621" s="1" t="s">
        <v>97</v>
      </c>
      <c r="BR2621" s="1" t="s">
        <v>98</v>
      </c>
      <c r="BS2621" s="1" t="s">
        <v>84</v>
      </c>
      <c r="BU2621" s="1">
        <v>0</v>
      </c>
      <c r="BV2621" s="1">
        <v>0</v>
      </c>
      <c r="BW2621" s="1">
        <v>0</v>
      </c>
      <c r="BX2621" s="1">
        <v>0</v>
      </c>
    </row>
    <row r="2622" spans="4:76" hidden="1" x14ac:dyDescent="0.25">
      <c r="D2622" s="4"/>
      <c r="E2622" s="5" t="str">
        <f>BJ2622</f>
        <v>DPP-2017-AUG</v>
      </c>
      <c r="F2622" s="5" t="str">
        <f>BK2622</f>
        <v>South</v>
      </c>
      <c r="H2622" s="5" t="str">
        <f>BB2622</f>
        <v>Withdrawn</v>
      </c>
      <c r="I2622" s="6" t="str">
        <f>BS2622</f>
        <v>Not Started</v>
      </c>
      <c r="J2622" s="1" t="s">
        <v>4621</v>
      </c>
      <c r="P2622" s="1" t="str">
        <f>BM2622</f>
        <v>NRIS</v>
      </c>
      <c r="R2622" s="1">
        <f>BP2622</f>
        <v>100</v>
      </c>
      <c r="T2622" s="1" t="str">
        <f>BQ2622</f>
        <v>Solar</v>
      </c>
      <c r="U2622" s="1" t="str">
        <f>BH2622</f>
        <v>Ouachita Parish</v>
      </c>
      <c r="V2622" s="1" t="str">
        <f>BI2622</f>
        <v>LA</v>
      </c>
      <c r="AB2622" s="1"/>
      <c r="AC2622" s="1"/>
      <c r="AJ2622" s="5"/>
      <c r="AK2622" s="5"/>
      <c r="AL2622" s="5"/>
      <c r="AM2622" s="5"/>
      <c r="AN2622" s="5"/>
      <c r="AO2622" s="5"/>
      <c r="AP2622" s="5"/>
      <c r="AQ2622" s="5"/>
      <c r="AR2622" s="32"/>
      <c r="AS2622" s="32"/>
      <c r="AT2622" s="28">
        <f>AR2622/($R2622*1000)</f>
        <v>0</v>
      </c>
      <c r="AU2622" s="28">
        <f>AS2622/($R2622*1000)</f>
        <v>0</v>
      </c>
      <c r="BB2622" s="1" t="s">
        <v>73</v>
      </c>
      <c r="BC2622" s="2">
        <v>42902</v>
      </c>
      <c r="BD2622" s="2">
        <v>43472</v>
      </c>
      <c r="BF2622" s="2">
        <v>43647</v>
      </c>
      <c r="BG2622" s="1" t="s">
        <v>59</v>
      </c>
      <c r="BH2622" s="1" t="s">
        <v>2984</v>
      </c>
      <c r="BI2622" s="1" t="s">
        <v>61</v>
      </c>
      <c r="BJ2622" s="1" t="s">
        <v>3692</v>
      </c>
      <c r="BK2622" s="1" t="s">
        <v>2395</v>
      </c>
      <c r="BL2622" s="1" t="s">
        <v>726</v>
      </c>
      <c r="BM2622" s="1" t="s">
        <v>126</v>
      </c>
      <c r="BN2622" s="1" t="s">
        <v>4622</v>
      </c>
      <c r="BO2622" s="1">
        <v>100</v>
      </c>
      <c r="BP2622" s="1">
        <v>100</v>
      </c>
      <c r="BQ2622" s="1" t="s">
        <v>1485</v>
      </c>
      <c r="BR2622" s="1" t="s">
        <v>1486</v>
      </c>
      <c r="BS2622" s="1" t="s">
        <v>84</v>
      </c>
      <c r="BU2622" s="1">
        <v>0</v>
      </c>
      <c r="BV2622" s="1">
        <v>0</v>
      </c>
      <c r="BW2622" s="1">
        <v>0</v>
      </c>
      <c r="BX2622" s="1">
        <v>0</v>
      </c>
    </row>
    <row r="2623" spans="4:76" hidden="1" x14ac:dyDescent="0.25">
      <c r="D2623" s="4"/>
      <c r="E2623" s="5" t="str">
        <f>BJ2623</f>
        <v>DPP-2020-Cycle</v>
      </c>
      <c r="F2623" s="5" t="str">
        <f>BK2623</f>
        <v>South</v>
      </c>
      <c r="H2623" s="5" t="str">
        <f>BB2623</f>
        <v>Active</v>
      </c>
      <c r="I2623" s="6" t="str">
        <f>BS2623</f>
        <v>Not Started</v>
      </c>
      <c r="J2623" s="1" t="s">
        <v>4384</v>
      </c>
      <c r="P2623" s="1" t="str">
        <f>BM2623</f>
        <v>NRIS</v>
      </c>
      <c r="R2623" s="1">
        <f>BP2623</f>
        <v>153</v>
      </c>
      <c r="T2623" s="1" t="str">
        <f>BQ2623</f>
        <v>Gas</v>
      </c>
      <c r="U2623" s="1" t="str">
        <f>BH2623</f>
        <v>DeSoto</v>
      </c>
      <c r="V2623" s="1" t="str">
        <f>BI2623</f>
        <v>MS</v>
      </c>
      <c r="AB2623" s="1"/>
      <c r="AC2623" s="1"/>
      <c r="AJ2623" s="5"/>
      <c r="AK2623" s="5"/>
      <c r="AL2623" s="5"/>
      <c r="AM2623" s="5"/>
      <c r="AN2623" s="5"/>
      <c r="AO2623" s="5"/>
      <c r="AP2623" s="5"/>
      <c r="AQ2623" s="5"/>
      <c r="AR2623" s="5"/>
      <c r="AS2623" s="5"/>
      <c r="AT2623" s="5"/>
      <c r="AU2623" s="5"/>
      <c r="BB2623" s="1" t="s">
        <v>2374</v>
      </c>
      <c r="BC2623" s="2">
        <v>44040</v>
      </c>
      <c r="BF2623" s="2">
        <v>43910</v>
      </c>
      <c r="BG2623" s="1" t="s">
        <v>3615</v>
      </c>
      <c r="BH2623" s="1" t="s">
        <v>4218</v>
      </c>
      <c r="BI2623" s="1" t="s">
        <v>2526</v>
      </c>
      <c r="BJ2623" s="1" t="s">
        <v>3565</v>
      </c>
      <c r="BK2623" s="1" t="s">
        <v>2395</v>
      </c>
      <c r="BL2623" s="1" t="s">
        <v>2857</v>
      </c>
      <c r="BM2623" s="1" t="s">
        <v>126</v>
      </c>
      <c r="BN2623" s="1" t="s">
        <v>4385</v>
      </c>
      <c r="BO2623" s="1">
        <v>107</v>
      </c>
      <c r="BP2623" s="1">
        <v>153</v>
      </c>
      <c r="BQ2623" s="1" t="s">
        <v>64</v>
      </c>
      <c r="BR2623" s="1" t="s">
        <v>94</v>
      </c>
      <c r="BS2623" s="1" t="s">
        <v>84</v>
      </c>
      <c r="BU2623" s="1">
        <v>0</v>
      </c>
      <c r="BV2623" s="1">
        <v>0</v>
      </c>
      <c r="BW2623" s="1">
        <v>0</v>
      </c>
      <c r="BX2623" s="1">
        <v>0</v>
      </c>
    </row>
    <row r="2624" spans="4:76" hidden="1" x14ac:dyDescent="0.25">
      <c r="D2624" s="4"/>
      <c r="E2624" s="5" t="str">
        <f>BJ2624</f>
        <v>DPP-2017-AUG</v>
      </c>
      <c r="F2624" s="5" t="str">
        <f>BK2624</f>
        <v>Central</v>
      </c>
      <c r="H2624" s="5" t="str">
        <f>BB2624</f>
        <v>Done</v>
      </c>
      <c r="I2624" s="6" t="str">
        <f>BS2624</f>
        <v>Under Construction</v>
      </c>
      <c r="J2624" s="1" t="s">
        <v>5840</v>
      </c>
      <c r="P2624" s="1" t="str">
        <f>BM2624</f>
        <v>NRIS</v>
      </c>
      <c r="R2624" s="1">
        <f>BP2624</f>
        <v>149</v>
      </c>
      <c r="T2624" s="1" t="str">
        <f>BQ2624</f>
        <v>Solar</v>
      </c>
      <c r="U2624" s="1" t="str">
        <f>BH2624</f>
        <v>White County</v>
      </c>
      <c r="V2624" s="1" t="str">
        <f>BI2624</f>
        <v>IL</v>
      </c>
      <c r="AB2624" s="1"/>
      <c r="AC2624" s="1"/>
      <c r="AJ2624" s="5"/>
      <c r="AK2624" s="5"/>
      <c r="AL2624" s="5"/>
      <c r="AM2624" s="5"/>
      <c r="AN2624" s="5"/>
      <c r="AO2624" s="5"/>
      <c r="AP2624" s="5"/>
      <c r="AQ2624" s="5"/>
      <c r="AR2624" s="32"/>
      <c r="AS2624" s="32"/>
      <c r="AT2624" s="28">
        <f>AR2624/($R2624*1000)</f>
        <v>0</v>
      </c>
      <c r="AU2624" s="28">
        <f>AS2624/($R2624*1000)</f>
        <v>0</v>
      </c>
      <c r="BB2624" s="1" t="s">
        <v>58</v>
      </c>
      <c r="BC2624" s="2">
        <v>42902</v>
      </c>
      <c r="BE2624" s="2">
        <v>43819</v>
      </c>
      <c r="BF2624" s="2">
        <v>43709</v>
      </c>
      <c r="BG2624" s="1" t="s">
        <v>122</v>
      </c>
      <c r="BH2624" s="1" t="s">
        <v>805</v>
      </c>
      <c r="BI2624" s="1" t="s">
        <v>124</v>
      </c>
      <c r="BJ2624" s="1" t="s">
        <v>3692</v>
      </c>
      <c r="BK2624" s="1" t="s">
        <v>2435</v>
      </c>
      <c r="BL2624" s="1" t="s">
        <v>726</v>
      </c>
      <c r="BM2624" s="1" t="s">
        <v>126</v>
      </c>
      <c r="BN2624" s="1" t="s">
        <v>5841</v>
      </c>
      <c r="BO2624" s="1">
        <v>149</v>
      </c>
      <c r="BP2624" s="1">
        <v>149</v>
      </c>
      <c r="BQ2624" s="1" t="s">
        <v>1485</v>
      </c>
      <c r="BR2624" s="1" t="s">
        <v>1486</v>
      </c>
      <c r="BS2624" s="1" t="s">
        <v>71</v>
      </c>
      <c r="BT2624" s="2">
        <v>44344</v>
      </c>
      <c r="BU2624" s="1">
        <v>149</v>
      </c>
      <c r="BV2624" s="1">
        <v>149</v>
      </c>
      <c r="BW2624" s="1">
        <v>149</v>
      </c>
      <c r="BX2624" s="1">
        <v>149</v>
      </c>
    </row>
    <row r="2625" spans="4:76" hidden="1" x14ac:dyDescent="0.25">
      <c r="D2625" s="4"/>
      <c r="E2625" s="5" t="str">
        <f>BJ2625</f>
        <v>DPP-2017-AUG</v>
      </c>
      <c r="F2625" s="5" t="str">
        <f>BK2625</f>
        <v>Central</v>
      </c>
      <c r="H2625" s="5" t="str">
        <f>BB2625</f>
        <v>Withdrawn</v>
      </c>
      <c r="I2625" s="6" t="str">
        <f>BS2625</f>
        <v>Not Started</v>
      </c>
      <c r="J2625" s="1" t="s">
        <v>4201</v>
      </c>
      <c r="P2625" s="1" t="str">
        <f>BM2625</f>
        <v>ERIS</v>
      </c>
      <c r="R2625" s="1">
        <f>BP2625</f>
        <v>30</v>
      </c>
      <c r="T2625" s="1" t="str">
        <f>BQ2625</f>
        <v>Solar</v>
      </c>
      <c r="U2625" s="1" t="str">
        <f>BH2625</f>
        <v>Randolph County</v>
      </c>
      <c r="V2625" s="1" t="str">
        <f>BI2625</f>
        <v>IL</v>
      </c>
      <c r="AB2625" s="1"/>
      <c r="AC2625" s="1"/>
      <c r="AJ2625" s="5"/>
      <c r="AK2625" s="5"/>
      <c r="AL2625" s="5"/>
      <c r="AM2625" s="5"/>
      <c r="AN2625" s="5"/>
      <c r="AO2625" s="5"/>
      <c r="AP2625" s="5"/>
      <c r="AQ2625" s="5"/>
      <c r="AR2625" s="32"/>
      <c r="AS2625" s="32"/>
      <c r="AT2625" s="28">
        <f>AR2625/($R2625*1000)</f>
        <v>0</v>
      </c>
      <c r="AU2625" s="28">
        <f>AS2625/($R2625*1000)</f>
        <v>0</v>
      </c>
      <c r="BB2625" s="1" t="s">
        <v>73</v>
      </c>
      <c r="BC2625" s="2">
        <v>42902</v>
      </c>
      <c r="BD2625" s="2">
        <v>42955</v>
      </c>
      <c r="BF2625" s="2">
        <v>43556</v>
      </c>
      <c r="BG2625" s="1" t="s">
        <v>122</v>
      </c>
      <c r="BH2625" s="1" t="s">
        <v>493</v>
      </c>
      <c r="BI2625" s="1" t="s">
        <v>124</v>
      </c>
      <c r="BJ2625" s="1" t="s">
        <v>3692</v>
      </c>
      <c r="BK2625" s="1" t="s">
        <v>2435</v>
      </c>
      <c r="BL2625" s="1" t="s">
        <v>726</v>
      </c>
      <c r="BM2625" s="1" t="s">
        <v>62</v>
      </c>
      <c r="BN2625" s="1" t="s">
        <v>4202</v>
      </c>
      <c r="BO2625" s="1">
        <v>30</v>
      </c>
      <c r="BP2625" s="1">
        <v>30</v>
      </c>
      <c r="BQ2625" s="1" t="s">
        <v>1485</v>
      </c>
      <c r="BR2625" s="1" t="s">
        <v>1486</v>
      </c>
      <c r="BS2625" s="1" t="s">
        <v>84</v>
      </c>
      <c r="BU2625" s="1">
        <v>0</v>
      </c>
      <c r="BV2625" s="1">
        <v>0</v>
      </c>
      <c r="BW2625" s="1">
        <v>0</v>
      </c>
      <c r="BX2625" s="1">
        <v>0</v>
      </c>
    </row>
    <row r="2626" spans="4:76" hidden="1" x14ac:dyDescent="0.25">
      <c r="D2626" s="4"/>
      <c r="E2626" s="5" t="str">
        <f>BJ2626</f>
        <v>DPP-2017-AUG</v>
      </c>
      <c r="F2626" s="5" t="str">
        <f>BK2626</f>
        <v>East (ATC)</v>
      </c>
      <c r="H2626" s="5" t="str">
        <f>BB2626</f>
        <v>Done</v>
      </c>
      <c r="I2626" s="6" t="str">
        <f>BS2626</f>
        <v>Under Construction</v>
      </c>
      <c r="J2626" s="1" t="s">
        <v>5844</v>
      </c>
      <c r="P2626" s="1" t="str">
        <f>BM2626</f>
        <v>NRIS</v>
      </c>
      <c r="R2626" s="1">
        <f>BP2626</f>
        <v>100</v>
      </c>
      <c r="T2626" s="1" t="str">
        <f>BQ2626</f>
        <v>Wind</v>
      </c>
      <c r="U2626" s="1" t="str">
        <f>BH2626</f>
        <v>Grant County,Iowa County</v>
      </c>
      <c r="V2626" s="1" t="str">
        <f>BI2626</f>
        <v>WI</v>
      </c>
      <c r="AB2626" s="1"/>
      <c r="AC2626" s="1"/>
      <c r="AJ2626" s="5"/>
      <c r="AK2626" s="5"/>
      <c r="AL2626" s="5"/>
      <c r="AM2626" s="5"/>
      <c r="AN2626" s="5"/>
      <c r="AO2626" s="5"/>
      <c r="AP2626" s="5"/>
      <c r="AQ2626" s="5"/>
      <c r="AR2626" s="32"/>
      <c r="AS2626" s="32"/>
      <c r="AT2626" s="28">
        <f>AR2626/($R2626*1000)</f>
        <v>0</v>
      </c>
      <c r="AU2626" s="28">
        <f>AS2626/($R2626*1000)</f>
        <v>0</v>
      </c>
      <c r="BB2626" s="1" t="s">
        <v>58</v>
      </c>
      <c r="BC2626" s="2">
        <v>42902</v>
      </c>
      <c r="BE2626" s="2">
        <v>43783</v>
      </c>
      <c r="BF2626" s="2">
        <v>43678</v>
      </c>
      <c r="BG2626" s="1" t="s">
        <v>74</v>
      </c>
      <c r="BH2626" s="1" t="s">
        <v>5845</v>
      </c>
      <c r="BI2626" s="1" t="s">
        <v>76</v>
      </c>
      <c r="BJ2626" s="1" t="s">
        <v>3692</v>
      </c>
      <c r="BK2626" s="1" t="s">
        <v>2196</v>
      </c>
      <c r="BL2626" s="1" t="s">
        <v>726</v>
      </c>
      <c r="BM2626" s="1" t="s">
        <v>126</v>
      </c>
      <c r="BN2626" s="1" t="s">
        <v>5846</v>
      </c>
      <c r="BO2626" s="1">
        <v>100</v>
      </c>
      <c r="BP2626" s="1">
        <v>100</v>
      </c>
      <c r="BQ2626" s="1" t="s">
        <v>97</v>
      </c>
      <c r="BR2626" s="1" t="s">
        <v>98</v>
      </c>
      <c r="BS2626" s="1" t="s">
        <v>71</v>
      </c>
      <c r="BT2626" s="2">
        <v>44141</v>
      </c>
      <c r="BU2626" s="1">
        <v>100</v>
      </c>
      <c r="BV2626" s="1">
        <v>100</v>
      </c>
      <c r="BW2626" s="1">
        <v>99.99</v>
      </c>
      <c r="BX2626" s="1">
        <v>99.99</v>
      </c>
    </row>
    <row r="2627" spans="4:76" hidden="1" x14ac:dyDescent="0.25">
      <c r="D2627" s="4"/>
      <c r="E2627" s="5" t="str">
        <f>BJ2627</f>
        <v>DPP-2017-AUG</v>
      </c>
      <c r="F2627" s="5" t="str">
        <f>BK2627</f>
        <v>Central</v>
      </c>
      <c r="H2627" s="5" t="str">
        <f>BB2627</f>
        <v>Done</v>
      </c>
      <c r="I2627" s="6" t="str">
        <f>BS2627</f>
        <v>Under Construction</v>
      </c>
      <c r="J2627" s="1" t="s">
        <v>5847</v>
      </c>
      <c r="P2627" s="1" t="str">
        <f>BM2627</f>
        <v>NRIS</v>
      </c>
      <c r="R2627" s="1">
        <f>BP2627</f>
        <v>80</v>
      </c>
      <c r="T2627" s="1" t="str">
        <f>BQ2627</f>
        <v>Solar</v>
      </c>
      <c r="U2627" s="1" t="str">
        <f>BH2627</f>
        <v>Vanderburgh County</v>
      </c>
      <c r="V2627" s="1" t="str">
        <f>BI2627</f>
        <v>IN</v>
      </c>
      <c r="AB2627" s="1"/>
      <c r="AC2627" s="1"/>
      <c r="AJ2627" s="5"/>
      <c r="AK2627" s="5"/>
      <c r="AL2627" s="5"/>
      <c r="AM2627" s="5"/>
      <c r="AN2627" s="5"/>
      <c r="AO2627" s="5"/>
      <c r="AP2627" s="5"/>
      <c r="AQ2627" s="5"/>
      <c r="AR2627" s="32"/>
      <c r="AS2627" s="32"/>
      <c r="AT2627" s="28">
        <f>AR2627/($R2627*1000)</f>
        <v>0</v>
      </c>
      <c r="AU2627" s="28">
        <f>AS2627/($R2627*1000)</f>
        <v>0</v>
      </c>
      <c r="BB2627" s="1" t="s">
        <v>58</v>
      </c>
      <c r="BC2627" s="2">
        <v>42902</v>
      </c>
      <c r="BE2627" s="2">
        <v>43784</v>
      </c>
      <c r="BF2627" s="2">
        <v>44287</v>
      </c>
      <c r="BG2627" s="1" t="s">
        <v>197</v>
      </c>
      <c r="BH2627" s="1" t="s">
        <v>3058</v>
      </c>
      <c r="BI2627" s="1" t="s">
        <v>103</v>
      </c>
      <c r="BJ2627" s="1" t="s">
        <v>3692</v>
      </c>
      <c r="BK2627" s="1" t="s">
        <v>2435</v>
      </c>
      <c r="BL2627" s="1" t="s">
        <v>726</v>
      </c>
      <c r="BM2627" s="1" t="s">
        <v>126</v>
      </c>
      <c r="BN2627" s="1" t="s">
        <v>5848</v>
      </c>
      <c r="BO2627" s="1">
        <v>80</v>
      </c>
      <c r="BP2627" s="1">
        <v>80</v>
      </c>
      <c r="BQ2627" s="1" t="s">
        <v>1485</v>
      </c>
      <c r="BR2627" s="1" t="s">
        <v>1486</v>
      </c>
      <c r="BS2627" s="1" t="s">
        <v>71</v>
      </c>
      <c r="BT2627" s="2">
        <v>44270</v>
      </c>
      <c r="BU2627" s="1">
        <v>80</v>
      </c>
      <c r="BV2627" s="1">
        <v>80</v>
      </c>
      <c r="BW2627" s="1">
        <v>80</v>
      </c>
      <c r="BX2627" s="1">
        <v>80</v>
      </c>
    </row>
    <row r="2628" spans="4:76" hidden="1" x14ac:dyDescent="0.25">
      <c r="D2628" s="4"/>
      <c r="E2628" s="5" t="str">
        <f>BJ2628</f>
        <v>DPP-2017-AUG</v>
      </c>
      <c r="F2628" s="5" t="str">
        <f>BK2628</f>
        <v>East (ITC)</v>
      </c>
      <c r="H2628" s="5" t="str">
        <f>BB2628</f>
        <v>Done</v>
      </c>
      <c r="I2628" s="6" t="str">
        <f>BS2628</f>
        <v>Under Construction</v>
      </c>
      <c r="J2628" s="1" t="s">
        <v>5849</v>
      </c>
      <c r="P2628" s="1" t="str">
        <f>BM2628</f>
        <v>NRIS</v>
      </c>
      <c r="R2628" s="1">
        <f>BP2628</f>
        <v>124.95</v>
      </c>
      <c r="T2628" s="1" t="str">
        <f>BQ2628</f>
        <v>Solar</v>
      </c>
      <c r="U2628" s="1" t="str">
        <f>BH2628</f>
        <v>Calhoun County</v>
      </c>
      <c r="V2628" s="1" t="str">
        <f>BI2628</f>
        <v>MI</v>
      </c>
      <c r="AB2628" s="1"/>
      <c r="AC2628" s="1"/>
      <c r="AJ2628" s="5"/>
      <c r="AK2628" s="5"/>
      <c r="AL2628" s="5"/>
      <c r="AM2628" s="5"/>
      <c r="AN2628" s="5"/>
      <c r="AO2628" s="5"/>
      <c r="AP2628" s="5"/>
      <c r="AQ2628" s="5"/>
      <c r="AR2628" s="32"/>
      <c r="AS2628" s="32"/>
      <c r="AT2628" s="28">
        <f>AR2628/($R2628*1000)</f>
        <v>0</v>
      </c>
      <c r="AU2628" s="28">
        <f>AS2628/($R2628*1000)</f>
        <v>0</v>
      </c>
      <c r="BB2628" s="1" t="s">
        <v>58</v>
      </c>
      <c r="BC2628" s="2">
        <v>42902</v>
      </c>
      <c r="BE2628" s="2">
        <v>43992</v>
      </c>
      <c r="BF2628" s="2">
        <v>43709</v>
      </c>
      <c r="BG2628" s="1" t="s">
        <v>139</v>
      </c>
      <c r="BH2628" s="1" t="s">
        <v>1766</v>
      </c>
      <c r="BI2628" s="1" t="s">
        <v>130</v>
      </c>
      <c r="BJ2628" s="1" t="s">
        <v>3692</v>
      </c>
      <c r="BK2628" s="1" t="s">
        <v>1808</v>
      </c>
      <c r="BL2628" s="1" t="s">
        <v>726</v>
      </c>
      <c r="BM2628" s="1" t="s">
        <v>126</v>
      </c>
      <c r="BN2628" s="1" t="s">
        <v>5850</v>
      </c>
      <c r="BO2628" s="1">
        <v>124.95</v>
      </c>
      <c r="BP2628" s="1">
        <v>124.95</v>
      </c>
      <c r="BQ2628" s="1" t="s">
        <v>1485</v>
      </c>
      <c r="BR2628" s="1" t="s">
        <v>1486</v>
      </c>
      <c r="BS2628" s="1" t="s">
        <v>71</v>
      </c>
      <c r="BT2628" s="2">
        <v>44599</v>
      </c>
      <c r="BU2628" s="1">
        <v>124.95</v>
      </c>
      <c r="BV2628" s="1">
        <v>124.95</v>
      </c>
      <c r="BW2628" s="1">
        <v>124.95</v>
      </c>
      <c r="BX2628" s="1">
        <v>124.95</v>
      </c>
    </row>
    <row r="2629" spans="4:76" hidden="1" x14ac:dyDescent="0.25">
      <c r="D2629" s="4"/>
      <c r="E2629" s="5" t="str">
        <f>BJ2629</f>
        <v>DPP-2017-AUG</v>
      </c>
      <c r="F2629" s="5" t="str">
        <f>BK2629</f>
        <v>South</v>
      </c>
      <c r="H2629" s="5" t="str">
        <f>BB2629</f>
        <v>Withdrawn</v>
      </c>
      <c r="I2629" s="6" t="str">
        <f>BS2629</f>
        <v>Not Started</v>
      </c>
      <c r="J2629" s="1" t="s">
        <v>4247</v>
      </c>
      <c r="P2629" s="1" t="str">
        <f>BM2629</f>
        <v>NRIS</v>
      </c>
      <c r="R2629" s="1">
        <f>BP2629</f>
        <v>140</v>
      </c>
      <c r="T2629" s="1" t="str">
        <f>BQ2629</f>
        <v>Solar</v>
      </c>
      <c r="U2629" s="1" t="str">
        <f>BH2629</f>
        <v>Bradley County</v>
      </c>
      <c r="V2629" s="1" t="str">
        <f>BI2629</f>
        <v>AR</v>
      </c>
      <c r="AB2629" s="1"/>
      <c r="AC2629" s="1"/>
      <c r="AJ2629" s="5"/>
      <c r="AK2629" s="5"/>
      <c r="AL2629" s="5"/>
      <c r="AM2629" s="5"/>
      <c r="AN2629" s="5"/>
      <c r="AO2629" s="5"/>
      <c r="AP2629" s="5"/>
      <c r="AQ2629" s="5"/>
      <c r="AR2629" s="32"/>
      <c r="AS2629" s="32"/>
      <c r="AT2629" s="28">
        <f>AR2629/($R2629*1000)</f>
        <v>0</v>
      </c>
      <c r="AU2629" s="28">
        <f>AS2629/($R2629*1000)</f>
        <v>0</v>
      </c>
      <c r="BB2629" s="1" t="s">
        <v>73</v>
      </c>
      <c r="BC2629" s="2">
        <v>42902</v>
      </c>
      <c r="BD2629" s="2">
        <v>42979</v>
      </c>
      <c r="BF2629" s="2">
        <v>43737</v>
      </c>
      <c r="BG2629" s="1" t="s">
        <v>59</v>
      </c>
      <c r="BH2629" s="1" t="s">
        <v>2617</v>
      </c>
      <c r="BI2629" s="1" t="s">
        <v>2394</v>
      </c>
      <c r="BJ2629" s="1" t="s">
        <v>3692</v>
      </c>
      <c r="BK2629" s="1" t="s">
        <v>2395</v>
      </c>
      <c r="BL2629" s="1" t="s">
        <v>726</v>
      </c>
      <c r="BM2629" s="1" t="s">
        <v>126</v>
      </c>
      <c r="BN2629" s="1" t="s">
        <v>4248</v>
      </c>
      <c r="BO2629" s="1">
        <v>140</v>
      </c>
      <c r="BP2629" s="1">
        <v>140</v>
      </c>
      <c r="BQ2629" s="1" t="s">
        <v>1485</v>
      </c>
      <c r="BR2629" s="1" t="s">
        <v>1486</v>
      </c>
      <c r="BS2629" s="1" t="s">
        <v>84</v>
      </c>
      <c r="BU2629" s="1">
        <v>0</v>
      </c>
      <c r="BV2629" s="1">
        <v>0</v>
      </c>
      <c r="BW2629" s="1">
        <v>0</v>
      </c>
      <c r="BX2629" s="1">
        <v>0</v>
      </c>
    </row>
    <row r="2630" spans="4:76" hidden="1" x14ac:dyDescent="0.25">
      <c r="D2630" s="4"/>
      <c r="E2630" s="5" t="str">
        <f>BJ2630</f>
        <v>DPP-2017-AUG</v>
      </c>
      <c r="F2630" s="5" t="str">
        <f>BK2630</f>
        <v>Central</v>
      </c>
      <c r="H2630" s="5" t="str">
        <f>BB2630</f>
        <v>Done</v>
      </c>
      <c r="I2630" s="6" t="str">
        <f>BS2630</f>
        <v>Under Construction</v>
      </c>
      <c r="J2630" s="1" t="s">
        <v>5853</v>
      </c>
      <c r="P2630" s="1" t="str">
        <f>BM2630</f>
        <v>NRIS</v>
      </c>
      <c r="R2630" s="1">
        <f>BP2630</f>
        <v>149.94</v>
      </c>
      <c r="T2630" s="1" t="str">
        <f>BQ2630</f>
        <v>Solar</v>
      </c>
      <c r="U2630" s="1" t="str">
        <f>BH2630</f>
        <v>Cass County</v>
      </c>
      <c r="V2630" s="1" t="str">
        <f>BI2630</f>
        <v>IL</v>
      </c>
      <c r="AB2630" s="1"/>
      <c r="AC2630" s="1"/>
      <c r="AJ2630" s="5"/>
      <c r="AK2630" s="5"/>
      <c r="AL2630" s="5"/>
      <c r="AM2630" s="5"/>
      <c r="AN2630" s="5"/>
      <c r="AO2630" s="5"/>
      <c r="AP2630" s="5"/>
      <c r="AQ2630" s="5"/>
      <c r="AR2630" s="32"/>
      <c r="AS2630" s="32"/>
      <c r="AT2630" s="28">
        <f>AR2630/($R2630*1000)</f>
        <v>0</v>
      </c>
      <c r="AU2630" s="28">
        <f>AS2630/($R2630*1000)</f>
        <v>0</v>
      </c>
      <c r="BB2630" s="1" t="s">
        <v>58</v>
      </c>
      <c r="BC2630" s="2">
        <v>42902</v>
      </c>
      <c r="BE2630" s="2">
        <v>43853</v>
      </c>
      <c r="BF2630" s="2">
        <v>43709</v>
      </c>
      <c r="BG2630" s="1" t="s">
        <v>122</v>
      </c>
      <c r="BH2630" s="1" t="s">
        <v>226</v>
      </c>
      <c r="BI2630" s="1" t="s">
        <v>124</v>
      </c>
      <c r="BJ2630" s="1" t="s">
        <v>3692</v>
      </c>
      <c r="BK2630" s="1" t="s">
        <v>2435</v>
      </c>
      <c r="BL2630" s="1" t="s">
        <v>726</v>
      </c>
      <c r="BM2630" s="1" t="s">
        <v>126</v>
      </c>
      <c r="BN2630" s="1" t="s">
        <v>5854</v>
      </c>
      <c r="BO2630" s="1">
        <v>149.94</v>
      </c>
      <c r="BP2630" s="1">
        <v>149.94</v>
      </c>
      <c r="BQ2630" s="1" t="s">
        <v>1485</v>
      </c>
      <c r="BR2630" s="1" t="s">
        <v>1486</v>
      </c>
      <c r="BS2630" s="1" t="s">
        <v>71</v>
      </c>
      <c r="BT2630" s="2">
        <v>44712</v>
      </c>
      <c r="BU2630" s="1">
        <v>149.94</v>
      </c>
      <c r="BV2630" s="1">
        <v>149.94</v>
      </c>
      <c r="BW2630" s="1">
        <v>149.94</v>
      </c>
      <c r="BX2630" s="1">
        <v>149.94</v>
      </c>
    </row>
    <row r="2631" spans="4:76" hidden="1" x14ac:dyDescent="0.25">
      <c r="D2631" s="4"/>
      <c r="E2631" s="5" t="str">
        <f>BJ2631</f>
        <v>DPP-2020-Cycle</v>
      </c>
      <c r="F2631" s="5" t="str">
        <f>BK2631</f>
        <v>South</v>
      </c>
      <c r="H2631" s="5" t="str">
        <f>BB2631</f>
        <v>Active</v>
      </c>
      <c r="I2631" s="6" t="str">
        <f>BS2631</f>
        <v>Not Started</v>
      </c>
      <c r="J2631" s="1" t="s">
        <v>4434</v>
      </c>
      <c r="P2631" s="1" t="str">
        <f>BM2631</f>
        <v>NRIS</v>
      </c>
      <c r="R2631" s="1">
        <f>BP2631</f>
        <v>115.56</v>
      </c>
      <c r="T2631" s="1" t="str">
        <f>BQ2631</f>
        <v>Gas</v>
      </c>
      <c r="U2631" s="1" t="str">
        <f>BH2631</f>
        <v>Lafourche</v>
      </c>
      <c r="V2631" s="1" t="str">
        <f>BI2631</f>
        <v>LA</v>
      </c>
      <c r="AB2631" s="1"/>
      <c r="AC2631" s="1"/>
      <c r="AJ2631" s="5"/>
      <c r="AK2631" s="5"/>
      <c r="AL2631" s="5"/>
      <c r="AM2631" s="5"/>
      <c r="AN2631" s="5"/>
      <c r="AO2631" s="5"/>
      <c r="AP2631" s="5"/>
      <c r="AQ2631" s="5"/>
      <c r="AR2631" s="5"/>
      <c r="AS2631" s="5"/>
      <c r="AT2631" s="5"/>
      <c r="AU2631" s="5"/>
      <c r="BB2631" s="1" t="s">
        <v>2374</v>
      </c>
      <c r="BC2631" s="2">
        <v>44042</v>
      </c>
      <c r="BF2631" s="2">
        <v>44835</v>
      </c>
      <c r="BG2631" s="1" t="s">
        <v>3695</v>
      </c>
      <c r="BH2631" s="1" t="s">
        <v>4435</v>
      </c>
      <c r="BI2631" s="1" t="s">
        <v>61</v>
      </c>
      <c r="BJ2631" s="1" t="s">
        <v>3565</v>
      </c>
      <c r="BK2631" s="1" t="s">
        <v>2395</v>
      </c>
      <c r="BL2631" s="1" t="s">
        <v>2857</v>
      </c>
      <c r="BM2631" s="1" t="s">
        <v>126</v>
      </c>
      <c r="BN2631" s="1" t="s">
        <v>4436</v>
      </c>
      <c r="BO2631" s="1">
        <v>115.56</v>
      </c>
      <c r="BP2631" s="1">
        <v>115.56</v>
      </c>
      <c r="BQ2631" s="1" t="s">
        <v>64</v>
      </c>
      <c r="BR2631" s="1" t="s">
        <v>4437</v>
      </c>
      <c r="BS2631" s="1" t="s">
        <v>84</v>
      </c>
      <c r="BU2631" s="1">
        <v>0</v>
      </c>
      <c r="BV2631" s="1">
        <v>0</v>
      </c>
      <c r="BW2631" s="1">
        <v>0</v>
      </c>
      <c r="BX2631" s="1">
        <v>0</v>
      </c>
    </row>
    <row r="2632" spans="4:76" hidden="1" x14ac:dyDescent="0.25">
      <c r="D2632" s="4"/>
      <c r="E2632" s="5" t="str">
        <f>BJ2632</f>
        <v>DPP-2020-Cycle</v>
      </c>
      <c r="F2632" s="5" t="str">
        <f>BK2632</f>
        <v>South</v>
      </c>
      <c r="H2632" s="5" t="str">
        <f>BB2632</f>
        <v>Active</v>
      </c>
      <c r="I2632" s="6" t="str">
        <f>BS2632</f>
        <v>Not Started</v>
      </c>
      <c r="J2632" s="1" t="s">
        <v>4438</v>
      </c>
      <c r="P2632" s="1" t="str">
        <f>BM2632</f>
        <v>NRIS</v>
      </c>
      <c r="R2632" s="1">
        <f>BP2632</f>
        <v>1292</v>
      </c>
      <c r="T2632" s="1" t="str">
        <f>BQ2632</f>
        <v>Gas</v>
      </c>
      <c r="U2632" s="1" t="str">
        <f>BH2632</f>
        <v>Orange</v>
      </c>
      <c r="V2632" s="1" t="str">
        <f>BI2632</f>
        <v>TX</v>
      </c>
      <c r="AB2632" s="1"/>
      <c r="AC2632" s="1"/>
      <c r="AJ2632" s="5"/>
      <c r="AK2632" s="5"/>
      <c r="AL2632" s="5"/>
      <c r="AM2632" s="5"/>
      <c r="AN2632" s="5"/>
      <c r="AO2632" s="5"/>
      <c r="AP2632" s="5"/>
      <c r="AQ2632" s="5"/>
      <c r="AR2632" s="5"/>
      <c r="AS2632" s="5"/>
      <c r="AT2632" s="5"/>
      <c r="AU2632" s="5"/>
      <c r="BB2632" s="1" t="s">
        <v>2374</v>
      </c>
      <c r="BC2632" s="2">
        <v>44042</v>
      </c>
      <c r="BF2632" s="2">
        <v>45772</v>
      </c>
      <c r="BG2632" s="1" t="s">
        <v>4040</v>
      </c>
      <c r="BH2632" s="1" t="s">
        <v>4439</v>
      </c>
      <c r="BI2632" s="1" t="s">
        <v>67</v>
      </c>
      <c r="BJ2632" s="1" t="s">
        <v>3565</v>
      </c>
      <c r="BK2632" s="1" t="s">
        <v>2395</v>
      </c>
      <c r="BL2632" s="1" t="s">
        <v>2857</v>
      </c>
      <c r="BM2632" s="1" t="s">
        <v>126</v>
      </c>
      <c r="BN2632" s="1" t="s">
        <v>4440</v>
      </c>
      <c r="BO2632" s="1">
        <v>1230</v>
      </c>
      <c r="BP2632" s="1">
        <v>1292</v>
      </c>
      <c r="BQ2632" s="1" t="s">
        <v>64</v>
      </c>
      <c r="BR2632" s="1" t="s">
        <v>94</v>
      </c>
      <c r="BS2632" s="1" t="s">
        <v>84</v>
      </c>
      <c r="BU2632" s="1">
        <v>0</v>
      </c>
      <c r="BV2632" s="1">
        <v>0</v>
      </c>
      <c r="BW2632" s="1">
        <v>0</v>
      </c>
      <c r="BX2632" s="1">
        <v>0</v>
      </c>
    </row>
    <row r="2633" spans="4:76" hidden="1" x14ac:dyDescent="0.25">
      <c r="D2633" s="4"/>
      <c r="E2633" s="5" t="str">
        <f>BJ2633</f>
        <v>DPP-2017-AUG</v>
      </c>
      <c r="F2633" s="5" t="str">
        <f>BK2633</f>
        <v>South</v>
      </c>
      <c r="H2633" s="5" t="str">
        <f>BB2633</f>
        <v>Withdrawn</v>
      </c>
      <c r="I2633" s="6" t="str">
        <f>BS2633</f>
        <v>Not Started</v>
      </c>
      <c r="J2633" s="1" t="s">
        <v>4623</v>
      </c>
      <c r="P2633" s="1" t="str">
        <f>BM2633</f>
        <v>NRIS</v>
      </c>
      <c r="R2633" s="1">
        <f>BP2633</f>
        <v>200</v>
      </c>
      <c r="T2633" s="1" t="str">
        <f>BQ2633</f>
        <v>Wind</v>
      </c>
      <c r="U2633" s="1" t="str">
        <f>BH2633</f>
        <v>Jefferson Davis Parish</v>
      </c>
      <c r="V2633" s="1" t="str">
        <f>BI2633</f>
        <v>LA</v>
      </c>
      <c r="AB2633" s="1"/>
      <c r="AC2633" s="1"/>
      <c r="AJ2633" s="5"/>
      <c r="AK2633" s="5"/>
      <c r="AL2633" s="5"/>
      <c r="AM2633" s="5"/>
      <c r="AN2633" s="5"/>
      <c r="AO2633" s="5"/>
      <c r="AP2633" s="5"/>
      <c r="AQ2633" s="5"/>
      <c r="AR2633" s="32"/>
      <c r="AS2633" s="32"/>
      <c r="AT2633" s="28">
        <f>AR2633/($R2633*1000)</f>
        <v>0</v>
      </c>
      <c r="AU2633" s="28">
        <f>AS2633/($R2633*1000)</f>
        <v>0</v>
      </c>
      <c r="BB2633" s="1" t="s">
        <v>73</v>
      </c>
      <c r="BC2633" s="2">
        <v>42902</v>
      </c>
      <c r="BD2633" s="2">
        <v>43472</v>
      </c>
      <c r="BF2633" s="2">
        <v>43920</v>
      </c>
      <c r="BG2633" s="1" t="s">
        <v>59</v>
      </c>
      <c r="BH2633" s="1" t="s">
        <v>2980</v>
      </c>
      <c r="BI2633" s="1" t="s">
        <v>61</v>
      </c>
      <c r="BJ2633" s="1" t="s">
        <v>3692</v>
      </c>
      <c r="BK2633" s="1" t="s">
        <v>2395</v>
      </c>
      <c r="BL2633" s="1" t="s">
        <v>726</v>
      </c>
      <c r="BM2633" s="1" t="s">
        <v>126</v>
      </c>
      <c r="BN2633" s="1" t="s">
        <v>4624</v>
      </c>
      <c r="BO2633" s="1">
        <v>200</v>
      </c>
      <c r="BP2633" s="1">
        <v>200</v>
      </c>
      <c r="BQ2633" s="1" t="s">
        <v>97</v>
      </c>
      <c r="BR2633" s="1" t="s">
        <v>98</v>
      </c>
      <c r="BS2633" s="1" t="s">
        <v>84</v>
      </c>
      <c r="BU2633" s="1">
        <v>0</v>
      </c>
      <c r="BV2633" s="1">
        <v>0</v>
      </c>
      <c r="BW2633" s="1">
        <v>0</v>
      </c>
      <c r="BX2633" s="1">
        <v>0</v>
      </c>
    </row>
    <row r="2634" spans="4:76" hidden="1" x14ac:dyDescent="0.25">
      <c r="D2634" s="4"/>
      <c r="E2634" s="5" t="str">
        <f>BJ2634</f>
        <v>DPP-2017-AUG</v>
      </c>
      <c r="F2634" s="5" t="str">
        <f>BK2634</f>
        <v>East (UP)</v>
      </c>
      <c r="H2634" s="5" t="str">
        <f>BB2634</f>
        <v>Withdrawn</v>
      </c>
      <c r="I2634" s="6" t="str">
        <f>BS2634</f>
        <v>Not Started</v>
      </c>
      <c r="J2634" s="1" t="s">
        <v>4412</v>
      </c>
      <c r="P2634" s="1" t="str">
        <f>BM2634</f>
        <v>NRIS</v>
      </c>
      <c r="R2634" s="1">
        <f>BP2634</f>
        <v>99.96</v>
      </c>
      <c r="T2634" s="1" t="str">
        <f>BQ2634</f>
        <v>Solar</v>
      </c>
      <c r="U2634" s="1" t="str">
        <f>BH2634</f>
        <v>Marquette County</v>
      </c>
      <c r="V2634" s="1" t="str">
        <f>BI2634</f>
        <v>MI</v>
      </c>
      <c r="AB2634" s="1"/>
      <c r="AC2634" s="1"/>
      <c r="AJ2634" s="5"/>
      <c r="AK2634" s="5"/>
      <c r="AL2634" s="5"/>
      <c r="AM2634" s="5"/>
      <c r="AN2634" s="5"/>
      <c r="AO2634" s="5"/>
      <c r="AP2634" s="5"/>
      <c r="AQ2634" s="5"/>
      <c r="AR2634" s="32"/>
      <c r="AS2634" s="32"/>
      <c r="AT2634" s="28">
        <f>AR2634/($R2634*1000)</f>
        <v>0</v>
      </c>
      <c r="AU2634" s="28">
        <f>AS2634/($R2634*1000)</f>
        <v>0</v>
      </c>
      <c r="BB2634" s="1" t="s">
        <v>73</v>
      </c>
      <c r="BC2634" s="2">
        <v>42902</v>
      </c>
      <c r="BD2634" s="2">
        <v>43242</v>
      </c>
      <c r="BF2634" s="2">
        <v>44075</v>
      </c>
      <c r="BG2634" s="1" t="s">
        <v>74</v>
      </c>
      <c r="BH2634" s="1" t="s">
        <v>1166</v>
      </c>
      <c r="BI2634" s="1" t="s">
        <v>130</v>
      </c>
      <c r="BJ2634" s="1" t="s">
        <v>3692</v>
      </c>
      <c r="BK2634" s="1" t="s">
        <v>3350</v>
      </c>
      <c r="BL2634" s="1" t="s">
        <v>726</v>
      </c>
      <c r="BM2634" s="1" t="s">
        <v>126</v>
      </c>
      <c r="BN2634" s="1" t="s">
        <v>4413</v>
      </c>
      <c r="BO2634" s="1">
        <v>99.96</v>
      </c>
      <c r="BP2634" s="1">
        <v>99.96</v>
      </c>
      <c r="BQ2634" s="1" t="s">
        <v>1485</v>
      </c>
      <c r="BR2634" s="1" t="s">
        <v>1486</v>
      </c>
      <c r="BS2634" s="1" t="s">
        <v>84</v>
      </c>
      <c r="BU2634" s="1">
        <v>0</v>
      </c>
      <c r="BV2634" s="1">
        <v>0</v>
      </c>
      <c r="BW2634" s="1">
        <v>0</v>
      </c>
      <c r="BX2634" s="1">
        <v>0</v>
      </c>
    </row>
    <row r="2635" spans="4:76" hidden="1" x14ac:dyDescent="0.25">
      <c r="D2635" s="4"/>
      <c r="E2635" s="5" t="str">
        <f>BJ2635</f>
        <v>DPP-2020-Cycle</v>
      </c>
      <c r="F2635" s="5" t="str">
        <f>BK2635</f>
        <v>Central</v>
      </c>
      <c r="H2635" s="5" t="str">
        <f>BB2635</f>
        <v>Active</v>
      </c>
      <c r="I2635" s="6" t="str">
        <f>BS2635</f>
        <v>Not Started</v>
      </c>
      <c r="J2635" s="1" t="s">
        <v>4449</v>
      </c>
      <c r="P2635" s="1" t="str">
        <f>BM2635</f>
        <v>NRIS</v>
      </c>
      <c r="R2635" s="1">
        <f>BP2635</f>
        <v>340.3</v>
      </c>
      <c r="T2635" s="1" t="str">
        <f>BQ2635</f>
        <v>Gas</v>
      </c>
      <c r="U2635" s="1" t="str">
        <f>BH2635</f>
        <v>Macon</v>
      </c>
      <c r="V2635" s="1" t="str">
        <f>BI2635</f>
        <v>IL</v>
      </c>
      <c r="AB2635" s="1"/>
      <c r="AC2635" s="1"/>
      <c r="AJ2635" s="5"/>
      <c r="AK2635" s="5"/>
      <c r="AL2635" s="5"/>
      <c r="AM2635" s="5"/>
      <c r="AN2635" s="5"/>
      <c r="AO2635" s="5"/>
      <c r="AP2635" s="5"/>
      <c r="AQ2635" s="5"/>
      <c r="AR2635" s="5"/>
      <c r="AS2635" s="5"/>
      <c r="AT2635" s="5"/>
      <c r="AU2635" s="5"/>
      <c r="BB2635" s="1" t="s">
        <v>2374</v>
      </c>
      <c r="BC2635" s="2">
        <v>44043</v>
      </c>
      <c r="BF2635" s="2">
        <v>45231</v>
      </c>
      <c r="BG2635" s="1" t="s">
        <v>122</v>
      </c>
      <c r="BH2635" s="1" t="s">
        <v>4055</v>
      </c>
      <c r="BI2635" s="1" t="s">
        <v>124</v>
      </c>
      <c r="BJ2635" s="1" t="s">
        <v>3565</v>
      </c>
      <c r="BK2635" s="1" t="s">
        <v>2435</v>
      </c>
      <c r="BL2635" s="1" t="s">
        <v>2857</v>
      </c>
      <c r="BM2635" s="1" t="s">
        <v>126</v>
      </c>
      <c r="BN2635" s="1" t="s">
        <v>4450</v>
      </c>
      <c r="BO2635" s="1">
        <v>325</v>
      </c>
      <c r="BP2635" s="1">
        <v>340.3</v>
      </c>
      <c r="BQ2635" s="1" t="s">
        <v>64</v>
      </c>
      <c r="BR2635" s="1" t="s">
        <v>4451</v>
      </c>
      <c r="BS2635" s="1" t="s">
        <v>84</v>
      </c>
      <c r="BU2635" s="1">
        <v>0</v>
      </c>
      <c r="BV2635" s="1">
        <v>0</v>
      </c>
      <c r="BW2635" s="1">
        <v>0</v>
      </c>
      <c r="BX2635" s="1">
        <v>0</v>
      </c>
    </row>
    <row r="2636" spans="4:76" hidden="1" x14ac:dyDescent="0.25">
      <c r="D2636" s="4"/>
      <c r="E2636" s="5" t="str">
        <f>BJ2636</f>
        <v>DPP-2017-AUG</v>
      </c>
      <c r="F2636" s="5" t="str">
        <f>BK2636</f>
        <v>South</v>
      </c>
      <c r="H2636" s="5" t="str">
        <f>BB2636</f>
        <v>Withdrawn</v>
      </c>
      <c r="I2636" s="6" t="str">
        <f>BS2636</f>
        <v>Not Started</v>
      </c>
      <c r="J2636" s="1" t="s">
        <v>4800</v>
      </c>
      <c r="P2636" s="1" t="str">
        <f>BM2636</f>
        <v>NRIS</v>
      </c>
      <c r="R2636" s="1">
        <f>BP2636</f>
        <v>20</v>
      </c>
      <c r="T2636" s="1" t="str">
        <f>BQ2636</f>
        <v>Solar</v>
      </c>
      <c r="U2636" s="1" t="str">
        <f>BH2636</f>
        <v>Orleans Parish</v>
      </c>
      <c r="V2636" s="1" t="str">
        <f>BI2636</f>
        <v>LA</v>
      </c>
      <c r="AB2636" s="1"/>
      <c r="AC2636" s="1"/>
      <c r="AJ2636" s="5"/>
      <c r="AK2636" s="5"/>
      <c r="AL2636" s="5"/>
      <c r="AM2636" s="5"/>
      <c r="AN2636" s="5"/>
      <c r="AO2636" s="5"/>
      <c r="AP2636" s="5"/>
      <c r="AQ2636" s="5"/>
      <c r="AR2636" s="32"/>
      <c r="AS2636" s="32"/>
      <c r="AT2636" s="28">
        <f>AR2636/($R2636*1000)</f>
        <v>0</v>
      </c>
      <c r="AU2636" s="28">
        <f>AS2636/($R2636*1000)</f>
        <v>0</v>
      </c>
      <c r="BB2636" s="1" t="s">
        <v>73</v>
      </c>
      <c r="BC2636" s="2">
        <v>42902</v>
      </c>
      <c r="BD2636" s="2">
        <v>43549</v>
      </c>
      <c r="BF2636" s="2">
        <v>43616</v>
      </c>
      <c r="BG2636" s="1" t="s">
        <v>59</v>
      </c>
      <c r="BH2636" s="1" t="s">
        <v>2844</v>
      </c>
      <c r="BI2636" s="1" t="s">
        <v>61</v>
      </c>
      <c r="BJ2636" s="1" t="s">
        <v>3692</v>
      </c>
      <c r="BK2636" s="1" t="s">
        <v>2395</v>
      </c>
      <c r="BL2636" s="1" t="s">
        <v>726</v>
      </c>
      <c r="BM2636" s="1" t="s">
        <v>126</v>
      </c>
      <c r="BN2636" s="1" t="s">
        <v>4801</v>
      </c>
      <c r="BO2636" s="1">
        <v>20</v>
      </c>
      <c r="BP2636" s="1">
        <v>20</v>
      </c>
      <c r="BQ2636" s="1" t="s">
        <v>1485</v>
      </c>
      <c r="BR2636" s="1" t="s">
        <v>1486</v>
      </c>
      <c r="BS2636" s="1" t="s">
        <v>84</v>
      </c>
      <c r="BU2636" s="1">
        <v>20</v>
      </c>
      <c r="BV2636" s="1">
        <v>20</v>
      </c>
      <c r="BW2636" s="1">
        <v>0</v>
      </c>
      <c r="BX2636" s="1">
        <v>0</v>
      </c>
    </row>
    <row r="2637" spans="4:76" hidden="1" x14ac:dyDescent="0.25">
      <c r="D2637" s="4"/>
      <c r="E2637" s="5" t="str">
        <f>BJ2637</f>
        <v>DPP-2020-Cycle</v>
      </c>
      <c r="F2637" s="5" t="str">
        <f>BK2637</f>
        <v>East (ATC)</v>
      </c>
      <c r="H2637" s="5" t="str">
        <f>BB2637</f>
        <v>Active</v>
      </c>
      <c r="I2637" s="6" t="str">
        <f>BS2637</f>
        <v>Not Started</v>
      </c>
      <c r="J2637" s="1" t="s">
        <v>4462</v>
      </c>
      <c r="P2637" s="1" t="str">
        <f>BM2637</f>
        <v>NRIS</v>
      </c>
      <c r="R2637" s="1">
        <f>BP2637</f>
        <v>12</v>
      </c>
      <c r="T2637" s="1" t="str">
        <f>BQ2637</f>
        <v>Gas</v>
      </c>
      <c r="U2637" s="1" t="str">
        <f>BH2637</f>
        <v>Dane</v>
      </c>
      <c r="V2637" s="1" t="str">
        <f>BI2637</f>
        <v>WI</v>
      </c>
      <c r="AB2637" s="1"/>
      <c r="AC2637" s="1"/>
      <c r="AJ2637" s="5"/>
      <c r="AK2637" s="5"/>
      <c r="AL2637" s="5"/>
      <c r="AM2637" s="5"/>
      <c r="AN2637" s="5"/>
      <c r="AO2637" s="5"/>
      <c r="AP2637" s="5"/>
      <c r="AQ2637" s="5"/>
      <c r="AR2637" s="5"/>
      <c r="AS2637" s="5"/>
      <c r="AT2637" s="5"/>
      <c r="AU2637" s="5"/>
      <c r="BB2637" s="1" t="s">
        <v>2374</v>
      </c>
      <c r="BC2637" s="2">
        <v>44043</v>
      </c>
      <c r="BF2637" s="2">
        <v>45000</v>
      </c>
      <c r="BG2637" s="1" t="s">
        <v>74</v>
      </c>
      <c r="BH2637" s="1" t="s">
        <v>4299</v>
      </c>
      <c r="BI2637" s="1" t="s">
        <v>76</v>
      </c>
      <c r="BJ2637" s="1" t="s">
        <v>3565</v>
      </c>
      <c r="BK2637" s="1" t="s">
        <v>2196</v>
      </c>
      <c r="BL2637" s="1" t="s">
        <v>2857</v>
      </c>
      <c r="BM2637" s="1" t="s">
        <v>126</v>
      </c>
      <c r="BN2637" s="1" t="s">
        <v>4463</v>
      </c>
      <c r="BO2637" s="1">
        <v>12</v>
      </c>
      <c r="BP2637" s="1">
        <v>12</v>
      </c>
      <c r="BQ2637" s="1" t="s">
        <v>64</v>
      </c>
      <c r="BR2637" s="1" t="s">
        <v>4451</v>
      </c>
      <c r="BS2637" s="1" t="s">
        <v>84</v>
      </c>
      <c r="BU2637" s="1">
        <v>0</v>
      </c>
      <c r="BV2637" s="1">
        <v>0</v>
      </c>
      <c r="BW2637" s="1">
        <v>0</v>
      </c>
      <c r="BX2637" s="1">
        <v>0</v>
      </c>
    </row>
    <row r="2638" spans="4:76" hidden="1" x14ac:dyDescent="0.25">
      <c r="D2638" s="4"/>
      <c r="E2638" s="5" t="str">
        <f>BJ2638</f>
        <v>DPP-2020-Cycle</v>
      </c>
      <c r="F2638" s="5" t="str">
        <f>BK2638</f>
        <v>East (ATC)</v>
      </c>
      <c r="H2638" s="5" t="str">
        <f>BB2638</f>
        <v>Withdrawn</v>
      </c>
      <c r="I2638" s="6" t="str">
        <f>BS2638</f>
        <v>Not Started</v>
      </c>
      <c r="J2638" s="1" t="s">
        <v>5865</v>
      </c>
      <c r="P2638" s="1" t="str">
        <f>BM2638</f>
        <v>NRIS</v>
      </c>
      <c r="R2638" s="1">
        <f>BP2638</f>
        <v>320</v>
      </c>
      <c r="T2638" s="1" t="str">
        <f>BQ2638</f>
        <v>Gas</v>
      </c>
      <c r="U2638" s="1" t="str">
        <f>BH2638</f>
        <v>Dane</v>
      </c>
      <c r="V2638" s="1" t="str">
        <f>BI2638</f>
        <v>WI</v>
      </c>
      <c r="AB2638" s="1"/>
      <c r="AC2638" s="1"/>
      <c r="AJ2638" s="5"/>
      <c r="AK2638" s="5"/>
      <c r="AL2638" s="5"/>
      <c r="AM2638" s="5"/>
      <c r="AN2638" s="5"/>
      <c r="AO2638" s="5"/>
      <c r="AP2638" s="5"/>
      <c r="AQ2638" s="5"/>
      <c r="AR2638" s="5"/>
      <c r="AS2638" s="5"/>
      <c r="AT2638" s="5"/>
      <c r="AU2638" s="5"/>
      <c r="BB2638" s="1" t="s">
        <v>73</v>
      </c>
      <c r="BC2638" s="2">
        <v>44043</v>
      </c>
      <c r="BD2638" s="2">
        <v>44250</v>
      </c>
      <c r="BF2638" s="2">
        <v>45700</v>
      </c>
      <c r="BG2638" s="1" t="s">
        <v>74</v>
      </c>
      <c r="BH2638" s="1" t="s">
        <v>4299</v>
      </c>
      <c r="BI2638" s="1" t="s">
        <v>76</v>
      </c>
      <c r="BJ2638" s="1" t="s">
        <v>3565</v>
      </c>
      <c r="BK2638" s="1" t="s">
        <v>2196</v>
      </c>
      <c r="BL2638" s="1" t="s">
        <v>2857</v>
      </c>
      <c r="BM2638" s="1" t="s">
        <v>126</v>
      </c>
      <c r="BN2638" s="1" t="s">
        <v>4463</v>
      </c>
      <c r="BO2638" s="1">
        <v>320</v>
      </c>
      <c r="BP2638" s="1">
        <v>320</v>
      </c>
      <c r="BQ2638" s="1" t="s">
        <v>64</v>
      </c>
      <c r="BR2638" s="1" t="s">
        <v>5866</v>
      </c>
      <c r="BS2638" s="1" t="s">
        <v>84</v>
      </c>
      <c r="BU2638" s="1">
        <v>0</v>
      </c>
      <c r="BV2638" s="1">
        <v>0</v>
      </c>
      <c r="BW2638" s="1">
        <v>0</v>
      </c>
      <c r="BX2638" s="1">
        <v>0</v>
      </c>
    </row>
    <row r="2639" spans="4:76" hidden="1" x14ac:dyDescent="0.25">
      <c r="D2639" s="4"/>
      <c r="E2639" s="5" t="str">
        <f>BJ2639</f>
        <v>DPP-2017-AUG</v>
      </c>
      <c r="F2639" s="5" t="str">
        <f>BK2639</f>
        <v>East (ATC)</v>
      </c>
      <c r="H2639" s="5" t="str">
        <f>BB2639</f>
        <v>Done</v>
      </c>
      <c r="I2639" s="6" t="str">
        <f>BS2639</f>
        <v>Under Construction</v>
      </c>
      <c r="J2639" s="1" t="s">
        <v>5863</v>
      </c>
      <c r="P2639" s="1" t="str">
        <f>BM2639</f>
        <v>NRIS</v>
      </c>
      <c r="R2639" s="1">
        <f>BP2639</f>
        <v>49.98</v>
      </c>
      <c r="T2639" s="1" t="str">
        <f>BQ2639</f>
        <v>Solar</v>
      </c>
      <c r="U2639" s="1" t="str">
        <f>BH2639</f>
        <v>Richland County</v>
      </c>
      <c r="V2639" s="1" t="str">
        <f>BI2639</f>
        <v>WI</v>
      </c>
      <c r="AB2639" s="1"/>
      <c r="AC2639" s="1"/>
      <c r="AJ2639" s="5"/>
      <c r="AK2639" s="5"/>
      <c r="AL2639" s="5"/>
      <c r="AM2639" s="5"/>
      <c r="AN2639" s="5"/>
      <c r="AO2639" s="5"/>
      <c r="AP2639" s="5"/>
      <c r="AQ2639" s="5"/>
      <c r="AR2639" s="32"/>
      <c r="AS2639" s="32"/>
      <c r="AT2639" s="28">
        <f>AR2639/($R2639*1000)</f>
        <v>0</v>
      </c>
      <c r="AU2639" s="28">
        <f>AS2639/($R2639*1000)</f>
        <v>0</v>
      </c>
      <c r="BB2639" s="1" t="s">
        <v>58</v>
      </c>
      <c r="BC2639" s="2">
        <v>42902</v>
      </c>
      <c r="BE2639" s="2">
        <v>43948</v>
      </c>
      <c r="BF2639" s="2">
        <v>44440</v>
      </c>
      <c r="BG2639" s="1" t="s">
        <v>74</v>
      </c>
      <c r="BH2639" s="1" t="s">
        <v>677</v>
      </c>
      <c r="BI2639" s="1" t="s">
        <v>76</v>
      </c>
      <c r="BJ2639" s="1" t="s">
        <v>3692</v>
      </c>
      <c r="BK2639" s="1" t="s">
        <v>2196</v>
      </c>
      <c r="BL2639" s="1" t="s">
        <v>726</v>
      </c>
      <c r="BM2639" s="1" t="s">
        <v>126</v>
      </c>
      <c r="BN2639" s="1" t="s">
        <v>5864</v>
      </c>
      <c r="BO2639" s="1">
        <v>49.98</v>
      </c>
      <c r="BP2639" s="1">
        <v>49.98</v>
      </c>
      <c r="BQ2639" s="1" t="s">
        <v>1485</v>
      </c>
      <c r="BR2639" s="1" t="s">
        <v>1486</v>
      </c>
      <c r="BS2639" s="1" t="s">
        <v>71</v>
      </c>
      <c r="BT2639" s="2">
        <v>44805</v>
      </c>
      <c r="BU2639" s="1">
        <v>49.98</v>
      </c>
      <c r="BV2639" s="1">
        <v>49.98</v>
      </c>
      <c r="BW2639" s="1">
        <v>49.98</v>
      </c>
      <c r="BX2639" s="1">
        <v>49.98</v>
      </c>
    </row>
    <row r="2640" spans="4:76" hidden="1" x14ac:dyDescent="0.25">
      <c r="D2640" s="4"/>
      <c r="E2640" s="5" t="str">
        <f>BJ2640</f>
        <v>DPP-2017-AUG</v>
      </c>
      <c r="F2640" s="5" t="str">
        <f>BK2640</f>
        <v>East (ITC)</v>
      </c>
      <c r="H2640" s="5" t="str">
        <f>BB2640</f>
        <v>Withdrawn</v>
      </c>
      <c r="I2640" s="6" t="str">
        <f>BS2640</f>
        <v>Not Started</v>
      </c>
      <c r="J2640" s="1" t="s">
        <v>4722</v>
      </c>
      <c r="P2640" s="1" t="str">
        <f>BM2640</f>
        <v>NRIS</v>
      </c>
      <c r="R2640" s="1">
        <f>BP2640</f>
        <v>79.97</v>
      </c>
      <c r="T2640" s="1" t="str">
        <f>BQ2640</f>
        <v>Solar</v>
      </c>
      <c r="U2640" s="1" t="str">
        <f>BH2640</f>
        <v>St. Clair County</v>
      </c>
      <c r="V2640" s="1" t="str">
        <f>BI2640</f>
        <v>MI</v>
      </c>
      <c r="AB2640" s="1"/>
      <c r="AC2640" s="1"/>
      <c r="AJ2640" s="5"/>
      <c r="AK2640" s="5"/>
      <c r="AL2640" s="5"/>
      <c r="AM2640" s="5"/>
      <c r="AN2640" s="5"/>
      <c r="AO2640" s="5"/>
      <c r="AP2640" s="5"/>
      <c r="AQ2640" s="5"/>
      <c r="AR2640" s="32"/>
      <c r="AS2640" s="32"/>
      <c r="AT2640" s="28">
        <f>AR2640/($R2640*1000)</f>
        <v>0</v>
      </c>
      <c r="AU2640" s="28">
        <f>AS2640/($R2640*1000)</f>
        <v>0</v>
      </c>
      <c r="BB2640" s="1" t="s">
        <v>73</v>
      </c>
      <c r="BC2640" s="2">
        <v>42902</v>
      </c>
      <c r="BD2640" s="2">
        <v>43474</v>
      </c>
      <c r="BF2640" s="2">
        <v>44075</v>
      </c>
      <c r="BG2640" s="1" t="s">
        <v>128</v>
      </c>
      <c r="BH2640" s="1" t="s">
        <v>171</v>
      </c>
      <c r="BI2640" s="1" t="s">
        <v>130</v>
      </c>
      <c r="BJ2640" s="1" t="s">
        <v>3692</v>
      </c>
      <c r="BK2640" s="1" t="s">
        <v>1808</v>
      </c>
      <c r="BL2640" s="1" t="s">
        <v>726</v>
      </c>
      <c r="BM2640" s="1" t="s">
        <v>126</v>
      </c>
      <c r="BN2640" s="1" t="s">
        <v>4723</v>
      </c>
      <c r="BO2640" s="1">
        <v>79.97</v>
      </c>
      <c r="BP2640" s="1">
        <v>79.97</v>
      </c>
      <c r="BQ2640" s="1" t="s">
        <v>1485</v>
      </c>
      <c r="BR2640" s="1" t="s">
        <v>1486</v>
      </c>
      <c r="BS2640" s="1" t="s">
        <v>84</v>
      </c>
      <c r="BU2640" s="1">
        <v>0</v>
      </c>
      <c r="BV2640" s="1">
        <v>0</v>
      </c>
      <c r="BW2640" s="1">
        <v>0</v>
      </c>
      <c r="BX2640" s="1">
        <v>0</v>
      </c>
    </row>
    <row r="2641" spans="4:76" hidden="1" x14ac:dyDescent="0.25">
      <c r="D2641" s="4"/>
      <c r="E2641" s="5" t="str">
        <f>BJ2641</f>
        <v>DPP-2017-AUG</v>
      </c>
      <c r="F2641" s="5" t="str">
        <f>BK2641</f>
        <v>South</v>
      </c>
      <c r="H2641" s="5" t="str">
        <f>BB2641</f>
        <v>Done</v>
      </c>
      <c r="I2641" s="6" t="str">
        <f>BS2641</f>
        <v>Under Construction</v>
      </c>
      <c r="J2641" s="1" t="s">
        <v>5867</v>
      </c>
      <c r="P2641" s="1" t="str">
        <f>BM2641</f>
        <v>NRIS</v>
      </c>
      <c r="R2641" s="1">
        <f>BP2641</f>
        <v>200</v>
      </c>
      <c r="T2641" s="1" t="str">
        <f>BQ2641</f>
        <v>Wind</v>
      </c>
      <c r="U2641" s="1" t="str">
        <f>BH2641</f>
        <v>Tunica County</v>
      </c>
      <c r="V2641" s="1" t="str">
        <f>BI2641</f>
        <v>MS</v>
      </c>
      <c r="AB2641" s="1"/>
      <c r="AC2641" s="1"/>
      <c r="AJ2641" s="5"/>
      <c r="AK2641" s="5"/>
      <c r="AL2641" s="5"/>
      <c r="AM2641" s="5"/>
      <c r="AN2641" s="5"/>
      <c r="AO2641" s="5"/>
      <c r="AP2641" s="5"/>
      <c r="AQ2641" s="5"/>
      <c r="AR2641" s="32"/>
      <c r="AS2641" s="32"/>
      <c r="AT2641" s="28">
        <f>AR2641/($R2641*1000)</f>
        <v>0</v>
      </c>
      <c r="AU2641" s="28">
        <f>AS2641/($R2641*1000)</f>
        <v>0</v>
      </c>
      <c r="BB2641" s="1" t="s">
        <v>58</v>
      </c>
      <c r="BC2641" s="2">
        <v>42902</v>
      </c>
      <c r="BE2641" s="2">
        <v>43927</v>
      </c>
      <c r="BF2641" s="2">
        <v>43920</v>
      </c>
      <c r="BG2641" s="1" t="s">
        <v>59</v>
      </c>
      <c r="BH2641" s="1" t="s">
        <v>3444</v>
      </c>
      <c r="BI2641" s="1" t="s">
        <v>2526</v>
      </c>
      <c r="BJ2641" s="1" t="s">
        <v>3692</v>
      </c>
      <c r="BK2641" s="1" t="s">
        <v>2395</v>
      </c>
      <c r="BL2641" s="1" t="s">
        <v>726</v>
      </c>
      <c r="BM2641" s="1" t="s">
        <v>126</v>
      </c>
      <c r="BN2641" s="1" t="s">
        <v>5868</v>
      </c>
      <c r="BO2641" s="1">
        <v>200</v>
      </c>
      <c r="BP2641" s="1">
        <v>200</v>
      </c>
      <c r="BQ2641" s="1" t="s">
        <v>97</v>
      </c>
      <c r="BR2641" s="1" t="s">
        <v>98</v>
      </c>
      <c r="BS2641" s="1" t="s">
        <v>71</v>
      </c>
      <c r="BT2641" s="2">
        <v>44378</v>
      </c>
      <c r="BU2641" s="1">
        <v>200</v>
      </c>
      <c r="BV2641" s="1">
        <v>200</v>
      </c>
      <c r="BW2641" s="1">
        <v>200</v>
      </c>
      <c r="BX2641" s="1">
        <v>200</v>
      </c>
    </row>
    <row r="2642" spans="4:76" hidden="1" x14ac:dyDescent="0.25">
      <c r="D2642" s="4"/>
      <c r="E2642" s="5" t="str">
        <f>BJ2642</f>
        <v>DPP-2017-AUG</v>
      </c>
      <c r="F2642" s="5" t="str">
        <f>BK2642</f>
        <v>South</v>
      </c>
      <c r="H2642" s="5" t="str">
        <f>BB2642</f>
        <v>Withdrawn</v>
      </c>
      <c r="I2642" s="6" t="str">
        <f>BS2642</f>
        <v>Not Started</v>
      </c>
      <c r="J2642" s="1" t="s">
        <v>4629</v>
      </c>
      <c r="P2642" s="1" t="str">
        <f>BM2642</f>
        <v>NRIS</v>
      </c>
      <c r="R2642" s="1">
        <f>BP2642</f>
        <v>200</v>
      </c>
      <c r="T2642" s="1" t="str">
        <f>BQ2642</f>
        <v>Solar</v>
      </c>
      <c r="U2642" s="1" t="str">
        <f>BH2642</f>
        <v>Polk County</v>
      </c>
      <c r="V2642" s="1" t="str">
        <f>BI2642</f>
        <v>TX</v>
      </c>
      <c r="AB2642" s="1"/>
      <c r="AC2642" s="1"/>
      <c r="AJ2642" s="5"/>
      <c r="AK2642" s="5"/>
      <c r="AL2642" s="5"/>
      <c r="AM2642" s="5"/>
      <c r="AN2642" s="5"/>
      <c r="AO2642" s="5"/>
      <c r="AP2642" s="5"/>
      <c r="AQ2642" s="5"/>
      <c r="AR2642" s="32"/>
      <c r="AS2642" s="32"/>
      <c r="AT2642" s="28">
        <f>AR2642/($R2642*1000)</f>
        <v>0</v>
      </c>
      <c r="AU2642" s="28">
        <f>AS2642/($R2642*1000)</f>
        <v>0</v>
      </c>
      <c r="BB2642" s="1" t="s">
        <v>73</v>
      </c>
      <c r="BC2642" s="2">
        <v>42902</v>
      </c>
      <c r="BD2642" s="2">
        <v>43472</v>
      </c>
      <c r="BF2642" s="2">
        <v>43737</v>
      </c>
      <c r="BG2642" s="1" t="s">
        <v>59</v>
      </c>
      <c r="BH2642" s="1" t="s">
        <v>958</v>
      </c>
      <c r="BI2642" s="1" t="s">
        <v>67</v>
      </c>
      <c r="BJ2642" s="1" t="s">
        <v>3692</v>
      </c>
      <c r="BK2642" s="1" t="s">
        <v>2395</v>
      </c>
      <c r="BL2642" s="1" t="s">
        <v>726</v>
      </c>
      <c r="BM2642" s="1" t="s">
        <v>126</v>
      </c>
      <c r="BN2642" s="1" t="s">
        <v>4630</v>
      </c>
      <c r="BO2642" s="1">
        <v>200</v>
      </c>
      <c r="BP2642" s="1">
        <v>200</v>
      </c>
      <c r="BQ2642" s="1" t="s">
        <v>1485</v>
      </c>
      <c r="BR2642" s="1" t="s">
        <v>1486</v>
      </c>
      <c r="BS2642" s="1" t="s">
        <v>84</v>
      </c>
      <c r="BU2642" s="1">
        <v>0</v>
      </c>
      <c r="BV2642" s="1">
        <v>0</v>
      </c>
      <c r="BW2642" s="1">
        <v>0</v>
      </c>
      <c r="BX2642" s="1">
        <v>0</v>
      </c>
    </row>
    <row r="2643" spans="4:76" hidden="1" x14ac:dyDescent="0.25">
      <c r="D2643" s="4"/>
      <c r="E2643" s="5" t="str">
        <f>BJ2643</f>
        <v>DPP-2017-AUG</v>
      </c>
      <c r="F2643" s="5" t="str">
        <f>BK2643</f>
        <v>West</v>
      </c>
      <c r="H2643" s="5" t="str">
        <f>BB2643</f>
        <v>Withdrawn</v>
      </c>
      <c r="I2643" s="6" t="str">
        <f>BS2643</f>
        <v>Not Started</v>
      </c>
      <c r="J2643" s="1" t="s">
        <v>5086</v>
      </c>
      <c r="P2643" s="1" t="str">
        <f>BM2643</f>
        <v>NRIS</v>
      </c>
      <c r="R2643" s="1">
        <f>BP2643</f>
        <v>49.98</v>
      </c>
      <c r="T2643" s="1" t="str">
        <f>BQ2643</f>
        <v>Solar</v>
      </c>
      <c r="U2643" s="1" t="str">
        <f>BH2643</f>
        <v>Sherburne County</v>
      </c>
      <c r="V2643" s="1" t="str">
        <f>BI2643</f>
        <v>MN</v>
      </c>
      <c r="AJ2643" s="5"/>
      <c r="AK2643" s="5"/>
      <c r="AL2643" s="5"/>
      <c r="AM2643" s="5"/>
      <c r="AN2643" s="5"/>
      <c r="AO2643" s="5"/>
      <c r="AP2643" s="5"/>
      <c r="AQ2643" s="5"/>
      <c r="AR2643" s="32"/>
      <c r="AS2643" s="32"/>
      <c r="AT2643" s="28">
        <f>AR2643/($R2643*1000)</f>
        <v>0</v>
      </c>
      <c r="AU2643" s="28">
        <f>AS2643/($R2643*1000)</f>
        <v>0</v>
      </c>
      <c r="BB2643" s="1" t="s">
        <v>73</v>
      </c>
      <c r="BC2643" s="2">
        <v>42902</v>
      </c>
      <c r="BD2643" s="2">
        <v>43762</v>
      </c>
      <c r="BF2643" s="2">
        <v>44805</v>
      </c>
      <c r="BG2643" s="1" t="s">
        <v>153</v>
      </c>
      <c r="BH2643" s="1" t="s">
        <v>244</v>
      </c>
      <c r="BI2643" s="1" t="s">
        <v>93</v>
      </c>
      <c r="BJ2643" s="1" t="s">
        <v>3692</v>
      </c>
      <c r="BK2643" s="1" t="s">
        <v>725</v>
      </c>
      <c r="BL2643" s="1" t="s">
        <v>2376</v>
      </c>
      <c r="BM2643" s="1" t="s">
        <v>126</v>
      </c>
      <c r="BN2643" s="1" t="s">
        <v>5087</v>
      </c>
      <c r="BO2643" s="1">
        <v>49.98</v>
      </c>
      <c r="BP2643" s="1">
        <v>49.98</v>
      </c>
      <c r="BQ2643" s="1" t="s">
        <v>1485</v>
      </c>
      <c r="BR2643" s="1" t="s">
        <v>1486</v>
      </c>
      <c r="BS2643" s="1" t="s">
        <v>84</v>
      </c>
      <c r="BU2643" s="1">
        <v>0</v>
      </c>
      <c r="BV2643" s="1">
        <v>0</v>
      </c>
      <c r="BW2643" s="1">
        <v>0</v>
      </c>
      <c r="BX2643" s="1">
        <v>0</v>
      </c>
    </row>
    <row r="2644" spans="4:76" hidden="1" x14ac:dyDescent="0.25">
      <c r="D2644" s="4"/>
      <c r="E2644" s="5" t="str">
        <f>BJ2644</f>
        <v>DPP-2017-AUG</v>
      </c>
      <c r="F2644" s="5" t="str">
        <f>BK2644</f>
        <v>East (ATC)</v>
      </c>
      <c r="H2644" s="5" t="str">
        <f>BB2644</f>
        <v>Done</v>
      </c>
      <c r="I2644" s="6" t="str">
        <f>BS2644</f>
        <v>Under Construction</v>
      </c>
      <c r="J2644" s="1" t="s">
        <v>5874</v>
      </c>
      <c r="P2644" s="1" t="str">
        <f>BM2644</f>
        <v>NRIS</v>
      </c>
      <c r="R2644" s="1">
        <f>BP2644</f>
        <v>200</v>
      </c>
      <c r="T2644" s="1" t="str">
        <f>BQ2644</f>
        <v>Solar</v>
      </c>
      <c r="U2644" s="1" t="str">
        <f>BH2644</f>
        <v>Grant County,Iowa County</v>
      </c>
      <c r="V2644" s="1" t="str">
        <f>BI2644</f>
        <v>WI</v>
      </c>
      <c r="AB2644" s="1"/>
      <c r="AC2644" s="1"/>
      <c r="AJ2644" s="5"/>
      <c r="AK2644" s="5"/>
      <c r="AL2644" s="5"/>
      <c r="AM2644" s="5"/>
      <c r="AN2644" s="5"/>
      <c r="AO2644" s="5"/>
      <c r="AP2644" s="5"/>
      <c r="AQ2644" s="5"/>
      <c r="AR2644" s="32"/>
      <c r="AS2644" s="32"/>
      <c r="AT2644" s="28">
        <f>AR2644/($R2644*1000)</f>
        <v>0</v>
      </c>
      <c r="AU2644" s="28">
        <f>AS2644/($R2644*1000)</f>
        <v>0</v>
      </c>
      <c r="BB2644" s="1" t="s">
        <v>58</v>
      </c>
      <c r="BC2644" s="2">
        <v>42902</v>
      </c>
      <c r="BE2644" s="2">
        <v>43882</v>
      </c>
      <c r="BF2644" s="2">
        <v>44449</v>
      </c>
      <c r="BG2644" s="1" t="s">
        <v>74</v>
      </c>
      <c r="BH2644" s="1" t="s">
        <v>5845</v>
      </c>
      <c r="BI2644" s="1" t="s">
        <v>76</v>
      </c>
      <c r="BJ2644" s="1" t="s">
        <v>3692</v>
      </c>
      <c r="BK2644" s="1" t="s">
        <v>2196</v>
      </c>
      <c r="BL2644" s="1" t="s">
        <v>726</v>
      </c>
      <c r="BM2644" s="1" t="s">
        <v>126</v>
      </c>
      <c r="BN2644" s="1" t="s">
        <v>5875</v>
      </c>
      <c r="BO2644" s="1">
        <v>200</v>
      </c>
      <c r="BP2644" s="1">
        <v>200</v>
      </c>
      <c r="BQ2644" s="1" t="s">
        <v>1485</v>
      </c>
      <c r="BR2644" s="1" t="s">
        <v>1486</v>
      </c>
      <c r="BS2644" s="1" t="s">
        <v>71</v>
      </c>
      <c r="BT2644" s="2">
        <v>44044</v>
      </c>
      <c r="BU2644" s="1">
        <v>200</v>
      </c>
      <c r="BV2644" s="1">
        <v>200</v>
      </c>
      <c r="BW2644" s="1">
        <v>200</v>
      </c>
      <c r="BX2644" s="1">
        <v>200</v>
      </c>
    </row>
    <row r="2645" spans="4:76" hidden="1" x14ac:dyDescent="0.25">
      <c r="D2645" s="4"/>
      <c r="E2645" s="5" t="str">
        <f>BJ2645</f>
        <v>DPP-2017-AUG</v>
      </c>
      <c r="F2645" s="5" t="str">
        <f>BK2645</f>
        <v>East (ATC)</v>
      </c>
      <c r="H2645" s="5" t="str">
        <f>BB2645</f>
        <v>Done</v>
      </c>
      <c r="I2645" s="6" t="str">
        <f>BS2645</f>
        <v>Under Construction</v>
      </c>
      <c r="J2645" s="1" t="s">
        <v>5876</v>
      </c>
      <c r="P2645" s="1" t="str">
        <f>BM2645</f>
        <v>NRIS</v>
      </c>
      <c r="R2645" s="1">
        <f>BP2645</f>
        <v>100</v>
      </c>
      <c r="T2645" s="1" t="str">
        <f>BQ2645</f>
        <v>Solar</v>
      </c>
      <c r="U2645" s="1" t="str">
        <f>BH2645</f>
        <v>Grant County,Iowa County</v>
      </c>
      <c r="V2645" s="1" t="str">
        <f>BI2645</f>
        <v>WI</v>
      </c>
      <c r="AB2645" s="1"/>
      <c r="AC2645" s="1"/>
      <c r="AJ2645" s="5"/>
      <c r="AK2645" s="5"/>
      <c r="AL2645" s="5"/>
      <c r="AM2645" s="5"/>
      <c r="AN2645" s="5"/>
      <c r="AO2645" s="5"/>
      <c r="AP2645" s="5"/>
      <c r="AQ2645" s="5"/>
      <c r="AR2645" s="32"/>
      <c r="AS2645" s="32"/>
      <c r="AT2645" s="28">
        <f>AR2645/($R2645*1000)</f>
        <v>0</v>
      </c>
      <c r="AU2645" s="28">
        <f>AS2645/($R2645*1000)</f>
        <v>0</v>
      </c>
      <c r="BB2645" s="1" t="s">
        <v>58</v>
      </c>
      <c r="BC2645" s="2">
        <v>42902</v>
      </c>
      <c r="BE2645" s="2">
        <v>43882</v>
      </c>
      <c r="BF2645" s="2">
        <v>44449</v>
      </c>
      <c r="BG2645" s="1" t="s">
        <v>74</v>
      </c>
      <c r="BH2645" s="1" t="s">
        <v>5845</v>
      </c>
      <c r="BI2645" s="1" t="s">
        <v>76</v>
      </c>
      <c r="BJ2645" s="1" t="s">
        <v>3692</v>
      </c>
      <c r="BK2645" s="1" t="s">
        <v>2196</v>
      </c>
      <c r="BL2645" s="1" t="s">
        <v>726</v>
      </c>
      <c r="BM2645" s="1" t="s">
        <v>126</v>
      </c>
      <c r="BN2645" s="1" t="s">
        <v>5875</v>
      </c>
      <c r="BO2645" s="1">
        <v>100</v>
      </c>
      <c r="BP2645" s="1">
        <v>100</v>
      </c>
      <c r="BQ2645" s="1" t="s">
        <v>1485</v>
      </c>
      <c r="BR2645" s="1" t="s">
        <v>1486</v>
      </c>
      <c r="BS2645" s="1" t="s">
        <v>71</v>
      </c>
      <c r="BT2645" s="2">
        <v>44409</v>
      </c>
      <c r="BU2645" s="1">
        <v>100</v>
      </c>
      <c r="BV2645" s="1">
        <v>100</v>
      </c>
      <c r="BW2645" s="1">
        <v>100</v>
      </c>
      <c r="BX2645" s="1">
        <v>100</v>
      </c>
    </row>
    <row r="2646" spans="4:76" hidden="1" x14ac:dyDescent="0.25">
      <c r="D2646" s="4"/>
      <c r="E2646" s="5" t="str">
        <f>BJ2646</f>
        <v>DPP-2017-AUG</v>
      </c>
      <c r="F2646" s="5" t="str">
        <f>BK2646</f>
        <v>Central</v>
      </c>
      <c r="H2646" s="5" t="str">
        <f>BB2646</f>
        <v>Withdrawn</v>
      </c>
      <c r="I2646" s="6" t="str">
        <f>BS2646</f>
        <v>Not Started</v>
      </c>
      <c r="J2646" s="1" t="s">
        <v>4697</v>
      </c>
      <c r="P2646" s="1" t="str">
        <f>BM2646</f>
        <v>NRIS</v>
      </c>
      <c r="R2646" s="1">
        <f>BP2646</f>
        <v>200</v>
      </c>
      <c r="T2646" s="1" t="str">
        <f>BQ2646</f>
        <v>Wind</v>
      </c>
      <c r="U2646" s="1" t="str">
        <f>BH2646</f>
        <v>Macon County</v>
      </c>
      <c r="V2646" s="1" t="str">
        <f>BI2646</f>
        <v>IL</v>
      </c>
      <c r="AB2646" s="1"/>
      <c r="AC2646" s="1"/>
      <c r="AJ2646" s="5"/>
      <c r="AK2646" s="5"/>
      <c r="AL2646" s="5"/>
      <c r="AM2646" s="5"/>
      <c r="AN2646" s="5"/>
      <c r="AO2646" s="5"/>
      <c r="AP2646" s="5"/>
      <c r="AQ2646" s="5"/>
      <c r="AR2646" s="32"/>
      <c r="AS2646" s="32"/>
      <c r="AT2646" s="28">
        <f>AR2646/($R2646*1000)</f>
        <v>0</v>
      </c>
      <c r="AU2646" s="28">
        <f>AS2646/($R2646*1000)</f>
        <v>0</v>
      </c>
      <c r="BB2646" s="1" t="s">
        <v>73</v>
      </c>
      <c r="BC2646" s="2">
        <v>42902</v>
      </c>
      <c r="BD2646" s="2">
        <v>43473</v>
      </c>
      <c r="BF2646" s="2">
        <v>44075</v>
      </c>
      <c r="BG2646" s="1" t="s">
        <v>122</v>
      </c>
      <c r="BH2646" s="1" t="s">
        <v>1488</v>
      </c>
      <c r="BI2646" s="1" t="s">
        <v>124</v>
      </c>
      <c r="BJ2646" s="1" t="s">
        <v>3692</v>
      </c>
      <c r="BK2646" s="1" t="s">
        <v>2435</v>
      </c>
      <c r="BL2646" s="1" t="s">
        <v>726</v>
      </c>
      <c r="BM2646" s="1" t="s">
        <v>126</v>
      </c>
      <c r="BN2646" s="1" t="s">
        <v>4698</v>
      </c>
      <c r="BO2646" s="1">
        <v>200</v>
      </c>
      <c r="BP2646" s="1">
        <v>200</v>
      </c>
      <c r="BQ2646" s="1" t="s">
        <v>97</v>
      </c>
      <c r="BR2646" s="1" t="s">
        <v>98</v>
      </c>
      <c r="BS2646" s="1" t="s">
        <v>84</v>
      </c>
      <c r="BU2646" s="1">
        <v>0</v>
      </c>
      <c r="BV2646" s="1">
        <v>0</v>
      </c>
      <c r="BW2646" s="1">
        <v>0</v>
      </c>
      <c r="BX2646" s="1">
        <v>0</v>
      </c>
    </row>
    <row r="2647" spans="4:76" x14ac:dyDescent="0.25">
      <c r="D2647" s="4"/>
      <c r="E2647" s="5" t="str">
        <f>BJ2647</f>
        <v>DPP-2017-AUG</v>
      </c>
      <c r="F2647" s="5" t="str">
        <f>BK2647</f>
        <v>West</v>
      </c>
      <c r="G2647" s="5" t="str">
        <f>_xlfn.CONCAT(E2647,F2647)</f>
        <v>DPP-2017-AUGWest</v>
      </c>
      <c r="H2647" s="5" t="str">
        <f>BB2647</f>
        <v>Withdrawn</v>
      </c>
      <c r="I2647" s="6" t="str">
        <f>BS2647</f>
        <v>Not Started</v>
      </c>
      <c r="J2647" s="1" t="s">
        <v>5756</v>
      </c>
      <c r="P2647" s="1" t="str">
        <f>BM2647</f>
        <v>NRIS</v>
      </c>
      <c r="Q2647" s="1" t="s">
        <v>6202</v>
      </c>
      <c r="R2647" s="1">
        <f>BP2647</f>
        <v>200</v>
      </c>
      <c r="T2647" s="1" t="str">
        <f>BQ2647</f>
        <v>Wind</v>
      </c>
      <c r="U2647" s="1" t="str">
        <f>BH2647</f>
        <v>Hardin County</v>
      </c>
      <c r="V2647" s="1" t="str">
        <f>BI2647</f>
        <v>IA</v>
      </c>
      <c r="Z2647" s="1">
        <v>1</v>
      </c>
      <c r="AA2647" s="1">
        <f>IF(H2647="Withdrawn",0,1)</f>
        <v>0</v>
      </c>
      <c r="AB2647" s="36">
        <v>800000</v>
      </c>
      <c r="AC2647" s="36">
        <v>778552</v>
      </c>
      <c r="AJ2647" s="5"/>
      <c r="AK2647" s="32">
        <v>5741772</v>
      </c>
      <c r="AL2647" s="32">
        <f>SUM(AB2647:AK2647)</f>
        <v>7320324</v>
      </c>
      <c r="AM2647" s="32">
        <v>0</v>
      </c>
      <c r="AN2647" s="32">
        <v>94244425</v>
      </c>
      <c r="AO2647" s="32"/>
      <c r="AP2647" s="32">
        <v>36601622</v>
      </c>
      <c r="AQ2647" s="32"/>
      <c r="AR2647" s="32">
        <f>AM2647+AP2647</f>
        <v>36601622</v>
      </c>
      <c r="AS2647" s="32">
        <f>AR2647+AN2647+AO2647+AQ2647</f>
        <v>130846047</v>
      </c>
      <c r="AT2647" s="28">
        <f>AR2647/($R2647*1000)</f>
        <v>183.00810999999999</v>
      </c>
      <c r="AU2647" s="28">
        <f>AS2647/($R2647*1000)</f>
        <v>654.23023499999999</v>
      </c>
      <c r="AV2647" s="16">
        <f>IF(P2647 = "NRIS",AS2647,AR2647)</f>
        <v>130846047</v>
      </c>
      <c r="BB2647" s="1" t="s">
        <v>73</v>
      </c>
      <c r="BC2647" s="2">
        <v>42902</v>
      </c>
      <c r="BD2647" s="2">
        <v>44225</v>
      </c>
      <c r="BF2647" s="2">
        <v>44378</v>
      </c>
      <c r="BG2647" s="1" t="s">
        <v>87</v>
      </c>
      <c r="BH2647" s="1" t="s">
        <v>3073</v>
      </c>
      <c r="BI2647" s="1" t="s">
        <v>89</v>
      </c>
      <c r="BJ2647" s="1" t="s">
        <v>3692</v>
      </c>
      <c r="BK2647" s="1" t="s">
        <v>725</v>
      </c>
      <c r="BL2647" s="1" t="s">
        <v>2376</v>
      </c>
      <c r="BM2647" s="1" t="s">
        <v>126</v>
      </c>
      <c r="BN2647" s="1" t="s">
        <v>5757</v>
      </c>
      <c r="BO2647" s="1">
        <v>200</v>
      </c>
      <c r="BP2647" s="1">
        <v>200</v>
      </c>
      <c r="BQ2647" s="1" t="s">
        <v>97</v>
      </c>
      <c r="BR2647" s="1" t="s">
        <v>98</v>
      </c>
      <c r="BS2647" s="1" t="s">
        <v>84</v>
      </c>
      <c r="BU2647" s="1">
        <v>200</v>
      </c>
      <c r="BV2647" s="1">
        <v>200</v>
      </c>
      <c r="BW2647" s="1">
        <v>0</v>
      </c>
      <c r="BX2647" s="1">
        <v>0</v>
      </c>
    </row>
    <row r="2648" spans="4:76" x14ac:dyDescent="0.25">
      <c r="D2648" s="4"/>
      <c r="E2648" s="5" t="str">
        <f>BJ2648</f>
        <v>DPP-2017-AUG</v>
      </c>
      <c r="F2648" s="5" t="str">
        <f>BK2648</f>
        <v>West</v>
      </c>
      <c r="G2648" s="5" t="str">
        <f>_xlfn.CONCAT(E2648,F2648)</f>
        <v>DPP-2017-AUGWest</v>
      </c>
      <c r="H2648" s="5" t="str">
        <f>BB2648</f>
        <v>Active</v>
      </c>
      <c r="I2648" s="6" t="str">
        <f>BS2648</f>
        <v>Not Started</v>
      </c>
      <c r="J2648" s="1" t="s">
        <v>5880</v>
      </c>
      <c r="P2648" s="1" t="str">
        <f>BM2648</f>
        <v>NRIS</v>
      </c>
      <c r="Q2648" s="1" t="s">
        <v>6202</v>
      </c>
      <c r="R2648" s="1">
        <f>BP2648</f>
        <v>150</v>
      </c>
      <c r="T2648" s="1" t="str">
        <f>BQ2648</f>
        <v>Solar</v>
      </c>
      <c r="U2648" s="1" t="str">
        <f>BH2648</f>
        <v>Murray County</v>
      </c>
      <c r="V2648" s="1" t="str">
        <f>BI2648</f>
        <v>MN</v>
      </c>
      <c r="Z2648" s="1">
        <v>1</v>
      </c>
      <c r="AA2648" s="1">
        <f>IF(H2648="Withdrawn",0,1)</f>
        <v>1</v>
      </c>
      <c r="AB2648" s="36">
        <v>600000</v>
      </c>
      <c r="AC2648" s="36">
        <v>464501</v>
      </c>
      <c r="AJ2648" s="5"/>
      <c r="AK2648" s="32">
        <v>723892</v>
      </c>
      <c r="AL2648" s="32">
        <f>SUM(AB2648:AK2648)</f>
        <v>1788393</v>
      </c>
      <c r="AM2648" s="32">
        <v>3569462</v>
      </c>
      <c r="AN2648" s="32">
        <v>45564314</v>
      </c>
      <c r="AO2648" s="32"/>
      <c r="AP2648" s="32">
        <v>8941965</v>
      </c>
      <c r="AQ2648" s="32"/>
      <c r="AR2648" s="32">
        <f>AM2648+AP2648</f>
        <v>12511427</v>
      </c>
      <c r="AS2648" s="32">
        <f>AR2648+AN2648+AO2648+AQ2648</f>
        <v>58075741</v>
      </c>
      <c r="AT2648" s="28">
        <f>AR2648/($R2648*1000)</f>
        <v>83.409513333333337</v>
      </c>
      <c r="AU2648" s="28">
        <f>AS2648/($R2648*1000)</f>
        <v>387.17160666666666</v>
      </c>
      <c r="AV2648" s="16">
        <f>IF(P2648 = "NRIS",AS2648,AR2648)</f>
        <v>58075741</v>
      </c>
      <c r="BB2648" s="1" t="s">
        <v>2374</v>
      </c>
      <c r="BC2648" s="2">
        <v>42902</v>
      </c>
      <c r="BF2648" s="2">
        <v>44469</v>
      </c>
      <c r="BG2648" s="1" t="s">
        <v>91</v>
      </c>
      <c r="BH2648" s="1" t="s">
        <v>162</v>
      </c>
      <c r="BI2648" s="1" t="s">
        <v>93</v>
      </c>
      <c r="BJ2648" s="1" t="s">
        <v>3692</v>
      </c>
      <c r="BK2648" s="1" t="s">
        <v>725</v>
      </c>
      <c r="BL2648" s="1" t="s">
        <v>2376</v>
      </c>
      <c r="BM2648" s="1" t="s">
        <v>126</v>
      </c>
      <c r="BN2648" s="1" t="s">
        <v>5881</v>
      </c>
      <c r="BO2648" s="1">
        <v>150</v>
      </c>
      <c r="BP2648" s="1">
        <v>150</v>
      </c>
      <c r="BQ2648" s="1" t="s">
        <v>1485</v>
      </c>
      <c r="BR2648" s="1" t="s">
        <v>1486</v>
      </c>
      <c r="BS2648" s="1" t="s">
        <v>84</v>
      </c>
      <c r="BU2648" s="1">
        <v>150</v>
      </c>
      <c r="BV2648" s="1">
        <v>150</v>
      </c>
      <c r="BW2648" s="1">
        <v>150</v>
      </c>
      <c r="BX2648" s="1">
        <v>150</v>
      </c>
    </row>
    <row r="2649" spans="4:76" hidden="1" x14ac:dyDescent="0.25">
      <c r="D2649" s="4"/>
      <c r="E2649" s="5" t="str">
        <f>BJ2649</f>
        <v>DPP-2017-AUG</v>
      </c>
      <c r="F2649" s="5" t="str">
        <f>BK2649</f>
        <v>East (ITC)</v>
      </c>
      <c r="H2649" s="5" t="str">
        <f>BB2649</f>
        <v>Done</v>
      </c>
      <c r="I2649" s="6" t="str">
        <f>BS2649</f>
        <v>Under Construction</v>
      </c>
      <c r="J2649" s="1" t="s">
        <v>5882</v>
      </c>
      <c r="P2649" s="1" t="str">
        <f>BM2649</f>
        <v>NRIS</v>
      </c>
      <c r="R2649" s="1">
        <f>BP2649</f>
        <v>150</v>
      </c>
      <c r="T2649" s="1" t="str">
        <f>BQ2649</f>
        <v>Solar</v>
      </c>
      <c r="U2649" s="1" t="str">
        <f>BH2649</f>
        <v>Lenawee County</v>
      </c>
      <c r="V2649" s="1" t="str">
        <f>BI2649</f>
        <v>MI</v>
      </c>
      <c r="AB2649" s="1"/>
      <c r="AC2649" s="1"/>
      <c r="AJ2649" s="5"/>
      <c r="AK2649" s="5"/>
      <c r="AL2649" s="5"/>
      <c r="AM2649" s="5"/>
      <c r="AN2649" s="5"/>
      <c r="AO2649" s="5"/>
      <c r="AP2649" s="5"/>
      <c r="AQ2649" s="5"/>
      <c r="AR2649" s="32"/>
      <c r="AS2649" s="32"/>
      <c r="AT2649" s="28">
        <f>AR2649/($R2649*1000)</f>
        <v>0</v>
      </c>
      <c r="AU2649" s="28">
        <f>AS2649/($R2649*1000)</f>
        <v>0</v>
      </c>
      <c r="BB2649" s="1" t="s">
        <v>58</v>
      </c>
      <c r="BC2649" s="2">
        <v>42902</v>
      </c>
      <c r="BE2649" s="2">
        <v>44049</v>
      </c>
      <c r="BF2649" s="2">
        <v>44084</v>
      </c>
      <c r="BG2649" s="1" t="s">
        <v>139</v>
      </c>
      <c r="BH2649" s="1" t="s">
        <v>1879</v>
      </c>
      <c r="BI2649" s="1" t="s">
        <v>130</v>
      </c>
      <c r="BJ2649" s="1" t="s">
        <v>3692</v>
      </c>
      <c r="BK2649" s="1" t="s">
        <v>1808</v>
      </c>
      <c r="BL2649" s="1" t="s">
        <v>726</v>
      </c>
      <c r="BM2649" s="1" t="s">
        <v>126</v>
      </c>
      <c r="BN2649" s="1" t="s">
        <v>5883</v>
      </c>
      <c r="BO2649" s="1">
        <v>150</v>
      </c>
      <c r="BP2649" s="1">
        <v>150</v>
      </c>
      <c r="BQ2649" s="1" t="s">
        <v>1485</v>
      </c>
      <c r="BR2649" s="1" t="s">
        <v>1486</v>
      </c>
      <c r="BS2649" s="1" t="s">
        <v>71</v>
      </c>
      <c r="BT2649" s="2">
        <v>44883</v>
      </c>
      <c r="BU2649" s="1">
        <v>150</v>
      </c>
      <c r="BV2649" s="1">
        <v>150</v>
      </c>
      <c r="BW2649" s="1">
        <v>150</v>
      </c>
      <c r="BX2649" s="1">
        <v>150</v>
      </c>
    </row>
    <row r="2650" spans="4:76" hidden="1" x14ac:dyDescent="0.25">
      <c r="D2650" s="4"/>
      <c r="E2650" s="5" t="str">
        <f>BJ2650</f>
        <v>DPP-2017-AUG</v>
      </c>
      <c r="F2650" s="5" t="str">
        <f>BK2650</f>
        <v>West</v>
      </c>
      <c r="H2650" s="5" t="str">
        <f>BB2650</f>
        <v>Withdrawn</v>
      </c>
      <c r="I2650" s="6" t="str">
        <f>BS2650</f>
        <v>Not Started</v>
      </c>
      <c r="J2650" s="1" t="s">
        <v>4897</v>
      </c>
      <c r="P2650" s="1" t="str">
        <f>BM2650</f>
        <v>NRIS</v>
      </c>
      <c r="R2650" s="1">
        <f>BP2650</f>
        <v>200</v>
      </c>
      <c r="T2650" s="1" t="str">
        <f>BQ2650</f>
        <v>Wind</v>
      </c>
      <c r="U2650" s="1" t="str">
        <f>BH2650</f>
        <v>Faribault County</v>
      </c>
      <c r="V2650" s="1" t="str">
        <f>BI2650</f>
        <v>MN</v>
      </c>
      <c r="AJ2650" s="5"/>
      <c r="AK2650" s="5"/>
      <c r="AL2650" s="5"/>
      <c r="AM2650" s="5"/>
      <c r="AN2650" s="5"/>
      <c r="AO2650" s="5"/>
      <c r="AP2650" s="5"/>
      <c r="AQ2650" s="5"/>
      <c r="AR2650" s="32"/>
      <c r="AS2650" s="32"/>
      <c r="AT2650" s="28">
        <f>AR2650/($R2650*1000)</f>
        <v>0</v>
      </c>
      <c r="AU2650" s="28">
        <f>AS2650/($R2650*1000)</f>
        <v>0</v>
      </c>
      <c r="BB2650" s="1" t="s">
        <v>73</v>
      </c>
      <c r="BC2650" s="2">
        <v>42902</v>
      </c>
      <c r="BD2650" s="2">
        <v>43669</v>
      </c>
      <c r="BF2650" s="2">
        <v>44089</v>
      </c>
      <c r="BG2650" s="1" t="s">
        <v>87</v>
      </c>
      <c r="BH2650" s="1" t="s">
        <v>718</v>
      </c>
      <c r="BI2650" s="1" t="s">
        <v>93</v>
      </c>
      <c r="BJ2650" s="1" t="s">
        <v>3692</v>
      </c>
      <c r="BK2650" s="1" t="s">
        <v>725</v>
      </c>
      <c r="BL2650" s="1" t="s">
        <v>2376</v>
      </c>
      <c r="BM2650" s="1" t="s">
        <v>126</v>
      </c>
      <c r="BN2650" s="1" t="s">
        <v>4898</v>
      </c>
      <c r="BO2650" s="1">
        <v>200</v>
      </c>
      <c r="BP2650" s="1">
        <v>200</v>
      </c>
      <c r="BQ2650" s="1" t="s">
        <v>97</v>
      </c>
      <c r="BR2650" s="1" t="s">
        <v>98</v>
      </c>
      <c r="BS2650" s="1" t="s">
        <v>84</v>
      </c>
      <c r="BU2650" s="1">
        <v>0</v>
      </c>
      <c r="BV2650" s="1">
        <v>0</v>
      </c>
      <c r="BW2650" s="1">
        <v>0</v>
      </c>
      <c r="BX2650" s="1">
        <v>0</v>
      </c>
    </row>
    <row r="2651" spans="4:76" x14ac:dyDescent="0.25">
      <c r="D2651" s="4"/>
      <c r="E2651" s="5" t="str">
        <f>BJ2651</f>
        <v>DPP-2017-AUG</v>
      </c>
      <c r="F2651" s="5" t="str">
        <f>BK2651</f>
        <v>West</v>
      </c>
      <c r="G2651" s="5" t="str">
        <f>_xlfn.CONCAT(E2651,F2651)</f>
        <v>DPP-2017-AUGWest</v>
      </c>
      <c r="H2651" s="5" t="str">
        <f>BB2651</f>
        <v>Active</v>
      </c>
      <c r="I2651" s="6" t="str">
        <f>BS2651</f>
        <v>Not Started</v>
      </c>
      <c r="J2651" s="1" t="s">
        <v>5886</v>
      </c>
      <c r="P2651" s="1" t="str">
        <f>BM2651</f>
        <v>NRIS</v>
      </c>
      <c r="Q2651" s="1" t="s">
        <v>6202</v>
      </c>
      <c r="R2651" s="1">
        <f>BP2651</f>
        <v>250</v>
      </c>
      <c r="T2651" s="1" t="str">
        <f>BQ2651</f>
        <v>Solar</v>
      </c>
      <c r="U2651" s="1" t="str">
        <f>BH2651</f>
        <v>Palo Alto County</v>
      </c>
      <c r="V2651" s="1" t="str">
        <f>BI2651</f>
        <v>IA</v>
      </c>
      <c r="Z2651" s="1">
        <v>1</v>
      </c>
      <c r="AA2651" s="1">
        <f>IF(H2651="Withdrawn",0,1)</f>
        <v>1</v>
      </c>
      <c r="AB2651" s="36">
        <v>1000000</v>
      </c>
      <c r="AC2651" s="36">
        <v>0</v>
      </c>
      <c r="AJ2651" s="5"/>
      <c r="AK2651" s="32">
        <v>0</v>
      </c>
      <c r="AL2651" s="32">
        <f>SUM(AB2651:AK2651)</f>
        <v>1000000</v>
      </c>
      <c r="AM2651" s="32">
        <v>0</v>
      </c>
      <c r="AN2651" s="32">
        <v>60459128</v>
      </c>
      <c r="AO2651" s="32"/>
      <c r="AP2651" s="32">
        <v>1862468</v>
      </c>
      <c r="AQ2651" s="32"/>
      <c r="AR2651" s="32">
        <f>AM2651+AP2651</f>
        <v>1862468</v>
      </c>
      <c r="AS2651" s="32">
        <f>AR2651+AN2651+AO2651+AQ2651</f>
        <v>62321596</v>
      </c>
      <c r="AT2651" s="28">
        <f>AR2651/($R2651*1000)</f>
        <v>7.449872</v>
      </c>
      <c r="AU2651" s="28">
        <f>AS2651/($R2651*1000)</f>
        <v>249.286384</v>
      </c>
      <c r="AV2651" s="16">
        <f>IF(P2651 = "NRIS",AS2651,AR2651)</f>
        <v>62321596</v>
      </c>
      <c r="BB2651" s="1" t="s">
        <v>2374</v>
      </c>
      <c r="BC2651" s="2">
        <v>42902</v>
      </c>
      <c r="BF2651" s="2">
        <v>44469</v>
      </c>
      <c r="BG2651" s="1" t="s">
        <v>251</v>
      </c>
      <c r="BH2651" s="1" t="s">
        <v>414</v>
      </c>
      <c r="BI2651" s="1" t="s">
        <v>89</v>
      </c>
      <c r="BJ2651" s="1" t="s">
        <v>3692</v>
      </c>
      <c r="BK2651" s="1" t="s">
        <v>725</v>
      </c>
      <c r="BL2651" s="1" t="s">
        <v>2376</v>
      </c>
      <c r="BM2651" s="1" t="s">
        <v>126</v>
      </c>
      <c r="BN2651" s="1" t="s">
        <v>5887</v>
      </c>
      <c r="BO2651" s="1">
        <v>250</v>
      </c>
      <c r="BP2651" s="1">
        <v>250</v>
      </c>
      <c r="BQ2651" s="1" t="s">
        <v>1485</v>
      </c>
      <c r="BR2651" s="1" t="s">
        <v>1486</v>
      </c>
      <c r="BS2651" s="1" t="s">
        <v>84</v>
      </c>
      <c r="BU2651" s="1">
        <v>250</v>
      </c>
      <c r="BV2651" s="1">
        <v>250</v>
      </c>
      <c r="BW2651" s="1">
        <v>250</v>
      </c>
      <c r="BX2651" s="1">
        <v>250</v>
      </c>
    </row>
    <row r="2652" spans="4:76" hidden="1" x14ac:dyDescent="0.25">
      <c r="D2652" s="4"/>
      <c r="E2652" s="5" t="str">
        <f>BJ2652</f>
        <v>DPP-2017-AUG</v>
      </c>
      <c r="F2652" s="5" t="str">
        <f>BK2652</f>
        <v>East (ATC)</v>
      </c>
      <c r="H2652" s="5" t="str">
        <f>BB2652</f>
        <v>Done</v>
      </c>
      <c r="I2652" s="6" t="str">
        <f>BS2652</f>
        <v>Under Construction</v>
      </c>
      <c r="J2652" s="1" t="s">
        <v>5888</v>
      </c>
      <c r="P2652" s="1" t="str">
        <f>BM2652</f>
        <v>NRIS</v>
      </c>
      <c r="R2652" s="1">
        <f>BP2652</f>
        <v>200</v>
      </c>
      <c r="T2652" s="1" t="str">
        <f>BQ2652</f>
        <v>Solar</v>
      </c>
      <c r="U2652" s="1" t="str">
        <f>BH2652</f>
        <v>Kenosha County</v>
      </c>
      <c r="V2652" s="1" t="str">
        <f>BI2652</f>
        <v>WI</v>
      </c>
      <c r="AB2652" s="1"/>
      <c r="AC2652" s="1"/>
      <c r="AJ2652" s="5"/>
      <c r="AK2652" s="5"/>
      <c r="AL2652" s="5"/>
      <c r="AM2652" s="5"/>
      <c r="AN2652" s="5"/>
      <c r="AO2652" s="5"/>
      <c r="AP2652" s="5"/>
      <c r="AQ2652" s="5"/>
      <c r="AR2652" s="32"/>
      <c r="AS2652" s="32"/>
      <c r="AT2652" s="28">
        <f>AR2652/($R2652*1000)</f>
        <v>0</v>
      </c>
      <c r="AU2652" s="28">
        <f>AS2652/($R2652*1000)</f>
        <v>0</v>
      </c>
      <c r="BB2652" s="1" t="s">
        <v>58</v>
      </c>
      <c r="BC2652" s="2">
        <v>42902</v>
      </c>
      <c r="BE2652" s="2">
        <v>43949</v>
      </c>
      <c r="BF2652" s="2">
        <v>44449</v>
      </c>
      <c r="BG2652" s="1" t="s">
        <v>74</v>
      </c>
      <c r="BH2652" s="1" t="s">
        <v>393</v>
      </c>
      <c r="BI2652" s="1" t="s">
        <v>76</v>
      </c>
      <c r="BJ2652" s="1" t="s">
        <v>3692</v>
      </c>
      <c r="BK2652" s="1" t="s">
        <v>2196</v>
      </c>
      <c r="BL2652" s="1" t="s">
        <v>726</v>
      </c>
      <c r="BM2652" s="1" t="s">
        <v>126</v>
      </c>
      <c r="BN2652" s="1" t="s">
        <v>5889</v>
      </c>
      <c r="BO2652" s="1">
        <v>200</v>
      </c>
      <c r="BP2652" s="1">
        <v>200</v>
      </c>
      <c r="BQ2652" s="1" t="s">
        <v>1485</v>
      </c>
      <c r="BR2652" s="1" t="s">
        <v>1486</v>
      </c>
      <c r="BS2652" s="1" t="s">
        <v>71</v>
      </c>
      <c r="BT2652" s="2">
        <v>44805</v>
      </c>
      <c r="BU2652" s="1">
        <v>200</v>
      </c>
      <c r="BV2652" s="1">
        <v>200</v>
      </c>
      <c r="BW2652" s="1">
        <v>200</v>
      </c>
      <c r="BX2652" s="1">
        <v>200</v>
      </c>
    </row>
    <row r="2653" spans="4:76" hidden="1" x14ac:dyDescent="0.25">
      <c r="D2653" s="4"/>
      <c r="E2653" s="5" t="str">
        <f>BJ2653</f>
        <v>DPP-2017-AUG</v>
      </c>
      <c r="F2653" s="5" t="str">
        <f>BK2653</f>
        <v>East (UP)</v>
      </c>
      <c r="H2653" s="5" t="str">
        <f>BB2653</f>
        <v>Withdrawn</v>
      </c>
      <c r="I2653" s="6" t="str">
        <f>BS2653</f>
        <v>Not Started</v>
      </c>
      <c r="J2653" s="1" t="s">
        <v>4400</v>
      </c>
      <c r="P2653" s="1" t="str">
        <f>BM2653</f>
        <v>NRIS</v>
      </c>
      <c r="R2653" s="1">
        <f>BP2653</f>
        <v>70</v>
      </c>
      <c r="T2653" s="1" t="str">
        <f>BQ2653</f>
        <v>Wind</v>
      </c>
      <c r="U2653" s="1" t="str">
        <f>BH2653</f>
        <v>Baraga County</v>
      </c>
      <c r="V2653" s="1" t="str">
        <f>BI2653</f>
        <v>MI</v>
      </c>
      <c r="AB2653" s="1"/>
      <c r="AC2653" s="1"/>
      <c r="AJ2653" s="5"/>
      <c r="AK2653" s="5"/>
      <c r="AL2653" s="5"/>
      <c r="AM2653" s="5"/>
      <c r="AN2653" s="5"/>
      <c r="AO2653" s="5"/>
      <c r="AP2653" s="5"/>
      <c r="AQ2653" s="5"/>
      <c r="AR2653" s="32"/>
      <c r="AS2653" s="32"/>
      <c r="AT2653" s="28">
        <f>AR2653/($R2653*1000)</f>
        <v>0</v>
      </c>
      <c r="AU2653" s="28">
        <f>AS2653/($R2653*1000)</f>
        <v>0</v>
      </c>
      <c r="BB2653" s="1" t="s">
        <v>73</v>
      </c>
      <c r="BC2653" s="2">
        <v>42902</v>
      </c>
      <c r="BD2653" s="2">
        <v>43231</v>
      </c>
      <c r="BF2653" s="2">
        <v>44097</v>
      </c>
      <c r="BG2653" s="1" t="s">
        <v>74</v>
      </c>
      <c r="BH2653" s="1" t="s">
        <v>688</v>
      </c>
      <c r="BI2653" s="1" t="s">
        <v>130</v>
      </c>
      <c r="BJ2653" s="1" t="s">
        <v>3692</v>
      </c>
      <c r="BK2653" s="1" t="s">
        <v>3350</v>
      </c>
      <c r="BL2653" s="1" t="s">
        <v>726</v>
      </c>
      <c r="BM2653" s="1" t="s">
        <v>126</v>
      </c>
      <c r="BN2653" s="1" t="s">
        <v>4401</v>
      </c>
      <c r="BO2653" s="1">
        <v>70</v>
      </c>
      <c r="BP2653" s="1">
        <v>70</v>
      </c>
      <c r="BQ2653" s="1" t="s">
        <v>97</v>
      </c>
      <c r="BR2653" s="1" t="s">
        <v>98</v>
      </c>
      <c r="BS2653" s="1" t="s">
        <v>84</v>
      </c>
      <c r="BU2653" s="1">
        <v>0</v>
      </c>
      <c r="BV2653" s="1">
        <v>0</v>
      </c>
      <c r="BW2653" s="1">
        <v>0</v>
      </c>
      <c r="BX2653" s="1">
        <v>0</v>
      </c>
    </row>
    <row r="2654" spans="4:76" hidden="1" x14ac:dyDescent="0.25">
      <c r="D2654" s="4"/>
      <c r="E2654" s="5" t="str">
        <f>BJ2654</f>
        <v>DPP-2017-AUG</v>
      </c>
      <c r="F2654" s="5" t="str">
        <f>BK2654</f>
        <v>West</v>
      </c>
      <c r="H2654" s="5" t="str">
        <f>BB2654</f>
        <v>Withdrawn</v>
      </c>
      <c r="I2654" s="6" t="str">
        <f>BS2654</f>
        <v>Not Started</v>
      </c>
      <c r="J2654" s="1" t="s">
        <v>5101</v>
      </c>
      <c r="P2654" s="1" t="str">
        <f>BM2654</f>
        <v>NRIS</v>
      </c>
      <c r="R2654" s="1">
        <f>BP2654</f>
        <v>150</v>
      </c>
      <c r="T2654" s="1" t="str">
        <f>BQ2654</f>
        <v>Wind</v>
      </c>
      <c r="U2654" s="1" t="str">
        <f>BH2654</f>
        <v>Ward County</v>
      </c>
      <c r="V2654" s="1" t="str">
        <f>BI2654</f>
        <v>ND</v>
      </c>
      <c r="AJ2654" s="5"/>
      <c r="AK2654" s="5"/>
      <c r="AL2654" s="5"/>
      <c r="AM2654" s="5"/>
      <c r="AN2654" s="5"/>
      <c r="AO2654" s="5"/>
      <c r="AP2654" s="5"/>
      <c r="AQ2654" s="5"/>
      <c r="AR2654" s="32"/>
      <c r="AS2654" s="32"/>
      <c r="AT2654" s="28">
        <f>AR2654/($R2654*1000)</f>
        <v>0</v>
      </c>
      <c r="AU2654" s="28">
        <f>AS2654/($R2654*1000)</f>
        <v>0</v>
      </c>
      <c r="BB2654" s="1" t="s">
        <v>73</v>
      </c>
      <c r="BC2654" s="2">
        <v>42902</v>
      </c>
      <c r="BD2654" s="2">
        <v>43762</v>
      </c>
      <c r="BF2654" s="2">
        <v>44089</v>
      </c>
      <c r="BG2654" s="1" t="s">
        <v>91</v>
      </c>
      <c r="BH2654" s="1" t="s">
        <v>1649</v>
      </c>
      <c r="BI2654" s="1" t="s">
        <v>194</v>
      </c>
      <c r="BJ2654" s="1" t="s">
        <v>3692</v>
      </c>
      <c r="BK2654" s="1" t="s">
        <v>725</v>
      </c>
      <c r="BL2654" s="1" t="s">
        <v>2376</v>
      </c>
      <c r="BM2654" s="1" t="s">
        <v>126</v>
      </c>
      <c r="BN2654" s="1" t="s">
        <v>5102</v>
      </c>
      <c r="BO2654" s="1">
        <v>150</v>
      </c>
      <c r="BP2654" s="1">
        <v>150</v>
      </c>
      <c r="BQ2654" s="1" t="s">
        <v>97</v>
      </c>
      <c r="BR2654" s="1" t="s">
        <v>98</v>
      </c>
      <c r="BS2654" s="1" t="s">
        <v>84</v>
      </c>
      <c r="BU2654" s="1">
        <v>0</v>
      </c>
      <c r="BV2654" s="1">
        <v>0</v>
      </c>
      <c r="BW2654" s="1">
        <v>0</v>
      </c>
      <c r="BX2654" s="1">
        <v>0</v>
      </c>
    </row>
    <row r="2655" spans="4:76" hidden="1" x14ac:dyDescent="0.25">
      <c r="D2655" s="4"/>
      <c r="E2655" s="5" t="str">
        <f>BJ2655</f>
        <v>DPP-2017-AUG</v>
      </c>
      <c r="F2655" s="5" t="str">
        <f>BK2655</f>
        <v>Central</v>
      </c>
      <c r="H2655" s="5" t="str">
        <f>BB2655</f>
        <v>Withdrawn</v>
      </c>
      <c r="I2655" s="6" t="str">
        <f>BS2655</f>
        <v>Not Started</v>
      </c>
      <c r="J2655" s="1" t="s">
        <v>3691</v>
      </c>
      <c r="P2655" s="1" t="str">
        <f>BM2655</f>
        <v>ERIS</v>
      </c>
      <c r="R2655" s="1">
        <f>BP2655</f>
        <v>45</v>
      </c>
      <c r="T2655" s="1" t="str">
        <f>BQ2655</f>
        <v>Solar</v>
      </c>
      <c r="U2655" s="1" t="str">
        <f>BH2655</f>
        <v>Jasper County</v>
      </c>
      <c r="V2655" s="1" t="str">
        <f>BI2655</f>
        <v>IL</v>
      </c>
      <c r="AB2655" s="1"/>
      <c r="AC2655" s="1"/>
      <c r="AJ2655" s="5"/>
      <c r="AK2655" s="5"/>
      <c r="AL2655" s="5"/>
      <c r="AM2655" s="5"/>
      <c r="AN2655" s="5"/>
      <c r="AO2655" s="5"/>
      <c r="AP2655" s="5"/>
      <c r="AQ2655" s="5"/>
      <c r="AR2655" s="32"/>
      <c r="AS2655" s="32"/>
      <c r="AT2655" s="28">
        <f>AR2655/($R2655*1000)</f>
        <v>0</v>
      </c>
      <c r="AU2655" s="28">
        <f>AS2655/($R2655*1000)</f>
        <v>0</v>
      </c>
      <c r="BB2655" s="1" t="s">
        <v>73</v>
      </c>
      <c r="BC2655" s="2">
        <v>42902</v>
      </c>
      <c r="BD2655" s="2">
        <v>42933</v>
      </c>
      <c r="BF2655" s="2">
        <v>43556</v>
      </c>
      <c r="BG2655" s="1" t="s">
        <v>122</v>
      </c>
      <c r="BH2655" s="1" t="s">
        <v>848</v>
      </c>
      <c r="BI2655" s="1" t="s">
        <v>124</v>
      </c>
      <c r="BJ2655" s="1" t="s">
        <v>3692</v>
      </c>
      <c r="BK2655" s="1" t="s">
        <v>2435</v>
      </c>
      <c r="BL2655" s="1" t="s">
        <v>726</v>
      </c>
      <c r="BM2655" s="1" t="s">
        <v>62</v>
      </c>
      <c r="BN2655" s="1" t="s">
        <v>2904</v>
      </c>
      <c r="BO2655" s="1">
        <v>45</v>
      </c>
      <c r="BP2655" s="1">
        <v>45</v>
      </c>
      <c r="BQ2655" s="1" t="s">
        <v>1485</v>
      </c>
      <c r="BR2655" s="1" t="s">
        <v>1486</v>
      </c>
      <c r="BS2655" s="1" t="s">
        <v>84</v>
      </c>
      <c r="BU2655" s="1">
        <v>0</v>
      </c>
      <c r="BV2655" s="1">
        <v>0</v>
      </c>
      <c r="BW2655" s="1">
        <v>0</v>
      </c>
      <c r="BX2655" s="1">
        <v>0</v>
      </c>
    </row>
    <row r="2656" spans="4:76" hidden="1" x14ac:dyDescent="0.25">
      <c r="D2656" s="4"/>
      <c r="E2656" s="5" t="str">
        <f>BJ2656</f>
        <v>DPP-2017-AUG</v>
      </c>
      <c r="F2656" s="5" t="str">
        <f>BK2656</f>
        <v>Central</v>
      </c>
      <c r="H2656" s="5" t="str">
        <f>BB2656</f>
        <v>Withdrawn</v>
      </c>
      <c r="I2656" s="6" t="str">
        <f>BS2656</f>
        <v>Not Started</v>
      </c>
      <c r="J2656" s="1" t="s">
        <v>4203</v>
      </c>
      <c r="P2656" s="1" t="str">
        <f>BM2656</f>
        <v>ERIS</v>
      </c>
      <c r="R2656" s="1">
        <f>BP2656</f>
        <v>15</v>
      </c>
      <c r="T2656" s="1" t="str">
        <f>BQ2656</f>
        <v>Solar</v>
      </c>
      <c r="U2656" s="1" t="str">
        <f>BH2656</f>
        <v>Montgomery County</v>
      </c>
      <c r="V2656" s="1" t="str">
        <f>BI2656</f>
        <v>IL</v>
      </c>
      <c r="AB2656" s="1"/>
      <c r="AC2656" s="1"/>
      <c r="AJ2656" s="5"/>
      <c r="AK2656" s="5"/>
      <c r="AL2656" s="5"/>
      <c r="AM2656" s="5"/>
      <c r="AN2656" s="5"/>
      <c r="AO2656" s="5"/>
      <c r="AP2656" s="5"/>
      <c r="AQ2656" s="5"/>
      <c r="AR2656" s="32"/>
      <c r="AS2656" s="32"/>
      <c r="AT2656" s="28">
        <f>AR2656/($R2656*1000)</f>
        <v>0</v>
      </c>
      <c r="AU2656" s="28">
        <f>AS2656/($R2656*1000)</f>
        <v>0</v>
      </c>
      <c r="BB2656" s="1" t="s">
        <v>73</v>
      </c>
      <c r="BC2656" s="2">
        <v>42902</v>
      </c>
      <c r="BD2656" s="2">
        <v>42955</v>
      </c>
      <c r="BF2656" s="2">
        <v>43556</v>
      </c>
      <c r="BG2656" s="1" t="s">
        <v>122</v>
      </c>
      <c r="BH2656" s="1" t="s">
        <v>763</v>
      </c>
      <c r="BI2656" s="1" t="s">
        <v>124</v>
      </c>
      <c r="BJ2656" s="1" t="s">
        <v>3692</v>
      </c>
      <c r="BK2656" s="1" t="s">
        <v>2435</v>
      </c>
      <c r="BL2656" s="1" t="s">
        <v>726</v>
      </c>
      <c r="BM2656" s="1" t="s">
        <v>62</v>
      </c>
      <c r="BN2656" s="1" t="s">
        <v>4204</v>
      </c>
      <c r="BO2656" s="1">
        <v>15</v>
      </c>
      <c r="BP2656" s="1">
        <v>15</v>
      </c>
      <c r="BQ2656" s="1" t="s">
        <v>1485</v>
      </c>
      <c r="BR2656" s="1" t="s">
        <v>1486</v>
      </c>
      <c r="BS2656" s="1" t="s">
        <v>84</v>
      </c>
      <c r="BU2656" s="1">
        <v>0</v>
      </c>
      <c r="BV2656" s="1">
        <v>0</v>
      </c>
      <c r="BW2656" s="1">
        <v>0</v>
      </c>
      <c r="BX2656" s="1">
        <v>0</v>
      </c>
    </row>
    <row r="2657" spans="4:76" hidden="1" x14ac:dyDescent="0.25">
      <c r="D2657" s="4"/>
      <c r="E2657" s="5" t="str">
        <f>BJ2657</f>
        <v>DPP-2017-AUG</v>
      </c>
      <c r="F2657" s="5" t="str">
        <f>BK2657</f>
        <v>Central</v>
      </c>
      <c r="H2657" s="5" t="str">
        <f>BB2657</f>
        <v>Withdrawn</v>
      </c>
      <c r="I2657" s="6" t="str">
        <f>BS2657</f>
        <v>Withdrawn</v>
      </c>
      <c r="J2657" s="1" t="s">
        <v>5606</v>
      </c>
      <c r="P2657" s="1" t="str">
        <f>BM2657</f>
        <v>NRIS</v>
      </c>
      <c r="R2657" s="1">
        <f>BP2657</f>
        <v>80</v>
      </c>
      <c r="T2657" s="1" t="str">
        <f>BQ2657</f>
        <v>Wind</v>
      </c>
      <c r="U2657" s="1" t="str">
        <f>BH2657</f>
        <v>Pulaski County</v>
      </c>
      <c r="V2657" s="1" t="str">
        <f>BI2657</f>
        <v>IN</v>
      </c>
      <c r="AB2657" s="1"/>
      <c r="AC2657" s="1"/>
      <c r="AJ2657" s="5"/>
      <c r="AK2657" s="5"/>
      <c r="AL2657" s="5"/>
      <c r="AM2657" s="5"/>
      <c r="AN2657" s="5"/>
      <c r="AO2657" s="5"/>
      <c r="AP2657" s="5"/>
      <c r="AQ2657" s="5"/>
      <c r="AR2657" s="32"/>
      <c r="AS2657" s="32"/>
      <c r="AT2657" s="28">
        <f>AR2657/($R2657*1000)</f>
        <v>0</v>
      </c>
      <c r="AU2657" s="28">
        <f>AS2657/($R2657*1000)</f>
        <v>0</v>
      </c>
      <c r="BB2657" s="1" t="s">
        <v>73</v>
      </c>
      <c r="BC2657" s="2">
        <v>42902</v>
      </c>
      <c r="BD2657" s="2">
        <v>44169</v>
      </c>
      <c r="BE2657" s="2">
        <v>43803</v>
      </c>
      <c r="BF2657" s="2">
        <v>44105</v>
      </c>
      <c r="BG2657" s="1" t="s">
        <v>804</v>
      </c>
      <c r="BH2657" s="1" t="s">
        <v>3049</v>
      </c>
      <c r="BI2657" s="1" t="s">
        <v>103</v>
      </c>
      <c r="BJ2657" s="1" t="s">
        <v>3692</v>
      </c>
      <c r="BK2657" s="1" t="s">
        <v>2435</v>
      </c>
      <c r="BL2657" s="1" t="s">
        <v>726</v>
      </c>
      <c r="BM2657" s="1" t="s">
        <v>126</v>
      </c>
      <c r="BN2657" s="1" t="s">
        <v>5607</v>
      </c>
      <c r="BO2657" s="1">
        <v>80</v>
      </c>
      <c r="BP2657" s="1">
        <v>80</v>
      </c>
      <c r="BQ2657" s="1" t="s">
        <v>97</v>
      </c>
      <c r="BR2657" s="1" t="s">
        <v>98</v>
      </c>
      <c r="BS2657" s="1" t="s">
        <v>73</v>
      </c>
      <c r="BT2657" s="2">
        <v>44682</v>
      </c>
      <c r="BU2657" s="1">
        <v>80</v>
      </c>
      <c r="BV2657" s="1">
        <v>80</v>
      </c>
      <c r="BW2657" s="1">
        <v>80</v>
      </c>
      <c r="BX2657" s="1">
        <v>80</v>
      </c>
    </row>
    <row r="2658" spans="4:76" hidden="1" x14ac:dyDescent="0.25">
      <c r="D2658" s="4"/>
      <c r="E2658" s="5" t="str">
        <f>BJ2658</f>
        <v>DPP-2017-AUG</v>
      </c>
      <c r="F2658" s="5" t="str">
        <f>BK2658</f>
        <v>Central</v>
      </c>
      <c r="H2658" s="5" t="str">
        <f>BB2658</f>
        <v>Withdrawn</v>
      </c>
      <c r="I2658" s="6" t="str">
        <f>BS2658</f>
        <v>Not Started</v>
      </c>
      <c r="J2658" s="1" t="s">
        <v>5168</v>
      </c>
      <c r="P2658" s="1" t="str">
        <f>BM2658</f>
        <v>NRIS</v>
      </c>
      <c r="R2658" s="1">
        <f>BP2658</f>
        <v>100</v>
      </c>
      <c r="T2658" s="1" t="str">
        <f>BQ2658</f>
        <v>Solar</v>
      </c>
      <c r="U2658" s="1" t="str">
        <f>BH2658</f>
        <v>McLean County</v>
      </c>
      <c r="V2658" s="1" t="str">
        <f>BI2658</f>
        <v>IL</v>
      </c>
      <c r="AB2658" s="1"/>
      <c r="AC2658" s="1"/>
      <c r="AJ2658" s="5"/>
      <c r="AK2658" s="5"/>
      <c r="AL2658" s="5"/>
      <c r="AM2658" s="5"/>
      <c r="AN2658" s="5"/>
      <c r="AO2658" s="5"/>
      <c r="AP2658" s="5"/>
      <c r="AQ2658" s="5"/>
      <c r="AR2658" s="32"/>
      <c r="AS2658" s="32"/>
      <c r="AT2658" s="28">
        <f>AR2658/($R2658*1000)</f>
        <v>0</v>
      </c>
      <c r="AU2658" s="28">
        <f>AS2658/($R2658*1000)</f>
        <v>0</v>
      </c>
      <c r="BB2658" s="1" t="s">
        <v>73</v>
      </c>
      <c r="BC2658" s="2">
        <v>42902</v>
      </c>
      <c r="BD2658" s="2">
        <v>43817</v>
      </c>
      <c r="BF2658" s="2">
        <v>44089</v>
      </c>
      <c r="BG2658" s="1" t="s">
        <v>122</v>
      </c>
      <c r="BH2658" s="1" t="s">
        <v>540</v>
      </c>
      <c r="BI2658" s="1" t="s">
        <v>124</v>
      </c>
      <c r="BJ2658" s="1" t="s">
        <v>3692</v>
      </c>
      <c r="BK2658" s="1" t="s">
        <v>2435</v>
      </c>
      <c r="BL2658" s="1" t="s">
        <v>726</v>
      </c>
      <c r="BM2658" s="1" t="s">
        <v>126</v>
      </c>
      <c r="BN2658" s="1" t="s">
        <v>5169</v>
      </c>
      <c r="BO2658" s="1">
        <v>100</v>
      </c>
      <c r="BP2658" s="1">
        <v>100</v>
      </c>
      <c r="BQ2658" s="1" t="s">
        <v>1485</v>
      </c>
      <c r="BR2658" s="1" t="s">
        <v>1486</v>
      </c>
      <c r="BS2658" s="1" t="s">
        <v>84</v>
      </c>
      <c r="BT2658" s="2">
        <v>44344</v>
      </c>
      <c r="BU2658" s="1">
        <v>100</v>
      </c>
      <c r="BV2658" s="1">
        <v>100</v>
      </c>
      <c r="BW2658" s="1">
        <v>100</v>
      </c>
      <c r="BX2658" s="1">
        <v>100</v>
      </c>
    </row>
    <row r="2659" spans="4:76" x14ac:dyDescent="0.25">
      <c r="D2659" s="4"/>
      <c r="E2659" s="5" t="str">
        <f>BJ2659</f>
        <v>DPP-2017-AUG</v>
      </c>
      <c r="F2659" s="5" t="str">
        <f>BK2659</f>
        <v>West</v>
      </c>
      <c r="G2659" s="5" t="str">
        <f>_xlfn.CONCAT(E2659,F2659)</f>
        <v>DPP-2017-AUGWest</v>
      </c>
      <c r="H2659" s="5" t="str">
        <f>BB2659</f>
        <v>Withdrawn</v>
      </c>
      <c r="I2659" s="6" t="str">
        <f>BS2659</f>
        <v>Not Started</v>
      </c>
      <c r="J2659" s="1" t="s">
        <v>5759</v>
      </c>
      <c r="P2659" s="1" t="str">
        <f>BM2659</f>
        <v>NRIS</v>
      </c>
      <c r="Q2659" s="1" t="s">
        <v>6202</v>
      </c>
      <c r="R2659" s="1">
        <f>BP2659</f>
        <v>64</v>
      </c>
      <c r="T2659" s="1" t="str">
        <f>BQ2659</f>
        <v>Wind</v>
      </c>
      <c r="U2659" s="1" t="str">
        <f>BH2659</f>
        <v>Worth County</v>
      </c>
      <c r="V2659" s="1" t="str">
        <f>BI2659</f>
        <v>IA</v>
      </c>
      <c r="Z2659" s="1">
        <v>1</v>
      </c>
      <c r="AA2659" s="1">
        <f>IF(H2659="Withdrawn",0,1)</f>
        <v>0</v>
      </c>
      <c r="AB2659" s="36">
        <v>256000</v>
      </c>
      <c r="AC2659" s="36">
        <v>0</v>
      </c>
      <c r="AJ2659" s="5"/>
      <c r="AK2659" s="32">
        <v>1493785</v>
      </c>
      <c r="AL2659" s="32">
        <f>SUM(AB2659:AK2659)</f>
        <v>1749785</v>
      </c>
      <c r="AM2659" s="32">
        <v>0</v>
      </c>
      <c r="AN2659" s="32">
        <v>14624732</v>
      </c>
      <c r="AO2659" s="32"/>
      <c r="AP2659" s="32">
        <v>8748925</v>
      </c>
      <c r="AQ2659" s="32"/>
      <c r="AR2659" s="32">
        <f>AM2659+AP2659</f>
        <v>8748925</v>
      </c>
      <c r="AS2659" s="32">
        <f>AR2659+AN2659+AO2659+AQ2659</f>
        <v>23373657</v>
      </c>
      <c r="AT2659" s="28">
        <f>AR2659/($R2659*1000)</f>
        <v>136.70195312499999</v>
      </c>
      <c r="AU2659" s="28">
        <f>AS2659/($R2659*1000)</f>
        <v>365.21339062499999</v>
      </c>
      <c r="AV2659" s="16">
        <f>IF(P2659 = "NRIS",AS2659,AR2659)</f>
        <v>23373657</v>
      </c>
      <c r="BB2659" s="1" t="s">
        <v>73</v>
      </c>
      <c r="BC2659" s="2">
        <v>42902</v>
      </c>
      <c r="BD2659" s="2">
        <v>44225</v>
      </c>
      <c r="BF2659" s="2">
        <v>44104</v>
      </c>
      <c r="BG2659" s="1" t="s">
        <v>87</v>
      </c>
      <c r="BH2659" s="1" t="s">
        <v>181</v>
      </c>
      <c r="BI2659" s="1" t="s">
        <v>89</v>
      </c>
      <c r="BJ2659" s="1" t="s">
        <v>3692</v>
      </c>
      <c r="BK2659" s="1" t="s">
        <v>725</v>
      </c>
      <c r="BL2659" s="1" t="s">
        <v>2376</v>
      </c>
      <c r="BM2659" s="1" t="s">
        <v>126</v>
      </c>
      <c r="BN2659" s="1" t="s">
        <v>5760</v>
      </c>
      <c r="BO2659" s="1">
        <v>64</v>
      </c>
      <c r="BP2659" s="1">
        <v>64</v>
      </c>
      <c r="BQ2659" s="1" t="s">
        <v>97</v>
      </c>
      <c r="BR2659" s="1" t="s">
        <v>98</v>
      </c>
      <c r="BS2659" s="1" t="s">
        <v>84</v>
      </c>
      <c r="BU2659" s="1">
        <v>64</v>
      </c>
      <c r="BV2659" s="1">
        <v>64</v>
      </c>
      <c r="BW2659" s="1">
        <v>0</v>
      </c>
      <c r="BX2659" s="1">
        <v>0</v>
      </c>
    </row>
    <row r="2660" spans="4:76" hidden="1" x14ac:dyDescent="0.25">
      <c r="D2660" s="4"/>
      <c r="E2660" s="5" t="str">
        <f>BJ2660</f>
        <v>DPP-2017-AUG</v>
      </c>
      <c r="F2660" s="5" t="str">
        <f>BK2660</f>
        <v>East (ATC)</v>
      </c>
      <c r="H2660" s="5" t="str">
        <f>BB2660</f>
        <v>Done</v>
      </c>
      <c r="I2660" s="6" t="str">
        <f>BS2660</f>
        <v>In Service</v>
      </c>
      <c r="J2660" s="1" t="s">
        <v>5904</v>
      </c>
      <c r="P2660" s="1" t="str">
        <f>BM2660</f>
        <v>NRIS</v>
      </c>
      <c r="R2660" s="1">
        <f>BP2660</f>
        <v>150</v>
      </c>
      <c r="T2660" s="1" t="str">
        <f>BQ2660</f>
        <v>Solar</v>
      </c>
      <c r="U2660" s="1" t="str">
        <f>BH2660</f>
        <v>Manitowoc County</v>
      </c>
      <c r="V2660" s="1" t="str">
        <f>BI2660</f>
        <v>WI</v>
      </c>
      <c r="AB2660" s="1"/>
      <c r="AC2660" s="1"/>
      <c r="AJ2660" s="5"/>
      <c r="AK2660" s="5"/>
      <c r="AL2660" s="5"/>
      <c r="AM2660" s="5"/>
      <c r="AN2660" s="5"/>
      <c r="AO2660" s="5"/>
      <c r="AP2660" s="5"/>
      <c r="AQ2660" s="5"/>
      <c r="AR2660" s="32"/>
      <c r="AS2660" s="32"/>
      <c r="AT2660" s="28">
        <f>AR2660/($R2660*1000)</f>
        <v>0</v>
      </c>
      <c r="AU2660" s="28">
        <f>AS2660/($R2660*1000)</f>
        <v>0</v>
      </c>
      <c r="BB2660" s="1" t="s">
        <v>58</v>
      </c>
      <c r="BC2660" s="2">
        <v>42902</v>
      </c>
      <c r="BE2660" s="2">
        <v>43794</v>
      </c>
      <c r="BF2660" s="2">
        <v>44089</v>
      </c>
      <c r="BG2660" s="1" t="s">
        <v>74</v>
      </c>
      <c r="BH2660" s="1" t="s">
        <v>75</v>
      </c>
      <c r="BI2660" s="1" t="s">
        <v>76</v>
      </c>
      <c r="BJ2660" s="1" t="s">
        <v>3692</v>
      </c>
      <c r="BK2660" s="1" t="s">
        <v>2196</v>
      </c>
      <c r="BL2660" s="1" t="s">
        <v>726</v>
      </c>
      <c r="BM2660" s="1" t="s">
        <v>126</v>
      </c>
      <c r="BN2660" s="1" t="s">
        <v>5905</v>
      </c>
      <c r="BO2660" s="1">
        <v>150</v>
      </c>
      <c r="BP2660" s="1">
        <v>150</v>
      </c>
      <c r="BQ2660" s="1" t="s">
        <v>1485</v>
      </c>
      <c r="BR2660" s="1" t="s">
        <v>1486</v>
      </c>
      <c r="BS2660" s="1" t="s">
        <v>65</v>
      </c>
      <c r="BT2660" s="2">
        <v>44044</v>
      </c>
      <c r="BU2660" s="1">
        <v>150</v>
      </c>
      <c r="BV2660" s="1">
        <v>150</v>
      </c>
      <c r="BW2660" s="1">
        <v>150</v>
      </c>
      <c r="BX2660" s="1">
        <v>150</v>
      </c>
    </row>
    <row r="2661" spans="4:76" hidden="1" x14ac:dyDescent="0.25">
      <c r="D2661" s="4"/>
      <c r="E2661" s="5" t="str">
        <f>BJ2661</f>
        <v>DPP-2017-AUG</v>
      </c>
      <c r="F2661" s="5" t="str">
        <f>BK2661</f>
        <v>Central</v>
      </c>
      <c r="H2661" s="5" t="str">
        <f>BB2661</f>
        <v>Withdrawn</v>
      </c>
      <c r="I2661" s="6" t="str">
        <f>BS2661</f>
        <v>Not Started</v>
      </c>
      <c r="J2661" s="1" t="s">
        <v>4699</v>
      </c>
      <c r="P2661" s="1" t="str">
        <f>BM2661</f>
        <v>NRIS</v>
      </c>
      <c r="R2661" s="1">
        <f>BP2661</f>
        <v>75</v>
      </c>
      <c r="T2661" s="1" t="str">
        <f>BQ2661</f>
        <v>Wind</v>
      </c>
      <c r="U2661" s="1" t="str">
        <f>BH2661</f>
        <v>Knox County</v>
      </c>
      <c r="V2661" s="1" t="str">
        <f>BI2661</f>
        <v>IL</v>
      </c>
      <c r="AB2661" s="1"/>
      <c r="AC2661" s="1"/>
      <c r="AJ2661" s="5"/>
      <c r="AK2661" s="5"/>
      <c r="AL2661" s="5"/>
      <c r="AM2661" s="5"/>
      <c r="AN2661" s="5"/>
      <c r="AO2661" s="5"/>
      <c r="AP2661" s="5"/>
      <c r="AQ2661" s="5"/>
      <c r="AR2661" s="32"/>
      <c r="AS2661" s="32"/>
      <c r="AT2661" s="28">
        <f>AR2661/($R2661*1000)</f>
        <v>0</v>
      </c>
      <c r="AU2661" s="28">
        <f>AS2661/($R2661*1000)</f>
        <v>0</v>
      </c>
      <c r="BB2661" s="1" t="s">
        <v>73</v>
      </c>
      <c r="BC2661" s="2">
        <v>42902</v>
      </c>
      <c r="BD2661" s="2">
        <v>43473</v>
      </c>
      <c r="BF2661" s="2">
        <v>44104</v>
      </c>
      <c r="BG2661" s="1" t="s">
        <v>122</v>
      </c>
      <c r="BH2661" s="1" t="s">
        <v>869</v>
      </c>
      <c r="BI2661" s="1" t="s">
        <v>124</v>
      </c>
      <c r="BJ2661" s="1" t="s">
        <v>3692</v>
      </c>
      <c r="BK2661" s="1" t="s">
        <v>2435</v>
      </c>
      <c r="BL2661" s="1" t="s">
        <v>726</v>
      </c>
      <c r="BM2661" s="1" t="s">
        <v>126</v>
      </c>
      <c r="BN2661" s="1" t="s">
        <v>4700</v>
      </c>
      <c r="BO2661" s="1">
        <v>75</v>
      </c>
      <c r="BP2661" s="1">
        <v>75</v>
      </c>
      <c r="BQ2661" s="1" t="s">
        <v>97</v>
      </c>
      <c r="BR2661" s="1" t="s">
        <v>98</v>
      </c>
      <c r="BS2661" s="1" t="s">
        <v>84</v>
      </c>
      <c r="BT2661" s="2">
        <v>43723</v>
      </c>
      <c r="BU2661" s="1">
        <v>0</v>
      </c>
      <c r="BV2661" s="1">
        <v>0</v>
      </c>
      <c r="BW2661" s="1">
        <v>0</v>
      </c>
      <c r="BX2661" s="1">
        <v>0</v>
      </c>
    </row>
    <row r="2662" spans="4:76" hidden="1" x14ac:dyDescent="0.25">
      <c r="D2662" s="4"/>
      <c r="E2662" s="5" t="str">
        <f>BJ2662</f>
        <v>DPP-2017-AUG</v>
      </c>
      <c r="F2662" s="5" t="str">
        <f>BK2662</f>
        <v>West</v>
      </c>
      <c r="H2662" s="5" t="str">
        <f>BB2662</f>
        <v>Withdrawn</v>
      </c>
      <c r="I2662" s="6" t="str">
        <f>BS2662</f>
        <v>Not Started</v>
      </c>
      <c r="J2662" s="1" t="s">
        <v>5104</v>
      </c>
      <c r="P2662" s="1" t="str">
        <f>BM2662</f>
        <v>NRIS</v>
      </c>
      <c r="R2662" s="1">
        <f>BP2662</f>
        <v>150</v>
      </c>
      <c r="T2662" s="1" t="str">
        <f>BQ2662</f>
        <v>Wind</v>
      </c>
      <c r="U2662" s="1" t="str">
        <f>BH2662</f>
        <v>Nelson County</v>
      </c>
      <c r="V2662" s="1" t="str">
        <f>BI2662</f>
        <v>ND</v>
      </c>
      <c r="AJ2662" s="5"/>
      <c r="AK2662" s="5"/>
      <c r="AL2662" s="5"/>
      <c r="AM2662" s="5"/>
      <c r="AN2662" s="5"/>
      <c r="AO2662" s="5"/>
      <c r="AP2662" s="5"/>
      <c r="AQ2662" s="5"/>
      <c r="AR2662" s="32"/>
      <c r="AS2662" s="32"/>
      <c r="AT2662" s="28">
        <f>AR2662/($R2662*1000)</f>
        <v>0</v>
      </c>
      <c r="AU2662" s="28">
        <f>AS2662/($R2662*1000)</f>
        <v>0</v>
      </c>
      <c r="BB2662" s="1" t="s">
        <v>73</v>
      </c>
      <c r="BC2662" s="2">
        <v>42902</v>
      </c>
      <c r="BD2662" s="2">
        <v>43762</v>
      </c>
      <c r="BF2662" s="2">
        <v>44089</v>
      </c>
      <c r="BG2662" s="1" t="s">
        <v>153</v>
      </c>
      <c r="BH2662" s="1" t="s">
        <v>1775</v>
      </c>
      <c r="BI2662" s="1" t="s">
        <v>194</v>
      </c>
      <c r="BJ2662" s="1" t="s">
        <v>3692</v>
      </c>
      <c r="BK2662" s="1" t="s">
        <v>725</v>
      </c>
      <c r="BL2662" s="1" t="s">
        <v>2376</v>
      </c>
      <c r="BM2662" s="1" t="s">
        <v>126</v>
      </c>
      <c r="BN2662" s="1" t="s">
        <v>5105</v>
      </c>
      <c r="BO2662" s="1">
        <v>150</v>
      </c>
      <c r="BP2662" s="1">
        <v>150</v>
      </c>
      <c r="BQ2662" s="1" t="s">
        <v>97</v>
      </c>
      <c r="BR2662" s="1" t="s">
        <v>98</v>
      </c>
      <c r="BS2662" s="1" t="s">
        <v>84</v>
      </c>
      <c r="BU2662" s="1">
        <v>0</v>
      </c>
      <c r="BV2662" s="1">
        <v>0</v>
      </c>
      <c r="BW2662" s="1">
        <v>0</v>
      </c>
      <c r="BX2662" s="1">
        <v>0</v>
      </c>
    </row>
    <row r="2663" spans="4:76" hidden="1" x14ac:dyDescent="0.25">
      <c r="D2663" s="4"/>
      <c r="E2663" s="5" t="str">
        <f>BJ2663</f>
        <v>DPP-2017-AUG</v>
      </c>
      <c r="F2663" s="5" t="str">
        <f>BK2663</f>
        <v>East (ITC)</v>
      </c>
      <c r="H2663" s="5" t="str">
        <f>BB2663</f>
        <v>Withdrawn</v>
      </c>
      <c r="I2663" s="6" t="str">
        <f>BS2663</f>
        <v>Not Started</v>
      </c>
      <c r="J2663" s="1" t="s">
        <v>4724</v>
      </c>
      <c r="P2663" s="1" t="str">
        <f>BM2663</f>
        <v>NRIS</v>
      </c>
      <c r="R2663" s="1">
        <f>BP2663</f>
        <v>100</v>
      </c>
      <c r="T2663" s="1" t="str">
        <f>BQ2663</f>
        <v>Wind</v>
      </c>
      <c r="U2663" s="1" t="str">
        <f>BH2663</f>
        <v>Presque Isle County</v>
      </c>
      <c r="V2663" s="1" t="str">
        <f>BI2663</f>
        <v>MI</v>
      </c>
      <c r="AB2663" s="1"/>
      <c r="AC2663" s="1"/>
      <c r="AJ2663" s="5"/>
      <c r="AK2663" s="5"/>
      <c r="AL2663" s="5"/>
      <c r="AM2663" s="5"/>
      <c r="AN2663" s="5"/>
      <c r="AO2663" s="5"/>
      <c r="AP2663" s="5"/>
      <c r="AQ2663" s="5"/>
      <c r="AR2663" s="32"/>
      <c r="AS2663" s="32"/>
      <c r="AT2663" s="28">
        <f>AR2663/($R2663*1000)</f>
        <v>0</v>
      </c>
      <c r="AU2663" s="28">
        <f>AS2663/($R2663*1000)</f>
        <v>0</v>
      </c>
      <c r="BB2663" s="1" t="s">
        <v>73</v>
      </c>
      <c r="BC2663" s="2">
        <v>42902</v>
      </c>
      <c r="BD2663" s="2">
        <v>43474</v>
      </c>
      <c r="BF2663" s="2">
        <v>44089</v>
      </c>
      <c r="BG2663" s="1" t="s">
        <v>139</v>
      </c>
      <c r="BH2663" s="1" t="s">
        <v>1871</v>
      </c>
      <c r="BI2663" s="1" t="s">
        <v>130</v>
      </c>
      <c r="BJ2663" s="1" t="s">
        <v>3692</v>
      </c>
      <c r="BK2663" s="1" t="s">
        <v>1808</v>
      </c>
      <c r="BL2663" s="1" t="s">
        <v>726</v>
      </c>
      <c r="BM2663" s="1" t="s">
        <v>126</v>
      </c>
      <c r="BN2663" s="1" t="s">
        <v>4725</v>
      </c>
      <c r="BO2663" s="1">
        <v>100</v>
      </c>
      <c r="BP2663" s="1">
        <v>100</v>
      </c>
      <c r="BQ2663" s="1" t="s">
        <v>97</v>
      </c>
      <c r="BR2663" s="1" t="s">
        <v>98</v>
      </c>
      <c r="BS2663" s="1" t="s">
        <v>84</v>
      </c>
      <c r="BU2663" s="1">
        <v>0</v>
      </c>
      <c r="BV2663" s="1">
        <v>0</v>
      </c>
      <c r="BW2663" s="1">
        <v>0</v>
      </c>
      <c r="BX2663" s="1">
        <v>0</v>
      </c>
    </row>
    <row r="2664" spans="4:76" hidden="1" x14ac:dyDescent="0.25">
      <c r="D2664" s="4"/>
      <c r="E2664" s="5" t="str">
        <f>BJ2664</f>
        <v>DPP-2017-AUG</v>
      </c>
      <c r="F2664" s="5" t="str">
        <f>BK2664</f>
        <v>West</v>
      </c>
      <c r="H2664" s="5" t="str">
        <f>BB2664</f>
        <v>Withdrawn</v>
      </c>
      <c r="I2664" s="6" t="str">
        <f>BS2664</f>
        <v>Not Started</v>
      </c>
      <c r="J2664" s="1" t="s">
        <v>4901</v>
      </c>
      <c r="P2664" s="1" t="str">
        <f>BM2664</f>
        <v>NRIS</v>
      </c>
      <c r="R2664" s="1">
        <f>BP2664</f>
        <v>300</v>
      </c>
      <c r="T2664" s="1" t="str">
        <f>BQ2664</f>
        <v>Wind</v>
      </c>
      <c r="U2664" s="1" t="str">
        <f>BH2664</f>
        <v>Pipestone County</v>
      </c>
      <c r="V2664" s="1" t="str">
        <f>BI2664</f>
        <v>MN</v>
      </c>
      <c r="AJ2664" s="5"/>
      <c r="AK2664" s="5"/>
      <c r="AL2664" s="5"/>
      <c r="AM2664" s="5"/>
      <c r="AN2664" s="5"/>
      <c r="AO2664" s="5"/>
      <c r="AP2664" s="5"/>
      <c r="AQ2664" s="5"/>
      <c r="AR2664" s="32"/>
      <c r="AS2664" s="32"/>
      <c r="AT2664" s="28">
        <f>AR2664/($R2664*1000)</f>
        <v>0</v>
      </c>
      <c r="AU2664" s="28">
        <f>AS2664/($R2664*1000)</f>
        <v>0</v>
      </c>
      <c r="BB2664" s="1" t="s">
        <v>73</v>
      </c>
      <c r="BC2664" s="2">
        <v>42902</v>
      </c>
      <c r="BD2664" s="2">
        <v>43669</v>
      </c>
      <c r="BF2664" s="2">
        <v>44089</v>
      </c>
      <c r="BG2664" s="1" t="s">
        <v>91</v>
      </c>
      <c r="BH2664" s="1" t="s">
        <v>169</v>
      </c>
      <c r="BI2664" s="1" t="s">
        <v>93</v>
      </c>
      <c r="BJ2664" s="1" t="s">
        <v>3692</v>
      </c>
      <c r="BK2664" s="1" t="s">
        <v>725</v>
      </c>
      <c r="BL2664" s="1" t="s">
        <v>2376</v>
      </c>
      <c r="BM2664" s="1" t="s">
        <v>126</v>
      </c>
      <c r="BN2664" s="1" t="s">
        <v>4902</v>
      </c>
      <c r="BO2664" s="1">
        <v>300</v>
      </c>
      <c r="BP2664" s="1">
        <v>300</v>
      </c>
      <c r="BQ2664" s="1" t="s">
        <v>97</v>
      </c>
      <c r="BR2664" s="1" t="s">
        <v>98</v>
      </c>
      <c r="BS2664" s="1" t="s">
        <v>84</v>
      </c>
      <c r="BU2664" s="1">
        <v>0</v>
      </c>
      <c r="BV2664" s="1">
        <v>0</v>
      </c>
      <c r="BW2664" s="1">
        <v>0</v>
      </c>
      <c r="BX2664" s="1">
        <v>0</v>
      </c>
    </row>
    <row r="2665" spans="4:76" hidden="1" x14ac:dyDescent="0.25">
      <c r="D2665" s="4"/>
      <c r="E2665" s="5" t="str">
        <f>BJ2665</f>
        <v>DPP-2020-Cycle</v>
      </c>
      <c r="F2665" s="5" t="str">
        <f>BK2665</f>
        <v>West</v>
      </c>
      <c r="H2665" s="5" t="str">
        <f>BB2665</f>
        <v>Active</v>
      </c>
      <c r="I2665" s="6" t="str">
        <f>BS2665</f>
        <v>Not Started</v>
      </c>
      <c r="J2665" s="1" t="s">
        <v>4414</v>
      </c>
      <c r="P2665" s="1" t="str">
        <f>BM2665</f>
        <v>NRIS</v>
      </c>
      <c r="R2665" s="1">
        <f>BP2665</f>
        <v>4</v>
      </c>
      <c r="T2665" s="1" t="str">
        <f>BQ2665</f>
        <v>Hydro</v>
      </c>
      <c r="U2665" s="1" t="str">
        <f>BH2665</f>
        <v>Dakota</v>
      </c>
      <c r="V2665" s="1" t="str">
        <f>BI2665</f>
        <v>MN</v>
      </c>
      <c r="AB2665" s="1"/>
      <c r="AC2665" s="1"/>
      <c r="AJ2665" s="5"/>
      <c r="AK2665" s="5"/>
      <c r="AL2665" s="5"/>
      <c r="AM2665" s="5"/>
      <c r="AN2665" s="5"/>
      <c r="AO2665" s="5"/>
      <c r="AP2665" s="5"/>
      <c r="AQ2665" s="5"/>
      <c r="AR2665" s="5"/>
      <c r="AS2665" s="5"/>
      <c r="AT2665" s="5"/>
      <c r="AU2665" s="5"/>
      <c r="BB2665" s="1" t="s">
        <v>2374</v>
      </c>
      <c r="BC2665" s="2">
        <v>44186</v>
      </c>
      <c r="BF2665" s="2">
        <v>44621</v>
      </c>
      <c r="BG2665" s="1" t="s">
        <v>91</v>
      </c>
      <c r="BH2665" s="1" t="s">
        <v>4415</v>
      </c>
      <c r="BI2665" s="1" t="s">
        <v>93</v>
      </c>
      <c r="BJ2665" s="1" t="s">
        <v>3565</v>
      </c>
      <c r="BK2665" s="1" t="s">
        <v>725</v>
      </c>
      <c r="BL2665" s="1" t="s">
        <v>2857</v>
      </c>
      <c r="BM2665" s="1" t="s">
        <v>126</v>
      </c>
      <c r="BN2665" s="1" t="s">
        <v>4416</v>
      </c>
      <c r="BO2665" s="1">
        <v>4</v>
      </c>
      <c r="BP2665" s="1">
        <v>4</v>
      </c>
      <c r="BQ2665" s="1" t="s">
        <v>69</v>
      </c>
      <c r="BR2665" s="1" t="s">
        <v>2922</v>
      </c>
      <c r="BS2665" s="1" t="s">
        <v>84</v>
      </c>
      <c r="BU2665" s="1">
        <v>0</v>
      </c>
      <c r="BV2665" s="1">
        <v>0</v>
      </c>
      <c r="BW2665" s="1">
        <v>0</v>
      </c>
      <c r="BX2665" s="1">
        <v>0</v>
      </c>
    </row>
    <row r="2666" spans="4:76" hidden="1" x14ac:dyDescent="0.25">
      <c r="D2666" s="4"/>
      <c r="E2666" s="5" t="str">
        <f>BJ2666</f>
        <v>DPP-2017-AUG</v>
      </c>
      <c r="F2666" s="5" t="str">
        <f>BK2666</f>
        <v>East (ATC)</v>
      </c>
      <c r="H2666" s="5" t="str">
        <f>BB2666</f>
        <v>Withdrawn</v>
      </c>
      <c r="I2666" s="6" t="str">
        <f>BS2666</f>
        <v>Not Started</v>
      </c>
      <c r="J2666" s="1" t="s">
        <v>4317</v>
      </c>
      <c r="P2666" s="1" t="str">
        <f>BM2666</f>
        <v>NRIS</v>
      </c>
      <c r="R2666" s="1">
        <f>BP2666</f>
        <v>74.97</v>
      </c>
      <c r="T2666" s="1" t="str">
        <f>BQ2666</f>
        <v>Solar</v>
      </c>
      <c r="U2666" s="1" t="str">
        <f>BH2666</f>
        <v>Walworth County</v>
      </c>
      <c r="V2666" s="1" t="str">
        <f>BI2666</f>
        <v>WI</v>
      </c>
      <c r="AB2666" s="1"/>
      <c r="AC2666" s="1"/>
      <c r="AJ2666" s="5"/>
      <c r="AK2666" s="5"/>
      <c r="AL2666" s="5"/>
      <c r="AM2666" s="5"/>
      <c r="AN2666" s="5"/>
      <c r="AO2666" s="5"/>
      <c r="AP2666" s="5"/>
      <c r="AQ2666" s="5"/>
      <c r="AR2666" s="32"/>
      <c r="AS2666" s="32"/>
      <c r="AT2666" s="28">
        <f>AR2666/($R2666*1000)</f>
        <v>0</v>
      </c>
      <c r="AU2666" s="28">
        <f>AS2666/($R2666*1000)</f>
        <v>0</v>
      </c>
      <c r="BB2666" s="1" t="s">
        <v>73</v>
      </c>
      <c r="BC2666" s="2">
        <v>42902</v>
      </c>
      <c r="BD2666" s="2">
        <v>43171</v>
      </c>
      <c r="BF2666" s="2">
        <v>43709</v>
      </c>
      <c r="BG2666" s="1" t="s">
        <v>74</v>
      </c>
      <c r="BH2666" s="1" t="s">
        <v>331</v>
      </c>
      <c r="BI2666" s="1" t="s">
        <v>76</v>
      </c>
      <c r="BJ2666" s="1" t="s">
        <v>3692</v>
      </c>
      <c r="BK2666" s="1" t="s">
        <v>2196</v>
      </c>
      <c r="BL2666" s="1" t="s">
        <v>726</v>
      </c>
      <c r="BM2666" s="1" t="s">
        <v>126</v>
      </c>
      <c r="BN2666" s="1" t="s">
        <v>4318</v>
      </c>
      <c r="BO2666" s="1">
        <v>74.97</v>
      </c>
      <c r="BP2666" s="1">
        <v>74.97</v>
      </c>
      <c r="BQ2666" s="1" t="s">
        <v>1485</v>
      </c>
      <c r="BR2666" s="1" t="s">
        <v>1486</v>
      </c>
      <c r="BS2666" s="1" t="s">
        <v>84</v>
      </c>
      <c r="BU2666" s="1">
        <v>0</v>
      </c>
      <c r="BV2666" s="1">
        <v>0</v>
      </c>
      <c r="BW2666" s="1">
        <v>0</v>
      </c>
      <c r="BX2666" s="1">
        <v>0</v>
      </c>
    </row>
    <row r="2667" spans="4:76" hidden="1" x14ac:dyDescent="0.25">
      <c r="D2667" s="4"/>
      <c r="E2667" s="5" t="str">
        <f>BJ2667</f>
        <v>DPP-2017-AUG</v>
      </c>
      <c r="F2667" s="5" t="str">
        <f>BK2667</f>
        <v>South</v>
      </c>
      <c r="H2667" s="5" t="str">
        <f>BB2667</f>
        <v>Done</v>
      </c>
      <c r="I2667" s="6" t="str">
        <f>BS2667</f>
        <v>Under Construction</v>
      </c>
      <c r="J2667" s="1" t="s">
        <v>5919</v>
      </c>
      <c r="P2667" s="1" t="str">
        <f>BM2667</f>
        <v>NRIS</v>
      </c>
      <c r="R2667" s="1">
        <f>BP2667</f>
        <v>100</v>
      </c>
      <c r="T2667" s="1" t="str">
        <f>BQ2667</f>
        <v>Solar</v>
      </c>
      <c r="U2667" s="1" t="str">
        <f>BH2667</f>
        <v>White County</v>
      </c>
      <c r="V2667" s="1" t="str">
        <f>BI2667</f>
        <v>AR</v>
      </c>
      <c r="AB2667" s="1"/>
      <c r="AC2667" s="1"/>
      <c r="AJ2667" s="5"/>
      <c r="AK2667" s="5"/>
      <c r="AL2667" s="5"/>
      <c r="AM2667" s="5"/>
      <c r="AN2667" s="5"/>
      <c r="AO2667" s="5"/>
      <c r="AP2667" s="5"/>
      <c r="AQ2667" s="5"/>
      <c r="AR2667" s="32"/>
      <c r="AS2667" s="32"/>
      <c r="AT2667" s="28">
        <f>AR2667/($R2667*1000)</f>
        <v>0</v>
      </c>
      <c r="AU2667" s="28">
        <f>AS2667/($R2667*1000)</f>
        <v>0</v>
      </c>
      <c r="BB2667" s="1" t="s">
        <v>58</v>
      </c>
      <c r="BC2667" s="2">
        <v>42902</v>
      </c>
      <c r="BE2667" s="2">
        <v>43789</v>
      </c>
      <c r="BF2667" s="2">
        <v>44409</v>
      </c>
      <c r="BG2667" s="1" t="s">
        <v>59</v>
      </c>
      <c r="BH2667" s="1" t="s">
        <v>805</v>
      </c>
      <c r="BI2667" s="1" t="s">
        <v>2394</v>
      </c>
      <c r="BJ2667" s="1" t="s">
        <v>3692</v>
      </c>
      <c r="BK2667" s="1" t="s">
        <v>2395</v>
      </c>
      <c r="BL2667" s="1" t="s">
        <v>726</v>
      </c>
      <c r="BM2667" s="1" t="s">
        <v>126</v>
      </c>
      <c r="BN2667" s="1" t="s">
        <v>5920</v>
      </c>
      <c r="BO2667" s="1">
        <v>100</v>
      </c>
      <c r="BP2667" s="1">
        <v>100</v>
      </c>
      <c r="BQ2667" s="1" t="s">
        <v>1485</v>
      </c>
      <c r="BR2667" s="1" t="s">
        <v>1486</v>
      </c>
      <c r="BS2667" s="1" t="s">
        <v>71</v>
      </c>
      <c r="BT2667" s="2">
        <v>44409</v>
      </c>
      <c r="BU2667" s="1">
        <v>100</v>
      </c>
      <c r="BV2667" s="1">
        <v>100</v>
      </c>
      <c r="BW2667" s="1">
        <v>100</v>
      </c>
      <c r="BX2667" s="1">
        <v>100</v>
      </c>
    </row>
    <row r="2668" spans="4:76" hidden="1" x14ac:dyDescent="0.25">
      <c r="D2668" s="4"/>
      <c r="E2668" s="5" t="str">
        <f>BJ2668</f>
        <v>DPP-2017-AUG</v>
      </c>
      <c r="F2668" s="5" t="str">
        <f>BK2668</f>
        <v>South</v>
      </c>
      <c r="H2668" s="5" t="str">
        <f>BB2668</f>
        <v>Withdrawn</v>
      </c>
      <c r="I2668" s="6" t="str">
        <f>BS2668</f>
        <v>Not Started</v>
      </c>
      <c r="J2668" s="1" t="s">
        <v>4631</v>
      </c>
      <c r="P2668" s="1" t="str">
        <f>BM2668</f>
        <v>ERIS</v>
      </c>
      <c r="R2668" s="1">
        <f>BP2668</f>
        <v>45</v>
      </c>
      <c r="T2668" s="1" t="str">
        <f>BQ2668</f>
        <v>Solar</v>
      </c>
      <c r="U2668" s="1" t="str">
        <f>BH2668</f>
        <v>Woodruff County</v>
      </c>
      <c r="V2668" s="1" t="str">
        <f>BI2668</f>
        <v>AR</v>
      </c>
      <c r="AB2668" s="1"/>
      <c r="AC2668" s="1"/>
      <c r="AJ2668" s="5"/>
      <c r="AK2668" s="5"/>
      <c r="AL2668" s="5"/>
      <c r="AM2668" s="5"/>
      <c r="AN2668" s="5"/>
      <c r="AO2668" s="5"/>
      <c r="AP2668" s="5"/>
      <c r="AQ2668" s="5"/>
      <c r="AR2668" s="32"/>
      <c r="AS2668" s="32"/>
      <c r="AT2668" s="28">
        <f>AR2668/($R2668*1000)</f>
        <v>0</v>
      </c>
      <c r="AU2668" s="28">
        <f>AS2668/($R2668*1000)</f>
        <v>0</v>
      </c>
      <c r="BB2668" s="1" t="s">
        <v>73</v>
      </c>
      <c r="BC2668" s="2">
        <v>42902</v>
      </c>
      <c r="BD2668" s="2">
        <v>43472</v>
      </c>
      <c r="BF2668" s="2">
        <v>43922</v>
      </c>
      <c r="BG2668" s="1" t="s">
        <v>59</v>
      </c>
      <c r="BH2668" s="1" t="s">
        <v>4632</v>
      </c>
      <c r="BI2668" s="1" t="s">
        <v>2394</v>
      </c>
      <c r="BJ2668" s="1" t="s">
        <v>3692</v>
      </c>
      <c r="BK2668" s="1" t="s">
        <v>2395</v>
      </c>
      <c r="BL2668" s="1" t="s">
        <v>726</v>
      </c>
      <c r="BM2668" s="1" t="s">
        <v>62</v>
      </c>
      <c r="BN2668" s="1" t="s">
        <v>4633</v>
      </c>
      <c r="BO2668" s="1">
        <v>45</v>
      </c>
      <c r="BP2668" s="1">
        <v>45</v>
      </c>
      <c r="BQ2668" s="1" t="s">
        <v>1485</v>
      </c>
      <c r="BR2668" s="1" t="s">
        <v>1486</v>
      </c>
      <c r="BS2668" s="1" t="s">
        <v>84</v>
      </c>
      <c r="BU2668" s="1">
        <v>0</v>
      </c>
      <c r="BV2668" s="1">
        <v>0</v>
      </c>
      <c r="BW2668" s="1">
        <v>0</v>
      </c>
      <c r="BX2668" s="1">
        <v>0</v>
      </c>
    </row>
    <row r="2669" spans="4:76" hidden="1" x14ac:dyDescent="0.25">
      <c r="D2669" s="4"/>
      <c r="E2669" s="5" t="str">
        <f>BJ2669</f>
        <v>DPP-2017-AUG</v>
      </c>
      <c r="F2669" s="5" t="str">
        <f>BK2669</f>
        <v>South</v>
      </c>
      <c r="H2669" s="5" t="str">
        <f>BB2669</f>
        <v>Withdrawn</v>
      </c>
      <c r="I2669" s="6" t="str">
        <f>BS2669</f>
        <v>Not Started</v>
      </c>
      <c r="J2669" s="1" t="s">
        <v>4634</v>
      </c>
      <c r="P2669" s="1" t="str">
        <f>BM2669</f>
        <v>ERIS</v>
      </c>
      <c r="R2669" s="1">
        <f>BP2669</f>
        <v>33</v>
      </c>
      <c r="T2669" s="1" t="str">
        <f>BQ2669</f>
        <v>Solar</v>
      </c>
      <c r="U2669" s="1" t="str">
        <f>BH2669</f>
        <v>Lonoke County</v>
      </c>
      <c r="V2669" s="1" t="str">
        <f>BI2669</f>
        <v>AR</v>
      </c>
      <c r="AB2669" s="1"/>
      <c r="AC2669" s="1"/>
      <c r="AJ2669" s="5"/>
      <c r="AK2669" s="5"/>
      <c r="AL2669" s="5"/>
      <c r="AM2669" s="5"/>
      <c r="AN2669" s="5"/>
      <c r="AO2669" s="5"/>
      <c r="AP2669" s="5"/>
      <c r="AQ2669" s="5"/>
      <c r="AR2669" s="32"/>
      <c r="AS2669" s="32"/>
      <c r="AT2669" s="28">
        <f>AR2669/($R2669*1000)</f>
        <v>0</v>
      </c>
      <c r="AU2669" s="28">
        <f>AS2669/($R2669*1000)</f>
        <v>0</v>
      </c>
      <c r="BB2669" s="1" t="s">
        <v>73</v>
      </c>
      <c r="BC2669" s="2">
        <v>42902</v>
      </c>
      <c r="BD2669" s="2">
        <v>43472</v>
      </c>
      <c r="BF2669" s="2">
        <v>43922</v>
      </c>
      <c r="BG2669" s="1" t="s">
        <v>59</v>
      </c>
      <c r="BH2669" s="1" t="s">
        <v>2665</v>
      </c>
      <c r="BI2669" s="1" t="s">
        <v>2394</v>
      </c>
      <c r="BJ2669" s="1" t="s">
        <v>3692</v>
      </c>
      <c r="BK2669" s="1" t="s">
        <v>2395</v>
      </c>
      <c r="BL2669" s="1" t="s">
        <v>726</v>
      </c>
      <c r="BM2669" s="1" t="s">
        <v>62</v>
      </c>
      <c r="BN2669" s="1" t="s">
        <v>4635</v>
      </c>
      <c r="BO2669" s="1">
        <v>33</v>
      </c>
      <c r="BP2669" s="1">
        <v>33</v>
      </c>
      <c r="BQ2669" s="1" t="s">
        <v>1485</v>
      </c>
      <c r="BR2669" s="1" t="s">
        <v>1486</v>
      </c>
      <c r="BS2669" s="1" t="s">
        <v>84</v>
      </c>
      <c r="BU2669" s="1">
        <v>0</v>
      </c>
      <c r="BV2669" s="1">
        <v>0</v>
      </c>
      <c r="BW2669" s="1">
        <v>0</v>
      </c>
      <c r="BX2669" s="1">
        <v>0</v>
      </c>
    </row>
    <row r="2670" spans="4:76" hidden="1" x14ac:dyDescent="0.25">
      <c r="D2670" s="4"/>
      <c r="E2670" s="5" t="str">
        <f>BJ2670</f>
        <v>DPP-2017-AUG</v>
      </c>
      <c r="F2670" s="5" t="str">
        <f>BK2670</f>
        <v>West</v>
      </c>
      <c r="H2670" s="5" t="str">
        <f>BB2670</f>
        <v>Withdrawn</v>
      </c>
      <c r="I2670" s="6" t="str">
        <f>BS2670</f>
        <v>Not Started</v>
      </c>
      <c r="J2670" s="1" t="s">
        <v>4470</v>
      </c>
      <c r="P2670" s="1" t="str">
        <f>BM2670</f>
        <v>NRIS</v>
      </c>
      <c r="R2670" s="1">
        <f>BP2670</f>
        <v>150</v>
      </c>
      <c r="T2670" s="1" t="str">
        <f>BQ2670</f>
        <v>Wind</v>
      </c>
      <c r="U2670" s="1" t="str">
        <f>BH2670</f>
        <v>Crawford County</v>
      </c>
      <c r="V2670" s="1" t="str">
        <f>BI2670</f>
        <v>IA</v>
      </c>
      <c r="AJ2670" s="5"/>
      <c r="AK2670" s="5"/>
      <c r="AL2670" s="5"/>
      <c r="AM2670" s="5"/>
      <c r="AN2670" s="5"/>
      <c r="AO2670" s="5"/>
      <c r="AP2670" s="5"/>
      <c r="AQ2670" s="5"/>
      <c r="AR2670" s="32"/>
      <c r="AS2670" s="32"/>
      <c r="AT2670" s="28">
        <f>AR2670/($R2670*1000)</f>
        <v>0</v>
      </c>
      <c r="AU2670" s="28">
        <f>AS2670/($R2670*1000)</f>
        <v>0</v>
      </c>
      <c r="BB2670" s="1" t="s">
        <v>73</v>
      </c>
      <c r="BC2670" s="2">
        <v>42902</v>
      </c>
      <c r="BD2670" s="2">
        <v>43269</v>
      </c>
      <c r="BF2670" s="2">
        <v>43753</v>
      </c>
      <c r="BG2670" s="1" t="s">
        <v>251</v>
      </c>
      <c r="BH2670" s="1" t="s">
        <v>1374</v>
      </c>
      <c r="BI2670" s="1" t="s">
        <v>89</v>
      </c>
      <c r="BJ2670" s="1" t="s">
        <v>3692</v>
      </c>
      <c r="BK2670" s="1" t="s">
        <v>725</v>
      </c>
      <c r="BL2670" s="1" t="s">
        <v>2376</v>
      </c>
      <c r="BM2670" s="1" t="s">
        <v>126</v>
      </c>
      <c r="BN2670" s="1" t="s">
        <v>2398</v>
      </c>
      <c r="BO2670" s="1">
        <v>150</v>
      </c>
      <c r="BP2670" s="1">
        <v>150</v>
      </c>
      <c r="BQ2670" s="1" t="s">
        <v>97</v>
      </c>
      <c r="BR2670" s="1" t="s">
        <v>98</v>
      </c>
      <c r="BS2670" s="1" t="s">
        <v>84</v>
      </c>
      <c r="BU2670" s="1">
        <v>0</v>
      </c>
      <c r="BV2670" s="1">
        <v>0</v>
      </c>
      <c r="BW2670" s="1">
        <v>0</v>
      </c>
      <c r="BX2670" s="1">
        <v>0</v>
      </c>
    </row>
    <row r="2671" spans="4:76" x14ac:dyDescent="0.25">
      <c r="D2671" s="4"/>
      <c r="E2671" s="5" t="str">
        <f>BJ2671</f>
        <v>DPP-2017-AUG</v>
      </c>
      <c r="F2671" s="5" t="str">
        <f>BK2671</f>
        <v>West</v>
      </c>
      <c r="G2671" s="5" t="str">
        <f>_xlfn.CONCAT(E2671,F2671)</f>
        <v>DPP-2017-AUGWest</v>
      </c>
      <c r="H2671" s="5" t="str">
        <f>BB2671</f>
        <v>Active</v>
      </c>
      <c r="I2671" s="6" t="str">
        <f>BS2671</f>
        <v>Not Started</v>
      </c>
      <c r="J2671" s="1" t="s">
        <v>5928</v>
      </c>
      <c r="P2671" s="1" t="str">
        <f>BM2671</f>
        <v>ERIS</v>
      </c>
      <c r="Q2671" s="1" t="s">
        <v>6202</v>
      </c>
      <c r="R2671" s="1">
        <f>BP2671</f>
        <v>190</v>
      </c>
      <c r="T2671" s="1" t="str">
        <f>BQ2671</f>
        <v>Wind</v>
      </c>
      <c r="U2671" s="1" t="str">
        <f>BH2671</f>
        <v>Grand Forks County</v>
      </c>
      <c r="V2671" s="1" t="str">
        <f>BI2671</f>
        <v>ND</v>
      </c>
      <c r="Z2671" s="1">
        <v>1</v>
      </c>
      <c r="AA2671" s="1">
        <f>IF(H2671="Withdrawn",0,1)</f>
        <v>1</v>
      </c>
      <c r="AB2671" s="36">
        <v>760000</v>
      </c>
      <c r="AC2671" s="36">
        <v>10701615</v>
      </c>
      <c r="AJ2671" s="5"/>
      <c r="AK2671" s="32">
        <v>0</v>
      </c>
      <c r="AL2671" s="32">
        <f>SUM(AB2671:AK2671)</f>
        <v>11461615</v>
      </c>
      <c r="AM2671" s="32">
        <v>7008189</v>
      </c>
      <c r="AN2671" s="32">
        <v>73226568</v>
      </c>
      <c r="AO2671" s="32"/>
      <c r="AP2671" s="32">
        <v>21765774</v>
      </c>
      <c r="AQ2671" s="32"/>
      <c r="AR2671" s="32">
        <f>AM2671+AP2671</f>
        <v>28773963</v>
      </c>
      <c r="AS2671" s="32">
        <f>AR2671+AN2671+AO2671+AQ2671</f>
        <v>102000531</v>
      </c>
      <c r="AT2671" s="28">
        <f>AR2671/($R2671*1000)</f>
        <v>151.44191052631578</v>
      </c>
      <c r="AU2671" s="28">
        <f>AS2671/($R2671*1000)</f>
        <v>536.84490000000005</v>
      </c>
      <c r="AV2671" s="16">
        <f>IF(P2671 = "NRIS",AS2671,AR2671)</f>
        <v>28773963</v>
      </c>
      <c r="BB2671" s="1" t="s">
        <v>2374</v>
      </c>
      <c r="BC2671" s="2">
        <v>42902</v>
      </c>
      <c r="BF2671" s="2">
        <v>44470</v>
      </c>
      <c r="BG2671" s="1" t="s">
        <v>153</v>
      </c>
      <c r="BH2671" s="1" t="s">
        <v>5929</v>
      </c>
      <c r="BI2671" s="1" t="s">
        <v>194</v>
      </c>
      <c r="BJ2671" s="1" t="s">
        <v>3692</v>
      </c>
      <c r="BK2671" s="1" t="s">
        <v>725</v>
      </c>
      <c r="BL2671" s="1" t="s">
        <v>2376</v>
      </c>
      <c r="BM2671" s="1" t="s">
        <v>62</v>
      </c>
      <c r="BN2671" s="1" t="s">
        <v>5930</v>
      </c>
      <c r="BO2671" s="1">
        <v>190</v>
      </c>
      <c r="BP2671" s="1">
        <v>190</v>
      </c>
      <c r="BQ2671" s="1" t="s">
        <v>97</v>
      </c>
      <c r="BR2671" s="1" t="s">
        <v>98</v>
      </c>
      <c r="BS2671" s="1" t="s">
        <v>84</v>
      </c>
      <c r="BU2671" s="1">
        <v>190</v>
      </c>
      <c r="BV2671" s="1">
        <v>190</v>
      </c>
      <c r="BW2671" s="1">
        <v>190</v>
      </c>
      <c r="BX2671" s="1">
        <v>0</v>
      </c>
    </row>
    <row r="2672" spans="4:76" x14ac:dyDescent="0.25">
      <c r="D2672" s="4"/>
      <c r="E2672" s="5" t="str">
        <f>BJ2672</f>
        <v>DPP-2017-AUG</v>
      </c>
      <c r="F2672" s="5" t="str">
        <f>BK2672</f>
        <v>West</v>
      </c>
      <c r="G2672" s="5" t="str">
        <f>_xlfn.CONCAT(E2672,F2672)</f>
        <v>DPP-2017-AUGWest</v>
      </c>
      <c r="H2672" s="5" t="str">
        <f>BB2672</f>
        <v>Active</v>
      </c>
      <c r="I2672" s="6" t="str">
        <f>BS2672</f>
        <v>Not Started</v>
      </c>
      <c r="J2672" s="1" t="s">
        <v>5931</v>
      </c>
      <c r="P2672" s="1" t="str">
        <f>BM2672</f>
        <v>ERIS</v>
      </c>
      <c r="Q2672" s="1" t="s">
        <v>6202</v>
      </c>
      <c r="R2672" s="1">
        <f>BP2672</f>
        <v>100</v>
      </c>
      <c r="T2672" s="1" t="str">
        <f>BQ2672</f>
        <v>Wind</v>
      </c>
      <c r="U2672" s="1" t="str">
        <f>BH2672</f>
        <v>Howard County</v>
      </c>
      <c r="V2672" s="1" t="str">
        <f>BI2672</f>
        <v>IA</v>
      </c>
      <c r="Z2672" s="1">
        <v>1</v>
      </c>
      <c r="AA2672" s="1">
        <f>IF(H2672="Withdrawn",0,1)</f>
        <v>1</v>
      </c>
      <c r="AB2672" s="36">
        <v>400000</v>
      </c>
      <c r="AC2672" s="36">
        <v>250000</v>
      </c>
      <c r="AJ2672" s="5"/>
      <c r="AK2672" s="32">
        <v>5228410</v>
      </c>
      <c r="AL2672" s="32">
        <f>SUM(AB2672:AK2672)</f>
        <v>5878410</v>
      </c>
      <c r="AM2672" s="32">
        <v>0</v>
      </c>
      <c r="AN2672" s="32">
        <v>10917450</v>
      </c>
      <c r="AO2672" s="32"/>
      <c r="AP2672" s="32">
        <v>29392052</v>
      </c>
      <c r="AQ2672" s="32"/>
      <c r="AR2672" s="32">
        <f>AM2672+AP2672</f>
        <v>29392052</v>
      </c>
      <c r="AS2672" s="32">
        <f>AR2672+AN2672+AO2672+AQ2672</f>
        <v>40309502</v>
      </c>
      <c r="AT2672" s="28">
        <f>AR2672/($R2672*1000)</f>
        <v>293.92052000000001</v>
      </c>
      <c r="AU2672" s="28">
        <f>AS2672/($R2672*1000)</f>
        <v>403.09501999999998</v>
      </c>
      <c r="AV2672" s="16">
        <f>IF(P2672 = "NRIS",AS2672,AR2672)</f>
        <v>29392052</v>
      </c>
      <c r="BB2672" s="1" t="s">
        <v>2374</v>
      </c>
      <c r="BC2672" s="2">
        <v>42902</v>
      </c>
      <c r="BF2672" s="2">
        <v>44470</v>
      </c>
      <c r="BG2672" s="1" t="s">
        <v>447</v>
      </c>
      <c r="BH2672" s="1" t="s">
        <v>538</v>
      </c>
      <c r="BI2672" s="1" t="s">
        <v>89</v>
      </c>
      <c r="BJ2672" s="1" t="s">
        <v>3692</v>
      </c>
      <c r="BK2672" s="1" t="s">
        <v>725</v>
      </c>
      <c r="BL2672" s="1" t="s">
        <v>2376</v>
      </c>
      <c r="BM2672" s="1" t="s">
        <v>62</v>
      </c>
      <c r="BN2672" s="1" t="s">
        <v>5932</v>
      </c>
      <c r="BO2672" s="1">
        <v>100</v>
      </c>
      <c r="BP2672" s="1">
        <v>100</v>
      </c>
      <c r="BQ2672" s="1" t="s">
        <v>97</v>
      </c>
      <c r="BR2672" s="1" t="s">
        <v>98</v>
      </c>
      <c r="BS2672" s="1" t="s">
        <v>84</v>
      </c>
      <c r="BU2672" s="1">
        <v>100</v>
      </c>
      <c r="BV2672" s="1">
        <v>100</v>
      </c>
      <c r="BW2672" s="1">
        <v>100</v>
      </c>
      <c r="BX2672" s="1">
        <v>0</v>
      </c>
    </row>
    <row r="2673" spans="4:76" hidden="1" x14ac:dyDescent="0.25">
      <c r="D2673" s="4"/>
      <c r="E2673" s="5" t="str">
        <f>BJ2673</f>
        <v>DPP-2017-AUG</v>
      </c>
      <c r="F2673" s="5" t="str">
        <f>BK2673</f>
        <v>South</v>
      </c>
      <c r="H2673" s="5" t="str">
        <f>BB2673</f>
        <v>Withdrawn</v>
      </c>
      <c r="I2673" s="6" t="str">
        <f>BS2673</f>
        <v>Not Started</v>
      </c>
      <c r="J2673" s="1" t="s">
        <v>4807</v>
      </c>
      <c r="P2673" s="1" t="str">
        <f>BM2673</f>
        <v>NRIS</v>
      </c>
      <c r="R2673" s="1">
        <f>BP2673</f>
        <v>180</v>
      </c>
      <c r="T2673" s="1" t="str">
        <f>BQ2673</f>
        <v>Wind</v>
      </c>
      <c r="U2673" s="1" t="str">
        <f>BH2673</f>
        <v>Carroll County</v>
      </c>
      <c r="V2673" s="1" t="str">
        <f>BI2673</f>
        <v>AR</v>
      </c>
      <c r="AB2673" s="1"/>
      <c r="AC2673" s="1"/>
      <c r="AJ2673" s="5"/>
      <c r="AK2673" s="5"/>
      <c r="AL2673" s="5"/>
      <c r="AM2673" s="5"/>
      <c r="AN2673" s="5"/>
      <c r="AO2673" s="5"/>
      <c r="AP2673" s="5"/>
      <c r="AQ2673" s="5"/>
      <c r="AR2673" s="32"/>
      <c r="AS2673" s="32"/>
      <c r="AT2673" s="28">
        <f>AR2673/($R2673*1000)</f>
        <v>0</v>
      </c>
      <c r="AU2673" s="28">
        <f>AS2673/($R2673*1000)</f>
        <v>0</v>
      </c>
      <c r="BB2673" s="1" t="s">
        <v>73</v>
      </c>
      <c r="BC2673" s="2">
        <v>42902</v>
      </c>
      <c r="BD2673" s="2">
        <v>43549</v>
      </c>
      <c r="BF2673" s="2">
        <v>43753</v>
      </c>
      <c r="BG2673" s="1" t="s">
        <v>59</v>
      </c>
      <c r="BH2673" s="1" t="s">
        <v>979</v>
      </c>
      <c r="BI2673" s="1" t="s">
        <v>2394</v>
      </c>
      <c r="BJ2673" s="1" t="s">
        <v>3692</v>
      </c>
      <c r="BK2673" s="1" t="s">
        <v>2395</v>
      </c>
      <c r="BL2673" s="1" t="s">
        <v>726</v>
      </c>
      <c r="BM2673" s="1" t="s">
        <v>126</v>
      </c>
      <c r="BN2673" s="1" t="s">
        <v>4808</v>
      </c>
      <c r="BO2673" s="1">
        <v>180</v>
      </c>
      <c r="BP2673" s="1">
        <v>180</v>
      </c>
      <c r="BQ2673" s="1" t="s">
        <v>97</v>
      </c>
      <c r="BR2673" s="1" t="s">
        <v>98</v>
      </c>
      <c r="BS2673" s="1" t="s">
        <v>84</v>
      </c>
      <c r="BU2673" s="1">
        <v>180</v>
      </c>
      <c r="BV2673" s="1">
        <v>180</v>
      </c>
      <c r="BW2673" s="1">
        <v>0</v>
      </c>
      <c r="BX2673" s="1">
        <v>0</v>
      </c>
    </row>
    <row r="2674" spans="4:76" hidden="1" x14ac:dyDescent="0.25">
      <c r="D2674" s="4"/>
      <c r="E2674" s="5" t="str">
        <f>BJ2674</f>
        <v>DPP-2017-AUG</v>
      </c>
      <c r="F2674" s="5" t="str">
        <f>BK2674</f>
        <v>South</v>
      </c>
      <c r="H2674" s="5" t="str">
        <f>BB2674</f>
        <v>Withdrawn</v>
      </c>
      <c r="I2674" s="6" t="str">
        <f>BS2674</f>
        <v>Not Started</v>
      </c>
      <c r="J2674" s="1" t="s">
        <v>4636</v>
      </c>
      <c r="P2674" s="1" t="str">
        <f>BM2674</f>
        <v>NRIS</v>
      </c>
      <c r="R2674" s="1">
        <f>BP2674</f>
        <v>200</v>
      </c>
      <c r="T2674" s="1" t="str">
        <f>BQ2674</f>
        <v>Solar</v>
      </c>
      <c r="U2674" s="1" t="str">
        <f>BH2674</f>
        <v>Livingston Parish</v>
      </c>
      <c r="V2674" s="1" t="str">
        <f>BI2674</f>
        <v>LA</v>
      </c>
      <c r="AB2674" s="1"/>
      <c r="AC2674" s="1"/>
      <c r="AJ2674" s="5"/>
      <c r="AK2674" s="5"/>
      <c r="AL2674" s="5"/>
      <c r="AM2674" s="5"/>
      <c r="AN2674" s="5"/>
      <c r="AO2674" s="5"/>
      <c r="AP2674" s="5"/>
      <c r="AQ2674" s="5"/>
      <c r="AR2674" s="32"/>
      <c r="AS2674" s="32"/>
      <c r="AT2674" s="28">
        <f>AR2674/($R2674*1000)</f>
        <v>0</v>
      </c>
      <c r="AU2674" s="28">
        <f>AS2674/($R2674*1000)</f>
        <v>0</v>
      </c>
      <c r="BB2674" s="1" t="s">
        <v>73</v>
      </c>
      <c r="BC2674" s="2">
        <v>42902</v>
      </c>
      <c r="BD2674" s="2">
        <v>43472</v>
      </c>
      <c r="BF2674" s="2">
        <v>44089</v>
      </c>
      <c r="BG2674" s="1" t="s">
        <v>59</v>
      </c>
      <c r="BH2674" s="1" t="s">
        <v>4637</v>
      </c>
      <c r="BI2674" s="1" t="s">
        <v>61</v>
      </c>
      <c r="BJ2674" s="1" t="s">
        <v>3692</v>
      </c>
      <c r="BK2674" s="1" t="s">
        <v>2395</v>
      </c>
      <c r="BL2674" s="1" t="s">
        <v>726</v>
      </c>
      <c r="BM2674" s="1" t="s">
        <v>126</v>
      </c>
      <c r="BN2674" s="1" t="s">
        <v>4638</v>
      </c>
      <c r="BO2674" s="1">
        <v>200</v>
      </c>
      <c r="BP2674" s="1">
        <v>200</v>
      </c>
      <c r="BQ2674" s="1" t="s">
        <v>1485</v>
      </c>
      <c r="BR2674" s="1" t="s">
        <v>1486</v>
      </c>
      <c r="BS2674" s="1" t="s">
        <v>84</v>
      </c>
      <c r="BU2674" s="1">
        <v>0</v>
      </c>
      <c r="BV2674" s="1">
        <v>0</v>
      </c>
      <c r="BW2674" s="1">
        <v>0</v>
      </c>
      <c r="BX2674" s="1">
        <v>0</v>
      </c>
    </row>
    <row r="2675" spans="4:76" x14ac:dyDescent="0.25">
      <c r="D2675" s="4"/>
      <c r="E2675" s="5" t="str">
        <f>BJ2675</f>
        <v>DPP-2017-AUG</v>
      </c>
      <c r="F2675" s="5" t="str">
        <f>BK2675</f>
        <v>West</v>
      </c>
      <c r="G2675" s="5" t="str">
        <f>_xlfn.CONCAT(E2675,F2675)</f>
        <v>DPP-2017-AUGWest</v>
      </c>
      <c r="H2675" s="5" t="str">
        <f>BB2675</f>
        <v>Active</v>
      </c>
      <c r="I2675" s="6" t="str">
        <f>BS2675</f>
        <v>Not Started</v>
      </c>
      <c r="J2675" s="1" t="s">
        <v>5937</v>
      </c>
      <c r="P2675" s="1" t="str">
        <f>BM2675</f>
        <v>ERIS</v>
      </c>
      <c r="Q2675" s="1" t="s">
        <v>6202</v>
      </c>
      <c r="R2675" s="1">
        <f>BP2675</f>
        <v>200</v>
      </c>
      <c r="T2675" s="1" t="str">
        <f>BQ2675</f>
        <v>Wind</v>
      </c>
      <c r="U2675" s="1" t="str">
        <f>BH2675</f>
        <v>Redwood County</v>
      </c>
      <c r="V2675" s="1" t="str">
        <f>BI2675</f>
        <v>MN</v>
      </c>
      <c r="Z2675" s="1">
        <v>1</v>
      </c>
      <c r="AA2675" s="1">
        <f>IF(H2675="Withdrawn",0,1)</f>
        <v>1</v>
      </c>
      <c r="AB2675" s="36">
        <v>800000</v>
      </c>
      <c r="AC2675" s="36">
        <v>951699</v>
      </c>
      <c r="AJ2675" s="5"/>
      <c r="AK2675" s="32">
        <v>14082699</v>
      </c>
      <c r="AL2675" s="32">
        <f>SUM(AB2675:AK2675)</f>
        <v>15834398</v>
      </c>
      <c r="AM2675" s="32">
        <v>445030</v>
      </c>
      <c r="AN2675" s="32">
        <v>48894553</v>
      </c>
      <c r="AO2675" s="32"/>
      <c r="AP2675" s="32">
        <v>79171991</v>
      </c>
      <c r="AQ2675" s="32"/>
      <c r="AR2675" s="32">
        <f>AM2675+AP2675</f>
        <v>79617021</v>
      </c>
      <c r="AS2675" s="32">
        <f>AR2675+AN2675+AO2675+AQ2675</f>
        <v>128511574</v>
      </c>
      <c r="AT2675" s="28">
        <f>AR2675/($R2675*1000)</f>
        <v>398.085105</v>
      </c>
      <c r="AU2675" s="28">
        <f>AS2675/($R2675*1000)</f>
        <v>642.55786999999998</v>
      </c>
      <c r="AV2675" s="16">
        <f>IF(P2675 = "NRIS",AS2675,AR2675)</f>
        <v>79617021</v>
      </c>
      <c r="BB2675" s="1" t="s">
        <v>2374</v>
      </c>
      <c r="BC2675" s="2">
        <v>42902</v>
      </c>
      <c r="BF2675" s="2">
        <v>44470</v>
      </c>
      <c r="BG2675" s="1" t="s">
        <v>91</v>
      </c>
      <c r="BH2675" s="1" t="s">
        <v>661</v>
      </c>
      <c r="BI2675" s="1" t="s">
        <v>93</v>
      </c>
      <c r="BJ2675" s="1" t="s">
        <v>3692</v>
      </c>
      <c r="BK2675" s="1" t="s">
        <v>725</v>
      </c>
      <c r="BL2675" s="1" t="s">
        <v>2376</v>
      </c>
      <c r="BM2675" s="1" t="s">
        <v>62</v>
      </c>
      <c r="BN2675" s="1" t="s">
        <v>5938</v>
      </c>
      <c r="BO2675" s="1">
        <v>200</v>
      </c>
      <c r="BP2675" s="1">
        <v>200</v>
      </c>
      <c r="BQ2675" s="1" t="s">
        <v>97</v>
      </c>
      <c r="BR2675" s="1" t="s">
        <v>98</v>
      </c>
      <c r="BS2675" s="1" t="s">
        <v>84</v>
      </c>
      <c r="BU2675" s="1">
        <v>200</v>
      </c>
      <c r="BV2675" s="1">
        <v>200</v>
      </c>
      <c r="BW2675" s="1">
        <v>200</v>
      </c>
      <c r="BX2675" s="1">
        <v>0</v>
      </c>
    </row>
    <row r="2676" spans="4:76" hidden="1" x14ac:dyDescent="0.25">
      <c r="D2676" s="4"/>
      <c r="E2676" s="5" t="str">
        <f>BJ2676</f>
        <v>DPP-2017-AUG</v>
      </c>
      <c r="F2676" s="5" t="str">
        <f>BK2676</f>
        <v>South</v>
      </c>
      <c r="H2676" s="5" t="str">
        <f>BB2676</f>
        <v>Withdrawn</v>
      </c>
      <c r="I2676" s="6" t="str">
        <f>BS2676</f>
        <v>Not Started</v>
      </c>
      <c r="J2676" s="1" t="s">
        <v>4639</v>
      </c>
      <c r="P2676" s="1" t="str">
        <f>BM2676</f>
        <v>NRIS</v>
      </c>
      <c r="R2676" s="1">
        <f>BP2676</f>
        <v>99.96</v>
      </c>
      <c r="T2676" s="1" t="str">
        <f>BQ2676</f>
        <v>Solar</v>
      </c>
      <c r="U2676" s="1" t="str">
        <f>BH2676</f>
        <v>Ashley County</v>
      </c>
      <c r="V2676" s="1" t="str">
        <f>BI2676</f>
        <v>AR</v>
      </c>
      <c r="AB2676" s="1"/>
      <c r="AC2676" s="1"/>
      <c r="AJ2676" s="5"/>
      <c r="AK2676" s="5"/>
      <c r="AL2676" s="5"/>
      <c r="AM2676" s="5"/>
      <c r="AN2676" s="5"/>
      <c r="AO2676" s="5"/>
      <c r="AP2676" s="5"/>
      <c r="AQ2676" s="5"/>
      <c r="AR2676" s="32"/>
      <c r="AS2676" s="32"/>
      <c r="AT2676" s="28">
        <f>AR2676/($R2676*1000)</f>
        <v>0</v>
      </c>
      <c r="AU2676" s="28">
        <f>AS2676/($R2676*1000)</f>
        <v>0</v>
      </c>
      <c r="BB2676" s="1" t="s">
        <v>73</v>
      </c>
      <c r="BC2676" s="2">
        <v>42902</v>
      </c>
      <c r="BD2676" s="2">
        <v>43472</v>
      </c>
      <c r="BF2676" s="2">
        <v>43709</v>
      </c>
      <c r="BG2676" s="1" t="s">
        <v>59</v>
      </c>
      <c r="BH2676" s="1" t="s">
        <v>3078</v>
      </c>
      <c r="BI2676" s="1" t="s">
        <v>2394</v>
      </c>
      <c r="BJ2676" s="1" t="s">
        <v>3692</v>
      </c>
      <c r="BK2676" s="1" t="s">
        <v>2395</v>
      </c>
      <c r="BL2676" s="1" t="s">
        <v>726</v>
      </c>
      <c r="BM2676" s="1" t="s">
        <v>126</v>
      </c>
      <c r="BN2676" s="1" t="s">
        <v>4640</v>
      </c>
      <c r="BO2676" s="1">
        <v>99.96</v>
      </c>
      <c r="BP2676" s="1">
        <v>99.96</v>
      </c>
      <c r="BQ2676" s="1" t="s">
        <v>1485</v>
      </c>
      <c r="BR2676" s="1" t="s">
        <v>1486</v>
      </c>
      <c r="BS2676" s="1" t="s">
        <v>84</v>
      </c>
      <c r="BU2676" s="1">
        <v>0</v>
      </c>
      <c r="BV2676" s="1">
        <v>0</v>
      </c>
      <c r="BW2676" s="1">
        <v>0</v>
      </c>
      <c r="BX2676" s="1">
        <v>0</v>
      </c>
    </row>
    <row r="2677" spans="4:76" hidden="1" x14ac:dyDescent="0.25">
      <c r="D2677" s="4"/>
      <c r="E2677" s="5" t="str">
        <f>BJ2677</f>
        <v>DPP-2017-AUG</v>
      </c>
      <c r="F2677" s="5" t="str">
        <f>BK2677</f>
        <v>Central</v>
      </c>
      <c r="H2677" s="5" t="str">
        <f>BB2677</f>
        <v>Done</v>
      </c>
      <c r="I2677" s="6" t="str">
        <f>BS2677</f>
        <v>Under Construction</v>
      </c>
      <c r="J2677" s="1" t="s">
        <v>5941</v>
      </c>
      <c r="P2677" s="1" t="str">
        <f>BM2677</f>
        <v>NRIS</v>
      </c>
      <c r="R2677" s="1">
        <f>BP2677</f>
        <v>100</v>
      </c>
      <c r="T2677" s="1" t="str">
        <f>BQ2677</f>
        <v>Solar</v>
      </c>
      <c r="U2677" s="1" t="str">
        <f>BH2677</f>
        <v>Henry County</v>
      </c>
      <c r="V2677" s="1" t="str">
        <f>BI2677</f>
        <v>IN</v>
      </c>
      <c r="AB2677" s="1"/>
      <c r="AC2677" s="1"/>
      <c r="AJ2677" s="5"/>
      <c r="AK2677" s="5"/>
      <c r="AL2677" s="5"/>
      <c r="AM2677" s="5"/>
      <c r="AN2677" s="5"/>
      <c r="AO2677" s="5"/>
      <c r="AP2677" s="5"/>
      <c r="AQ2677" s="5"/>
      <c r="AR2677" s="32"/>
      <c r="AS2677" s="32"/>
      <c r="AT2677" s="28">
        <f>AR2677/($R2677*1000)</f>
        <v>0</v>
      </c>
      <c r="AU2677" s="28">
        <f>AS2677/($R2677*1000)</f>
        <v>0</v>
      </c>
      <c r="BB2677" s="1" t="s">
        <v>58</v>
      </c>
      <c r="BC2677" s="2">
        <v>42902</v>
      </c>
      <c r="BE2677" s="2">
        <v>43805</v>
      </c>
      <c r="BF2677" s="2">
        <v>44089</v>
      </c>
      <c r="BG2677" s="1" t="s">
        <v>101</v>
      </c>
      <c r="BH2677" s="1" t="s">
        <v>429</v>
      </c>
      <c r="BI2677" s="1" t="s">
        <v>103</v>
      </c>
      <c r="BJ2677" s="1" t="s">
        <v>3692</v>
      </c>
      <c r="BK2677" s="1" t="s">
        <v>2435</v>
      </c>
      <c r="BL2677" s="1" t="s">
        <v>726</v>
      </c>
      <c r="BM2677" s="1" t="s">
        <v>126</v>
      </c>
      <c r="BN2677" s="1" t="s">
        <v>5942</v>
      </c>
      <c r="BO2677" s="1">
        <v>100</v>
      </c>
      <c r="BP2677" s="1">
        <v>100</v>
      </c>
      <c r="BQ2677" s="1" t="s">
        <v>1485</v>
      </c>
      <c r="BR2677" s="1" t="s">
        <v>1486</v>
      </c>
      <c r="BS2677" s="1" t="s">
        <v>71</v>
      </c>
      <c r="BT2677" s="2">
        <v>45047</v>
      </c>
      <c r="BU2677" s="1">
        <v>100</v>
      </c>
      <c r="BV2677" s="1">
        <v>100</v>
      </c>
      <c r="BW2677" s="1">
        <v>100</v>
      </c>
      <c r="BX2677" s="1">
        <v>100</v>
      </c>
    </row>
    <row r="2678" spans="4:76" hidden="1" x14ac:dyDescent="0.25">
      <c r="D2678" s="4"/>
      <c r="E2678" s="5" t="str">
        <f>BJ2678</f>
        <v>DPP-2017-AUG</v>
      </c>
      <c r="F2678" s="5" t="str">
        <f>BK2678</f>
        <v>South</v>
      </c>
      <c r="H2678" s="5" t="str">
        <f>BB2678</f>
        <v>Withdrawn</v>
      </c>
      <c r="I2678" s="6" t="str">
        <f>BS2678</f>
        <v>Not Started</v>
      </c>
      <c r="J2678" s="1" t="s">
        <v>4641</v>
      </c>
      <c r="P2678" s="1" t="str">
        <f>BM2678</f>
        <v>NRIS</v>
      </c>
      <c r="R2678" s="1">
        <f>BP2678</f>
        <v>100</v>
      </c>
      <c r="T2678" s="1" t="str">
        <f>BQ2678</f>
        <v>Solar</v>
      </c>
      <c r="U2678" s="1" t="str">
        <f>BH2678</f>
        <v>Ashley County</v>
      </c>
      <c r="V2678" s="1" t="str">
        <f>BI2678</f>
        <v>AR</v>
      </c>
      <c r="AB2678" s="1"/>
      <c r="AC2678" s="1"/>
      <c r="AJ2678" s="5"/>
      <c r="AK2678" s="5"/>
      <c r="AL2678" s="5"/>
      <c r="AM2678" s="5"/>
      <c r="AN2678" s="5"/>
      <c r="AO2678" s="5"/>
      <c r="AP2678" s="5"/>
      <c r="AQ2678" s="5"/>
      <c r="AR2678" s="32"/>
      <c r="AS2678" s="32"/>
      <c r="AT2678" s="28">
        <f>AR2678/($R2678*1000)</f>
        <v>0</v>
      </c>
      <c r="AU2678" s="28">
        <f>AS2678/($R2678*1000)</f>
        <v>0</v>
      </c>
      <c r="BB2678" s="1" t="s">
        <v>73</v>
      </c>
      <c r="BC2678" s="2">
        <v>42902</v>
      </c>
      <c r="BD2678" s="2">
        <v>43472</v>
      </c>
      <c r="BF2678" s="2">
        <v>43723</v>
      </c>
      <c r="BG2678" s="1" t="s">
        <v>59</v>
      </c>
      <c r="BH2678" s="1" t="s">
        <v>3078</v>
      </c>
      <c r="BI2678" s="1" t="s">
        <v>2394</v>
      </c>
      <c r="BJ2678" s="1" t="s">
        <v>3692</v>
      </c>
      <c r="BK2678" s="1" t="s">
        <v>2395</v>
      </c>
      <c r="BL2678" s="1" t="s">
        <v>726</v>
      </c>
      <c r="BM2678" s="1" t="s">
        <v>126</v>
      </c>
      <c r="BN2678" s="1" t="s">
        <v>4642</v>
      </c>
      <c r="BO2678" s="1">
        <v>100</v>
      </c>
      <c r="BP2678" s="1">
        <v>100</v>
      </c>
      <c r="BQ2678" s="1" t="s">
        <v>1485</v>
      </c>
      <c r="BR2678" s="1" t="s">
        <v>1486</v>
      </c>
      <c r="BS2678" s="1" t="s">
        <v>84</v>
      </c>
      <c r="BU2678" s="1">
        <v>0</v>
      </c>
      <c r="BV2678" s="1">
        <v>0</v>
      </c>
      <c r="BW2678" s="1">
        <v>0</v>
      </c>
      <c r="BX2678" s="1">
        <v>0</v>
      </c>
    </row>
    <row r="2679" spans="4:76" x14ac:dyDescent="0.25">
      <c r="D2679" s="4"/>
      <c r="E2679" s="5" t="str">
        <f>BJ2679</f>
        <v>DPP-2017-AUG</v>
      </c>
      <c r="F2679" s="5" t="str">
        <f>BK2679</f>
        <v>West</v>
      </c>
      <c r="G2679" s="5" t="str">
        <f>_xlfn.CONCAT(E2679,F2679)</f>
        <v>DPP-2017-AUGWest</v>
      </c>
      <c r="H2679" s="5" t="str">
        <f>BB2679</f>
        <v>Withdrawn</v>
      </c>
      <c r="I2679" s="6" t="str">
        <f>BS2679</f>
        <v>Not Started</v>
      </c>
      <c r="J2679" s="1" t="s">
        <v>5763</v>
      </c>
      <c r="P2679" s="1" t="str">
        <f>BM2679</f>
        <v>NRIS</v>
      </c>
      <c r="Q2679" s="1" t="s">
        <v>6202</v>
      </c>
      <c r="R2679" s="1">
        <f>BP2679</f>
        <v>40</v>
      </c>
      <c r="T2679" s="1" t="str">
        <f>BQ2679</f>
        <v>Solar</v>
      </c>
      <c r="U2679" s="1" t="str">
        <f>BH2679</f>
        <v>Pipestone County</v>
      </c>
      <c r="V2679" s="1" t="str">
        <f>BI2679</f>
        <v>MN</v>
      </c>
      <c r="Z2679" s="1">
        <v>1</v>
      </c>
      <c r="AA2679" s="1">
        <f>IF(H2679="Withdrawn",0,1)</f>
        <v>0</v>
      </c>
      <c r="AB2679" s="36">
        <v>160000</v>
      </c>
      <c r="AC2679" s="36">
        <v>90866</v>
      </c>
      <c r="AJ2679" s="5"/>
      <c r="AK2679" s="32">
        <v>40887</v>
      </c>
      <c r="AL2679" s="32">
        <f>SUM(AB2679:AK2679)</f>
        <v>291753</v>
      </c>
      <c r="AM2679" s="32">
        <v>2323944</v>
      </c>
      <c r="AN2679" s="32">
        <v>11807223</v>
      </c>
      <c r="AO2679" s="32"/>
      <c r="AP2679" s="32">
        <v>1458865</v>
      </c>
      <c r="AQ2679" s="32"/>
      <c r="AR2679" s="32">
        <f>AM2679+AP2679</f>
        <v>3782809</v>
      </c>
      <c r="AS2679" s="32">
        <f>AR2679+AN2679+AO2679+AQ2679</f>
        <v>15590032</v>
      </c>
      <c r="AT2679" s="28">
        <f>AR2679/($R2679*1000)</f>
        <v>94.570224999999994</v>
      </c>
      <c r="AU2679" s="28">
        <f>AS2679/($R2679*1000)</f>
        <v>389.75080000000003</v>
      </c>
      <c r="AV2679" s="16">
        <f>IF(P2679 = "NRIS",AS2679,AR2679)</f>
        <v>15590032</v>
      </c>
      <c r="BB2679" s="1" t="s">
        <v>73</v>
      </c>
      <c r="BC2679" s="2">
        <v>42902</v>
      </c>
      <c r="BD2679" s="2">
        <v>44225</v>
      </c>
      <c r="BF2679" s="2">
        <v>44089</v>
      </c>
      <c r="BG2679" s="1" t="s">
        <v>91</v>
      </c>
      <c r="BH2679" s="1" t="s">
        <v>169</v>
      </c>
      <c r="BI2679" s="1" t="s">
        <v>93</v>
      </c>
      <c r="BJ2679" s="1" t="s">
        <v>3692</v>
      </c>
      <c r="BK2679" s="1" t="s">
        <v>725</v>
      </c>
      <c r="BL2679" s="1" t="s">
        <v>2376</v>
      </c>
      <c r="BM2679" s="1" t="s">
        <v>126</v>
      </c>
      <c r="BN2679" s="1" t="s">
        <v>5329</v>
      </c>
      <c r="BO2679" s="1">
        <v>40</v>
      </c>
      <c r="BP2679" s="1">
        <v>40</v>
      </c>
      <c r="BQ2679" s="1" t="s">
        <v>1485</v>
      </c>
      <c r="BR2679" s="1" t="s">
        <v>1486</v>
      </c>
      <c r="BS2679" s="1" t="s">
        <v>84</v>
      </c>
      <c r="BU2679" s="1">
        <v>40</v>
      </c>
      <c r="BV2679" s="1">
        <v>40</v>
      </c>
      <c r="BW2679" s="1">
        <v>0</v>
      </c>
      <c r="BX2679" s="1">
        <v>0</v>
      </c>
    </row>
    <row r="2680" spans="4:76" hidden="1" x14ac:dyDescent="0.25">
      <c r="D2680" s="4"/>
      <c r="E2680" s="5" t="str">
        <f>BJ2680</f>
        <v>DPP-2017-AUG</v>
      </c>
      <c r="F2680" s="5" t="str">
        <f>BK2680</f>
        <v>East (ITC)</v>
      </c>
      <c r="H2680" s="5" t="str">
        <f>BB2680</f>
        <v>Withdrawn</v>
      </c>
      <c r="I2680" s="6" t="str">
        <f>BS2680</f>
        <v>Withdrawn</v>
      </c>
      <c r="J2680" s="1" t="s">
        <v>5258</v>
      </c>
      <c r="P2680" s="1" t="str">
        <f>BM2680</f>
        <v>NRIS</v>
      </c>
      <c r="R2680" s="1">
        <f>BP2680</f>
        <v>100</v>
      </c>
      <c r="T2680" s="1" t="str">
        <f>BQ2680</f>
        <v>Wind</v>
      </c>
      <c r="U2680" s="1" t="str">
        <f>BH2680</f>
        <v>Muskegon County</v>
      </c>
      <c r="V2680" s="1" t="str">
        <f>BI2680</f>
        <v>MI</v>
      </c>
      <c r="AB2680" s="1"/>
      <c r="AC2680" s="1"/>
      <c r="AJ2680" s="5"/>
      <c r="AK2680" s="5"/>
      <c r="AL2680" s="5"/>
      <c r="AM2680" s="5"/>
      <c r="AN2680" s="5"/>
      <c r="AO2680" s="5"/>
      <c r="AP2680" s="5"/>
      <c r="AQ2680" s="5"/>
      <c r="AR2680" s="32"/>
      <c r="AS2680" s="32"/>
      <c r="AT2680" s="28">
        <f>AR2680/($R2680*1000)</f>
        <v>0</v>
      </c>
      <c r="AU2680" s="28">
        <f>AS2680/($R2680*1000)</f>
        <v>0</v>
      </c>
      <c r="BB2680" s="1" t="s">
        <v>73</v>
      </c>
      <c r="BC2680" s="2">
        <v>42902</v>
      </c>
      <c r="BD2680" s="2">
        <v>43868</v>
      </c>
      <c r="BF2680" s="2">
        <v>44013</v>
      </c>
      <c r="BG2680" s="1" t="s">
        <v>139</v>
      </c>
      <c r="BH2680" s="1" t="s">
        <v>3293</v>
      </c>
      <c r="BI2680" s="1" t="s">
        <v>130</v>
      </c>
      <c r="BJ2680" s="1" t="s">
        <v>3692</v>
      </c>
      <c r="BK2680" s="1" t="s">
        <v>1808</v>
      </c>
      <c r="BL2680" s="1" t="s">
        <v>726</v>
      </c>
      <c r="BM2680" s="1" t="s">
        <v>126</v>
      </c>
      <c r="BN2680" s="1" t="s">
        <v>5257</v>
      </c>
      <c r="BO2680" s="1">
        <v>100</v>
      </c>
      <c r="BP2680" s="1">
        <v>100</v>
      </c>
      <c r="BQ2680" s="1" t="s">
        <v>97</v>
      </c>
      <c r="BR2680" s="1" t="s">
        <v>98</v>
      </c>
      <c r="BS2680" s="1" t="s">
        <v>73</v>
      </c>
      <c r="BU2680" s="1">
        <v>100</v>
      </c>
      <c r="BV2680" s="1">
        <v>100</v>
      </c>
      <c r="BW2680" s="1">
        <v>100</v>
      </c>
      <c r="BX2680" s="1">
        <v>100</v>
      </c>
    </row>
    <row r="2681" spans="4:76" hidden="1" x14ac:dyDescent="0.25">
      <c r="D2681" s="4"/>
      <c r="E2681" s="5" t="str">
        <f>BJ2681</f>
        <v>DPP-2017-AUG</v>
      </c>
      <c r="F2681" s="5" t="str">
        <f>BK2681</f>
        <v>South</v>
      </c>
      <c r="H2681" s="5" t="str">
        <f>BB2681</f>
        <v>Done</v>
      </c>
      <c r="I2681" s="6" t="str">
        <f>BS2681</f>
        <v>Under Construction</v>
      </c>
      <c r="J2681" s="1" t="s">
        <v>5948</v>
      </c>
      <c r="P2681" s="1" t="str">
        <f>BM2681</f>
        <v>NRIS</v>
      </c>
      <c r="R2681" s="1">
        <f>BP2681</f>
        <v>200</v>
      </c>
      <c r="T2681" s="1" t="str">
        <f>BQ2681</f>
        <v>Solar</v>
      </c>
      <c r="U2681" s="1" t="str">
        <f>BH2681</f>
        <v>Monroe County</v>
      </c>
      <c r="V2681" s="1" t="str">
        <f>BI2681</f>
        <v>AR</v>
      </c>
      <c r="AB2681" s="1"/>
      <c r="AC2681" s="1"/>
      <c r="AJ2681" s="5"/>
      <c r="AK2681" s="5"/>
      <c r="AL2681" s="5"/>
      <c r="AM2681" s="5"/>
      <c r="AN2681" s="5"/>
      <c r="AO2681" s="5"/>
      <c r="AP2681" s="5"/>
      <c r="AQ2681" s="5"/>
      <c r="AR2681" s="32"/>
      <c r="AS2681" s="32"/>
      <c r="AT2681" s="28">
        <f>AR2681/($R2681*1000)</f>
        <v>0</v>
      </c>
      <c r="AU2681" s="28">
        <f>AS2681/($R2681*1000)</f>
        <v>0</v>
      </c>
      <c r="BB2681" s="1" t="s">
        <v>58</v>
      </c>
      <c r="BC2681" s="2">
        <v>42902</v>
      </c>
      <c r="BE2681" s="2">
        <v>43914</v>
      </c>
      <c r="BF2681" s="2">
        <v>44805</v>
      </c>
      <c r="BG2681" s="1" t="s">
        <v>59</v>
      </c>
      <c r="BH2681" s="1" t="s">
        <v>310</v>
      </c>
      <c r="BI2681" s="1" t="s">
        <v>2394</v>
      </c>
      <c r="BJ2681" s="1" t="s">
        <v>3692</v>
      </c>
      <c r="BK2681" s="1" t="s">
        <v>2395</v>
      </c>
      <c r="BL2681" s="1" t="s">
        <v>726</v>
      </c>
      <c r="BM2681" s="1" t="s">
        <v>126</v>
      </c>
      <c r="BN2681" s="1" t="s">
        <v>5949</v>
      </c>
      <c r="BO2681" s="1">
        <v>200</v>
      </c>
      <c r="BP2681" s="1">
        <v>200</v>
      </c>
      <c r="BQ2681" s="1" t="s">
        <v>1485</v>
      </c>
      <c r="BR2681" s="1" t="s">
        <v>1486</v>
      </c>
      <c r="BS2681" s="1" t="s">
        <v>71</v>
      </c>
      <c r="BT2681" s="2">
        <v>44713</v>
      </c>
      <c r="BU2681" s="1">
        <v>100</v>
      </c>
      <c r="BV2681" s="1">
        <v>100</v>
      </c>
      <c r="BW2681" s="1">
        <v>100</v>
      </c>
      <c r="BX2681" s="1">
        <v>100</v>
      </c>
    </row>
    <row r="2682" spans="4:76" hidden="1" x14ac:dyDescent="0.25">
      <c r="D2682" s="4"/>
      <c r="E2682" s="5" t="str">
        <f>BJ2682</f>
        <v>DPP-2017-AUG</v>
      </c>
      <c r="F2682" s="5" t="str">
        <f>BK2682</f>
        <v>South</v>
      </c>
      <c r="H2682" s="5" t="str">
        <f>BB2682</f>
        <v>Done</v>
      </c>
      <c r="I2682" s="6" t="str">
        <f>BS2682</f>
        <v>Under Construction</v>
      </c>
      <c r="J2682" s="1" t="s">
        <v>5950</v>
      </c>
      <c r="P2682" s="1" t="str">
        <f>BM2682</f>
        <v>NRIS</v>
      </c>
      <c r="R2682" s="1">
        <f>BP2682</f>
        <v>100</v>
      </c>
      <c r="T2682" s="1" t="str">
        <f>BQ2682</f>
        <v>Solar</v>
      </c>
      <c r="U2682" s="1" t="str">
        <f>BH2682</f>
        <v>Tallahatchie County</v>
      </c>
      <c r="V2682" s="1" t="str">
        <f>BI2682</f>
        <v>MS</v>
      </c>
      <c r="AB2682" s="1"/>
      <c r="AC2682" s="1"/>
      <c r="AJ2682" s="5"/>
      <c r="AK2682" s="5"/>
      <c r="AL2682" s="5"/>
      <c r="AM2682" s="5"/>
      <c r="AN2682" s="5"/>
      <c r="AO2682" s="5"/>
      <c r="AP2682" s="5"/>
      <c r="AQ2682" s="5"/>
      <c r="AR2682" s="32"/>
      <c r="AS2682" s="32"/>
      <c r="AT2682" s="28">
        <f>AR2682/($R2682*1000)</f>
        <v>0</v>
      </c>
      <c r="AU2682" s="28">
        <f>AS2682/($R2682*1000)</f>
        <v>0</v>
      </c>
      <c r="BB2682" s="1" t="s">
        <v>58</v>
      </c>
      <c r="BC2682" s="2">
        <v>42902</v>
      </c>
      <c r="BE2682" s="2">
        <v>43894</v>
      </c>
      <c r="BF2682" s="2">
        <v>44440</v>
      </c>
      <c r="BG2682" s="1" t="s">
        <v>59</v>
      </c>
      <c r="BH2682" s="1" t="s">
        <v>5951</v>
      </c>
      <c r="BI2682" s="1" t="s">
        <v>2526</v>
      </c>
      <c r="BJ2682" s="1" t="s">
        <v>3692</v>
      </c>
      <c r="BK2682" s="1" t="s">
        <v>2395</v>
      </c>
      <c r="BL2682" s="1" t="s">
        <v>726</v>
      </c>
      <c r="BM2682" s="1" t="s">
        <v>126</v>
      </c>
      <c r="BN2682" s="1" t="s">
        <v>5952</v>
      </c>
      <c r="BO2682" s="1">
        <v>100</v>
      </c>
      <c r="BP2682" s="1">
        <v>100</v>
      </c>
      <c r="BQ2682" s="1" t="s">
        <v>1485</v>
      </c>
      <c r="BR2682" s="1" t="s">
        <v>1486</v>
      </c>
      <c r="BS2682" s="1" t="s">
        <v>71</v>
      </c>
      <c r="BT2682" s="2">
        <v>45078</v>
      </c>
      <c r="BU2682" s="1">
        <v>100</v>
      </c>
      <c r="BV2682" s="1">
        <v>100</v>
      </c>
      <c r="BW2682" s="1">
        <v>100</v>
      </c>
      <c r="BX2682" s="1">
        <v>100</v>
      </c>
    </row>
    <row r="2683" spans="4:76" hidden="1" x14ac:dyDescent="0.25">
      <c r="D2683" s="4"/>
      <c r="E2683" s="5" t="str">
        <f>BJ2683</f>
        <v>DPP-2017-AUG</v>
      </c>
      <c r="F2683" s="5" t="str">
        <f>BK2683</f>
        <v>South</v>
      </c>
      <c r="H2683" s="5" t="str">
        <f>BB2683</f>
        <v>Done</v>
      </c>
      <c r="I2683" s="6" t="str">
        <f>BS2683</f>
        <v>Under Construction</v>
      </c>
      <c r="J2683" s="1" t="s">
        <v>5953</v>
      </c>
      <c r="P2683" s="1" t="str">
        <f>BM2683</f>
        <v>NRIS</v>
      </c>
      <c r="R2683" s="1">
        <f>BP2683</f>
        <v>100</v>
      </c>
      <c r="T2683" s="1" t="str">
        <f>BQ2683</f>
        <v>Solar</v>
      </c>
      <c r="U2683" s="1" t="str">
        <f>BH2683</f>
        <v>Tangipahoa Parish</v>
      </c>
      <c r="V2683" s="1" t="str">
        <f>BI2683</f>
        <v>LA</v>
      </c>
      <c r="AB2683" s="1"/>
      <c r="AC2683" s="1"/>
      <c r="AJ2683" s="5"/>
      <c r="AK2683" s="5"/>
      <c r="AL2683" s="5"/>
      <c r="AM2683" s="5"/>
      <c r="AN2683" s="5"/>
      <c r="AO2683" s="5"/>
      <c r="AP2683" s="5"/>
      <c r="AQ2683" s="5"/>
      <c r="AR2683" s="32"/>
      <c r="AS2683" s="32"/>
      <c r="AT2683" s="28">
        <f>AR2683/($R2683*1000)</f>
        <v>0</v>
      </c>
      <c r="AU2683" s="28">
        <f>AS2683/($R2683*1000)</f>
        <v>0</v>
      </c>
      <c r="BB2683" s="1" t="s">
        <v>58</v>
      </c>
      <c r="BC2683" s="2">
        <v>42902</v>
      </c>
      <c r="BE2683" s="2">
        <v>43791</v>
      </c>
      <c r="BF2683" s="2">
        <v>44440</v>
      </c>
      <c r="BG2683" s="1" t="s">
        <v>59</v>
      </c>
      <c r="BH2683" s="1" t="s">
        <v>2935</v>
      </c>
      <c r="BI2683" s="1" t="s">
        <v>61</v>
      </c>
      <c r="BJ2683" s="1" t="s">
        <v>3692</v>
      </c>
      <c r="BK2683" s="1" t="s">
        <v>2395</v>
      </c>
      <c r="BL2683" s="1" t="s">
        <v>726</v>
      </c>
      <c r="BM2683" s="1" t="s">
        <v>126</v>
      </c>
      <c r="BN2683" s="1" t="s">
        <v>5954</v>
      </c>
      <c r="BO2683" s="1">
        <v>100</v>
      </c>
      <c r="BP2683" s="1">
        <v>100</v>
      </c>
      <c r="BQ2683" s="1" t="s">
        <v>1485</v>
      </c>
      <c r="BR2683" s="1" t="s">
        <v>1486</v>
      </c>
      <c r="BS2683" s="1" t="s">
        <v>71</v>
      </c>
      <c r="BT2683" s="2">
        <v>44607</v>
      </c>
      <c r="BU2683" s="1">
        <v>100</v>
      </c>
      <c r="BV2683" s="1">
        <v>100</v>
      </c>
      <c r="BW2683" s="1">
        <v>100</v>
      </c>
      <c r="BX2683" s="1">
        <v>100</v>
      </c>
    </row>
    <row r="2684" spans="4:76" hidden="1" x14ac:dyDescent="0.25">
      <c r="D2684" s="4"/>
      <c r="E2684" s="5" t="str">
        <f>BJ2684</f>
        <v>DPP-2017-AUG</v>
      </c>
      <c r="F2684" s="5" t="str">
        <f>BK2684</f>
        <v>South</v>
      </c>
      <c r="H2684" s="5" t="str">
        <f>BB2684</f>
        <v>Withdrawn</v>
      </c>
      <c r="I2684" s="6" t="str">
        <f>BS2684</f>
        <v>Not Started</v>
      </c>
      <c r="J2684" s="1" t="s">
        <v>4643</v>
      </c>
      <c r="P2684" s="1" t="str">
        <f>BM2684</f>
        <v>NRIS</v>
      </c>
      <c r="R2684" s="1">
        <f>BP2684</f>
        <v>150</v>
      </c>
      <c r="T2684" s="1" t="str">
        <f>BQ2684</f>
        <v>Solar</v>
      </c>
      <c r="U2684" s="1" t="str">
        <f>BH2684</f>
        <v>Hinds County</v>
      </c>
      <c r="V2684" s="1" t="str">
        <f>BI2684</f>
        <v>MS</v>
      </c>
      <c r="AB2684" s="1"/>
      <c r="AC2684" s="1"/>
      <c r="AJ2684" s="5"/>
      <c r="AK2684" s="5"/>
      <c r="AL2684" s="5"/>
      <c r="AM2684" s="5"/>
      <c r="AN2684" s="5"/>
      <c r="AO2684" s="5"/>
      <c r="AP2684" s="5"/>
      <c r="AQ2684" s="5"/>
      <c r="AR2684" s="32"/>
      <c r="AS2684" s="32"/>
      <c r="AT2684" s="28">
        <f>AR2684/($R2684*1000)</f>
        <v>0</v>
      </c>
      <c r="AU2684" s="28">
        <f>AS2684/($R2684*1000)</f>
        <v>0</v>
      </c>
      <c r="BB2684" s="1" t="s">
        <v>73</v>
      </c>
      <c r="BC2684" s="2">
        <v>42902</v>
      </c>
      <c r="BD2684" s="2">
        <v>43472</v>
      </c>
      <c r="BF2684" s="2">
        <v>44089</v>
      </c>
      <c r="BG2684" s="1" t="s">
        <v>59</v>
      </c>
      <c r="BH2684" s="1" t="s">
        <v>4453</v>
      </c>
      <c r="BI2684" s="1" t="s">
        <v>2526</v>
      </c>
      <c r="BJ2684" s="1" t="s">
        <v>3692</v>
      </c>
      <c r="BK2684" s="1" t="s">
        <v>2395</v>
      </c>
      <c r="BL2684" s="1" t="s">
        <v>726</v>
      </c>
      <c r="BM2684" s="1" t="s">
        <v>126</v>
      </c>
      <c r="BN2684" s="1" t="s">
        <v>4644</v>
      </c>
      <c r="BO2684" s="1">
        <v>150</v>
      </c>
      <c r="BP2684" s="1">
        <v>150</v>
      </c>
      <c r="BQ2684" s="1" t="s">
        <v>1485</v>
      </c>
      <c r="BR2684" s="1" t="s">
        <v>1486</v>
      </c>
      <c r="BS2684" s="1" t="s">
        <v>84</v>
      </c>
      <c r="BU2684" s="1">
        <v>0</v>
      </c>
      <c r="BV2684" s="1">
        <v>0</v>
      </c>
      <c r="BW2684" s="1">
        <v>0</v>
      </c>
      <c r="BX2684" s="1">
        <v>0</v>
      </c>
    </row>
    <row r="2685" spans="4:76" hidden="1" x14ac:dyDescent="0.25">
      <c r="D2685" s="4"/>
      <c r="E2685" s="5" t="str">
        <f>BJ2685</f>
        <v>DPP-2017-AUG</v>
      </c>
      <c r="F2685" s="5" t="str">
        <f>BK2685</f>
        <v>South</v>
      </c>
      <c r="H2685" s="5" t="str">
        <f>BB2685</f>
        <v>Withdrawn</v>
      </c>
      <c r="I2685" s="6" t="str">
        <f>BS2685</f>
        <v>Not Started</v>
      </c>
      <c r="J2685" s="1" t="s">
        <v>4645</v>
      </c>
      <c r="P2685" s="1" t="str">
        <f>BM2685</f>
        <v>NRIS</v>
      </c>
      <c r="R2685" s="1">
        <f>BP2685</f>
        <v>150</v>
      </c>
      <c r="T2685" s="1" t="str">
        <f>BQ2685</f>
        <v>Solar</v>
      </c>
      <c r="U2685" s="1" t="str">
        <f>BH2685</f>
        <v>Montgomery County</v>
      </c>
      <c r="V2685" s="1" t="str">
        <f>BI2685</f>
        <v>TX</v>
      </c>
      <c r="AB2685" s="1"/>
      <c r="AC2685" s="1"/>
      <c r="AJ2685" s="5"/>
      <c r="AK2685" s="5"/>
      <c r="AL2685" s="5"/>
      <c r="AM2685" s="5"/>
      <c r="AN2685" s="5"/>
      <c r="AO2685" s="5"/>
      <c r="AP2685" s="5"/>
      <c r="AQ2685" s="5"/>
      <c r="AR2685" s="32"/>
      <c r="AS2685" s="32"/>
      <c r="AT2685" s="28">
        <f>AR2685/($R2685*1000)</f>
        <v>0</v>
      </c>
      <c r="AU2685" s="28">
        <f>AS2685/($R2685*1000)</f>
        <v>0</v>
      </c>
      <c r="BB2685" s="1" t="s">
        <v>73</v>
      </c>
      <c r="BC2685" s="2">
        <v>42902</v>
      </c>
      <c r="BD2685" s="2">
        <v>43472</v>
      </c>
      <c r="BF2685" s="2">
        <v>44089</v>
      </c>
      <c r="BG2685" s="1" t="s">
        <v>59</v>
      </c>
      <c r="BH2685" s="1" t="s">
        <v>763</v>
      </c>
      <c r="BI2685" s="1" t="s">
        <v>67</v>
      </c>
      <c r="BJ2685" s="1" t="s">
        <v>3692</v>
      </c>
      <c r="BK2685" s="1" t="s">
        <v>2395</v>
      </c>
      <c r="BL2685" s="1" t="s">
        <v>726</v>
      </c>
      <c r="BM2685" s="1" t="s">
        <v>126</v>
      </c>
      <c r="BN2685" s="1" t="s">
        <v>4646</v>
      </c>
      <c r="BO2685" s="1">
        <v>150</v>
      </c>
      <c r="BP2685" s="1">
        <v>150</v>
      </c>
      <c r="BQ2685" s="1" t="s">
        <v>1485</v>
      </c>
      <c r="BR2685" s="1" t="s">
        <v>1486</v>
      </c>
      <c r="BS2685" s="1" t="s">
        <v>84</v>
      </c>
      <c r="BU2685" s="1">
        <v>0</v>
      </c>
      <c r="BV2685" s="1">
        <v>0</v>
      </c>
      <c r="BW2685" s="1">
        <v>0</v>
      </c>
      <c r="BX2685" s="1">
        <v>0</v>
      </c>
    </row>
    <row r="2686" spans="4:76" hidden="1" x14ac:dyDescent="0.25">
      <c r="D2686" s="4"/>
      <c r="E2686" s="5" t="str">
        <f>BJ2686</f>
        <v>DPP-2017-AUG</v>
      </c>
      <c r="F2686" s="5" t="str">
        <f>BK2686</f>
        <v>Central</v>
      </c>
      <c r="H2686" s="5" t="str">
        <f>BB2686</f>
        <v>Done</v>
      </c>
      <c r="I2686" s="6" t="str">
        <f>BS2686</f>
        <v>Under Construction</v>
      </c>
      <c r="J2686" s="1" t="s">
        <v>5957</v>
      </c>
      <c r="P2686" s="1" t="str">
        <f>BM2686</f>
        <v>NRIS</v>
      </c>
      <c r="R2686" s="1">
        <f>BP2686</f>
        <v>100</v>
      </c>
      <c r="T2686" s="1" t="str">
        <f>BQ2686</f>
        <v>Solar</v>
      </c>
      <c r="U2686" s="1" t="str">
        <f>BH2686</f>
        <v>Christian County</v>
      </c>
      <c r="V2686" s="1" t="str">
        <f>BI2686</f>
        <v>IL</v>
      </c>
      <c r="AB2686" s="1"/>
      <c r="AC2686" s="1"/>
      <c r="AJ2686" s="5"/>
      <c r="AK2686" s="5"/>
      <c r="AL2686" s="5"/>
      <c r="AM2686" s="5"/>
      <c r="AN2686" s="5"/>
      <c r="AO2686" s="5"/>
      <c r="AP2686" s="5"/>
      <c r="AQ2686" s="5"/>
      <c r="AR2686" s="32"/>
      <c r="AS2686" s="32"/>
      <c r="AT2686" s="28">
        <f>AR2686/($R2686*1000)</f>
        <v>0</v>
      </c>
      <c r="AU2686" s="28">
        <f>AS2686/($R2686*1000)</f>
        <v>0</v>
      </c>
      <c r="BB2686" s="1" t="s">
        <v>58</v>
      </c>
      <c r="BC2686" s="2">
        <v>42902</v>
      </c>
      <c r="BE2686" s="2">
        <v>43937</v>
      </c>
      <c r="BF2686" s="2">
        <v>44089</v>
      </c>
      <c r="BG2686" s="1" t="s">
        <v>2444</v>
      </c>
      <c r="BH2686" s="1" t="s">
        <v>2311</v>
      </c>
      <c r="BI2686" s="1" t="s">
        <v>124</v>
      </c>
      <c r="BJ2686" s="1" t="s">
        <v>3692</v>
      </c>
      <c r="BK2686" s="1" t="s">
        <v>2435</v>
      </c>
      <c r="BL2686" s="1" t="s">
        <v>726</v>
      </c>
      <c r="BM2686" s="1" t="s">
        <v>126</v>
      </c>
      <c r="BN2686" s="1" t="s">
        <v>5830</v>
      </c>
      <c r="BO2686" s="1">
        <v>100</v>
      </c>
      <c r="BP2686" s="1">
        <v>100</v>
      </c>
      <c r="BQ2686" s="1" t="s">
        <v>1485</v>
      </c>
      <c r="BR2686" s="1" t="s">
        <v>1486</v>
      </c>
      <c r="BS2686" s="1" t="s">
        <v>71</v>
      </c>
      <c r="BT2686" s="2">
        <v>45184</v>
      </c>
      <c r="BU2686" s="1">
        <v>100</v>
      </c>
      <c r="BV2686" s="1">
        <v>100</v>
      </c>
      <c r="BW2686" s="1">
        <v>100</v>
      </c>
      <c r="BX2686" s="1">
        <v>100</v>
      </c>
    </row>
    <row r="2687" spans="4:76" hidden="1" x14ac:dyDescent="0.25">
      <c r="D2687" s="4"/>
      <c r="E2687" s="5" t="str">
        <f>BJ2687</f>
        <v>DPP-2017-AUG</v>
      </c>
      <c r="F2687" s="5" t="str">
        <f>BK2687</f>
        <v>Central</v>
      </c>
      <c r="H2687" s="5" t="str">
        <f>BB2687</f>
        <v>Done</v>
      </c>
      <c r="I2687" s="6" t="str">
        <f>BS2687</f>
        <v>Under Construction</v>
      </c>
      <c r="J2687" s="1" t="s">
        <v>5958</v>
      </c>
      <c r="P2687" s="1" t="str">
        <f>BM2687</f>
        <v>NRIS</v>
      </c>
      <c r="R2687" s="1">
        <f>BP2687</f>
        <v>200</v>
      </c>
      <c r="T2687" s="1" t="str">
        <f>BQ2687</f>
        <v>Solar</v>
      </c>
      <c r="U2687" s="1" t="str">
        <f>BH2687</f>
        <v>White County</v>
      </c>
      <c r="V2687" s="1" t="str">
        <f>BI2687</f>
        <v>IN</v>
      </c>
      <c r="AB2687" s="1"/>
      <c r="AC2687" s="1"/>
      <c r="AJ2687" s="5"/>
      <c r="AK2687" s="5"/>
      <c r="AL2687" s="5"/>
      <c r="AM2687" s="5"/>
      <c r="AN2687" s="5"/>
      <c r="AO2687" s="5"/>
      <c r="AP2687" s="5"/>
      <c r="AQ2687" s="5"/>
      <c r="AR2687" s="32"/>
      <c r="AS2687" s="32"/>
      <c r="AT2687" s="28">
        <f>AR2687/($R2687*1000)</f>
        <v>0</v>
      </c>
      <c r="AU2687" s="28">
        <f>AS2687/($R2687*1000)</f>
        <v>0</v>
      </c>
      <c r="BB2687" s="1" t="s">
        <v>58</v>
      </c>
      <c r="BC2687" s="2">
        <v>42902</v>
      </c>
      <c r="BE2687" s="2">
        <v>43802</v>
      </c>
      <c r="BF2687" s="2">
        <v>44044</v>
      </c>
      <c r="BG2687" s="1" t="s">
        <v>804</v>
      </c>
      <c r="BH2687" s="1" t="s">
        <v>805</v>
      </c>
      <c r="BI2687" s="1" t="s">
        <v>103</v>
      </c>
      <c r="BJ2687" s="1" t="s">
        <v>3692</v>
      </c>
      <c r="BK2687" s="1" t="s">
        <v>2435</v>
      </c>
      <c r="BL2687" s="1" t="s">
        <v>726</v>
      </c>
      <c r="BM2687" s="1" t="s">
        <v>126</v>
      </c>
      <c r="BN2687" s="1" t="s">
        <v>2559</v>
      </c>
      <c r="BO2687" s="1">
        <v>200</v>
      </c>
      <c r="BP2687" s="1">
        <v>200</v>
      </c>
      <c r="BQ2687" s="1" t="s">
        <v>1485</v>
      </c>
      <c r="BR2687" s="1" t="s">
        <v>1486</v>
      </c>
      <c r="BS2687" s="1" t="s">
        <v>71</v>
      </c>
      <c r="BT2687" s="2">
        <v>44788</v>
      </c>
      <c r="BU2687" s="1">
        <v>200</v>
      </c>
      <c r="BV2687" s="1">
        <v>160</v>
      </c>
      <c r="BW2687" s="1">
        <v>200</v>
      </c>
      <c r="BX2687" s="1">
        <v>160</v>
      </c>
    </row>
    <row r="2688" spans="4:76" hidden="1" x14ac:dyDescent="0.25">
      <c r="D2688" s="4"/>
      <c r="E2688" s="5" t="str">
        <f>BJ2688</f>
        <v>DPP-2017-AUG</v>
      </c>
      <c r="F2688" s="5" t="str">
        <f>BK2688</f>
        <v>South</v>
      </c>
      <c r="H2688" s="5" t="str">
        <f>BB2688</f>
        <v>Withdrawn</v>
      </c>
      <c r="I2688" s="6" t="str">
        <f>BS2688</f>
        <v>Not Started</v>
      </c>
      <c r="J2688" s="1" t="s">
        <v>4647</v>
      </c>
      <c r="P2688" s="1" t="str">
        <f>BM2688</f>
        <v>NRIS</v>
      </c>
      <c r="R2688" s="1">
        <f>BP2688</f>
        <v>100</v>
      </c>
      <c r="T2688" s="1" t="str">
        <f>BQ2688</f>
        <v>Solar</v>
      </c>
      <c r="U2688" s="1" t="str">
        <f>BH2688</f>
        <v>Liberty County</v>
      </c>
      <c r="V2688" s="1" t="str">
        <f>BI2688</f>
        <v>TX</v>
      </c>
      <c r="AB2688" s="1"/>
      <c r="AC2688" s="1"/>
      <c r="AJ2688" s="5"/>
      <c r="AK2688" s="5"/>
      <c r="AL2688" s="5"/>
      <c r="AM2688" s="5"/>
      <c r="AN2688" s="5"/>
      <c r="AO2688" s="5"/>
      <c r="AP2688" s="5"/>
      <c r="AQ2688" s="5"/>
      <c r="AR2688" s="32"/>
      <c r="AS2688" s="32"/>
      <c r="AT2688" s="28">
        <f>AR2688/($R2688*1000)</f>
        <v>0</v>
      </c>
      <c r="AU2688" s="28">
        <f>AS2688/($R2688*1000)</f>
        <v>0</v>
      </c>
      <c r="BB2688" s="1" t="s">
        <v>73</v>
      </c>
      <c r="BC2688" s="2">
        <v>42902</v>
      </c>
      <c r="BD2688" s="2">
        <v>43472</v>
      </c>
      <c r="BF2688" s="2">
        <v>44089</v>
      </c>
      <c r="BG2688" s="1" t="s">
        <v>59</v>
      </c>
      <c r="BH2688" s="1" t="s">
        <v>4648</v>
      </c>
      <c r="BI2688" s="1" t="s">
        <v>67</v>
      </c>
      <c r="BJ2688" s="1" t="s">
        <v>3692</v>
      </c>
      <c r="BK2688" s="1" t="s">
        <v>2395</v>
      </c>
      <c r="BL2688" s="1" t="s">
        <v>726</v>
      </c>
      <c r="BM2688" s="1" t="s">
        <v>126</v>
      </c>
      <c r="BN2688" s="1" t="s">
        <v>4649</v>
      </c>
      <c r="BO2688" s="1">
        <v>100</v>
      </c>
      <c r="BP2688" s="1">
        <v>100</v>
      </c>
      <c r="BQ2688" s="1" t="s">
        <v>1485</v>
      </c>
      <c r="BR2688" s="1" t="s">
        <v>1486</v>
      </c>
      <c r="BS2688" s="1" t="s">
        <v>84</v>
      </c>
      <c r="BU2688" s="1">
        <v>0</v>
      </c>
      <c r="BV2688" s="1">
        <v>0</v>
      </c>
      <c r="BW2688" s="1">
        <v>0</v>
      </c>
      <c r="BX2688" s="1">
        <v>0</v>
      </c>
    </row>
    <row r="2689" spans="4:76" hidden="1" x14ac:dyDescent="0.25">
      <c r="D2689" s="4"/>
      <c r="E2689" s="5" t="str">
        <f>BJ2689</f>
        <v>DPP-2017-AUG</v>
      </c>
      <c r="F2689" s="5" t="str">
        <f>BK2689</f>
        <v>South</v>
      </c>
      <c r="H2689" s="5" t="str">
        <f>BB2689</f>
        <v>Withdrawn</v>
      </c>
      <c r="I2689" s="6" t="str">
        <f>BS2689</f>
        <v>Not Started</v>
      </c>
      <c r="J2689" s="1" t="s">
        <v>4650</v>
      </c>
      <c r="P2689" s="1" t="str">
        <f>BM2689</f>
        <v>NRIS</v>
      </c>
      <c r="R2689" s="1">
        <f>BP2689</f>
        <v>78</v>
      </c>
      <c r="T2689" s="1" t="str">
        <f>BQ2689</f>
        <v>Solar</v>
      </c>
      <c r="U2689" s="1" t="str">
        <f>BH2689</f>
        <v>Liberty County</v>
      </c>
      <c r="V2689" s="1" t="str">
        <f>BI2689</f>
        <v>TX</v>
      </c>
      <c r="AB2689" s="1"/>
      <c r="AC2689" s="1"/>
      <c r="AJ2689" s="5"/>
      <c r="AK2689" s="5"/>
      <c r="AL2689" s="5"/>
      <c r="AM2689" s="5"/>
      <c r="AN2689" s="5"/>
      <c r="AO2689" s="5"/>
      <c r="AP2689" s="5"/>
      <c r="AQ2689" s="5"/>
      <c r="AR2689" s="32"/>
      <c r="AS2689" s="32"/>
      <c r="AT2689" s="28">
        <f>AR2689/($R2689*1000)</f>
        <v>0</v>
      </c>
      <c r="AU2689" s="28">
        <f>AS2689/($R2689*1000)</f>
        <v>0</v>
      </c>
      <c r="BB2689" s="1" t="s">
        <v>73</v>
      </c>
      <c r="BC2689" s="2">
        <v>42902</v>
      </c>
      <c r="BD2689" s="2">
        <v>43472</v>
      </c>
      <c r="BF2689" s="2">
        <v>43770</v>
      </c>
      <c r="BG2689" s="1" t="s">
        <v>59</v>
      </c>
      <c r="BH2689" s="1" t="s">
        <v>4648</v>
      </c>
      <c r="BI2689" s="1" t="s">
        <v>67</v>
      </c>
      <c r="BJ2689" s="1" t="s">
        <v>3692</v>
      </c>
      <c r="BK2689" s="1" t="s">
        <v>2395</v>
      </c>
      <c r="BL2689" s="1" t="s">
        <v>726</v>
      </c>
      <c r="BM2689" s="1" t="s">
        <v>126</v>
      </c>
      <c r="BN2689" s="1" t="s">
        <v>4651</v>
      </c>
      <c r="BO2689" s="1">
        <v>78</v>
      </c>
      <c r="BP2689" s="1">
        <v>78</v>
      </c>
      <c r="BQ2689" s="1" t="s">
        <v>1485</v>
      </c>
      <c r="BR2689" s="1" t="s">
        <v>1486</v>
      </c>
      <c r="BS2689" s="1" t="s">
        <v>84</v>
      </c>
      <c r="BU2689" s="1">
        <v>0</v>
      </c>
      <c r="BV2689" s="1">
        <v>0</v>
      </c>
      <c r="BW2689" s="1">
        <v>0</v>
      </c>
      <c r="BX2689" s="1">
        <v>0</v>
      </c>
    </row>
    <row r="2690" spans="4:76" hidden="1" x14ac:dyDescent="0.25">
      <c r="D2690" s="4"/>
      <c r="E2690" s="5" t="str">
        <f>BJ2690</f>
        <v>DPP-2017-AUG</v>
      </c>
      <c r="F2690" s="5" t="str">
        <f>BK2690</f>
        <v>South</v>
      </c>
      <c r="H2690" s="5" t="str">
        <f>BB2690</f>
        <v>Done</v>
      </c>
      <c r="I2690" s="6" t="str">
        <f>BS2690</f>
        <v>Under Construction</v>
      </c>
      <c r="J2690" s="1" t="s">
        <v>5963</v>
      </c>
      <c r="P2690" s="1" t="str">
        <f>BM2690</f>
        <v>NRIS</v>
      </c>
      <c r="R2690" s="1">
        <f>BP2690</f>
        <v>180</v>
      </c>
      <c r="T2690" s="1" t="str">
        <f>BQ2690</f>
        <v>Solar</v>
      </c>
      <c r="U2690" s="1" t="str">
        <f>BH2690</f>
        <v>Jackson County</v>
      </c>
      <c r="V2690" s="1" t="str">
        <f>BI2690</f>
        <v>AR</v>
      </c>
      <c r="AB2690" s="1"/>
      <c r="AC2690" s="1"/>
      <c r="AJ2690" s="5"/>
      <c r="AK2690" s="5"/>
      <c r="AL2690" s="5"/>
      <c r="AM2690" s="5"/>
      <c r="AN2690" s="5"/>
      <c r="AO2690" s="5"/>
      <c r="AP2690" s="5"/>
      <c r="AQ2690" s="5"/>
      <c r="AR2690" s="32"/>
      <c r="AS2690" s="32"/>
      <c r="AT2690" s="28">
        <f>AR2690/($R2690*1000)</f>
        <v>0</v>
      </c>
      <c r="AU2690" s="28">
        <f>AS2690/($R2690*1000)</f>
        <v>0</v>
      </c>
      <c r="BB2690" s="1" t="s">
        <v>58</v>
      </c>
      <c r="BC2690" s="2">
        <v>42902</v>
      </c>
      <c r="BE2690" s="2">
        <v>43790</v>
      </c>
      <c r="BF2690" s="2">
        <v>44409</v>
      </c>
      <c r="BG2690" s="1" t="s">
        <v>59</v>
      </c>
      <c r="BH2690" s="1" t="s">
        <v>259</v>
      </c>
      <c r="BI2690" s="1" t="s">
        <v>2394</v>
      </c>
      <c r="BJ2690" s="1" t="s">
        <v>3692</v>
      </c>
      <c r="BK2690" s="1" t="s">
        <v>2395</v>
      </c>
      <c r="BL2690" s="1" t="s">
        <v>726</v>
      </c>
      <c r="BM2690" s="1" t="s">
        <v>126</v>
      </c>
      <c r="BN2690" s="1" t="s">
        <v>5964</v>
      </c>
      <c r="BO2690" s="1">
        <v>180</v>
      </c>
      <c r="BP2690" s="1">
        <v>180</v>
      </c>
      <c r="BQ2690" s="1" t="s">
        <v>1485</v>
      </c>
      <c r="BR2690" s="1" t="s">
        <v>1486</v>
      </c>
      <c r="BS2690" s="1" t="s">
        <v>71</v>
      </c>
      <c r="BT2690" s="2">
        <v>44594</v>
      </c>
      <c r="BU2690" s="1">
        <v>180</v>
      </c>
      <c r="BV2690" s="1">
        <v>180</v>
      </c>
      <c r="BW2690" s="1">
        <v>180</v>
      </c>
      <c r="BX2690" s="1">
        <v>180</v>
      </c>
    </row>
    <row r="2691" spans="4:76" hidden="1" x14ac:dyDescent="0.25">
      <c r="D2691" s="4"/>
      <c r="E2691" s="5" t="str">
        <f>BJ2691</f>
        <v>DPP-2017-AUG</v>
      </c>
      <c r="F2691" s="5" t="str">
        <f>BK2691</f>
        <v>South</v>
      </c>
      <c r="H2691" s="5" t="str">
        <f>BB2691</f>
        <v>Withdrawn</v>
      </c>
      <c r="I2691" s="6" t="str">
        <f>BS2691</f>
        <v>Not Started</v>
      </c>
      <c r="J2691" s="1" t="s">
        <v>4809</v>
      </c>
      <c r="P2691" s="1" t="str">
        <f>BM2691</f>
        <v>NRIS</v>
      </c>
      <c r="R2691" s="1">
        <f>BP2691</f>
        <v>100</v>
      </c>
      <c r="T2691" s="1" t="str">
        <f>BQ2691</f>
        <v>Solar</v>
      </c>
      <c r="U2691" s="1" t="str">
        <f>BH2691</f>
        <v>Richland Parish</v>
      </c>
      <c r="V2691" s="1" t="str">
        <f>BI2691</f>
        <v>LA</v>
      </c>
      <c r="AB2691" s="1"/>
      <c r="AC2691" s="1"/>
      <c r="AJ2691" s="5"/>
      <c r="AK2691" s="5"/>
      <c r="AL2691" s="5"/>
      <c r="AM2691" s="5"/>
      <c r="AN2691" s="5"/>
      <c r="AO2691" s="5"/>
      <c r="AP2691" s="5"/>
      <c r="AQ2691" s="5"/>
      <c r="AR2691" s="32"/>
      <c r="AS2691" s="32"/>
      <c r="AT2691" s="28">
        <f>AR2691/($R2691*1000)</f>
        <v>0</v>
      </c>
      <c r="AU2691" s="28">
        <f>AS2691/($R2691*1000)</f>
        <v>0</v>
      </c>
      <c r="BB2691" s="1" t="s">
        <v>73</v>
      </c>
      <c r="BC2691" s="2">
        <v>42902</v>
      </c>
      <c r="BD2691" s="2">
        <v>43549</v>
      </c>
      <c r="BF2691" s="2">
        <v>44440</v>
      </c>
      <c r="BG2691" s="1" t="s">
        <v>59</v>
      </c>
      <c r="BH2691" s="1" t="s">
        <v>3975</v>
      </c>
      <c r="BI2691" s="1" t="s">
        <v>61</v>
      </c>
      <c r="BJ2691" s="1" t="s">
        <v>3692</v>
      </c>
      <c r="BK2691" s="1" t="s">
        <v>2395</v>
      </c>
      <c r="BL2691" s="1" t="s">
        <v>726</v>
      </c>
      <c r="BM2691" s="1" t="s">
        <v>126</v>
      </c>
      <c r="BN2691" s="1" t="s">
        <v>4810</v>
      </c>
      <c r="BO2691" s="1">
        <v>100</v>
      </c>
      <c r="BP2691" s="1">
        <v>100</v>
      </c>
      <c r="BQ2691" s="1" t="s">
        <v>1485</v>
      </c>
      <c r="BR2691" s="1" t="s">
        <v>1486</v>
      </c>
      <c r="BS2691" s="1" t="s">
        <v>84</v>
      </c>
      <c r="BU2691" s="1">
        <v>100</v>
      </c>
      <c r="BV2691" s="1">
        <v>100</v>
      </c>
      <c r="BW2691" s="1">
        <v>0</v>
      </c>
      <c r="BX2691" s="1">
        <v>0</v>
      </c>
    </row>
    <row r="2692" spans="4:76" hidden="1" x14ac:dyDescent="0.25">
      <c r="D2692" s="4"/>
      <c r="E2692" s="5" t="str">
        <f>BJ2692</f>
        <v>DPP-2017-AUG</v>
      </c>
      <c r="F2692" s="5" t="str">
        <f>BK2692</f>
        <v>Central</v>
      </c>
      <c r="H2692" s="5" t="str">
        <f>BB2692</f>
        <v>Withdrawn</v>
      </c>
      <c r="I2692" s="6" t="str">
        <f>BS2692</f>
        <v>Not Started</v>
      </c>
      <c r="J2692" s="1" t="s">
        <v>4231</v>
      </c>
      <c r="P2692" s="1" t="str">
        <f>BM2692</f>
        <v>NRIS</v>
      </c>
      <c r="R2692" s="1">
        <f>BP2692</f>
        <v>100</v>
      </c>
      <c r="T2692" s="1" t="str">
        <f>BQ2692</f>
        <v>Solar</v>
      </c>
      <c r="U2692" s="1" t="str">
        <f>BH2692</f>
        <v>Pulaski County</v>
      </c>
      <c r="V2692" s="1" t="str">
        <f>BI2692</f>
        <v>IL</v>
      </c>
      <c r="AB2692" s="1"/>
      <c r="AC2692" s="1"/>
      <c r="AJ2692" s="5"/>
      <c r="AK2692" s="5"/>
      <c r="AL2692" s="5"/>
      <c r="AM2692" s="5"/>
      <c r="AN2692" s="5"/>
      <c r="AO2692" s="5"/>
      <c r="AP2692" s="5"/>
      <c r="AQ2692" s="5"/>
      <c r="AR2692" s="32"/>
      <c r="AS2692" s="32"/>
      <c r="AT2692" s="28">
        <f>AR2692/($R2692*1000)</f>
        <v>0</v>
      </c>
      <c r="AU2692" s="28">
        <f>AS2692/($R2692*1000)</f>
        <v>0</v>
      </c>
      <c r="BB2692" s="1" t="s">
        <v>73</v>
      </c>
      <c r="BC2692" s="2">
        <v>42902</v>
      </c>
      <c r="BD2692" s="2">
        <v>42976</v>
      </c>
      <c r="BF2692" s="2">
        <v>43708</v>
      </c>
      <c r="BG2692" s="1" t="s">
        <v>122</v>
      </c>
      <c r="BH2692" s="1" t="s">
        <v>3049</v>
      </c>
      <c r="BI2692" s="1" t="s">
        <v>124</v>
      </c>
      <c r="BJ2692" s="1" t="s">
        <v>3692</v>
      </c>
      <c r="BK2692" s="1" t="s">
        <v>2435</v>
      </c>
      <c r="BL2692" s="1" t="s">
        <v>726</v>
      </c>
      <c r="BM2692" s="1" t="s">
        <v>126</v>
      </c>
      <c r="BN2692" s="1" t="s">
        <v>4232</v>
      </c>
      <c r="BO2692" s="1">
        <v>100</v>
      </c>
      <c r="BP2692" s="1">
        <v>100</v>
      </c>
      <c r="BQ2692" s="1" t="s">
        <v>1485</v>
      </c>
      <c r="BR2692" s="1" t="s">
        <v>1486</v>
      </c>
      <c r="BS2692" s="1" t="s">
        <v>84</v>
      </c>
      <c r="BU2692" s="1">
        <v>0</v>
      </c>
      <c r="BV2692" s="1">
        <v>0</v>
      </c>
      <c r="BW2692" s="1">
        <v>0</v>
      </c>
      <c r="BX2692" s="1">
        <v>0</v>
      </c>
    </row>
    <row r="2693" spans="4:76" hidden="1" x14ac:dyDescent="0.25">
      <c r="D2693" s="4"/>
      <c r="E2693" s="5" t="str">
        <f>BJ2693</f>
        <v>DPP-2017-AUG</v>
      </c>
      <c r="F2693" s="5" t="str">
        <f>BK2693</f>
        <v>East (ITC)</v>
      </c>
      <c r="H2693" s="5" t="str">
        <f>BB2693</f>
        <v>Withdrawn</v>
      </c>
      <c r="I2693" s="6" t="str">
        <f>BS2693</f>
        <v>Not Started</v>
      </c>
      <c r="J2693" s="1" t="s">
        <v>4880</v>
      </c>
      <c r="P2693" s="1" t="str">
        <f>BM2693</f>
        <v>NRIS</v>
      </c>
      <c r="R2693" s="1">
        <f>BP2693</f>
        <v>146.69999999999999</v>
      </c>
      <c r="T2693" s="1" t="str">
        <f>BQ2693</f>
        <v>Wind</v>
      </c>
      <c r="U2693" s="1" t="str">
        <f>BH2693</f>
        <v>Ionia County</v>
      </c>
      <c r="V2693" s="1" t="str">
        <f>BI2693</f>
        <v>MI</v>
      </c>
      <c r="AB2693" s="1"/>
      <c r="AC2693" s="1"/>
      <c r="AJ2693" s="5"/>
      <c r="AK2693" s="5"/>
      <c r="AL2693" s="5"/>
      <c r="AM2693" s="5"/>
      <c r="AN2693" s="5"/>
      <c r="AO2693" s="5"/>
      <c r="AP2693" s="5"/>
      <c r="AQ2693" s="5"/>
      <c r="AR2693" s="32"/>
      <c r="AS2693" s="32"/>
      <c r="AT2693" s="28">
        <f>AR2693/($R2693*1000)</f>
        <v>0</v>
      </c>
      <c r="AU2693" s="28">
        <f>AS2693/($R2693*1000)</f>
        <v>0</v>
      </c>
      <c r="BB2693" s="1" t="s">
        <v>73</v>
      </c>
      <c r="BC2693" s="2">
        <v>42902</v>
      </c>
      <c r="BD2693" s="2">
        <v>43578</v>
      </c>
      <c r="BF2693" s="2">
        <v>43647</v>
      </c>
      <c r="BG2693" s="1" t="s">
        <v>139</v>
      </c>
      <c r="BH2693" s="1" t="s">
        <v>3024</v>
      </c>
      <c r="BI2693" s="1" t="s">
        <v>130</v>
      </c>
      <c r="BJ2693" s="1" t="s">
        <v>3692</v>
      </c>
      <c r="BK2693" s="1" t="s">
        <v>1808</v>
      </c>
      <c r="BL2693" s="1" t="s">
        <v>726</v>
      </c>
      <c r="BM2693" s="1" t="s">
        <v>126</v>
      </c>
      <c r="BN2693" s="1" t="s">
        <v>4881</v>
      </c>
      <c r="BO2693" s="1">
        <v>146.69999999999999</v>
      </c>
      <c r="BP2693" s="1">
        <v>146.69999999999999</v>
      </c>
      <c r="BQ2693" s="1" t="s">
        <v>97</v>
      </c>
      <c r="BR2693" s="1" t="s">
        <v>98</v>
      </c>
      <c r="BS2693" s="1" t="s">
        <v>84</v>
      </c>
      <c r="BU2693" s="1">
        <v>146.69999999999999</v>
      </c>
      <c r="BV2693" s="1">
        <v>146.69999999999999</v>
      </c>
      <c r="BW2693" s="1">
        <v>0</v>
      </c>
      <c r="BX2693" s="1">
        <v>0</v>
      </c>
    </row>
    <row r="2694" spans="4:76" hidden="1" x14ac:dyDescent="0.25">
      <c r="D2694" s="4"/>
      <c r="E2694" s="5" t="str">
        <f>BJ2694</f>
        <v>DPP-2017-AUG</v>
      </c>
      <c r="F2694" s="5" t="str">
        <f>BK2694</f>
        <v>South</v>
      </c>
      <c r="H2694" s="5" t="str">
        <f>BB2694</f>
        <v>Withdrawn</v>
      </c>
      <c r="I2694" s="6" t="str">
        <f>BS2694</f>
        <v>Not Started</v>
      </c>
      <c r="J2694" s="1" t="s">
        <v>4654</v>
      </c>
      <c r="P2694" s="1" t="str">
        <f>BM2694</f>
        <v>NRIS</v>
      </c>
      <c r="R2694" s="1">
        <f>BP2694</f>
        <v>100</v>
      </c>
      <c r="T2694" s="1" t="str">
        <f>BQ2694</f>
        <v>Solar</v>
      </c>
      <c r="U2694" s="1" t="str">
        <f>BH2694</f>
        <v>Chicot County</v>
      </c>
      <c r="V2694" s="1" t="str">
        <f>BI2694</f>
        <v>AR</v>
      </c>
      <c r="AB2694" s="1"/>
      <c r="AC2694" s="1"/>
      <c r="AJ2694" s="5"/>
      <c r="AK2694" s="5"/>
      <c r="AL2694" s="5"/>
      <c r="AM2694" s="5"/>
      <c r="AN2694" s="5"/>
      <c r="AO2694" s="5"/>
      <c r="AP2694" s="5"/>
      <c r="AQ2694" s="5"/>
      <c r="AR2694" s="32"/>
      <c r="AS2694" s="32"/>
      <c r="AT2694" s="28">
        <f>AR2694/($R2694*1000)</f>
        <v>0</v>
      </c>
      <c r="AU2694" s="28">
        <f>AS2694/($R2694*1000)</f>
        <v>0</v>
      </c>
      <c r="BB2694" s="1" t="s">
        <v>73</v>
      </c>
      <c r="BC2694" s="2">
        <v>42902</v>
      </c>
      <c r="BD2694" s="2">
        <v>43472</v>
      </c>
      <c r="BF2694" s="2">
        <v>44012</v>
      </c>
      <c r="BG2694" s="1" t="s">
        <v>59</v>
      </c>
      <c r="BH2694" s="1" t="s">
        <v>2659</v>
      </c>
      <c r="BI2694" s="1" t="s">
        <v>2394</v>
      </c>
      <c r="BJ2694" s="1" t="s">
        <v>3692</v>
      </c>
      <c r="BK2694" s="1" t="s">
        <v>2395</v>
      </c>
      <c r="BL2694" s="1" t="s">
        <v>726</v>
      </c>
      <c r="BM2694" s="1" t="s">
        <v>126</v>
      </c>
      <c r="BN2694" s="1" t="s">
        <v>4655</v>
      </c>
      <c r="BO2694" s="1">
        <v>100</v>
      </c>
      <c r="BP2694" s="1">
        <v>100</v>
      </c>
      <c r="BQ2694" s="1" t="s">
        <v>1485</v>
      </c>
      <c r="BR2694" s="1" t="s">
        <v>1486</v>
      </c>
      <c r="BS2694" s="1" t="s">
        <v>84</v>
      </c>
      <c r="BU2694" s="1">
        <v>0</v>
      </c>
      <c r="BV2694" s="1">
        <v>0</v>
      </c>
      <c r="BW2694" s="1">
        <v>0</v>
      </c>
      <c r="BX2694" s="1">
        <v>0</v>
      </c>
    </row>
    <row r="2695" spans="4:76" hidden="1" x14ac:dyDescent="0.25">
      <c r="D2695" s="4"/>
      <c r="E2695" s="5" t="str">
        <f>BJ2695</f>
        <v>DPP-2017-AUG</v>
      </c>
      <c r="F2695" s="5" t="str">
        <f>BK2695</f>
        <v>South</v>
      </c>
      <c r="H2695" s="5" t="str">
        <f>BB2695</f>
        <v>Withdrawn</v>
      </c>
      <c r="I2695" s="6" t="str">
        <f>BS2695</f>
        <v>Not Started</v>
      </c>
      <c r="J2695" s="1" t="s">
        <v>4701</v>
      </c>
      <c r="P2695" s="1" t="str">
        <f>BM2695</f>
        <v>NRIS</v>
      </c>
      <c r="R2695" s="1">
        <f>BP2695</f>
        <v>50</v>
      </c>
      <c r="T2695" s="1" t="str">
        <f>BQ2695</f>
        <v>Battery Storage</v>
      </c>
      <c r="U2695" s="1" t="str">
        <f>BH2695</f>
        <v>Montgomery County</v>
      </c>
      <c r="V2695" s="1" t="str">
        <f>BI2695</f>
        <v>TX</v>
      </c>
      <c r="AB2695" s="1"/>
      <c r="AC2695" s="1"/>
      <c r="AJ2695" s="5"/>
      <c r="AK2695" s="5"/>
      <c r="AL2695" s="5"/>
      <c r="AM2695" s="5"/>
      <c r="AN2695" s="5"/>
      <c r="AO2695" s="5"/>
      <c r="AP2695" s="5"/>
      <c r="AQ2695" s="5"/>
      <c r="AR2695" s="32"/>
      <c r="AS2695" s="32"/>
      <c r="AT2695" s="28">
        <f>AR2695/($R2695*1000)</f>
        <v>0</v>
      </c>
      <c r="AU2695" s="28">
        <f>AS2695/($R2695*1000)</f>
        <v>0</v>
      </c>
      <c r="BB2695" s="1" t="s">
        <v>73</v>
      </c>
      <c r="BC2695" s="2">
        <v>42902</v>
      </c>
      <c r="BD2695" s="2">
        <v>43473</v>
      </c>
      <c r="BF2695" s="2">
        <v>44089</v>
      </c>
      <c r="BG2695" s="1" t="s">
        <v>59</v>
      </c>
      <c r="BH2695" s="1" t="s">
        <v>763</v>
      </c>
      <c r="BI2695" s="1" t="s">
        <v>67</v>
      </c>
      <c r="BJ2695" s="1" t="s">
        <v>3692</v>
      </c>
      <c r="BK2695" s="1" t="s">
        <v>2395</v>
      </c>
      <c r="BL2695" s="1" t="s">
        <v>726</v>
      </c>
      <c r="BM2695" s="1" t="s">
        <v>126</v>
      </c>
      <c r="BN2695" s="1" t="s">
        <v>4646</v>
      </c>
      <c r="BO2695" s="1">
        <v>50</v>
      </c>
      <c r="BP2695" s="1">
        <v>50</v>
      </c>
      <c r="BQ2695" s="1" t="s">
        <v>2498</v>
      </c>
      <c r="BR2695" s="1" t="s">
        <v>2499</v>
      </c>
      <c r="BS2695" s="1" t="s">
        <v>84</v>
      </c>
      <c r="BU2695" s="1">
        <v>0</v>
      </c>
      <c r="BV2695" s="1">
        <v>0</v>
      </c>
      <c r="BW2695" s="1">
        <v>0</v>
      </c>
      <c r="BX2695" s="1">
        <v>0</v>
      </c>
    </row>
    <row r="2696" spans="4:76" hidden="1" x14ac:dyDescent="0.25">
      <c r="D2696" s="4"/>
      <c r="E2696" s="5" t="str">
        <f>BJ2696</f>
        <v>DPP-2017-AUG</v>
      </c>
      <c r="F2696" s="5" t="str">
        <f>BK2696</f>
        <v>South</v>
      </c>
      <c r="H2696" s="5" t="str">
        <f>BB2696</f>
        <v>Withdrawn</v>
      </c>
      <c r="I2696" s="6" t="str">
        <f>BS2696</f>
        <v>Not Started</v>
      </c>
      <c r="J2696" s="1" t="s">
        <v>4702</v>
      </c>
      <c r="P2696" s="1" t="str">
        <f>BM2696</f>
        <v>NRIS</v>
      </c>
      <c r="R2696" s="1">
        <f>BP2696</f>
        <v>50</v>
      </c>
      <c r="T2696" s="1" t="str">
        <f>BQ2696</f>
        <v>Battery Storage</v>
      </c>
      <c r="U2696" s="1" t="str">
        <f>BH2696</f>
        <v>Monroe County</v>
      </c>
      <c r="V2696" s="1" t="str">
        <f>BI2696</f>
        <v>AR</v>
      </c>
      <c r="AB2696" s="1"/>
      <c r="AC2696" s="1"/>
      <c r="AJ2696" s="5"/>
      <c r="AK2696" s="5"/>
      <c r="AL2696" s="5"/>
      <c r="AM2696" s="5"/>
      <c r="AN2696" s="5"/>
      <c r="AO2696" s="5"/>
      <c r="AP2696" s="5"/>
      <c r="AQ2696" s="5"/>
      <c r="AR2696" s="32"/>
      <c r="AS2696" s="32"/>
      <c r="AT2696" s="28">
        <f>AR2696/($R2696*1000)</f>
        <v>0</v>
      </c>
      <c r="AU2696" s="28">
        <f>AS2696/($R2696*1000)</f>
        <v>0</v>
      </c>
      <c r="BB2696" s="1" t="s">
        <v>73</v>
      </c>
      <c r="BC2696" s="2">
        <v>42902</v>
      </c>
      <c r="BD2696" s="2">
        <v>43473</v>
      </c>
      <c r="BF2696" s="2">
        <v>44089</v>
      </c>
      <c r="BG2696" s="1" t="s">
        <v>59</v>
      </c>
      <c r="BH2696" s="1" t="s">
        <v>310</v>
      </c>
      <c r="BI2696" s="1" t="s">
        <v>2394</v>
      </c>
      <c r="BJ2696" s="1" t="s">
        <v>3692</v>
      </c>
      <c r="BK2696" s="1" t="s">
        <v>2395</v>
      </c>
      <c r="BL2696" s="1" t="s">
        <v>726</v>
      </c>
      <c r="BM2696" s="1" t="s">
        <v>126</v>
      </c>
      <c r="BN2696" s="1" t="s">
        <v>4703</v>
      </c>
      <c r="BO2696" s="1">
        <v>50</v>
      </c>
      <c r="BP2696" s="1">
        <v>50</v>
      </c>
      <c r="BQ2696" s="1" t="s">
        <v>2498</v>
      </c>
      <c r="BR2696" s="1" t="s">
        <v>2499</v>
      </c>
      <c r="BS2696" s="1" t="s">
        <v>84</v>
      </c>
      <c r="BU2696" s="1">
        <v>0</v>
      </c>
      <c r="BV2696" s="1">
        <v>0</v>
      </c>
      <c r="BW2696" s="1">
        <v>0</v>
      </c>
      <c r="BX2696" s="1">
        <v>0</v>
      </c>
    </row>
    <row r="2697" spans="4:76" hidden="1" x14ac:dyDescent="0.25">
      <c r="D2697" s="4"/>
      <c r="E2697" s="5" t="str">
        <f>BJ2697</f>
        <v>DPP-2017-AUG</v>
      </c>
      <c r="F2697" s="5" t="str">
        <f>BK2697</f>
        <v>East (ITC)</v>
      </c>
      <c r="H2697" s="5" t="str">
        <f>BB2697</f>
        <v>Withdrawn</v>
      </c>
      <c r="I2697" s="6" t="str">
        <f>BS2697</f>
        <v>Not Started</v>
      </c>
      <c r="J2697" s="1" t="s">
        <v>4372</v>
      </c>
      <c r="P2697" s="1" t="str">
        <f>BM2697</f>
        <v>NRIS</v>
      </c>
      <c r="R2697" s="1">
        <f>BP2697</f>
        <v>50</v>
      </c>
      <c r="T2697" s="1" t="str">
        <f>BQ2697</f>
        <v>Solar</v>
      </c>
      <c r="U2697" s="1" t="str">
        <f>BH2697</f>
        <v>Shiawassee County</v>
      </c>
      <c r="V2697" s="1" t="str">
        <f>BI2697</f>
        <v>MI</v>
      </c>
      <c r="AB2697" s="1"/>
      <c r="AC2697" s="1"/>
      <c r="AJ2697" s="5"/>
      <c r="AK2697" s="5"/>
      <c r="AL2697" s="5"/>
      <c r="AM2697" s="5"/>
      <c r="AN2697" s="5"/>
      <c r="AO2697" s="5"/>
      <c r="AP2697" s="5"/>
      <c r="AQ2697" s="5"/>
      <c r="AR2697" s="32"/>
      <c r="AS2697" s="32"/>
      <c r="AT2697" s="28">
        <f>AR2697/($R2697*1000)</f>
        <v>0</v>
      </c>
      <c r="AU2697" s="28">
        <f>AS2697/($R2697*1000)</f>
        <v>0</v>
      </c>
      <c r="BB2697" s="1" t="s">
        <v>73</v>
      </c>
      <c r="BC2697" s="2">
        <v>42902</v>
      </c>
      <c r="BD2697" s="2">
        <v>43214</v>
      </c>
      <c r="BF2697" s="2">
        <v>43646</v>
      </c>
      <c r="BG2697" s="1" t="s">
        <v>139</v>
      </c>
      <c r="BH2697" s="1" t="s">
        <v>368</v>
      </c>
      <c r="BI2697" s="1" t="s">
        <v>130</v>
      </c>
      <c r="BJ2697" s="1" t="s">
        <v>3692</v>
      </c>
      <c r="BK2697" s="1" t="s">
        <v>1808</v>
      </c>
      <c r="BL2697" s="1" t="s">
        <v>726</v>
      </c>
      <c r="BM2697" s="1" t="s">
        <v>126</v>
      </c>
      <c r="BN2697" s="1" t="s">
        <v>4373</v>
      </c>
      <c r="BO2697" s="1">
        <v>50</v>
      </c>
      <c r="BP2697" s="1">
        <v>50</v>
      </c>
      <c r="BQ2697" s="1" t="s">
        <v>1485</v>
      </c>
      <c r="BR2697" s="1" t="s">
        <v>1486</v>
      </c>
      <c r="BS2697" s="1" t="s">
        <v>84</v>
      </c>
      <c r="BU2697" s="1">
        <v>0</v>
      </c>
      <c r="BV2697" s="1">
        <v>0</v>
      </c>
      <c r="BW2697" s="1">
        <v>0</v>
      </c>
      <c r="BX2697" s="1">
        <v>0</v>
      </c>
    </row>
    <row r="2698" spans="4:76" x14ac:dyDescent="0.25">
      <c r="D2698" s="4"/>
      <c r="E2698" s="5" t="str">
        <f>BJ2698</f>
        <v>DPP-2017-AUG</v>
      </c>
      <c r="F2698" s="5" t="str">
        <f>BK2698</f>
        <v>West</v>
      </c>
      <c r="G2698" s="5" t="str">
        <f>_xlfn.CONCAT(E2698,F2698)</f>
        <v>DPP-2017-AUGWest</v>
      </c>
      <c r="H2698" s="5" t="str">
        <f>BB2698</f>
        <v>Active</v>
      </c>
      <c r="I2698" s="6" t="str">
        <f>BS2698</f>
        <v>Not Started</v>
      </c>
      <c r="J2698" s="1" t="s">
        <v>5973</v>
      </c>
      <c r="P2698" s="1" t="str">
        <f>BM2698</f>
        <v>ERIS</v>
      </c>
      <c r="Q2698" s="1" t="s">
        <v>6202</v>
      </c>
      <c r="R2698" s="1">
        <f>BP2698</f>
        <v>101.28</v>
      </c>
      <c r="T2698" s="1" t="str">
        <f>BQ2698</f>
        <v>Wind</v>
      </c>
      <c r="U2698" s="1" t="str">
        <f>BH2698</f>
        <v>Saint Croix County</v>
      </c>
      <c r="V2698" s="1" t="str">
        <f>BI2698</f>
        <v>WI</v>
      </c>
      <c r="Z2698" s="1">
        <v>1</v>
      </c>
      <c r="AA2698" s="1">
        <f>IF(H2698="Withdrawn",0,1)</f>
        <v>1</v>
      </c>
      <c r="AB2698" s="36">
        <v>405120</v>
      </c>
      <c r="AC2698" s="36">
        <v>694880</v>
      </c>
      <c r="AJ2698" s="5"/>
      <c r="AK2698" s="32">
        <v>605400</v>
      </c>
      <c r="AL2698" s="32">
        <f>SUM(AB2698:AK2698)</f>
        <v>1705400</v>
      </c>
      <c r="AM2698" s="32">
        <v>15627</v>
      </c>
      <c r="AN2698" s="32">
        <v>13300115</v>
      </c>
      <c r="AO2698" s="32"/>
      <c r="AP2698" s="32">
        <v>8527000</v>
      </c>
      <c r="AQ2698" s="32"/>
      <c r="AR2698" s="32">
        <f>AM2698+AP2698</f>
        <v>8542627</v>
      </c>
      <c r="AS2698" s="32">
        <f>AR2698+AN2698+AO2698+AQ2698</f>
        <v>21842742</v>
      </c>
      <c r="AT2698" s="28">
        <f>AR2698/($R2698*1000)</f>
        <v>84.346633096366503</v>
      </c>
      <c r="AU2698" s="28">
        <f>AS2698/($R2698*1000)</f>
        <v>215.66688388625593</v>
      </c>
      <c r="AV2698" s="16">
        <f>IF(P2698 = "NRIS",AS2698,AR2698)</f>
        <v>8542627</v>
      </c>
      <c r="BB2698" s="1" t="s">
        <v>2374</v>
      </c>
      <c r="BC2698" s="2">
        <v>42902</v>
      </c>
      <c r="BF2698" s="2">
        <v>44440</v>
      </c>
      <c r="BG2698" s="1" t="s">
        <v>91</v>
      </c>
      <c r="BH2698" s="1" t="s">
        <v>2342</v>
      </c>
      <c r="BI2698" s="1" t="s">
        <v>76</v>
      </c>
      <c r="BJ2698" s="1" t="s">
        <v>3692</v>
      </c>
      <c r="BK2698" s="1" t="s">
        <v>725</v>
      </c>
      <c r="BL2698" s="1" t="s">
        <v>2376</v>
      </c>
      <c r="BM2698" s="1" t="s">
        <v>62</v>
      </c>
      <c r="BN2698" s="1" t="s">
        <v>5974</v>
      </c>
      <c r="BO2698" s="1">
        <v>101.28</v>
      </c>
      <c r="BP2698" s="1">
        <v>101.28</v>
      </c>
      <c r="BQ2698" s="1" t="s">
        <v>97</v>
      </c>
      <c r="BR2698" s="1" t="s">
        <v>98</v>
      </c>
      <c r="BS2698" s="1" t="s">
        <v>84</v>
      </c>
      <c r="BU2698" s="1">
        <v>101.28</v>
      </c>
      <c r="BV2698" s="1">
        <v>101.28</v>
      </c>
      <c r="BW2698" s="1">
        <v>101.28</v>
      </c>
      <c r="BX2698" s="1">
        <v>0</v>
      </c>
    </row>
    <row r="2699" spans="4:76" x14ac:dyDescent="0.25">
      <c r="D2699" s="4"/>
      <c r="E2699" s="5" t="str">
        <f>BJ2699</f>
        <v>DPP-2017-AUG</v>
      </c>
      <c r="F2699" s="5" t="str">
        <f>BK2699</f>
        <v>West</v>
      </c>
      <c r="G2699" s="5" t="str">
        <f>_xlfn.CONCAT(E2699,F2699)</f>
        <v>DPP-2017-AUGWest</v>
      </c>
      <c r="H2699" s="5" t="str">
        <f>BB2699</f>
        <v>Withdrawn</v>
      </c>
      <c r="I2699" s="6" t="str">
        <f>BS2699</f>
        <v>Not Started</v>
      </c>
      <c r="J2699" s="1" t="s">
        <v>5772</v>
      </c>
      <c r="P2699" s="1" t="str">
        <f>BM2699</f>
        <v>NRIS</v>
      </c>
      <c r="Q2699" s="1" t="s">
        <v>6202</v>
      </c>
      <c r="R2699" s="1">
        <f>BP2699</f>
        <v>100</v>
      </c>
      <c r="T2699" s="1" t="str">
        <f>BQ2699</f>
        <v>Wind</v>
      </c>
      <c r="U2699" s="1" t="str">
        <f>BH2699</f>
        <v>Faribault County,Freeborn County</v>
      </c>
      <c r="V2699" s="1" t="str">
        <f>BI2699</f>
        <v>MN</v>
      </c>
      <c r="Z2699" s="1">
        <v>1</v>
      </c>
      <c r="AA2699" s="1">
        <f>IF(H2699="Withdrawn",0,1)</f>
        <v>0</v>
      </c>
      <c r="AB2699" s="36">
        <v>400000</v>
      </c>
      <c r="AC2699" s="36">
        <v>656027</v>
      </c>
      <c r="AJ2699" s="5"/>
      <c r="AK2699" s="32">
        <v>2203230</v>
      </c>
      <c r="AL2699" s="32">
        <f>SUM(AB2699:AK2699)</f>
        <v>3259257</v>
      </c>
      <c r="AM2699" s="32">
        <v>0</v>
      </c>
      <c r="AN2699" s="32">
        <v>22543972</v>
      </c>
      <c r="AO2699" s="32"/>
      <c r="AP2699" s="32">
        <v>16296287</v>
      </c>
      <c r="AQ2699" s="32"/>
      <c r="AR2699" s="32">
        <f>AM2699+AP2699</f>
        <v>16296287</v>
      </c>
      <c r="AS2699" s="32">
        <f>AR2699+AN2699+AO2699+AQ2699</f>
        <v>38840259</v>
      </c>
      <c r="AT2699" s="28">
        <f>AR2699/($R2699*1000)</f>
        <v>162.96287000000001</v>
      </c>
      <c r="AU2699" s="28">
        <f>AS2699/($R2699*1000)</f>
        <v>388.40258999999998</v>
      </c>
      <c r="AV2699" s="16">
        <f>IF(P2699 = "NRIS",AS2699,AR2699)</f>
        <v>38840259</v>
      </c>
      <c r="BB2699" s="1" t="s">
        <v>73</v>
      </c>
      <c r="BC2699" s="2">
        <v>42902</v>
      </c>
      <c r="BD2699" s="2">
        <v>44225</v>
      </c>
      <c r="BF2699" s="2">
        <v>44470</v>
      </c>
      <c r="BG2699" s="1" t="s">
        <v>87</v>
      </c>
      <c r="BH2699" s="1" t="s">
        <v>5773</v>
      </c>
      <c r="BI2699" s="1" t="s">
        <v>93</v>
      </c>
      <c r="BJ2699" s="1" t="s">
        <v>3692</v>
      </c>
      <c r="BK2699" s="1" t="s">
        <v>725</v>
      </c>
      <c r="BL2699" s="1" t="s">
        <v>2376</v>
      </c>
      <c r="BM2699" s="1" t="s">
        <v>126</v>
      </c>
      <c r="BN2699" s="1" t="s">
        <v>5774</v>
      </c>
      <c r="BO2699" s="1">
        <v>100</v>
      </c>
      <c r="BP2699" s="1">
        <v>100</v>
      </c>
      <c r="BQ2699" s="1" t="s">
        <v>97</v>
      </c>
      <c r="BR2699" s="1" t="s">
        <v>98</v>
      </c>
      <c r="BS2699" s="1" t="s">
        <v>84</v>
      </c>
      <c r="BU2699" s="1">
        <v>100</v>
      </c>
      <c r="BV2699" s="1">
        <v>100</v>
      </c>
      <c r="BW2699" s="1">
        <v>0</v>
      </c>
      <c r="BX2699" s="1">
        <v>0</v>
      </c>
    </row>
    <row r="2700" spans="4:76" hidden="1" x14ac:dyDescent="0.25">
      <c r="D2700" s="4"/>
      <c r="E2700" s="5" t="str">
        <f>BJ2700</f>
        <v>DPP-2017-AUG</v>
      </c>
      <c r="F2700" s="5" t="str">
        <f>BK2700</f>
        <v>East (UP)</v>
      </c>
      <c r="H2700" s="5" t="str">
        <f>BB2700</f>
        <v>Done</v>
      </c>
      <c r="I2700" s="6" t="str">
        <f>BS2700</f>
        <v>Under Construction</v>
      </c>
      <c r="J2700" s="1" t="s">
        <v>5977</v>
      </c>
      <c r="P2700" s="1" t="str">
        <f>BM2700</f>
        <v>NRIS</v>
      </c>
      <c r="R2700" s="1">
        <f>BP2700</f>
        <v>79.989999999999995</v>
      </c>
      <c r="T2700" s="1" t="str">
        <f>BQ2700</f>
        <v>Wind</v>
      </c>
      <c r="U2700" s="1" t="str">
        <f>BH2700</f>
        <v>Delta County,Schoolcraft County</v>
      </c>
      <c r="V2700" s="1" t="str">
        <f>BI2700</f>
        <v>MI</v>
      </c>
      <c r="AB2700" s="1"/>
      <c r="AC2700" s="1"/>
      <c r="AJ2700" s="5"/>
      <c r="AK2700" s="5"/>
      <c r="AL2700" s="5"/>
      <c r="AM2700" s="5"/>
      <c r="AN2700" s="5"/>
      <c r="AO2700" s="5"/>
      <c r="AP2700" s="5"/>
      <c r="AQ2700" s="5"/>
      <c r="AR2700" s="32"/>
      <c r="AS2700" s="32"/>
      <c r="AT2700" s="28">
        <f>AR2700/($R2700*1000)</f>
        <v>0</v>
      </c>
      <c r="AU2700" s="28">
        <f>AS2700/($R2700*1000)</f>
        <v>0</v>
      </c>
      <c r="BB2700" s="1" t="s">
        <v>58</v>
      </c>
      <c r="BC2700" s="2">
        <v>42902</v>
      </c>
      <c r="BE2700" s="2">
        <v>43574</v>
      </c>
      <c r="BF2700" s="2">
        <v>43692</v>
      </c>
      <c r="BG2700" s="1" t="s">
        <v>74</v>
      </c>
      <c r="BH2700" s="1" t="s">
        <v>5978</v>
      </c>
      <c r="BI2700" s="1" t="s">
        <v>130</v>
      </c>
      <c r="BJ2700" s="1" t="s">
        <v>3692</v>
      </c>
      <c r="BK2700" s="1" t="s">
        <v>3350</v>
      </c>
      <c r="BL2700" s="1" t="s">
        <v>726</v>
      </c>
      <c r="BM2700" s="1" t="s">
        <v>126</v>
      </c>
      <c r="BN2700" s="1" t="s">
        <v>5979</v>
      </c>
      <c r="BO2700" s="1">
        <v>79.989999999999995</v>
      </c>
      <c r="BP2700" s="1">
        <v>79.989999999999995</v>
      </c>
      <c r="BQ2700" s="1" t="s">
        <v>97</v>
      </c>
      <c r="BR2700" s="1" t="s">
        <v>98</v>
      </c>
      <c r="BS2700" s="1" t="s">
        <v>71</v>
      </c>
      <c r="BT2700" s="2">
        <v>43739</v>
      </c>
      <c r="BU2700" s="1">
        <v>79.989999999999995</v>
      </c>
      <c r="BV2700" s="1">
        <v>79.989999999999995</v>
      </c>
      <c r="BW2700" s="1">
        <v>79.989999999999995</v>
      </c>
      <c r="BX2700" s="1">
        <v>79.989999999999995</v>
      </c>
    </row>
    <row r="2701" spans="4:76" hidden="1" x14ac:dyDescent="0.25">
      <c r="D2701" s="4"/>
      <c r="E2701" s="5" t="str">
        <f>BJ2701</f>
        <v>DPP-2017-AUG</v>
      </c>
      <c r="F2701" s="5" t="str">
        <f>BK2701</f>
        <v>West</v>
      </c>
      <c r="H2701" s="5" t="str">
        <f>BB2701</f>
        <v>Withdrawn</v>
      </c>
      <c r="I2701" s="6" t="str">
        <f>BS2701</f>
        <v>Not Started</v>
      </c>
      <c r="J2701" s="1" t="s">
        <v>5106</v>
      </c>
      <c r="P2701" s="1" t="str">
        <f>BM2701</f>
        <v>NRIS</v>
      </c>
      <c r="R2701" s="1">
        <f>BP2701</f>
        <v>25</v>
      </c>
      <c r="T2701" s="1" t="str">
        <f>BQ2701</f>
        <v>Solar</v>
      </c>
      <c r="U2701" s="1" t="str">
        <f>BH2701</f>
        <v>McIntosh County</v>
      </c>
      <c r="V2701" s="1" t="str">
        <f>BI2701</f>
        <v>ND</v>
      </c>
      <c r="AJ2701" s="5"/>
      <c r="AK2701" s="5"/>
      <c r="AL2701" s="5"/>
      <c r="AM2701" s="5"/>
      <c r="AN2701" s="5"/>
      <c r="AO2701" s="5"/>
      <c r="AP2701" s="5"/>
      <c r="AQ2701" s="5"/>
      <c r="AR2701" s="32"/>
      <c r="AS2701" s="32"/>
      <c r="AT2701" s="28">
        <f>AR2701/($R2701*1000)</f>
        <v>0</v>
      </c>
      <c r="AU2701" s="28">
        <f>AS2701/($R2701*1000)</f>
        <v>0</v>
      </c>
      <c r="BB2701" s="1" t="s">
        <v>73</v>
      </c>
      <c r="BC2701" s="2">
        <v>42902</v>
      </c>
      <c r="BD2701" s="2">
        <v>43762</v>
      </c>
      <c r="BF2701" s="2">
        <v>44377</v>
      </c>
      <c r="BG2701" s="1" t="s">
        <v>192</v>
      </c>
      <c r="BH2701" s="1" t="s">
        <v>285</v>
      </c>
      <c r="BI2701" s="1" t="s">
        <v>194</v>
      </c>
      <c r="BJ2701" s="1" t="s">
        <v>3692</v>
      </c>
      <c r="BK2701" s="1" t="s">
        <v>725</v>
      </c>
      <c r="BL2701" s="1" t="s">
        <v>2376</v>
      </c>
      <c r="BM2701" s="1" t="s">
        <v>126</v>
      </c>
      <c r="BN2701" s="1" t="s">
        <v>5107</v>
      </c>
      <c r="BO2701" s="1">
        <v>25</v>
      </c>
      <c r="BP2701" s="1">
        <v>25</v>
      </c>
      <c r="BQ2701" s="1" t="s">
        <v>1485</v>
      </c>
      <c r="BR2701" s="1" t="s">
        <v>1486</v>
      </c>
      <c r="BS2701" s="1" t="s">
        <v>84</v>
      </c>
      <c r="BU2701" s="1">
        <v>0</v>
      </c>
      <c r="BV2701" s="1">
        <v>0</v>
      </c>
      <c r="BW2701" s="1">
        <v>0</v>
      </c>
      <c r="BX2701" s="1">
        <v>0</v>
      </c>
    </row>
    <row r="2702" spans="4:76" hidden="1" x14ac:dyDescent="0.25">
      <c r="D2702" s="4"/>
      <c r="E2702" s="5" t="str">
        <f>BJ2702</f>
        <v>DPP-2017-AUG</v>
      </c>
      <c r="F2702" s="5" t="str">
        <f>BK2702</f>
        <v>West</v>
      </c>
      <c r="H2702" s="5" t="str">
        <f>BB2702</f>
        <v>Withdrawn</v>
      </c>
      <c r="I2702" s="6" t="str">
        <f>BS2702</f>
        <v>Not Started</v>
      </c>
      <c r="J2702" s="1" t="s">
        <v>4268</v>
      </c>
      <c r="P2702" s="1" t="str">
        <f>BM2702</f>
        <v>NRIS</v>
      </c>
      <c r="R2702" s="1">
        <f>BP2702</f>
        <v>38</v>
      </c>
      <c r="T2702" s="1" t="str">
        <f>BQ2702</f>
        <v>Wind</v>
      </c>
      <c r="U2702" s="1" t="str">
        <f>BH2702</f>
        <v>Sioux County</v>
      </c>
      <c r="V2702" s="1" t="str">
        <f>BI2702</f>
        <v>IA</v>
      </c>
      <c r="AJ2702" s="5"/>
      <c r="AK2702" s="5"/>
      <c r="AL2702" s="5"/>
      <c r="AM2702" s="5"/>
      <c r="AN2702" s="5"/>
      <c r="AO2702" s="5"/>
      <c r="AP2702" s="5"/>
      <c r="AQ2702" s="5"/>
      <c r="AR2702" s="32"/>
      <c r="AS2702" s="32"/>
      <c r="AT2702" s="28">
        <f>AR2702/($R2702*1000)</f>
        <v>0</v>
      </c>
      <c r="AU2702" s="28">
        <f>AS2702/($R2702*1000)</f>
        <v>0</v>
      </c>
      <c r="BB2702" s="1" t="s">
        <v>73</v>
      </c>
      <c r="BC2702" s="2">
        <v>42902</v>
      </c>
      <c r="BD2702" s="2">
        <v>43055</v>
      </c>
      <c r="BF2702" s="2">
        <v>43723</v>
      </c>
      <c r="BG2702" s="1" t="s">
        <v>251</v>
      </c>
      <c r="BH2702" s="1" t="s">
        <v>261</v>
      </c>
      <c r="BI2702" s="1" t="s">
        <v>89</v>
      </c>
      <c r="BJ2702" s="1" t="s">
        <v>3692</v>
      </c>
      <c r="BK2702" s="1" t="s">
        <v>725</v>
      </c>
      <c r="BL2702" s="1" t="s">
        <v>2376</v>
      </c>
      <c r="BM2702" s="1" t="s">
        <v>126</v>
      </c>
      <c r="BN2702" s="1" t="s">
        <v>4269</v>
      </c>
      <c r="BO2702" s="1">
        <v>38</v>
      </c>
      <c r="BP2702" s="1">
        <v>38</v>
      </c>
      <c r="BQ2702" s="1" t="s">
        <v>97</v>
      </c>
      <c r="BR2702" s="1" t="s">
        <v>98</v>
      </c>
      <c r="BS2702" s="1" t="s">
        <v>84</v>
      </c>
      <c r="BU2702" s="1">
        <v>0</v>
      </c>
      <c r="BV2702" s="1">
        <v>0</v>
      </c>
      <c r="BW2702" s="1">
        <v>0</v>
      </c>
      <c r="BX2702" s="1">
        <v>0</v>
      </c>
    </row>
    <row r="2703" spans="4:76" hidden="1" x14ac:dyDescent="0.25">
      <c r="D2703" s="4"/>
      <c r="E2703" s="5" t="str">
        <f>BJ2703</f>
        <v>DPP-2017-AUG</v>
      </c>
      <c r="F2703" s="5" t="str">
        <f>BK2703</f>
        <v>East (ITC)</v>
      </c>
      <c r="H2703" s="5" t="str">
        <f>BB2703</f>
        <v>Withdrawn</v>
      </c>
      <c r="I2703" s="6" t="str">
        <f>BS2703</f>
        <v>Not Started</v>
      </c>
      <c r="J2703" s="1" t="s">
        <v>4882</v>
      </c>
      <c r="P2703" s="1" t="str">
        <f>BM2703</f>
        <v>NRIS</v>
      </c>
      <c r="R2703" s="1">
        <f>BP2703</f>
        <v>150</v>
      </c>
      <c r="T2703" s="1" t="str">
        <f>BQ2703</f>
        <v>Wind</v>
      </c>
      <c r="U2703" s="1" t="str">
        <f>BH2703</f>
        <v>Ottawa County</v>
      </c>
      <c r="V2703" s="1" t="str">
        <f>BI2703</f>
        <v>MI</v>
      </c>
      <c r="AB2703" s="1"/>
      <c r="AC2703" s="1"/>
      <c r="AJ2703" s="5"/>
      <c r="AK2703" s="5"/>
      <c r="AL2703" s="5"/>
      <c r="AM2703" s="5"/>
      <c r="AN2703" s="5"/>
      <c r="AO2703" s="5"/>
      <c r="AP2703" s="5"/>
      <c r="AQ2703" s="5"/>
      <c r="AR2703" s="32"/>
      <c r="AS2703" s="32"/>
      <c r="AT2703" s="28">
        <f>AR2703/($R2703*1000)</f>
        <v>0</v>
      </c>
      <c r="AU2703" s="28">
        <f>AS2703/($R2703*1000)</f>
        <v>0</v>
      </c>
      <c r="BB2703" s="1" t="s">
        <v>73</v>
      </c>
      <c r="BC2703" s="2">
        <v>42902</v>
      </c>
      <c r="BD2703" s="2">
        <v>43578</v>
      </c>
      <c r="BF2703" s="2">
        <v>44454</v>
      </c>
      <c r="BG2703" s="1" t="s">
        <v>139</v>
      </c>
      <c r="BH2703" s="1" t="s">
        <v>821</v>
      </c>
      <c r="BI2703" s="1" t="s">
        <v>130</v>
      </c>
      <c r="BJ2703" s="1" t="s">
        <v>3692</v>
      </c>
      <c r="BK2703" s="1" t="s">
        <v>1808</v>
      </c>
      <c r="BL2703" s="1" t="s">
        <v>726</v>
      </c>
      <c r="BM2703" s="1" t="s">
        <v>126</v>
      </c>
      <c r="BN2703" s="1" t="s">
        <v>1306</v>
      </c>
      <c r="BO2703" s="1">
        <v>150</v>
      </c>
      <c r="BP2703" s="1">
        <v>150</v>
      </c>
      <c r="BQ2703" s="1" t="s">
        <v>97</v>
      </c>
      <c r="BR2703" s="1" t="s">
        <v>98</v>
      </c>
      <c r="BS2703" s="1" t="s">
        <v>84</v>
      </c>
      <c r="BU2703" s="1">
        <v>150</v>
      </c>
      <c r="BV2703" s="1">
        <v>150</v>
      </c>
      <c r="BW2703" s="1">
        <v>0</v>
      </c>
      <c r="BX2703" s="1">
        <v>0</v>
      </c>
    </row>
    <row r="2704" spans="4:76" hidden="1" x14ac:dyDescent="0.25">
      <c r="D2704" s="4"/>
      <c r="E2704" s="5" t="str">
        <f>BJ2704</f>
        <v>DPP-2017-AUG</v>
      </c>
      <c r="F2704" s="5" t="str">
        <f>BK2704</f>
        <v>South</v>
      </c>
      <c r="H2704" s="5" t="str">
        <f>BB2704</f>
        <v>Withdrawn</v>
      </c>
      <c r="I2704" s="6" t="str">
        <f>BS2704</f>
        <v>Not Started</v>
      </c>
      <c r="J2704" s="1" t="s">
        <v>4658</v>
      </c>
      <c r="P2704" s="1" t="str">
        <f>BM2704</f>
        <v>NRIS</v>
      </c>
      <c r="R2704" s="1">
        <f>BP2704</f>
        <v>100</v>
      </c>
      <c r="T2704" s="1" t="str">
        <f>BQ2704</f>
        <v>Solar</v>
      </c>
      <c r="U2704" s="1" t="str">
        <f>BH2704</f>
        <v>Liberty County</v>
      </c>
      <c r="V2704" s="1" t="str">
        <f>BI2704</f>
        <v>TX</v>
      </c>
      <c r="AB2704" s="1"/>
      <c r="AC2704" s="1"/>
      <c r="AJ2704" s="5"/>
      <c r="AK2704" s="5"/>
      <c r="AL2704" s="5"/>
      <c r="AM2704" s="5"/>
      <c r="AN2704" s="5"/>
      <c r="AO2704" s="5"/>
      <c r="AP2704" s="5"/>
      <c r="AQ2704" s="5"/>
      <c r="AR2704" s="32"/>
      <c r="AS2704" s="32"/>
      <c r="AT2704" s="28">
        <f>AR2704/($R2704*1000)</f>
        <v>0</v>
      </c>
      <c r="AU2704" s="28">
        <f>AS2704/($R2704*1000)</f>
        <v>0</v>
      </c>
      <c r="BB2704" s="1" t="s">
        <v>73</v>
      </c>
      <c r="BC2704" s="2">
        <v>42902</v>
      </c>
      <c r="BD2704" s="2">
        <v>43472</v>
      </c>
      <c r="BF2704" s="2">
        <v>43723</v>
      </c>
      <c r="BG2704" s="1" t="s">
        <v>59</v>
      </c>
      <c r="BH2704" s="1" t="s">
        <v>4648</v>
      </c>
      <c r="BI2704" s="1" t="s">
        <v>67</v>
      </c>
      <c r="BJ2704" s="1" t="s">
        <v>3692</v>
      </c>
      <c r="BK2704" s="1" t="s">
        <v>2395</v>
      </c>
      <c r="BL2704" s="1" t="s">
        <v>726</v>
      </c>
      <c r="BM2704" s="1" t="s">
        <v>126</v>
      </c>
      <c r="BN2704" s="1" t="s">
        <v>4659</v>
      </c>
      <c r="BO2704" s="1">
        <v>100</v>
      </c>
      <c r="BP2704" s="1">
        <v>100</v>
      </c>
      <c r="BQ2704" s="1" t="s">
        <v>1485</v>
      </c>
      <c r="BR2704" s="1" t="s">
        <v>1486</v>
      </c>
      <c r="BS2704" s="1" t="s">
        <v>84</v>
      </c>
      <c r="BU2704" s="1">
        <v>0</v>
      </c>
      <c r="BV2704" s="1">
        <v>0</v>
      </c>
      <c r="BW2704" s="1">
        <v>0</v>
      </c>
      <c r="BX2704" s="1">
        <v>0</v>
      </c>
    </row>
    <row r="2705" spans="4:76" x14ac:dyDescent="0.25">
      <c r="D2705" s="4"/>
      <c r="E2705" s="5" t="str">
        <f>BJ2705</f>
        <v>DPP-2017-AUG</v>
      </c>
      <c r="F2705" s="5" t="str">
        <f>BK2705</f>
        <v>West</v>
      </c>
      <c r="G2705" s="5" t="str">
        <f>_xlfn.CONCAT(E2705,F2705)</f>
        <v>DPP-2017-AUGWest</v>
      </c>
      <c r="H2705" s="5" t="str">
        <f>BB2705</f>
        <v>Withdrawn</v>
      </c>
      <c r="I2705" s="6" t="str">
        <f>BS2705</f>
        <v>Not Started</v>
      </c>
      <c r="J2705" s="1" t="s">
        <v>5775</v>
      </c>
      <c r="P2705" s="1" t="str">
        <f>BM2705</f>
        <v>NRIS</v>
      </c>
      <c r="Q2705" s="1" t="s">
        <v>6202</v>
      </c>
      <c r="R2705" s="1">
        <f>BP2705</f>
        <v>200</v>
      </c>
      <c r="T2705" s="1" t="str">
        <f>BQ2705</f>
        <v>Wind</v>
      </c>
      <c r="U2705" s="1" t="str">
        <f>BH2705</f>
        <v>Day County</v>
      </c>
      <c r="V2705" s="1" t="str">
        <f>BI2705</f>
        <v>SD</v>
      </c>
      <c r="Z2705" s="1">
        <v>1</v>
      </c>
      <c r="AA2705" s="1">
        <f>IF(H2705="Withdrawn",0,1)</f>
        <v>0</v>
      </c>
      <c r="AB2705" s="36">
        <v>800000</v>
      </c>
      <c r="AC2705" s="36">
        <v>6919581</v>
      </c>
      <c r="AJ2705" s="5"/>
      <c r="AK2705" s="32">
        <v>25834739</v>
      </c>
      <c r="AL2705" s="32">
        <f>SUM(AB2705:AK2705)</f>
        <v>33554320</v>
      </c>
      <c r="AM2705" s="32">
        <v>37992071</v>
      </c>
      <c r="AN2705" s="32">
        <v>123672178</v>
      </c>
      <c r="AO2705" s="32"/>
      <c r="AP2705" s="32">
        <v>167771599</v>
      </c>
      <c r="AQ2705" s="32"/>
      <c r="AR2705" s="32">
        <f>AM2705+AP2705</f>
        <v>205763670</v>
      </c>
      <c r="AS2705" s="32">
        <f>AR2705+AN2705+AO2705+AQ2705</f>
        <v>329435848</v>
      </c>
      <c r="AT2705" s="28">
        <f>AR2705/($R2705*1000)</f>
        <v>1028.81835</v>
      </c>
      <c r="AU2705" s="28">
        <f>AS2705/($R2705*1000)</f>
        <v>1647.1792399999999</v>
      </c>
      <c r="AV2705" s="16">
        <f>IF(P2705 = "NRIS",AS2705,AR2705)</f>
        <v>329435848</v>
      </c>
      <c r="BB2705" s="1" t="s">
        <v>73</v>
      </c>
      <c r="BC2705" s="2">
        <v>42902</v>
      </c>
      <c r="BD2705" s="2">
        <v>44225</v>
      </c>
      <c r="BF2705" s="2">
        <v>44454</v>
      </c>
      <c r="BG2705" s="1" t="s">
        <v>203</v>
      </c>
      <c r="BH2705" s="1" t="s">
        <v>5776</v>
      </c>
      <c r="BI2705" s="1" t="s">
        <v>205</v>
      </c>
      <c r="BJ2705" s="1" t="s">
        <v>3692</v>
      </c>
      <c r="BK2705" s="1" t="s">
        <v>725</v>
      </c>
      <c r="BL2705" s="1" t="s">
        <v>2376</v>
      </c>
      <c r="BM2705" s="1" t="s">
        <v>126</v>
      </c>
      <c r="BN2705" s="1" t="s">
        <v>5777</v>
      </c>
      <c r="BO2705" s="1">
        <v>200</v>
      </c>
      <c r="BP2705" s="1">
        <v>200</v>
      </c>
      <c r="BQ2705" s="1" t="s">
        <v>97</v>
      </c>
      <c r="BR2705" s="1" t="s">
        <v>98</v>
      </c>
      <c r="BS2705" s="1" t="s">
        <v>84</v>
      </c>
      <c r="BU2705" s="1">
        <v>200</v>
      </c>
      <c r="BV2705" s="1">
        <v>200</v>
      </c>
      <c r="BW2705" s="1">
        <v>0</v>
      </c>
      <c r="BX2705" s="1">
        <v>0</v>
      </c>
    </row>
    <row r="2706" spans="4:76" hidden="1" x14ac:dyDescent="0.25">
      <c r="D2706" s="4"/>
      <c r="E2706" s="5" t="str">
        <f>BJ2706</f>
        <v>DPP-2017-AUG</v>
      </c>
      <c r="F2706" s="5" t="str">
        <f>BK2706</f>
        <v>South</v>
      </c>
      <c r="H2706" s="5" t="str">
        <f>BB2706</f>
        <v>Done</v>
      </c>
      <c r="I2706" s="6" t="str">
        <f>BS2706</f>
        <v>Under Construction</v>
      </c>
      <c r="J2706" s="1" t="s">
        <v>5986</v>
      </c>
      <c r="P2706" s="1" t="str">
        <f>BM2706</f>
        <v>NRIS</v>
      </c>
      <c r="R2706" s="1">
        <f>BP2706</f>
        <v>200</v>
      </c>
      <c r="T2706" s="1" t="str">
        <f>BQ2706</f>
        <v>Solar</v>
      </c>
      <c r="U2706" s="1" t="str">
        <f>BH2706</f>
        <v>Crittenden County</v>
      </c>
      <c r="V2706" s="1" t="str">
        <f>BI2706</f>
        <v>AR</v>
      </c>
      <c r="AB2706" s="1"/>
      <c r="AC2706" s="1"/>
      <c r="AJ2706" s="5"/>
      <c r="AK2706" s="5"/>
      <c r="AL2706" s="5"/>
      <c r="AM2706" s="5"/>
      <c r="AN2706" s="5"/>
      <c r="AO2706" s="5"/>
      <c r="AP2706" s="5"/>
      <c r="AQ2706" s="5"/>
      <c r="AR2706" s="32"/>
      <c r="AS2706" s="32"/>
      <c r="AT2706" s="28">
        <f>AR2706/($R2706*1000)</f>
        <v>0</v>
      </c>
      <c r="AU2706" s="28">
        <f>AS2706/($R2706*1000)</f>
        <v>0</v>
      </c>
      <c r="BB2706" s="1" t="s">
        <v>58</v>
      </c>
      <c r="BC2706" s="2">
        <v>42902</v>
      </c>
      <c r="BE2706" s="2">
        <v>43889</v>
      </c>
      <c r="BF2706" s="2">
        <v>44440</v>
      </c>
      <c r="BG2706" s="1" t="s">
        <v>59</v>
      </c>
      <c r="BH2706" s="1" t="s">
        <v>2393</v>
      </c>
      <c r="BI2706" s="1" t="s">
        <v>2394</v>
      </c>
      <c r="BJ2706" s="1" t="s">
        <v>3692</v>
      </c>
      <c r="BK2706" s="1" t="s">
        <v>2395</v>
      </c>
      <c r="BL2706" s="1" t="s">
        <v>726</v>
      </c>
      <c r="BM2706" s="1" t="s">
        <v>126</v>
      </c>
      <c r="BN2706" s="1" t="s">
        <v>5987</v>
      </c>
      <c r="BO2706" s="1">
        <v>200</v>
      </c>
      <c r="BP2706" s="1">
        <v>200</v>
      </c>
      <c r="BQ2706" s="1" t="s">
        <v>1485</v>
      </c>
      <c r="BR2706" s="1" t="s">
        <v>1486</v>
      </c>
      <c r="BS2706" s="1" t="s">
        <v>71</v>
      </c>
      <c r="BT2706" s="2">
        <v>44713</v>
      </c>
      <c r="BU2706" s="1">
        <v>180</v>
      </c>
      <c r="BV2706" s="1">
        <v>180</v>
      </c>
      <c r="BW2706" s="1">
        <v>180</v>
      </c>
      <c r="BX2706" s="1">
        <v>180</v>
      </c>
    </row>
    <row r="2707" spans="4:76" hidden="1" x14ac:dyDescent="0.25">
      <c r="D2707" s="4"/>
      <c r="E2707" s="5" t="str">
        <f>BJ2707</f>
        <v>DPP-2017-AUG</v>
      </c>
      <c r="F2707" s="5" t="str">
        <f>BK2707</f>
        <v>West</v>
      </c>
      <c r="H2707" s="5" t="str">
        <f>BB2707</f>
        <v>Withdrawn</v>
      </c>
      <c r="I2707" s="6" t="str">
        <f>BS2707</f>
        <v>Not Started</v>
      </c>
      <c r="J2707" s="1" t="s">
        <v>4753</v>
      </c>
      <c r="P2707" s="1" t="str">
        <f>BM2707</f>
        <v>NRIS</v>
      </c>
      <c r="R2707" s="1">
        <f>BP2707</f>
        <v>200</v>
      </c>
      <c r="T2707" s="1" t="str">
        <f>BQ2707</f>
        <v>Solar</v>
      </c>
      <c r="U2707" s="1" t="str">
        <f>BH2707</f>
        <v>Hubbard County</v>
      </c>
      <c r="V2707" s="1" t="str">
        <f>BI2707</f>
        <v>MN</v>
      </c>
      <c r="AJ2707" s="5"/>
      <c r="AK2707" s="5"/>
      <c r="AL2707" s="5"/>
      <c r="AM2707" s="5"/>
      <c r="AN2707" s="5"/>
      <c r="AO2707" s="5"/>
      <c r="AP2707" s="5"/>
      <c r="AQ2707" s="5"/>
      <c r="AR2707" s="32"/>
      <c r="AS2707" s="32"/>
      <c r="AT2707" s="28">
        <f>AR2707/($R2707*1000)</f>
        <v>0</v>
      </c>
      <c r="AU2707" s="28">
        <f>AS2707/($R2707*1000)</f>
        <v>0</v>
      </c>
      <c r="BB2707" s="1" t="s">
        <v>73</v>
      </c>
      <c r="BC2707" s="2">
        <v>42902</v>
      </c>
      <c r="BD2707" s="2">
        <v>43500</v>
      </c>
      <c r="BF2707" s="2">
        <v>44089</v>
      </c>
      <c r="BG2707" s="1" t="s">
        <v>315</v>
      </c>
      <c r="BH2707" s="1" t="s">
        <v>4754</v>
      </c>
      <c r="BI2707" s="1" t="s">
        <v>93</v>
      </c>
      <c r="BJ2707" s="1" t="s">
        <v>3692</v>
      </c>
      <c r="BK2707" s="1" t="s">
        <v>725</v>
      </c>
      <c r="BL2707" s="1" t="s">
        <v>2376</v>
      </c>
      <c r="BM2707" s="1" t="s">
        <v>126</v>
      </c>
      <c r="BN2707" s="1" t="s">
        <v>4755</v>
      </c>
      <c r="BO2707" s="1">
        <v>200</v>
      </c>
      <c r="BP2707" s="1">
        <v>200</v>
      </c>
      <c r="BQ2707" s="1" t="s">
        <v>1485</v>
      </c>
      <c r="BR2707" s="1" t="s">
        <v>1486</v>
      </c>
      <c r="BS2707" s="1" t="s">
        <v>84</v>
      </c>
      <c r="BU2707" s="1">
        <v>0</v>
      </c>
      <c r="BV2707" s="1">
        <v>0</v>
      </c>
      <c r="BW2707" s="1">
        <v>0</v>
      </c>
      <c r="BX2707" s="1">
        <v>0</v>
      </c>
    </row>
    <row r="2708" spans="4:76" hidden="1" x14ac:dyDescent="0.25">
      <c r="D2708" s="4"/>
      <c r="E2708" s="5" t="str">
        <f>BJ2708</f>
        <v>DPP-2017-AUG</v>
      </c>
      <c r="F2708" s="5" t="str">
        <f>BK2708</f>
        <v>West</v>
      </c>
      <c r="H2708" s="5" t="str">
        <f>BB2708</f>
        <v>Withdrawn</v>
      </c>
      <c r="I2708" s="6" t="str">
        <f>BS2708</f>
        <v>Not Started</v>
      </c>
      <c r="J2708" s="1" t="s">
        <v>4257</v>
      </c>
      <c r="P2708" s="1" t="str">
        <f>BM2708</f>
        <v>NRIS</v>
      </c>
      <c r="R2708" s="1">
        <f>BP2708</f>
        <v>50</v>
      </c>
      <c r="T2708" s="1" t="str">
        <f>BQ2708</f>
        <v>Wind</v>
      </c>
      <c r="U2708" s="1" t="str">
        <f>BH2708</f>
        <v>Palo Alto County</v>
      </c>
      <c r="V2708" s="1" t="str">
        <f>BI2708</f>
        <v>IA</v>
      </c>
      <c r="AJ2708" s="5"/>
      <c r="AK2708" s="5"/>
      <c r="AL2708" s="5"/>
      <c r="AM2708" s="5"/>
      <c r="AN2708" s="5"/>
      <c r="AO2708" s="5"/>
      <c r="AP2708" s="5"/>
      <c r="AQ2708" s="5"/>
      <c r="AR2708" s="32"/>
      <c r="AS2708" s="32"/>
      <c r="AT2708" s="28">
        <f>AR2708/($R2708*1000)</f>
        <v>0</v>
      </c>
      <c r="AU2708" s="28">
        <f>AS2708/($R2708*1000)</f>
        <v>0</v>
      </c>
      <c r="BB2708" s="1" t="s">
        <v>73</v>
      </c>
      <c r="BC2708" s="2">
        <v>42902</v>
      </c>
      <c r="BD2708" s="2">
        <v>43017</v>
      </c>
      <c r="BF2708" s="2">
        <v>43723</v>
      </c>
      <c r="BG2708" s="1" t="s">
        <v>251</v>
      </c>
      <c r="BH2708" s="1" t="s">
        <v>414</v>
      </c>
      <c r="BI2708" s="1" t="s">
        <v>89</v>
      </c>
      <c r="BJ2708" s="1" t="s">
        <v>3692</v>
      </c>
      <c r="BK2708" s="1" t="s">
        <v>725</v>
      </c>
      <c r="BL2708" s="1" t="s">
        <v>2376</v>
      </c>
      <c r="BM2708" s="1" t="s">
        <v>126</v>
      </c>
      <c r="BN2708" s="1" t="s">
        <v>4258</v>
      </c>
      <c r="BO2708" s="1">
        <v>50</v>
      </c>
      <c r="BP2708" s="1">
        <v>50</v>
      </c>
      <c r="BQ2708" s="1" t="s">
        <v>97</v>
      </c>
      <c r="BR2708" s="1" t="s">
        <v>98</v>
      </c>
      <c r="BS2708" s="1" t="s">
        <v>84</v>
      </c>
      <c r="BU2708" s="1">
        <v>0</v>
      </c>
      <c r="BV2708" s="1">
        <v>0</v>
      </c>
      <c r="BW2708" s="1">
        <v>0</v>
      </c>
      <c r="BX2708" s="1">
        <v>0</v>
      </c>
    </row>
    <row r="2709" spans="4:76" hidden="1" x14ac:dyDescent="0.25">
      <c r="D2709" s="4"/>
      <c r="E2709" s="5" t="str">
        <f>BJ2709</f>
        <v>DPP-2017-AUG</v>
      </c>
      <c r="F2709" s="5" t="str">
        <f>BK2709</f>
        <v>West</v>
      </c>
      <c r="H2709" s="5" t="str">
        <f>BB2709</f>
        <v>Withdrawn</v>
      </c>
      <c r="I2709" s="6" t="str">
        <f>BS2709</f>
        <v>Not Started</v>
      </c>
      <c r="J2709" s="1" t="s">
        <v>4545</v>
      </c>
      <c r="P2709" s="1" t="str">
        <f>BM2709</f>
        <v>NRIS</v>
      </c>
      <c r="R2709" s="1">
        <f>BP2709</f>
        <v>38</v>
      </c>
      <c r="T2709" s="1" t="str">
        <f>BQ2709</f>
        <v>Wind</v>
      </c>
      <c r="U2709" s="1" t="str">
        <f>BH2709</f>
        <v>Wright County</v>
      </c>
      <c r="V2709" s="1" t="str">
        <f>BI2709</f>
        <v>IA</v>
      </c>
      <c r="AJ2709" s="5"/>
      <c r="AK2709" s="5"/>
      <c r="AL2709" s="5"/>
      <c r="AM2709" s="5"/>
      <c r="AN2709" s="5"/>
      <c r="AO2709" s="5"/>
      <c r="AP2709" s="5"/>
      <c r="AQ2709" s="5"/>
      <c r="AR2709" s="32"/>
      <c r="AS2709" s="32"/>
      <c r="AT2709" s="28">
        <f>AR2709/($R2709*1000)</f>
        <v>0</v>
      </c>
      <c r="AU2709" s="28">
        <f>AS2709/($R2709*1000)</f>
        <v>0</v>
      </c>
      <c r="BB2709" s="1" t="s">
        <v>73</v>
      </c>
      <c r="BC2709" s="2">
        <v>42902</v>
      </c>
      <c r="BD2709" s="2">
        <v>43385</v>
      </c>
      <c r="BF2709" s="2">
        <v>43723</v>
      </c>
      <c r="BG2709" s="1" t="s">
        <v>251</v>
      </c>
      <c r="BH2709" s="1" t="s">
        <v>861</v>
      </c>
      <c r="BI2709" s="1" t="s">
        <v>89</v>
      </c>
      <c r="BJ2709" s="1" t="s">
        <v>3692</v>
      </c>
      <c r="BK2709" s="1" t="s">
        <v>725</v>
      </c>
      <c r="BL2709" s="1" t="s">
        <v>2376</v>
      </c>
      <c r="BM2709" s="1" t="s">
        <v>126</v>
      </c>
      <c r="BN2709" s="1" t="s">
        <v>4546</v>
      </c>
      <c r="BO2709" s="1">
        <v>38</v>
      </c>
      <c r="BP2709" s="1">
        <v>38</v>
      </c>
      <c r="BQ2709" s="1" t="s">
        <v>97</v>
      </c>
      <c r="BR2709" s="1" t="s">
        <v>98</v>
      </c>
      <c r="BS2709" s="1" t="s">
        <v>84</v>
      </c>
      <c r="BU2709" s="1">
        <v>0</v>
      </c>
      <c r="BV2709" s="1">
        <v>0</v>
      </c>
      <c r="BW2709" s="1">
        <v>0</v>
      </c>
      <c r="BX2709" s="1">
        <v>0</v>
      </c>
    </row>
    <row r="2710" spans="4:76" hidden="1" x14ac:dyDescent="0.25">
      <c r="D2710" s="4"/>
      <c r="E2710" s="5" t="str">
        <f>BJ2710</f>
        <v>DPP-2017-AUG</v>
      </c>
      <c r="F2710" s="5" t="str">
        <f>BK2710</f>
        <v>West</v>
      </c>
      <c r="H2710" s="5" t="str">
        <f>BB2710</f>
        <v>Withdrawn</v>
      </c>
      <c r="I2710" s="6" t="str">
        <f>BS2710</f>
        <v>Not Started</v>
      </c>
      <c r="J2710" s="1" t="s">
        <v>4758</v>
      </c>
      <c r="P2710" s="1" t="str">
        <f>BM2710</f>
        <v>NRIS</v>
      </c>
      <c r="R2710" s="1">
        <f>BP2710</f>
        <v>100</v>
      </c>
      <c r="T2710" s="1" t="str">
        <f>BQ2710</f>
        <v>Wind</v>
      </c>
      <c r="U2710" s="1" t="str">
        <f>BH2710</f>
        <v>Burleigh County</v>
      </c>
      <c r="V2710" s="1" t="str">
        <f>BI2710</f>
        <v>ND</v>
      </c>
      <c r="AJ2710" s="5"/>
      <c r="AK2710" s="5"/>
      <c r="AL2710" s="5"/>
      <c r="AM2710" s="5"/>
      <c r="AN2710" s="5"/>
      <c r="AO2710" s="5"/>
      <c r="AP2710" s="5"/>
      <c r="AQ2710" s="5"/>
      <c r="AR2710" s="32"/>
      <c r="AS2710" s="32"/>
      <c r="AT2710" s="28">
        <f>AR2710/($R2710*1000)</f>
        <v>0</v>
      </c>
      <c r="AU2710" s="28">
        <f>AS2710/($R2710*1000)</f>
        <v>0</v>
      </c>
      <c r="BB2710" s="1" t="s">
        <v>73</v>
      </c>
      <c r="BC2710" s="2">
        <v>42902</v>
      </c>
      <c r="BD2710" s="2">
        <v>43502</v>
      </c>
      <c r="BF2710" s="2">
        <v>43723</v>
      </c>
      <c r="BG2710" s="1" t="s">
        <v>203</v>
      </c>
      <c r="BH2710" s="1" t="s">
        <v>1380</v>
      </c>
      <c r="BI2710" s="1" t="s">
        <v>194</v>
      </c>
      <c r="BJ2710" s="1" t="s">
        <v>3692</v>
      </c>
      <c r="BK2710" s="1" t="s">
        <v>725</v>
      </c>
      <c r="BL2710" s="1" t="s">
        <v>2376</v>
      </c>
      <c r="BM2710" s="1" t="s">
        <v>126</v>
      </c>
      <c r="BN2710" s="1" t="s">
        <v>4759</v>
      </c>
      <c r="BO2710" s="1">
        <v>100</v>
      </c>
      <c r="BP2710" s="1">
        <v>100</v>
      </c>
      <c r="BQ2710" s="1" t="s">
        <v>97</v>
      </c>
      <c r="BR2710" s="1" t="s">
        <v>98</v>
      </c>
      <c r="BS2710" s="1" t="s">
        <v>84</v>
      </c>
      <c r="BU2710" s="1">
        <v>0</v>
      </c>
      <c r="BV2710" s="1">
        <v>0</v>
      </c>
      <c r="BW2710" s="1">
        <v>0</v>
      </c>
      <c r="BX2710" s="1">
        <v>0</v>
      </c>
    </row>
    <row r="2711" spans="4:76" hidden="1" x14ac:dyDescent="0.25">
      <c r="D2711" s="4"/>
      <c r="E2711" s="5" t="str">
        <f>BJ2711</f>
        <v>DPP-2017-AUG</v>
      </c>
      <c r="F2711" s="5" t="str">
        <f>BK2711</f>
        <v>West</v>
      </c>
      <c r="H2711" s="5" t="str">
        <f>BB2711</f>
        <v>Withdrawn</v>
      </c>
      <c r="I2711" s="6" t="str">
        <f>BS2711</f>
        <v>Not Started</v>
      </c>
      <c r="J2711" s="1" t="s">
        <v>4572</v>
      </c>
      <c r="P2711" s="1" t="str">
        <f>BM2711</f>
        <v>NRIS</v>
      </c>
      <c r="R2711" s="1">
        <f>BP2711</f>
        <v>200</v>
      </c>
      <c r="T2711" s="1" t="str">
        <f>BQ2711</f>
        <v>Wind</v>
      </c>
      <c r="U2711" s="1" t="str">
        <f>BH2711</f>
        <v>Grant County</v>
      </c>
      <c r="V2711" s="1" t="str">
        <f>BI2711</f>
        <v>SD</v>
      </c>
      <c r="AJ2711" s="5"/>
      <c r="AK2711" s="5"/>
      <c r="AL2711" s="5"/>
      <c r="AM2711" s="5"/>
      <c r="AN2711" s="5"/>
      <c r="AO2711" s="5"/>
      <c r="AP2711" s="5"/>
      <c r="AQ2711" s="5"/>
      <c r="AR2711" s="32"/>
      <c r="AS2711" s="32"/>
      <c r="AT2711" s="28">
        <f>AR2711/($R2711*1000)</f>
        <v>0</v>
      </c>
      <c r="AU2711" s="28">
        <f>AS2711/($R2711*1000)</f>
        <v>0</v>
      </c>
      <c r="BB2711" s="1" t="s">
        <v>73</v>
      </c>
      <c r="BC2711" s="2">
        <v>42902</v>
      </c>
      <c r="BD2711" s="2">
        <v>43405</v>
      </c>
      <c r="BF2711" s="2">
        <v>44013</v>
      </c>
      <c r="BG2711" s="1" t="s">
        <v>203</v>
      </c>
      <c r="BH2711" s="1" t="s">
        <v>204</v>
      </c>
      <c r="BI2711" s="1" t="s">
        <v>205</v>
      </c>
      <c r="BJ2711" s="1" t="s">
        <v>3692</v>
      </c>
      <c r="BK2711" s="1" t="s">
        <v>725</v>
      </c>
      <c r="BL2711" s="1" t="s">
        <v>2376</v>
      </c>
      <c r="BM2711" s="1" t="s">
        <v>126</v>
      </c>
      <c r="BN2711" s="1" t="s">
        <v>4573</v>
      </c>
      <c r="BO2711" s="1">
        <v>200</v>
      </c>
      <c r="BP2711" s="1">
        <v>200</v>
      </c>
      <c r="BQ2711" s="1" t="s">
        <v>97</v>
      </c>
      <c r="BR2711" s="1" t="s">
        <v>98</v>
      </c>
      <c r="BS2711" s="1" t="s">
        <v>84</v>
      </c>
      <c r="BU2711" s="1">
        <v>0</v>
      </c>
      <c r="BV2711" s="1">
        <v>0</v>
      </c>
      <c r="BW2711" s="1">
        <v>0</v>
      </c>
      <c r="BX2711" s="1">
        <v>0</v>
      </c>
    </row>
    <row r="2712" spans="4:76" hidden="1" x14ac:dyDescent="0.25">
      <c r="D2712" s="4"/>
      <c r="E2712" s="5" t="str">
        <f>BJ2712</f>
        <v>DPP-2017-AUG</v>
      </c>
      <c r="F2712" s="5" t="str">
        <f>BK2712</f>
        <v>South</v>
      </c>
      <c r="H2712" s="5" t="str">
        <f>BB2712</f>
        <v>Withdrawn</v>
      </c>
      <c r="I2712" s="6" t="str">
        <f>BS2712</f>
        <v>Not Started</v>
      </c>
      <c r="J2712" s="1" t="s">
        <v>4811</v>
      </c>
      <c r="P2712" s="1" t="str">
        <f>BM2712</f>
        <v>NRIS</v>
      </c>
      <c r="R2712" s="1">
        <f>BP2712</f>
        <v>107</v>
      </c>
      <c r="T2712" s="1" t="str">
        <f>BQ2712</f>
        <v>Solar</v>
      </c>
      <c r="U2712" s="1" t="str">
        <f>BH2712</f>
        <v>Craighead County</v>
      </c>
      <c r="V2712" s="1" t="str">
        <f>BI2712</f>
        <v>AR</v>
      </c>
      <c r="AB2712" s="1"/>
      <c r="AC2712" s="1"/>
      <c r="AJ2712" s="5"/>
      <c r="AK2712" s="5"/>
      <c r="AL2712" s="5"/>
      <c r="AM2712" s="5"/>
      <c r="AN2712" s="5"/>
      <c r="AO2712" s="5"/>
      <c r="AP2712" s="5"/>
      <c r="AQ2712" s="5"/>
      <c r="AR2712" s="32"/>
      <c r="AS2712" s="32"/>
      <c r="AT2712" s="28">
        <f>AR2712/($R2712*1000)</f>
        <v>0</v>
      </c>
      <c r="AU2712" s="28">
        <f>AS2712/($R2712*1000)</f>
        <v>0</v>
      </c>
      <c r="BB2712" s="1" t="s">
        <v>73</v>
      </c>
      <c r="BC2712" s="2">
        <v>42902</v>
      </c>
      <c r="BD2712" s="2">
        <v>43549</v>
      </c>
      <c r="BF2712" s="2">
        <v>44409</v>
      </c>
      <c r="BG2712" s="1" t="s">
        <v>59</v>
      </c>
      <c r="BH2712" s="1" t="s">
        <v>2777</v>
      </c>
      <c r="BI2712" s="1" t="s">
        <v>2394</v>
      </c>
      <c r="BJ2712" s="1" t="s">
        <v>3692</v>
      </c>
      <c r="BK2712" s="1" t="s">
        <v>2395</v>
      </c>
      <c r="BL2712" s="1" t="s">
        <v>726</v>
      </c>
      <c r="BM2712" s="1" t="s">
        <v>126</v>
      </c>
      <c r="BN2712" s="1" t="s">
        <v>4812</v>
      </c>
      <c r="BO2712" s="1">
        <v>107</v>
      </c>
      <c r="BP2712" s="1">
        <v>107</v>
      </c>
      <c r="BQ2712" s="1" t="s">
        <v>1485</v>
      </c>
      <c r="BR2712" s="1" t="s">
        <v>1486</v>
      </c>
      <c r="BS2712" s="1" t="s">
        <v>84</v>
      </c>
      <c r="BU2712" s="1">
        <v>107</v>
      </c>
      <c r="BV2712" s="1">
        <v>107</v>
      </c>
      <c r="BW2712" s="1">
        <v>0</v>
      </c>
      <c r="BX2712" s="1">
        <v>0</v>
      </c>
    </row>
    <row r="2713" spans="4:76" hidden="1" x14ac:dyDescent="0.25">
      <c r="D2713" s="4"/>
      <c r="E2713" s="5" t="str">
        <f>BJ2713</f>
        <v>DPP-2017-AUG</v>
      </c>
      <c r="F2713" s="5" t="str">
        <f>BK2713</f>
        <v>West</v>
      </c>
      <c r="H2713" s="5" t="str">
        <f>BB2713</f>
        <v>Withdrawn</v>
      </c>
      <c r="I2713" s="6" t="str">
        <f>BS2713</f>
        <v>Not Started</v>
      </c>
      <c r="J2713" s="1" t="s">
        <v>4777</v>
      </c>
      <c r="P2713" s="1" t="str">
        <f>BM2713</f>
        <v>NRIS</v>
      </c>
      <c r="R2713" s="1">
        <f>BP2713</f>
        <v>200</v>
      </c>
      <c r="T2713" s="1" t="str">
        <f>BQ2713</f>
        <v>Wind</v>
      </c>
      <c r="U2713" s="1" t="str">
        <f>BH2713</f>
        <v>Lincoln County</v>
      </c>
      <c r="V2713" s="1" t="str">
        <f>BI2713</f>
        <v>MN</v>
      </c>
      <c r="AJ2713" s="5"/>
      <c r="AK2713" s="5"/>
      <c r="AL2713" s="5"/>
      <c r="AM2713" s="5"/>
      <c r="AN2713" s="5"/>
      <c r="AO2713" s="5"/>
      <c r="AP2713" s="5"/>
      <c r="AQ2713" s="5"/>
      <c r="AR2713" s="32"/>
      <c r="AS2713" s="32"/>
      <c r="AT2713" s="28">
        <f>AR2713/($R2713*1000)</f>
        <v>0</v>
      </c>
      <c r="AU2713" s="28">
        <f>AS2713/($R2713*1000)</f>
        <v>0</v>
      </c>
      <c r="BB2713" s="1" t="s">
        <v>73</v>
      </c>
      <c r="BC2713" s="2">
        <v>42902</v>
      </c>
      <c r="BD2713" s="2">
        <v>43536</v>
      </c>
      <c r="BF2713" s="2">
        <v>44104</v>
      </c>
      <c r="BG2713" s="1" t="s">
        <v>91</v>
      </c>
      <c r="BH2713" s="1" t="s">
        <v>92</v>
      </c>
      <c r="BI2713" s="1" t="s">
        <v>93</v>
      </c>
      <c r="BJ2713" s="1" t="s">
        <v>3692</v>
      </c>
      <c r="BK2713" s="1" t="s">
        <v>725</v>
      </c>
      <c r="BL2713" s="1" t="s">
        <v>2376</v>
      </c>
      <c r="BM2713" s="1" t="s">
        <v>126</v>
      </c>
      <c r="BN2713" s="1" t="s">
        <v>4778</v>
      </c>
      <c r="BO2713" s="1">
        <v>200</v>
      </c>
      <c r="BP2713" s="1">
        <v>200</v>
      </c>
      <c r="BQ2713" s="1" t="s">
        <v>97</v>
      </c>
      <c r="BR2713" s="1" t="s">
        <v>98</v>
      </c>
      <c r="BS2713" s="1" t="s">
        <v>84</v>
      </c>
      <c r="BU2713" s="1">
        <v>0</v>
      </c>
      <c r="BV2713" s="1">
        <v>0</v>
      </c>
      <c r="BW2713" s="1">
        <v>0</v>
      </c>
      <c r="BX2713" s="1">
        <v>0</v>
      </c>
    </row>
    <row r="2714" spans="4:76" hidden="1" x14ac:dyDescent="0.25">
      <c r="D2714" s="4"/>
      <c r="E2714" s="5" t="str">
        <f>BJ2714</f>
        <v>DPP-2017-AUG</v>
      </c>
      <c r="F2714" s="5" t="str">
        <f>BK2714</f>
        <v>South</v>
      </c>
      <c r="H2714" s="5" t="str">
        <f>BB2714</f>
        <v>Done</v>
      </c>
      <c r="I2714" s="6" t="str">
        <f>BS2714</f>
        <v>Not Started</v>
      </c>
      <c r="J2714" s="1" t="s">
        <v>6000</v>
      </c>
      <c r="P2714" s="1" t="str">
        <f>BM2714</f>
        <v>NRIS</v>
      </c>
      <c r="R2714" s="1">
        <f>BP2714</f>
        <v>200</v>
      </c>
      <c r="T2714" s="1" t="str">
        <f>BQ2714</f>
        <v>Solar</v>
      </c>
      <c r="U2714" s="1" t="str">
        <f>BH2714</f>
        <v>New Madrid County</v>
      </c>
      <c r="V2714" s="1" t="str">
        <f>BI2714</f>
        <v>MO</v>
      </c>
      <c r="AB2714" s="1"/>
      <c r="AC2714" s="1"/>
      <c r="AJ2714" s="5"/>
      <c r="AK2714" s="5"/>
      <c r="AL2714" s="5"/>
      <c r="AM2714" s="5"/>
      <c r="AN2714" s="5"/>
      <c r="AO2714" s="5"/>
      <c r="AP2714" s="5"/>
      <c r="AQ2714" s="5"/>
      <c r="AR2714" s="32"/>
      <c r="AS2714" s="32"/>
      <c r="AT2714" s="28">
        <f>AR2714/($R2714*1000)</f>
        <v>0</v>
      </c>
      <c r="AU2714" s="28">
        <f>AS2714/($R2714*1000)</f>
        <v>0</v>
      </c>
      <c r="BB2714" s="1" t="s">
        <v>58</v>
      </c>
      <c r="BC2714" s="2">
        <v>42902</v>
      </c>
      <c r="BE2714" s="2">
        <v>43816</v>
      </c>
      <c r="BF2714" s="2">
        <v>44440</v>
      </c>
      <c r="BG2714" s="1" t="s">
        <v>59</v>
      </c>
      <c r="BH2714" s="1" t="s">
        <v>6001</v>
      </c>
      <c r="BI2714" s="1" t="s">
        <v>488</v>
      </c>
      <c r="BJ2714" s="1" t="s">
        <v>3692</v>
      </c>
      <c r="BK2714" s="1" t="s">
        <v>2395</v>
      </c>
      <c r="BL2714" s="1" t="s">
        <v>726</v>
      </c>
      <c r="BM2714" s="1" t="s">
        <v>126</v>
      </c>
      <c r="BN2714" s="1" t="s">
        <v>6002</v>
      </c>
      <c r="BO2714" s="1">
        <v>200</v>
      </c>
      <c r="BP2714" s="1">
        <v>200</v>
      </c>
      <c r="BQ2714" s="1" t="s">
        <v>1485</v>
      </c>
      <c r="BR2714" s="1" t="s">
        <v>1486</v>
      </c>
      <c r="BS2714" s="1" t="s">
        <v>84</v>
      </c>
      <c r="BT2714" s="2">
        <v>44835</v>
      </c>
      <c r="BU2714" s="1">
        <v>200</v>
      </c>
      <c r="BV2714" s="1">
        <v>200</v>
      </c>
      <c r="BW2714" s="1">
        <v>200</v>
      </c>
      <c r="BX2714" s="1">
        <v>200</v>
      </c>
    </row>
    <row r="2715" spans="4:76" hidden="1" x14ac:dyDescent="0.25">
      <c r="D2715" s="4"/>
      <c r="E2715" s="5" t="str">
        <f>BJ2715</f>
        <v>DPP-2017-AUG</v>
      </c>
      <c r="F2715" s="5" t="str">
        <f>BK2715</f>
        <v>South</v>
      </c>
      <c r="H2715" s="5" t="str">
        <f>BB2715</f>
        <v>Withdrawn</v>
      </c>
      <c r="I2715" s="6" t="str">
        <f>BS2715</f>
        <v>Not Started</v>
      </c>
      <c r="J2715" s="1" t="s">
        <v>4664</v>
      </c>
      <c r="P2715" s="1" t="str">
        <f>BM2715</f>
        <v>NRIS</v>
      </c>
      <c r="R2715" s="1">
        <f>BP2715</f>
        <v>200</v>
      </c>
      <c r="T2715" s="1" t="str">
        <f>BQ2715</f>
        <v>Solar</v>
      </c>
      <c r="U2715" s="1" t="str">
        <f>BH2715</f>
        <v>Washington County</v>
      </c>
      <c r="V2715" s="1" t="str">
        <f>BI2715</f>
        <v>MS</v>
      </c>
      <c r="AB2715" s="1"/>
      <c r="AC2715" s="1"/>
      <c r="AJ2715" s="5"/>
      <c r="AK2715" s="5"/>
      <c r="AL2715" s="5"/>
      <c r="AM2715" s="5"/>
      <c r="AN2715" s="5"/>
      <c r="AO2715" s="5"/>
      <c r="AP2715" s="5"/>
      <c r="AQ2715" s="5"/>
      <c r="AR2715" s="32"/>
      <c r="AS2715" s="32"/>
      <c r="AT2715" s="28">
        <f>AR2715/($R2715*1000)</f>
        <v>0</v>
      </c>
      <c r="AU2715" s="28">
        <f>AS2715/($R2715*1000)</f>
        <v>0</v>
      </c>
      <c r="BB2715" s="1" t="s">
        <v>73</v>
      </c>
      <c r="BC2715" s="2">
        <v>42902</v>
      </c>
      <c r="BD2715" s="2">
        <v>43472</v>
      </c>
      <c r="BF2715" s="2">
        <v>43723</v>
      </c>
      <c r="BG2715" s="1" t="s">
        <v>59</v>
      </c>
      <c r="BH2715" s="1" t="s">
        <v>395</v>
      </c>
      <c r="BI2715" s="1" t="s">
        <v>2526</v>
      </c>
      <c r="BJ2715" s="1" t="s">
        <v>3692</v>
      </c>
      <c r="BK2715" s="1" t="s">
        <v>2395</v>
      </c>
      <c r="BL2715" s="1" t="s">
        <v>726</v>
      </c>
      <c r="BM2715" s="1" t="s">
        <v>126</v>
      </c>
      <c r="BN2715" s="1" t="s">
        <v>4665</v>
      </c>
      <c r="BO2715" s="1">
        <v>200</v>
      </c>
      <c r="BP2715" s="1">
        <v>200</v>
      </c>
      <c r="BQ2715" s="1" t="s">
        <v>1485</v>
      </c>
      <c r="BR2715" s="1" t="s">
        <v>1486</v>
      </c>
      <c r="BS2715" s="1" t="s">
        <v>84</v>
      </c>
      <c r="BU2715" s="1">
        <v>0</v>
      </c>
      <c r="BV2715" s="1">
        <v>0</v>
      </c>
      <c r="BW2715" s="1">
        <v>0</v>
      </c>
      <c r="BX2715" s="1">
        <v>0</v>
      </c>
    </row>
    <row r="2716" spans="4:76" x14ac:dyDescent="0.25">
      <c r="D2716" s="4"/>
      <c r="E2716" s="5" t="str">
        <f>BJ2716</f>
        <v>DPP-2017-AUG</v>
      </c>
      <c r="F2716" s="5" t="str">
        <f>BK2716</f>
        <v>West</v>
      </c>
      <c r="G2716" s="5" t="str">
        <f>_xlfn.CONCAT(E2716,F2716)</f>
        <v>DPP-2017-AUGWest</v>
      </c>
      <c r="H2716" s="5" t="str">
        <f>BB2716</f>
        <v>Active</v>
      </c>
      <c r="I2716" s="6" t="str">
        <f>BS2716</f>
        <v>Not Started</v>
      </c>
      <c r="J2716" s="1" t="s">
        <v>6004</v>
      </c>
      <c r="P2716" s="1" t="str">
        <f>BM2716</f>
        <v>NRIS</v>
      </c>
      <c r="Q2716" s="1" t="s">
        <v>6202</v>
      </c>
      <c r="R2716" s="1">
        <f>BP2716</f>
        <v>200</v>
      </c>
      <c r="T2716" s="1" t="str">
        <f>BQ2716</f>
        <v>Solar</v>
      </c>
      <c r="U2716" s="1" t="str">
        <f>BH2716</f>
        <v>Cass County</v>
      </c>
      <c r="V2716" s="1" t="str">
        <f>BI2716</f>
        <v>ND</v>
      </c>
      <c r="Z2716" s="1">
        <v>1</v>
      </c>
      <c r="AA2716" s="1">
        <f>IF(H2716="Withdrawn",0,1)</f>
        <v>1</v>
      </c>
      <c r="AB2716" s="36">
        <v>800000</v>
      </c>
      <c r="AC2716" s="36">
        <v>1245693</v>
      </c>
      <c r="AJ2716" s="5"/>
      <c r="AK2716" s="32">
        <v>1345098</v>
      </c>
      <c r="AL2716" s="32">
        <f>SUM(AB2716:AK2716)</f>
        <v>3390791</v>
      </c>
      <c r="AM2716" s="32">
        <v>3759194</v>
      </c>
      <c r="AN2716" s="32">
        <v>122846445</v>
      </c>
      <c r="AO2716" s="32"/>
      <c r="AP2716" s="32">
        <v>16953953</v>
      </c>
      <c r="AQ2716" s="32"/>
      <c r="AR2716" s="32">
        <f>AM2716+AP2716</f>
        <v>20713147</v>
      </c>
      <c r="AS2716" s="32">
        <f>AR2716+AN2716+AO2716+AQ2716</f>
        <v>143559592</v>
      </c>
      <c r="AT2716" s="28">
        <f>AR2716/($R2716*1000)</f>
        <v>103.565735</v>
      </c>
      <c r="AU2716" s="28">
        <f>AS2716/($R2716*1000)</f>
        <v>717.79795999999999</v>
      </c>
      <c r="AV2716" s="16">
        <f>IF(P2716 = "NRIS",AS2716,AR2716)</f>
        <v>143559592</v>
      </c>
      <c r="BB2716" s="1" t="s">
        <v>2374</v>
      </c>
      <c r="BC2716" s="2">
        <v>42902</v>
      </c>
      <c r="BF2716" s="2">
        <v>44043</v>
      </c>
      <c r="BG2716" s="1" t="s">
        <v>91</v>
      </c>
      <c r="BH2716" s="1" t="s">
        <v>226</v>
      </c>
      <c r="BI2716" s="1" t="s">
        <v>194</v>
      </c>
      <c r="BJ2716" s="1" t="s">
        <v>3692</v>
      </c>
      <c r="BK2716" s="1" t="s">
        <v>725</v>
      </c>
      <c r="BL2716" s="1" t="s">
        <v>2376</v>
      </c>
      <c r="BM2716" s="1" t="s">
        <v>126</v>
      </c>
      <c r="BN2716" s="1" t="s">
        <v>5085</v>
      </c>
      <c r="BO2716" s="1">
        <v>200</v>
      </c>
      <c r="BP2716" s="1">
        <v>200</v>
      </c>
      <c r="BQ2716" s="1" t="s">
        <v>1485</v>
      </c>
      <c r="BR2716" s="1" t="s">
        <v>1486</v>
      </c>
      <c r="BS2716" s="1" t="s">
        <v>84</v>
      </c>
      <c r="BU2716" s="1">
        <v>200</v>
      </c>
      <c r="BV2716" s="1">
        <v>200</v>
      </c>
      <c r="BW2716" s="1">
        <v>200</v>
      </c>
      <c r="BX2716" s="1">
        <v>200</v>
      </c>
    </row>
    <row r="2717" spans="4:76" hidden="1" x14ac:dyDescent="0.25">
      <c r="D2717" s="4"/>
      <c r="E2717" s="5" t="str">
        <f>BJ2717</f>
        <v>DPP-2017-AUG</v>
      </c>
      <c r="F2717" s="5" t="str">
        <f>BK2717</f>
        <v>East (ATC)</v>
      </c>
      <c r="H2717" s="5" t="str">
        <f>BB2717</f>
        <v>Done</v>
      </c>
      <c r="I2717" s="6" t="str">
        <f>BS2717</f>
        <v>Under Construction</v>
      </c>
      <c r="J2717" s="1" t="s">
        <v>6005</v>
      </c>
      <c r="P2717" s="1" t="str">
        <f>BM2717</f>
        <v>NRIS</v>
      </c>
      <c r="R2717" s="1">
        <f>BP2717</f>
        <v>200</v>
      </c>
      <c r="T2717" s="1" t="str">
        <f>BQ2717</f>
        <v>Solar</v>
      </c>
      <c r="U2717" s="1" t="str">
        <f>BH2717</f>
        <v>Grant County</v>
      </c>
      <c r="V2717" s="1" t="str">
        <f>BI2717</f>
        <v>WI</v>
      </c>
      <c r="AB2717" s="1"/>
      <c r="AC2717" s="1"/>
      <c r="AJ2717" s="5"/>
      <c r="AK2717" s="5"/>
      <c r="AL2717" s="5"/>
      <c r="AM2717" s="5"/>
      <c r="AN2717" s="5"/>
      <c r="AO2717" s="5"/>
      <c r="AP2717" s="5"/>
      <c r="AQ2717" s="5"/>
      <c r="AR2717" s="32"/>
      <c r="AS2717" s="32"/>
      <c r="AT2717" s="28">
        <f>AR2717/($R2717*1000)</f>
        <v>0</v>
      </c>
      <c r="AU2717" s="28">
        <f>AS2717/($R2717*1000)</f>
        <v>0</v>
      </c>
      <c r="BB2717" s="1" t="s">
        <v>58</v>
      </c>
      <c r="BC2717" s="2">
        <v>42902</v>
      </c>
      <c r="BE2717" s="2">
        <v>43938</v>
      </c>
      <c r="BF2717" s="2">
        <v>43723</v>
      </c>
      <c r="BG2717" s="1" t="s">
        <v>74</v>
      </c>
      <c r="BH2717" s="1" t="s">
        <v>204</v>
      </c>
      <c r="BI2717" s="1" t="s">
        <v>76</v>
      </c>
      <c r="BJ2717" s="1" t="s">
        <v>3692</v>
      </c>
      <c r="BK2717" s="1" t="s">
        <v>2196</v>
      </c>
      <c r="BL2717" s="1" t="s">
        <v>726</v>
      </c>
      <c r="BM2717" s="1" t="s">
        <v>126</v>
      </c>
      <c r="BN2717" s="1" t="s">
        <v>6006</v>
      </c>
      <c r="BO2717" s="1">
        <v>200</v>
      </c>
      <c r="BP2717" s="1">
        <v>200</v>
      </c>
      <c r="BQ2717" s="1" t="s">
        <v>1485</v>
      </c>
      <c r="BR2717" s="1" t="s">
        <v>1486</v>
      </c>
      <c r="BS2717" s="1" t="s">
        <v>71</v>
      </c>
      <c r="BT2717" s="2">
        <v>45108</v>
      </c>
      <c r="BU2717" s="1">
        <v>200</v>
      </c>
      <c r="BV2717" s="1">
        <v>200</v>
      </c>
      <c r="BW2717" s="1">
        <v>200</v>
      </c>
      <c r="BX2717" s="1">
        <v>200</v>
      </c>
    </row>
    <row r="2718" spans="4:76" hidden="1" x14ac:dyDescent="0.25">
      <c r="D2718" s="4"/>
      <c r="E2718" s="5" t="str">
        <f>BJ2718</f>
        <v>DPP-2017-AUG</v>
      </c>
      <c r="F2718" s="5" t="str">
        <f>BK2718</f>
        <v>South</v>
      </c>
      <c r="H2718" s="5" t="str">
        <f>BB2718</f>
        <v>Withdrawn</v>
      </c>
      <c r="I2718" s="6" t="str">
        <f>BS2718</f>
        <v>Not Started</v>
      </c>
      <c r="J2718" s="1" t="s">
        <v>4666</v>
      </c>
      <c r="P2718" s="1" t="str">
        <f>BM2718</f>
        <v>ERIS</v>
      </c>
      <c r="R2718" s="1">
        <f>BP2718</f>
        <v>100</v>
      </c>
      <c r="T2718" s="1" t="str">
        <f>BQ2718</f>
        <v>Solar</v>
      </c>
      <c r="U2718" s="1" t="str">
        <f>BH2718</f>
        <v>Poinsett County</v>
      </c>
      <c r="V2718" s="1" t="str">
        <f>BI2718</f>
        <v>AR</v>
      </c>
      <c r="AB2718" s="1"/>
      <c r="AC2718" s="1"/>
      <c r="AJ2718" s="5"/>
      <c r="AK2718" s="5"/>
      <c r="AL2718" s="5"/>
      <c r="AM2718" s="5"/>
      <c r="AN2718" s="5"/>
      <c r="AO2718" s="5"/>
      <c r="AP2718" s="5"/>
      <c r="AQ2718" s="5"/>
      <c r="AR2718" s="32"/>
      <c r="AS2718" s="32"/>
      <c r="AT2718" s="28">
        <f>AR2718/($R2718*1000)</f>
        <v>0</v>
      </c>
      <c r="AU2718" s="28">
        <f>AS2718/($R2718*1000)</f>
        <v>0</v>
      </c>
      <c r="BB2718" s="1" t="s">
        <v>73</v>
      </c>
      <c r="BC2718" s="2">
        <v>42902</v>
      </c>
      <c r="BD2718" s="2">
        <v>43472</v>
      </c>
      <c r="BF2718" s="2">
        <v>43983</v>
      </c>
      <c r="BG2718" s="1" t="s">
        <v>59</v>
      </c>
      <c r="BH2718" s="1" t="s">
        <v>4667</v>
      </c>
      <c r="BI2718" s="1" t="s">
        <v>2394</v>
      </c>
      <c r="BJ2718" s="1" t="s">
        <v>3692</v>
      </c>
      <c r="BK2718" s="1" t="s">
        <v>2395</v>
      </c>
      <c r="BL2718" s="1" t="s">
        <v>726</v>
      </c>
      <c r="BM2718" s="1" t="s">
        <v>62</v>
      </c>
      <c r="BN2718" s="1" t="s">
        <v>4668</v>
      </c>
      <c r="BO2718" s="1">
        <v>100</v>
      </c>
      <c r="BP2718" s="1">
        <v>100</v>
      </c>
      <c r="BQ2718" s="1" t="s">
        <v>1485</v>
      </c>
      <c r="BR2718" s="1" t="s">
        <v>1486</v>
      </c>
      <c r="BS2718" s="1" t="s">
        <v>84</v>
      </c>
      <c r="BU2718" s="1">
        <v>0</v>
      </c>
      <c r="BV2718" s="1">
        <v>0</v>
      </c>
      <c r="BW2718" s="1">
        <v>0</v>
      </c>
      <c r="BX2718" s="1">
        <v>0</v>
      </c>
    </row>
    <row r="2719" spans="4:76" hidden="1" x14ac:dyDescent="0.25">
      <c r="D2719" s="4"/>
      <c r="E2719" s="5" t="str">
        <f>BJ2719</f>
        <v>DPP-2017-AUG</v>
      </c>
      <c r="F2719" s="5" t="str">
        <f>BK2719</f>
        <v>Central</v>
      </c>
      <c r="H2719" s="5" t="str">
        <f>BB2719</f>
        <v>Done</v>
      </c>
      <c r="I2719" s="6" t="str">
        <f>BS2719</f>
        <v>Under Construction</v>
      </c>
      <c r="J2719" s="1" t="s">
        <v>6008</v>
      </c>
      <c r="P2719" s="1" t="str">
        <f>BM2719</f>
        <v>NRIS</v>
      </c>
      <c r="R2719" s="1">
        <f>BP2719</f>
        <v>200</v>
      </c>
      <c r="T2719" s="1" t="str">
        <f>BQ2719</f>
        <v>Solar</v>
      </c>
      <c r="U2719" s="1" t="str">
        <f>BH2719</f>
        <v>Coles County</v>
      </c>
      <c r="V2719" s="1" t="str">
        <f>BI2719</f>
        <v>IL</v>
      </c>
      <c r="AB2719" s="1"/>
      <c r="AC2719" s="1"/>
      <c r="AJ2719" s="5"/>
      <c r="AK2719" s="5"/>
      <c r="AL2719" s="5"/>
      <c r="AM2719" s="5"/>
      <c r="AN2719" s="5"/>
      <c r="AO2719" s="5"/>
      <c r="AP2719" s="5"/>
      <c r="AQ2719" s="5"/>
      <c r="AR2719" s="32"/>
      <c r="AS2719" s="32"/>
      <c r="AT2719" s="28">
        <f>AR2719/($R2719*1000)</f>
        <v>0</v>
      </c>
      <c r="AU2719" s="28">
        <f>AS2719/($R2719*1000)</f>
        <v>0</v>
      </c>
      <c r="BB2719" s="1" t="s">
        <v>58</v>
      </c>
      <c r="BC2719" s="2">
        <v>42902</v>
      </c>
      <c r="BE2719" s="2">
        <v>43809</v>
      </c>
      <c r="BF2719" s="2">
        <v>44074</v>
      </c>
      <c r="BG2719" s="1" t="s">
        <v>2444</v>
      </c>
      <c r="BH2719" s="1" t="s">
        <v>1412</v>
      </c>
      <c r="BI2719" s="1" t="s">
        <v>124</v>
      </c>
      <c r="BJ2719" s="1" t="s">
        <v>3692</v>
      </c>
      <c r="BK2719" s="1" t="s">
        <v>2435</v>
      </c>
      <c r="BL2719" s="1" t="s">
        <v>726</v>
      </c>
      <c r="BM2719" s="1" t="s">
        <v>126</v>
      </c>
      <c r="BN2719" s="1" t="s">
        <v>6009</v>
      </c>
      <c r="BO2719" s="1">
        <v>200</v>
      </c>
      <c r="BP2719" s="1">
        <v>200</v>
      </c>
      <c r="BQ2719" s="1" t="s">
        <v>1485</v>
      </c>
      <c r="BR2719" s="1" t="s">
        <v>1486</v>
      </c>
      <c r="BS2719" s="1" t="s">
        <v>71</v>
      </c>
      <c r="BT2719" s="2">
        <v>44135</v>
      </c>
      <c r="BU2719" s="1">
        <v>200</v>
      </c>
      <c r="BV2719" s="1">
        <v>170</v>
      </c>
      <c r="BW2719" s="1">
        <v>200</v>
      </c>
      <c r="BX2719" s="1">
        <v>170</v>
      </c>
    </row>
    <row r="2720" spans="4:76" hidden="1" x14ac:dyDescent="0.25">
      <c r="D2720" s="4"/>
      <c r="E2720" s="5">
        <f>BJ2720</f>
        <v>0</v>
      </c>
      <c r="F2720" s="5">
        <f>BK2720</f>
        <v>0</v>
      </c>
      <c r="H2720" s="5" t="str">
        <f>BB2720</f>
        <v>Done</v>
      </c>
      <c r="I2720" s="6" t="str">
        <f>BS2720</f>
        <v>Not Started</v>
      </c>
      <c r="J2720" s="1" t="s">
        <v>6010</v>
      </c>
      <c r="P2720" s="1" t="str">
        <f>BM2720</f>
        <v>NRIS</v>
      </c>
      <c r="R2720" s="1">
        <f>BP2720</f>
        <v>0</v>
      </c>
      <c r="T2720" s="1" t="str">
        <f>BQ2720</f>
        <v>Wind</v>
      </c>
      <c r="U2720" s="1" t="str">
        <f>BH2720</f>
        <v>Murray County, Pipestone County</v>
      </c>
      <c r="V2720" s="1" t="str">
        <f>BI2720</f>
        <v>MN</v>
      </c>
      <c r="AB2720" s="1"/>
      <c r="AC2720" s="1"/>
      <c r="AJ2720" s="5"/>
      <c r="AK2720" s="5"/>
      <c r="AL2720" s="5"/>
      <c r="AM2720" s="5"/>
      <c r="AN2720" s="5"/>
      <c r="AO2720" s="5"/>
      <c r="AP2720" s="5"/>
      <c r="AQ2720" s="5"/>
      <c r="AR2720" s="32"/>
      <c r="AS2720" s="32"/>
      <c r="AT2720" s="28" t="e">
        <f>AR2720/($R2720*1000)</f>
        <v>#DIV/0!</v>
      </c>
      <c r="AU2720" s="28" t="e">
        <f>AS2720/($R2720*1000)</f>
        <v>#DIV/0!</v>
      </c>
      <c r="BB2720" s="1" t="s">
        <v>58</v>
      </c>
      <c r="BC2720" s="2">
        <v>42951</v>
      </c>
      <c r="BF2720" s="2">
        <v>42614</v>
      </c>
      <c r="BG2720" s="1" t="s">
        <v>91</v>
      </c>
      <c r="BH2720" s="1" t="s">
        <v>6011</v>
      </c>
      <c r="BI2720" s="1" t="s">
        <v>93</v>
      </c>
      <c r="BM2720" s="1" t="s">
        <v>126</v>
      </c>
      <c r="BN2720" s="1" t="s">
        <v>6012</v>
      </c>
      <c r="BO2720" s="1">
        <v>0</v>
      </c>
      <c r="BP2720" s="1">
        <v>0</v>
      </c>
      <c r="BQ2720" s="1" t="s">
        <v>97</v>
      </c>
      <c r="BR2720" s="1" t="s">
        <v>98</v>
      </c>
      <c r="BS2720" s="1" t="s">
        <v>84</v>
      </c>
      <c r="BU2720" s="1">
        <v>0</v>
      </c>
      <c r="BV2720" s="1">
        <v>0</v>
      </c>
      <c r="BW2720" s="1">
        <v>0</v>
      </c>
      <c r="BX2720" s="1">
        <v>0</v>
      </c>
    </row>
    <row r="2721" spans="4:76" hidden="1" x14ac:dyDescent="0.25">
      <c r="D2721" s="4"/>
      <c r="E2721" s="5" t="str">
        <f>BJ2721</f>
        <v>DPP-2018-APR</v>
      </c>
      <c r="F2721" s="5" t="str">
        <f>BK2721</f>
        <v>West</v>
      </c>
      <c r="H2721" s="5" t="str">
        <f>BB2721</f>
        <v>Withdrawn</v>
      </c>
      <c r="I2721" s="6" t="str">
        <f>BS2721</f>
        <v>Not Started</v>
      </c>
      <c r="J2721" s="1" t="s">
        <v>5326</v>
      </c>
      <c r="P2721" s="1" t="str">
        <f>BM2721</f>
        <v>ERIS</v>
      </c>
      <c r="R2721" s="1">
        <f>BP2721</f>
        <v>80</v>
      </c>
      <c r="T2721" s="1" t="str">
        <f>BQ2721</f>
        <v>Wind</v>
      </c>
      <c r="U2721" s="1" t="str">
        <f>BH2721</f>
        <v>Kittson County</v>
      </c>
      <c r="V2721" s="1" t="str">
        <f>BI2721</f>
        <v>MN</v>
      </c>
      <c r="AB2721" s="1"/>
      <c r="AC2721" s="1"/>
      <c r="AJ2721" s="5"/>
      <c r="AK2721" s="5"/>
      <c r="AL2721" s="5"/>
      <c r="AM2721" s="5"/>
      <c r="AN2721" s="5"/>
      <c r="AO2721" s="5"/>
      <c r="AP2721" s="5"/>
      <c r="AQ2721" s="5"/>
      <c r="AR2721" s="32"/>
      <c r="AS2721" s="32"/>
      <c r="AT2721" s="28">
        <f>AR2721/($R2721*1000)</f>
        <v>0</v>
      </c>
      <c r="AU2721" s="28">
        <f>AS2721/($R2721*1000)</f>
        <v>0</v>
      </c>
      <c r="BB2721" s="1" t="s">
        <v>73</v>
      </c>
      <c r="BC2721" s="2">
        <v>43133</v>
      </c>
      <c r="BD2721" s="2">
        <v>43915</v>
      </c>
      <c r="BF2721" s="2">
        <v>43419</v>
      </c>
      <c r="BG2721" s="1" t="s">
        <v>203</v>
      </c>
      <c r="BH2721" s="1" t="s">
        <v>2259</v>
      </c>
      <c r="BI2721" s="1" t="s">
        <v>93</v>
      </c>
      <c r="BJ2721" s="1" t="s">
        <v>2375</v>
      </c>
      <c r="BK2721" s="1" t="s">
        <v>725</v>
      </c>
      <c r="BL2721" s="1" t="s">
        <v>2376</v>
      </c>
      <c r="BM2721" s="1" t="s">
        <v>62</v>
      </c>
      <c r="BN2721" s="1" t="s">
        <v>5327</v>
      </c>
      <c r="BO2721" s="1">
        <v>80</v>
      </c>
      <c r="BP2721" s="1">
        <v>80</v>
      </c>
      <c r="BQ2721" s="1" t="s">
        <v>97</v>
      </c>
      <c r="BR2721" s="1" t="s">
        <v>98</v>
      </c>
      <c r="BS2721" s="1" t="s">
        <v>84</v>
      </c>
      <c r="BU2721" s="1">
        <v>0</v>
      </c>
      <c r="BV2721" s="1">
        <v>0</v>
      </c>
      <c r="BW2721" s="1">
        <v>0</v>
      </c>
      <c r="BX2721" s="1">
        <v>0</v>
      </c>
    </row>
    <row r="2722" spans="4:76" x14ac:dyDescent="0.25">
      <c r="D2722" s="4"/>
      <c r="E2722" s="5" t="str">
        <f>BJ2722</f>
        <v>DPP-2018-APR</v>
      </c>
      <c r="F2722" s="5" t="str">
        <f>BK2722</f>
        <v>West</v>
      </c>
      <c r="G2722" s="5" t="str">
        <f>_xlfn.CONCAT(E2722,F2722)</f>
        <v>DPP-2018-APRWest</v>
      </c>
      <c r="H2722" s="5" t="str">
        <f>BB2722</f>
        <v>Withdrawn</v>
      </c>
      <c r="I2722" s="6" t="str">
        <f>BS2722</f>
        <v>Not Started</v>
      </c>
      <c r="J2722" s="1" t="s">
        <v>5902</v>
      </c>
      <c r="P2722" s="1" t="str">
        <f>BM2722</f>
        <v>ERIS</v>
      </c>
      <c r="Q2722" s="1" t="s">
        <v>6202</v>
      </c>
      <c r="R2722" s="1">
        <f>BP2722</f>
        <v>54</v>
      </c>
      <c r="T2722" s="1" t="str">
        <f>BQ2722</f>
        <v>Wind</v>
      </c>
      <c r="U2722" s="1" t="str">
        <f>BH2722</f>
        <v>Corson County</v>
      </c>
      <c r="V2722" s="1" t="str">
        <f>BI2722</f>
        <v>SD</v>
      </c>
      <c r="Z2722" s="1">
        <v>1</v>
      </c>
      <c r="AA2722" s="1">
        <f>IF(H2722="Withdrawn",0,1)</f>
        <v>0</v>
      </c>
      <c r="AB2722" s="36">
        <v>216000</v>
      </c>
      <c r="AC2722" s="36">
        <v>400435</v>
      </c>
      <c r="AJ2722" s="5"/>
      <c r="AK2722" s="32">
        <v>318010</v>
      </c>
      <c r="AL2722" s="32">
        <f>SUM(AB2722:AK2722)</f>
        <v>934445</v>
      </c>
      <c r="AM2722" s="32">
        <v>8700000</v>
      </c>
      <c r="AN2722" s="32">
        <v>0</v>
      </c>
      <c r="AO2722" s="32">
        <v>0</v>
      </c>
      <c r="AP2722" s="32">
        <f>196182+4476041</f>
        <v>4672223</v>
      </c>
      <c r="AQ2722" s="32">
        <v>0</v>
      </c>
      <c r="AR2722" s="32">
        <f>AM2722+AP2722</f>
        <v>13372223</v>
      </c>
      <c r="AS2722" s="32">
        <f>AR2722+AN2722+AO2722+AQ2722</f>
        <v>13372223</v>
      </c>
      <c r="AT2722" s="28">
        <f>AR2722/($R2722*1000)</f>
        <v>247.63375925925925</v>
      </c>
      <c r="AU2722" s="28">
        <f>AS2722/($R2722*1000)</f>
        <v>247.63375925925925</v>
      </c>
      <c r="AV2722" s="16">
        <f>IF(P2722 = "NRIS",AS2722,AR2722)</f>
        <v>13372223</v>
      </c>
      <c r="BB2722" s="1" t="s">
        <v>73</v>
      </c>
      <c r="BC2722" s="2">
        <v>43136</v>
      </c>
      <c r="BD2722" s="2">
        <v>44264</v>
      </c>
      <c r="BF2722" s="2">
        <v>44805</v>
      </c>
      <c r="BG2722" s="1" t="s">
        <v>2485</v>
      </c>
      <c r="BH2722" s="1" t="s">
        <v>1428</v>
      </c>
      <c r="BI2722" s="1" t="s">
        <v>205</v>
      </c>
      <c r="BJ2722" s="1" t="s">
        <v>2375</v>
      </c>
      <c r="BK2722" s="1" t="s">
        <v>725</v>
      </c>
      <c r="BL2722" s="1" t="s">
        <v>2376</v>
      </c>
      <c r="BM2722" s="1" t="s">
        <v>62</v>
      </c>
      <c r="BN2722" s="1" t="s">
        <v>5903</v>
      </c>
      <c r="BO2722" s="1">
        <v>54</v>
      </c>
      <c r="BP2722" s="1">
        <v>54</v>
      </c>
      <c r="BQ2722" s="1" t="s">
        <v>97</v>
      </c>
      <c r="BR2722" s="1" t="s">
        <v>98</v>
      </c>
      <c r="BS2722" s="1" t="s">
        <v>84</v>
      </c>
      <c r="BU2722" s="1">
        <v>54</v>
      </c>
      <c r="BV2722" s="1">
        <v>54</v>
      </c>
      <c r="BW2722" s="1">
        <v>0</v>
      </c>
      <c r="BX2722" s="1">
        <v>0</v>
      </c>
    </row>
    <row r="2723" spans="4:76" x14ac:dyDescent="0.25">
      <c r="D2723" s="4"/>
      <c r="E2723" s="5" t="str">
        <f>BJ2723</f>
        <v>DPP-2018-APR</v>
      </c>
      <c r="F2723" s="5" t="str">
        <f>BK2723</f>
        <v>West</v>
      </c>
      <c r="G2723" s="5" t="str">
        <f>_xlfn.CONCAT(E2723,F2723)</f>
        <v>DPP-2018-APRWest</v>
      </c>
      <c r="H2723" s="5" t="str">
        <f>BB2723</f>
        <v>Active</v>
      </c>
      <c r="I2723" s="6" t="str">
        <f>BS2723</f>
        <v>Not Started</v>
      </c>
      <c r="J2723" s="1" t="s">
        <v>6017</v>
      </c>
      <c r="P2723" s="1" t="str">
        <f>BM2723</f>
        <v>External NRIS</v>
      </c>
      <c r="Q2723" s="1" t="s">
        <v>6202</v>
      </c>
      <c r="R2723" s="1">
        <f>BP2723</f>
        <v>1.4</v>
      </c>
      <c r="T2723" s="1" t="str">
        <f>BQ2723</f>
        <v>Solar</v>
      </c>
      <c r="U2723" s="1" t="str">
        <f>BH2723</f>
        <v>Johnson County</v>
      </c>
      <c r="V2723" s="1" t="str">
        <f>BI2723</f>
        <v>IA</v>
      </c>
      <c r="Z2723" s="1">
        <v>1</v>
      </c>
      <c r="AA2723" s="1">
        <f>IF(H2723="Withdrawn",0,1)</f>
        <v>1</v>
      </c>
      <c r="AB2723" s="36">
        <v>5600</v>
      </c>
      <c r="AC2723" s="36">
        <v>0</v>
      </c>
      <c r="AJ2723" s="5"/>
      <c r="AK2723" s="32">
        <v>0</v>
      </c>
      <c r="AL2723" s="32">
        <f>SUM(AB2723:AK2723)</f>
        <v>5600</v>
      </c>
      <c r="AM2723" s="32">
        <v>0</v>
      </c>
      <c r="AN2723" s="32">
        <v>0</v>
      </c>
      <c r="AO2723" s="32">
        <v>0</v>
      </c>
      <c r="AP2723" s="32">
        <v>0</v>
      </c>
      <c r="AQ2723" s="32">
        <v>0</v>
      </c>
      <c r="AR2723" s="32">
        <f>AM2723+AP2723</f>
        <v>0</v>
      </c>
      <c r="AS2723" s="32">
        <f>AR2723+AN2723+AO2723+AQ2723</f>
        <v>0</v>
      </c>
      <c r="AT2723" s="28">
        <f>AR2723/($R2723*1000)</f>
        <v>0</v>
      </c>
      <c r="AU2723" s="28">
        <f>AS2723/($R2723*1000)</f>
        <v>0</v>
      </c>
      <c r="AV2723" s="16">
        <f>IF(P2723 = "NRIS",AS2723,AR2723)</f>
        <v>0</v>
      </c>
      <c r="BB2723" s="1" t="s">
        <v>2374</v>
      </c>
      <c r="BC2723" s="2">
        <v>43167</v>
      </c>
      <c r="BF2723" s="2">
        <v>42673</v>
      </c>
      <c r="BG2723" s="1" t="s">
        <v>87</v>
      </c>
      <c r="BH2723" s="1" t="s">
        <v>324</v>
      </c>
      <c r="BI2723" s="1" t="s">
        <v>89</v>
      </c>
      <c r="BJ2723" s="1" t="s">
        <v>2375</v>
      </c>
      <c r="BK2723" s="1" t="s">
        <v>725</v>
      </c>
      <c r="BL2723" s="1" t="s">
        <v>2376</v>
      </c>
      <c r="BM2723" s="1" t="s">
        <v>2993</v>
      </c>
      <c r="BN2723" s="1" t="s">
        <v>6016</v>
      </c>
      <c r="BO2723" s="1">
        <v>1.4</v>
      </c>
      <c r="BP2723" s="1">
        <v>1.4</v>
      </c>
      <c r="BQ2723" s="1" t="s">
        <v>1485</v>
      </c>
      <c r="BR2723" s="1" t="s">
        <v>1486</v>
      </c>
      <c r="BS2723" s="1" t="s">
        <v>84</v>
      </c>
      <c r="BU2723" s="1">
        <v>1.4</v>
      </c>
      <c r="BV2723" s="1">
        <v>1.4</v>
      </c>
      <c r="BW2723" s="1">
        <v>1.4</v>
      </c>
      <c r="BX2723" s="1">
        <v>1.4</v>
      </c>
    </row>
    <row r="2724" spans="4:76" x14ac:dyDescent="0.25">
      <c r="D2724" s="4"/>
      <c r="E2724" s="5" t="str">
        <f>BJ2724</f>
        <v>DPP-2018-APR</v>
      </c>
      <c r="F2724" s="5" t="str">
        <f>BK2724</f>
        <v>Central</v>
      </c>
      <c r="G2724" s="5" t="str">
        <f>_xlfn.CONCAT(E2724,F2724)</f>
        <v>DPP-2018-APRCentral</v>
      </c>
      <c r="H2724" s="5" t="str">
        <f>BB2724</f>
        <v>Active</v>
      </c>
      <c r="I2724" s="6" t="str">
        <f>BS2724</f>
        <v>Not Started</v>
      </c>
      <c r="J2724" s="1" t="s">
        <v>6020</v>
      </c>
      <c r="P2724" s="1" t="str">
        <f>BM2724</f>
        <v>NRIS</v>
      </c>
      <c r="Q2724" s="1" t="s">
        <v>6202</v>
      </c>
      <c r="R2724" s="1">
        <f>BP2724</f>
        <v>200</v>
      </c>
      <c r="T2724" s="1" t="str">
        <f>BQ2724</f>
        <v>Solar</v>
      </c>
      <c r="U2724" s="1" t="str">
        <f>BH2724</f>
        <v>Ralls County</v>
      </c>
      <c r="V2724" s="1" t="str">
        <f>BI2724</f>
        <v>MO</v>
      </c>
      <c r="Z2724" s="1">
        <v>1</v>
      </c>
      <c r="AA2724" s="1">
        <f>IF(H2724="Withdrawn",0,1)</f>
        <v>1</v>
      </c>
      <c r="AB2724" s="36">
        <v>800000</v>
      </c>
      <c r="AC2724" s="36">
        <v>9725</v>
      </c>
      <c r="AJ2724" s="5"/>
      <c r="AK2724" s="32">
        <v>1171203</v>
      </c>
      <c r="AL2724" s="32">
        <f>SUM(AB2724:AK2724)</f>
        <v>1980928</v>
      </c>
      <c r="AM2724" s="32"/>
      <c r="AN2724" s="32"/>
      <c r="AO2724" s="32">
        <v>0</v>
      </c>
      <c r="AP2724" s="32">
        <f>1170000</f>
        <v>1170000</v>
      </c>
      <c r="AQ2724" s="32">
        <v>8734641</v>
      </c>
      <c r="AR2724" s="32">
        <f>AM2724+AP2724</f>
        <v>1170000</v>
      </c>
      <c r="AS2724" s="32">
        <f>AR2724+AN2724+AO2724+AQ2724</f>
        <v>9904641</v>
      </c>
      <c r="AT2724" s="28">
        <f>AR2724/($R2724*1000)</f>
        <v>5.85</v>
      </c>
      <c r="AU2724" s="28">
        <f>AS2724/($R2724*1000)</f>
        <v>49.523204999999997</v>
      </c>
      <c r="AV2724" s="16">
        <f>IF(P2724 = "NRIS",AS2724,AR2724)</f>
        <v>9904641</v>
      </c>
      <c r="BB2724" s="1" t="s">
        <v>2374</v>
      </c>
      <c r="BC2724" s="2">
        <v>43168</v>
      </c>
      <c r="BF2724" s="2">
        <v>44454</v>
      </c>
      <c r="BG2724" s="1" t="s">
        <v>486</v>
      </c>
      <c r="BH2724" s="1" t="s">
        <v>2946</v>
      </c>
      <c r="BI2724" s="1" t="s">
        <v>488</v>
      </c>
      <c r="BJ2724" s="1" t="s">
        <v>2375</v>
      </c>
      <c r="BK2724" s="1" t="s">
        <v>2435</v>
      </c>
      <c r="BL2724" s="1" t="s">
        <v>2376</v>
      </c>
      <c r="BM2724" s="1" t="s">
        <v>126</v>
      </c>
      <c r="BN2724" s="1" t="s">
        <v>5115</v>
      </c>
      <c r="BO2724" s="1">
        <v>200</v>
      </c>
      <c r="BP2724" s="1">
        <v>200</v>
      </c>
      <c r="BQ2724" s="1" t="s">
        <v>1485</v>
      </c>
      <c r="BR2724" s="1" t="s">
        <v>1486</v>
      </c>
      <c r="BS2724" s="1" t="s">
        <v>84</v>
      </c>
      <c r="BU2724" s="1">
        <v>200</v>
      </c>
      <c r="BV2724" s="1">
        <v>200</v>
      </c>
      <c r="BW2724" s="1">
        <v>200</v>
      </c>
      <c r="BX2724" s="1">
        <v>200</v>
      </c>
    </row>
    <row r="2725" spans="4:76" hidden="1" x14ac:dyDescent="0.25">
      <c r="D2725" s="4"/>
      <c r="E2725" s="5" t="str">
        <f>BJ2725</f>
        <v>DPP-2018-APR</v>
      </c>
      <c r="F2725" s="5" t="str">
        <f>BK2725</f>
        <v>Central</v>
      </c>
      <c r="H2725" s="5" t="str">
        <f>BB2725</f>
        <v>Withdrawn</v>
      </c>
      <c r="I2725" s="6" t="str">
        <f>BS2725</f>
        <v>Not Started</v>
      </c>
      <c r="J2725" s="1" t="s">
        <v>4785</v>
      </c>
      <c r="P2725" s="1" t="str">
        <f>BM2725</f>
        <v>NRIS</v>
      </c>
      <c r="Q2725" s="1" t="s">
        <v>6202</v>
      </c>
      <c r="R2725" s="1">
        <f>BP2725</f>
        <v>800</v>
      </c>
      <c r="T2725" s="1" t="str">
        <f>BQ2725</f>
        <v>Wind</v>
      </c>
      <c r="U2725" s="1" t="str">
        <f>BH2725</f>
        <v>Mercer County,Putnam County,Sullivan County</v>
      </c>
      <c r="V2725" s="1" t="str">
        <f>BI2725</f>
        <v>MO</v>
      </c>
      <c r="Z2725" s="1">
        <v>0</v>
      </c>
      <c r="AA2725" s="1">
        <f>IF(H2725="Withdrawn",0,1)</f>
        <v>0</v>
      </c>
      <c r="AB2725" s="1"/>
      <c r="AC2725" s="1"/>
      <c r="AJ2725" s="5"/>
      <c r="AK2725" s="5"/>
      <c r="AL2725" s="5"/>
      <c r="AM2725" s="5"/>
      <c r="AN2725" s="5"/>
      <c r="AO2725" s="5"/>
      <c r="AP2725" s="5"/>
      <c r="AQ2725" s="5"/>
      <c r="AR2725" s="32"/>
      <c r="AS2725" s="32"/>
      <c r="AT2725" s="28">
        <f>AR2725/($R2725*1000)</f>
        <v>0</v>
      </c>
      <c r="AU2725" s="28">
        <f>AS2725/($R2725*1000)</f>
        <v>0</v>
      </c>
      <c r="BB2725" s="1" t="s">
        <v>73</v>
      </c>
      <c r="BC2725" s="2">
        <v>43168</v>
      </c>
      <c r="BD2725" s="2">
        <v>43543</v>
      </c>
      <c r="BF2725" s="2">
        <v>40422</v>
      </c>
      <c r="BG2725" s="1" t="s">
        <v>2444</v>
      </c>
      <c r="BH2725" s="1" t="s">
        <v>4786</v>
      </c>
      <c r="BI2725" s="1" t="s">
        <v>488</v>
      </c>
      <c r="BJ2725" s="1" t="s">
        <v>2375</v>
      </c>
      <c r="BK2725" s="1" t="s">
        <v>2435</v>
      </c>
      <c r="BL2725" s="1" t="s">
        <v>2376</v>
      </c>
      <c r="BM2725" s="1" t="s">
        <v>126</v>
      </c>
      <c r="BN2725" s="1" t="s">
        <v>4787</v>
      </c>
      <c r="BO2725" s="1">
        <v>800</v>
      </c>
      <c r="BP2725" s="1">
        <v>800</v>
      </c>
      <c r="BQ2725" s="1" t="s">
        <v>97</v>
      </c>
      <c r="BR2725" s="1" t="s">
        <v>98</v>
      </c>
      <c r="BS2725" s="1" t="s">
        <v>84</v>
      </c>
      <c r="BU2725" s="1">
        <v>0</v>
      </c>
      <c r="BV2725" s="1">
        <v>0</v>
      </c>
      <c r="BW2725" s="1">
        <v>0</v>
      </c>
      <c r="BX2725" s="1">
        <v>0</v>
      </c>
    </row>
    <row r="2726" spans="4:76" hidden="1" x14ac:dyDescent="0.25">
      <c r="D2726" s="4"/>
      <c r="E2726" s="5" t="str">
        <f>BJ2726</f>
        <v>DPP-2018-APR</v>
      </c>
      <c r="F2726" s="5" t="str">
        <f>BK2726</f>
        <v>West</v>
      </c>
      <c r="H2726" s="5" t="str">
        <f>BB2726</f>
        <v>Withdrawn</v>
      </c>
      <c r="I2726" s="6" t="str">
        <f>BS2726</f>
        <v>Not Started</v>
      </c>
      <c r="J2726" s="1" t="s">
        <v>5328</v>
      </c>
      <c r="P2726" s="1" t="str">
        <f>BM2726</f>
        <v>NRIS</v>
      </c>
      <c r="R2726" s="1">
        <f>BP2726</f>
        <v>100</v>
      </c>
      <c r="T2726" s="1" t="str">
        <f>BQ2726</f>
        <v>Wind</v>
      </c>
      <c r="U2726" s="1" t="str">
        <f>BH2726</f>
        <v>Lincoln County</v>
      </c>
      <c r="V2726" s="1" t="str">
        <f>BI2726</f>
        <v>MN</v>
      </c>
      <c r="AB2726" s="1"/>
      <c r="AC2726" s="1"/>
      <c r="AJ2726" s="5"/>
      <c r="AK2726" s="5"/>
      <c r="AL2726" s="5"/>
      <c r="AM2726" s="5"/>
      <c r="AN2726" s="5"/>
      <c r="AO2726" s="5"/>
      <c r="AP2726" s="5"/>
      <c r="AQ2726" s="5"/>
      <c r="AR2726" s="32"/>
      <c r="AS2726" s="32"/>
      <c r="AT2726" s="28">
        <f>AR2726/($R2726*1000)</f>
        <v>0</v>
      </c>
      <c r="AU2726" s="28">
        <f>AS2726/($R2726*1000)</f>
        <v>0</v>
      </c>
      <c r="BB2726" s="1" t="s">
        <v>73</v>
      </c>
      <c r="BC2726" s="2">
        <v>43171</v>
      </c>
      <c r="BD2726" s="2">
        <v>43915</v>
      </c>
      <c r="BF2726" s="2">
        <v>44075</v>
      </c>
      <c r="BG2726" s="1" t="s">
        <v>91</v>
      </c>
      <c r="BH2726" s="1" t="s">
        <v>92</v>
      </c>
      <c r="BI2726" s="1" t="s">
        <v>93</v>
      </c>
      <c r="BJ2726" s="1" t="s">
        <v>2375</v>
      </c>
      <c r="BK2726" s="1" t="s">
        <v>725</v>
      </c>
      <c r="BL2726" s="1" t="s">
        <v>2376</v>
      </c>
      <c r="BM2726" s="1" t="s">
        <v>126</v>
      </c>
      <c r="BN2726" s="1" t="s">
        <v>5329</v>
      </c>
      <c r="BO2726" s="1">
        <v>100</v>
      </c>
      <c r="BP2726" s="1">
        <v>100</v>
      </c>
      <c r="BQ2726" s="1" t="s">
        <v>97</v>
      </c>
      <c r="BR2726" s="1" t="s">
        <v>98</v>
      </c>
      <c r="BS2726" s="1" t="s">
        <v>84</v>
      </c>
      <c r="BU2726" s="1">
        <v>0</v>
      </c>
      <c r="BV2726" s="1">
        <v>0</v>
      </c>
      <c r="BW2726" s="1">
        <v>0</v>
      </c>
      <c r="BX2726" s="1">
        <v>0</v>
      </c>
    </row>
    <row r="2727" spans="4:76" x14ac:dyDescent="0.25">
      <c r="D2727" s="4"/>
      <c r="E2727" s="5" t="str">
        <f>BJ2727</f>
        <v>DPP-2018-APR</v>
      </c>
      <c r="F2727" s="5" t="str">
        <f>BK2727</f>
        <v>West</v>
      </c>
      <c r="G2727" s="5" t="str">
        <f>_xlfn.CONCAT(E2727,F2727)</f>
        <v>DPP-2018-APRWest</v>
      </c>
      <c r="H2727" s="5" t="str">
        <f>BB2727</f>
        <v>Withdrawn</v>
      </c>
      <c r="I2727" s="6" t="str">
        <f>BS2727</f>
        <v>Not Started</v>
      </c>
      <c r="J2727" s="1" t="s">
        <v>5906</v>
      </c>
      <c r="P2727" s="1" t="str">
        <f>BM2727</f>
        <v>NRIS</v>
      </c>
      <c r="Q2727" s="1" t="s">
        <v>6202</v>
      </c>
      <c r="R2727" s="1">
        <f>BP2727</f>
        <v>150</v>
      </c>
      <c r="T2727" s="1" t="str">
        <f>BQ2727</f>
        <v>Wind</v>
      </c>
      <c r="U2727" s="1" t="str">
        <f>BH2727</f>
        <v>Fayette County</v>
      </c>
      <c r="V2727" s="1" t="str">
        <f>BI2727</f>
        <v>IA</v>
      </c>
      <c r="Z2727" s="1">
        <v>1</v>
      </c>
      <c r="AA2727" s="1">
        <f>IF(H2727="Withdrawn",0,1)</f>
        <v>0</v>
      </c>
      <c r="AB2727" s="36">
        <v>600000</v>
      </c>
      <c r="AC2727" s="36">
        <v>0</v>
      </c>
      <c r="AJ2727" s="5"/>
      <c r="AK2727" s="32">
        <v>489675</v>
      </c>
      <c r="AL2727" s="32">
        <f>SUM(AB2727:AK2727)</f>
        <v>1089675</v>
      </c>
      <c r="AM2727" s="32">
        <v>0</v>
      </c>
      <c r="AN2727" s="32">
        <v>47918</v>
      </c>
      <c r="AO2727" s="32">
        <f>37301</f>
        <v>37301</v>
      </c>
      <c r="AP2727" s="32">
        <f>403887+325858+4718628</f>
        <v>5448373</v>
      </c>
      <c r="AQ2727" s="32">
        <v>0</v>
      </c>
      <c r="AR2727" s="32">
        <f>AM2727+AP2727</f>
        <v>5448373</v>
      </c>
      <c r="AS2727" s="32">
        <f>AR2727+AN2727+AO2727+AQ2727</f>
        <v>5533592</v>
      </c>
      <c r="AT2727" s="28">
        <f>AR2727/($R2727*1000)</f>
        <v>36.32248666666667</v>
      </c>
      <c r="AU2727" s="28">
        <f>AS2727/($R2727*1000)</f>
        <v>36.890613333333334</v>
      </c>
      <c r="AV2727" s="16">
        <f>IF(P2727 = "NRIS",AS2727,AR2727)</f>
        <v>5533592</v>
      </c>
      <c r="BB2727" s="1" t="s">
        <v>73</v>
      </c>
      <c r="BC2727" s="2">
        <v>43171</v>
      </c>
      <c r="BD2727" s="2">
        <v>44264</v>
      </c>
      <c r="BF2727" s="2">
        <v>44075</v>
      </c>
      <c r="BG2727" s="1" t="s">
        <v>1242</v>
      </c>
      <c r="BH2727" s="1" t="s">
        <v>1533</v>
      </c>
      <c r="BI2727" s="1" t="s">
        <v>89</v>
      </c>
      <c r="BJ2727" s="1" t="s">
        <v>2375</v>
      </c>
      <c r="BK2727" s="1" t="s">
        <v>725</v>
      </c>
      <c r="BL2727" s="1" t="s">
        <v>2376</v>
      </c>
      <c r="BM2727" s="1" t="s">
        <v>126</v>
      </c>
      <c r="BN2727" s="1" t="s">
        <v>5907</v>
      </c>
      <c r="BO2727" s="1">
        <v>150</v>
      </c>
      <c r="BP2727" s="1">
        <v>150</v>
      </c>
      <c r="BQ2727" s="1" t="s">
        <v>97</v>
      </c>
      <c r="BR2727" s="1" t="s">
        <v>98</v>
      </c>
      <c r="BS2727" s="1" t="s">
        <v>84</v>
      </c>
      <c r="BU2727" s="1">
        <v>150</v>
      </c>
      <c r="BV2727" s="1">
        <v>150</v>
      </c>
      <c r="BW2727" s="1">
        <v>0</v>
      </c>
      <c r="BX2727" s="1">
        <v>0</v>
      </c>
    </row>
    <row r="2728" spans="4:76" hidden="1" x14ac:dyDescent="0.25">
      <c r="D2728" s="4"/>
      <c r="E2728" s="5" t="str">
        <f>BJ2728</f>
        <v>DPP-2018-APR</v>
      </c>
      <c r="F2728" s="5" t="str">
        <f>BK2728</f>
        <v>East (ITC)</v>
      </c>
      <c r="H2728" s="5" t="str">
        <f>BB2728</f>
        <v>Withdrawn</v>
      </c>
      <c r="I2728" s="6" t="str">
        <f>BS2728</f>
        <v>Not Started</v>
      </c>
      <c r="J2728" s="1" t="s">
        <v>4791</v>
      </c>
      <c r="P2728" s="1" t="str">
        <f>BM2728</f>
        <v>NRIS</v>
      </c>
      <c r="R2728" s="1">
        <f>BP2728</f>
        <v>400</v>
      </c>
      <c r="T2728" s="1" t="str">
        <f>BQ2728</f>
        <v>Wind</v>
      </c>
      <c r="U2728" s="1" t="str">
        <f>BH2728</f>
        <v>Presque Isle County</v>
      </c>
      <c r="V2728" s="1" t="str">
        <f>BI2728</f>
        <v>MI</v>
      </c>
      <c r="AB2728" s="1"/>
      <c r="AC2728" s="1"/>
      <c r="AJ2728" s="5"/>
      <c r="AK2728" s="5"/>
      <c r="AL2728" s="5"/>
      <c r="AM2728" s="5"/>
      <c r="AN2728" s="5"/>
      <c r="AO2728" s="5"/>
      <c r="AP2728" s="5"/>
      <c r="AQ2728" s="5"/>
      <c r="AR2728" s="32"/>
      <c r="AS2728" s="32"/>
      <c r="AT2728" s="28">
        <f>AR2728/($R2728*1000)</f>
        <v>0</v>
      </c>
      <c r="AU2728" s="28">
        <f>AS2728/($R2728*1000)</f>
        <v>0</v>
      </c>
      <c r="BB2728" s="1" t="s">
        <v>73</v>
      </c>
      <c r="BC2728" s="2">
        <v>43171</v>
      </c>
      <c r="BD2728" s="2">
        <v>43545</v>
      </c>
      <c r="BF2728" s="2">
        <v>44075</v>
      </c>
      <c r="BG2728" s="1" t="s">
        <v>139</v>
      </c>
      <c r="BH2728" s="1" t="s">
        <v>1871</v>
      </c>
      <c r="BI2728" s="1" t="s">
        <v>130</v>
      </c>
      <c r="BJ2728" s="1" t="s">
        <v>2375</v>
      </c>
      <c r="BK2728" s="1" t="s">
        <v>1808</v>
      </c>
      <c r="BL2728" s="1" t="s">
        <v>2376</v>
      </c>
      <c r="BM2728" s="1" t="s">
        <v>126</v>
      </c>
      <c r="BN2728" s="1" t="s">
        <v>4792</v>
      </c>
      <c r="BO2728" s="1">
        <v>400</v>
      </c>
      <c r="BP2728" s="1">
        <v>400</v>
      </c>
      <c r="BQ2728" s="1" t="s">
        <v>97</v>
      </c>
      <c r="BR2728" s="1" t="s">
        <v>98</v>
      </c>
      <c r="BS2728" s="1" t="s">
        <v>84</v>
      </c>
      <c r="BU2728" s="1">
        <v>0</v>
      </c>
      <c r="BV2728" s="1">
        <v>0</v>
      </c>
      <c r="BW2728" s="1">
        <v>0</v>
      </c>
      <c r="BX2728" s="1">
        <v>0</v>
      </c>
    </row>
    <row r="2729" spans="4:76" hidden="1" x14ac:dyDescent="0.25">
      <c r="D2729" s="4"/>
      <c r="E2729" s="5" t="str">
        <f>BJ2729</f>
        <v>DPP-2018-APR</v>
      </c>
      <c r="F2729" s="5" t="str">
        <f>BK2729</f>
        <v>South</v>
      </c>
      <c r="H2729" s="5" t="str">
        <f>BB2729</f>
        <v>Withdrawn</v>
      </c>
      <c r="I2729" s="6" t="str">
        <f>BS2729</f>
        <v>Not Started</v>
      </c>
      <c r="J2729" s="1" t="s">
        <v>5040</v>
      </c>
      <c r="P2729" s="1" t="str">
        <f>BM2729</f>
        <v>NRIS</v>
      </c>
      <c r="R2729" s="1">
        <f>BP2729</f>
        <v>150</v>
      </c>
      <c r="T2729" s="1" t="str">
        <f>BQ2729</f>
        <v>Solar</v>
      </c>
      <c r="U2729" s="1" t="str">
        <f>BH2729</f>
        <v>West Baton Rouge Parish</v>
      </c>
      <c r="V2729" s="1" t="str">
        <f>BI2729</f>
        <v>LA</v>
      </c>
      <c r="AB2729" s="1"/>
      <c r="AC2729" s="1"/>
      <c r="AJ2729" s="5"/>
      <c r="AK2729" s="5"/>
      <c r="AL2729" s="5"/>
      <c r="AM2729" s="5"/>
      <c r="AN2729" s="5"/>
      <c r="AO2729" s="5"/>
      <c r="AP2729" s="5"/>
      <c r="AQ2729" s="5"/>
      <c r="AR2729" s="32"/>
      <c r="AS2729" s="32"/>
      <c r="AT2729" s="28">
        <f>AR2729/($R2729*1000)</f>
        <v>0</v>
      </c>
      <c r="AU2729" s="28">
        <f>AS2729/($R2729*1000)</f>
        <v>0</v>
      </c>
      <c r="BB2729" s="1" t="s">
        <v>73</v>
      </c>
      <c r="BC2729" s="2">
        <v>43171</v>
      </c>
      <c r="BD2729" s="2">
        <v>43706</v>
      </c>
      <c r="BF2729" s="2">
        <v>44227</v>
      </c>
      <c r="BG2729" s="1" t="s">
        <v>2574</v>
      </c>
      <c r="BH2729" s="1" t="s">
        <v>3500</v>
      </c>
      <c r="BI2729" s="1" t="s">
        <v>61</v>
      </c>
      <c r="BJ2729" s="1" t="s">
        <v>2375</v>
      </c>
      <c r="BK2729" s="1" t="s">
        <v>2395</v>
      </c>
      <c r="BL2729" s="1" t="s">
        <v>726</v>
      </c>
      <c r="BM2729" s="1" t="s">
        <v>126</v>
      </c>
      <c r="BN2729" s="1" t="s">
        <v>5041</v>
      </c>
      <c r="BO2729" s="1">
        <v>150</v>
      </c>
      <c r="BP2729" s="1">
        <v>150</v>
      </c>
      <c r="BQ2729" s="1" t="s">
        <v>1485</v>
      </c>
      <c r="BR2729" s="1" t="s">
        <v>1486</v>
      </c>
      <c r="BS2729" s="1" t="s">
        <v>84</v>
      </c>
      <c r="BU2729" s="1">
        <v>0</v>
      </c>
      <c r="BV2729" s="1">
        <v>0</v>
      </c>
      <c r="BW2729" s="1">
        <v>0</v>
      </c>
      <c r="BX2729" s="1">
        <v>0</v>
      </c>
    </row>
    <row r="2730" spans="4:76" hidden="1" x14ac:dyDescent="0.25">
      <c r="D2730" s="4"/>
      <c r="E2730" s="5" t="str">
        <f>BJ2730</f>
        <v>DPP-2018-APR</v>
      </c>
      <c r="F2730" s="5" t="str">
        <f>BK2730</f>
        <v>South</v>
      </c>
      <c r="H2730" s="5" t="str">
        <f>BB2730</f>
        <v>Done</v>
      </c>
      <c r="I2730" s="6" t="str">
        <f>BS2730</f>
        <v>Under Construction</v>
      </c>
      <c r="J2730" s="1" t="s">
        <v>6026</v>
      </c>
      <c r="P2730" s="1" t="str">
        <f>BM2730</f>
        <v>ERIS</v>
      </c>
      <c r="R2730" s="1">
        <f>BP2730</f>
        <v>100</v>
      </c>
      <c r="T2730" s="1" t="str">
        <f>BQ2730</f>
        <v>Solar</v>
      </c>
      <c r="U2730" s="1" t="str">
        <f>BH2730</f>
        <v>DeSoto County</v>
      </c>
      <c r="V2730" s="1" t="str">
        <f>BI2730</f>
        <v>MS</v>
      </c>
      <c r="AB2730" s="1"/>
      <c r="AC2730" s="1"/>
      <c r="AJ2730" s="5"/>
      <c r="AK2730" s="5"/>
      <c r="AL2730" s="5"/>
      <c r="AM2730" s="5"/>
      <c r="AN2730" s="5"/>
      <c r="AO2730" s="5"/>
      <c r="AP2730" s="5"/>
      <c r="AQ2730" s="5"/>
      <c r="AR2730" s="32"/>
      <c r="AS2730" s="32"/>
      <c r="AT2730" s="28">
        <f>AR2730/($R2730*1000)</f>
        <v>0</v>
      </c>
      <c r="AU2730" s="28">
        <f>AS2730/($R2730*1000)</f>
        <v>0</v>
      </c>
      <c r="BB2730" s="1" t="s">
        <v>58</v>
      </c>
      <c r="BC2730" s="2">
        <v>43171</v>
      </c>
      <c r="BE2730" s="2">
        <v>44055</v>
      </c>
      <c r="BF2730" s="2">
        <v>44227</v>
      </c>
      <c r="BG2730" s="1" t="s">
        <v>2949</v>
      </c>
      <c r="BH2730" s="1" t="s">
        <v>2525</v>
      </c>
      <c r="BI2730" s="1" t="s">
        <v>2526</v>
      </c>
      <c r="BJ2730" s="1" t="s">
        <v>2375</v>
      </c>
      <c r="BK2730" s="1" t="s">
        <v>2395</v>
      </c>
      <c r="BL2730" s="1" t="s">
        <v>726</v>
      </c>
      <c r="BM2730" s="1" t="s">
        <v>62</v>
      </c>
      <c r="BN2730" s="1" t="s">
        <v>6027</v>
      </c>
      <c r="BO2730" s="1">
        <v>100</v>
      </c>
      <c r="BP2730" s="1">
        <v>100</v>
      </c>
      <c r="BQ2730" s="1" t="s">
        <v>1485</v>
      </c>
      <c r="BR2730" s="1" t="s">
        <v>1486</v>
      </c>
      <c r="BS2730" s="1" t="s">
        <v>71</v>
      </c>
      <c r="BT2730" s="2">
        <v>44742</v>
      </c>
      <c r="BU2730" s="1">
        <v>100</v>
      </c>
      <c r="BV2730" s="1">
        <v>0</v>
      </c>
      <c r="BW2730" s="1">
        <v>100</v>
      </c>
      <c r="BX2730" s="1">
        <v>0</v>
      </c>
    </row>
    <row r="2731" spans="4:76" hidden="1" x14ac:dyDescent="0.25">
      <c r="D2731" s="4"/>
      <c r="E2731" s="5" t="str">
        <f>BJ2731</f>
        <v>DPP-2018-APR</v>
      </c>
      <c r="F2731" s="5" t="str">
        <f>BK2731</f>
        <v>South</v>
      </c>
      <c r="H2731" s="5" t="str">
        <f>BB2731</f>
        <v>Withdrawn</v>
      </c>
      <c r="I2731" s="6" t="str">
        <f>BS2731</f>
        <v>Not Started</v>
      </c>
      <c r="J2731" s="1" t="s">
        <v>5042</v>
      </c>
      <c r="P2731" s="1" t="str">
        <f>BM2731</f>
        <v>NRIS</v>
      </c>
      <c r="R2731" s="1">
        <f>BP2731</f>
        <v>70</v>
      </c>
      <c r="T2731" s="1" t="str">
        <f>BQ2731</f>
        <v>Solar</v>
      </c>
      <c r="U2731" s="1" t="str">
        <f>BH2731</f>
        <v>Hinds County</v>
      </c>
      <c r="V2731" s="1" t="str">
        <f>BI2731</f>
        <v>MS</v>
      </c>
      <c r="AB2731" s="1"/>
      <c r="AC2731" s="1"/>
      <c r="AJ2731" s="5"/>
      <c r="AK2731" s="5"/>
      <c r="AL2731" s="5"/>
      <c r="AM2731" s="5"/>
      <c r="AN2731" s="5"/>
      <c r="AO2731" s="5"/>
      <c r="AP2731" s="5"/>
      <c r="AQ2731" s="5"/>
      <c r="AR2731" s="32"/>
      <c r="AS2731" s="32"/>
      <c r="AT2731" s="28">
        <f>AR2731/($R2731*1000)</f>
        <v>0</v>
      </c>
      <c r="AU2731" s="28">
        <f>AS2731/($R2731*1000)</f>
        <v>0</v>
      </c>
      <c r="BB2731" s="1" t="s">
        <v>73</v>
      </c>
      <c r="BC2731" s="2">
        <v>43171</v>
      </c>
      <c r="BD2731" s="2">
        <v>43706</v>
      </c>
      <c r="BF2731" s="2">
        <v>44106</v>
      </c>
      <c r="BG2731" s="1" t="s">
        <v>2949</v>
      </c>
      <c r="BH2731" s="1" t="s">
        <v>4453</v>
      </c>
      <c r="BI2731" s="1" t="s">
        <v>2526</v>
      </c>
      <c r="BJ2731" s="1" t="s">
        <v>2375</v>
      </c>
      <c r="BK2731" s="1" t="s">
        <v>2395</v>
      </c>
      <c r="BL2731" s="1" t="s">
        <v>726</v>
      </c>
      <c r="BM2731" s="1" t="s">
        <v>126</v>
      </c>
      <c r="BN2731" s="1" t="s">
        <v>5043</v>
      </c>
      <c r="BO2731" s="1">
        <v>70</v>
      </c>
      <c r="BP2731" s="1">
        <v>70</v>
      </c>
      <c r="BQ2731" s="1" t="s">
        <v>1485</v>
      </c>
      <c r="BR2731" s="1" t="s">
        <v>1486</v>
      </c>
      <c r="BS2731" s="1" t="s">
        <v>84</v>
      </c>
      <c r="BU2731" s="1">
        <v>0</v>
      </c>
      <c r="BV2731" s="1">
        <v>0</v>
      </c>
      <c r="BW2731" s="1">
        <v>0</v>
      </c>
      <c r="BX2731" s="1">
        <v>0</v>
      </c>
    </row>
    <row r="2732" spans="4:76" hidden="1" x14ac:dyDescent="0.25">
      <c r="D2732" s="4"/>
      <c r="E2732" s="5">
        <f>BJ2732</f>
        <v>0</v>
      </c>
      <c r="F2732" s="5">
        <f>BK2732</f>
        <v>0</v>
      </c>
      <c r="H2732" s="5" t="str">
        <f>BB2732</f>
        <v>Withdrawn</v>
      </c>
      <c r="I2732" s="6" t="str">
        <f>BS2732</f>
        <v>Withdrawn</v>
      </c>
      <c r="J2732" s="1" t="s">
        <v>5947</v>
      </c>
      <c r="P2732" s="1" t="str">
        <f>BM2732</f>
        <v>ERIS</v>
      </c>
      <c r="R2732" s="1">
        <f>BP2732</f>
        <v>255</v>
      </c>
      <c r="T2732" s="1">
        <f>BQ2732</f>
        <v>0</v>
      </c>
      <c r="U2732" s="1" t="str">
        <f>BH2732</f>
        <v>Brown County</v>
      </c>
      <c r="V2732" s="1" t="str">
        <f>BI2732</f>
        <v>WI</v>
      </c>
      <c r="AB2732" s="1"/>
      <c r="AC2732" s="1"/>
      <c r="AJ2732" s="5"/>
      <c r="AK2732" s="5"/>
      <c r="AL2732" s="5"/>
      <c r="AM2732" s="5"/>
      <c r="AN2732" s="5"/>
      <c r="AO2732" s="5"/>
      <c r="AP2732" s="5"/>
      <c r="AQ2732" s="5"/>
      <c r="AR2732" s="5"/>
      <c r="AS2732" s="5"/>
      <c r="AT2732" s="5"/>
      <c r="AU2732" s="5"/>
      <c r="BB2732" s="1" t="s">
        <v>73</v>
      </c>
      <c r="BC2732" s="2">
        <v>35011</v>
      </c>
      <c r="BG2732" s="1" t="s">
        <v>74</v>
      </c>
      <c r="BH2732" s="1" t="s">
        <v>302</v>
      </c>
      <c r="BI2732" s="1" t="s">
        <v>76</v>
      </c>
      <c r="BL2732" s="1" t="s">
        <v>143</v>
      </c>
      <c r="BM2732" s="1" t="s">
        <v>62</v>
      </c>
      <c r="BN2732" s="1" t="s">
        <v>78</v>
      </c>
      <c r="BO2732" s="1">
        <v>255</v>
      </c>
      <c r="BP2732" s="1">
        <v>255</v>
      </c>
      <c r="BS2732" s="1" t="s">
        <v>73</v>
      </c>
      <c r="BT2732" s="2">
        <v>41960</v>
      </c>
      <c r="BU2732" s="1">
        <v>0</v>
      </c>
      <c r="BV2732" s="1">
        <v>0</v>
      </c>
      <c r="BW2732" s="1">
        <v>0</v>
      </c>
      <c r="BX2732" s="1">
        <v>0</v>
      </c>
    </row>
    <row r="2733" spans="4:76" hidden="1" x14ac:dyDescent="0.25">
      <c r="D2733" s="4"/>
      <c r="E2733" s="5" t="str">
        <f>BJ2733</f>
        <v>DPP-2018-APR</v>
      </c>
      <c r="F2733" s="5" t="str">
        <f>BK2733</f>
        <v>West</v>
      </c>
      <c r="H2733" s="5" t="str">
        <f>BB2733</f>
        <v>Withdrawn</v>
      </c>
      <c r="I2733" s="6" t="str">
        <f>BS2733</f>
        <v>Not Started</v>
      </c>
      <c r="J2733" s="1" t="s">
        <v>4589</v>
      </c>
      <c r="P2733" s="1" t="str">
        <f>BM2733</f>
        <v>NRIS</v>
      </c>
      <c r="R2733" s="1">
        <f>BP2733</f>
        <v>150</v>
      </c>
      <c r="T2733" s="1" t="str">
        <f>BQ2733</f>
        <v>Wind</v>
      </c>
      <c r="U2733" s="1" t="str">
        <f>BH2733</f>
        <v>Cottonwood County</v>
      </c>
      <c r="V2733" s="1" t="str">
        <f>BI2733</f>
        <v>MN</v>
      </c>
      <c r="AB2733" s="1"/>
      <c r="AC2733" s="1"/>
      <c r="AJ2733" s="5"/>
      <c r="AK2733" s="5"/>
      <c r="AL2733" s="5"/>
      <c r="AM2733" s="5"/>
      <c r="AN2733" s="5"/>
      <c r="AO2733" s="5"/>
      <c r="AP2733" s="5"/>
      <c r="AQ2733" s="5"/>
      <c r="AR2733" s="32"/>
      <c r="AS2733" s="32"/>
      <c r="AT2733" s="28">
        <f>AR2733/($R2733*1000)</f>
        <v>0</v>
      </c>
      <c r="AU2733" s="28">
        <f>AS2733/($R2733*1000)</f>
        <v>0</v>
      </c>
      <c r="BB2733" s="1" t="s">
        <v>73</v>
      </c>
      <c r="BC2733" s="2">
        <v>43171</v>
      </c>
      <c r="BD2733" s="2">
        <v>43423</v>
      </c>
      <c r="BF2733" s="2">
        <v>44075</v>
      </c>
      <c r="BG2733" s="1" t="s">
        <v>2432</v>
      </c>
      <c r="BH2733" s="1" t="s">
        <v>632</v>
      </c>
      <c r="BI2733" s="1" t="s">
        <v>93</v>
      </c>
      <c r="BJ2733" s="1" t="s">
        <v>2375</v>
      </c>
      <c r="BK2733" s="1" t="s">
        <v>725</v>
      </c>
      <c r="BL2733" s="1" t="s">
        <v>2376</v>
      </c>
      <c r="BM2733" s="1" t="s">
        <v>126</v>
      </c>
      <c r="BN2733" s="1" t="s">
        <v>4590</v>
      </c>
      <c r="BO2733" s="1">
        <v>150</v>
      </c>
      <c r="BP2733" s="1">
        <v>150</v>
      </c>
      <c r="BQ2733" s="1" t="s">
        <v>97</v>
      </c>
      <c r="BR2733" s="1" t="s">
        <v>98</v>
      </c>
      <c r="BS2733" s="1" t="s">
        <v>84</v>
      </c>
      <c r="BU2733" s="1">
        <v>0</v>
      </c>
      <c r="BV2733" s="1">
        <v>0</v>
      </c>
      <c r="BW2733" s="1">
        <v>0</v>
      </c>
      <c r="BX2733" s="1">
        <v>0</v>
      </c>
    </row>
    <row r="2734" spans="4:76" hidden="1" x14ac:dyDescent="0.25">
      <c r="D2734" s="4"/>
      <c r="E2734" s="5" t="str">
        <f>BJ2734</f>
        <v>DPP-2018-APR</v>
      </c>
      <c r="F2734" s="5" t="str">
        <f>BK2734</f>
        <v>West</v>
      </c>
      <c r="H2734" s="5" t="str">
        <f>BB2734</f>
        <v>Withdrawn</v>
      </c>
      <c r="I2734" s="6" t="str">
        <f>BS2734</f>
        <v>Not Started</v>
      </c>
      <c r="J2734" s="1" t="s">
        <v>5330</v>
      </c>
      <c r="P2734" s="1" t="str">
        <f>BM2734</f>
        <v>NRIS</v>
      </c>
      <c r="R2734" s="1">
        <f>BP2734</f>
        <v>400</v>
      </c>
      <c r="T2734" s="1" t="str">
        <f>BQ2734</f>
        <v>Wind</v>
      </c>
      <c r="U2734" s="1" t="str">
        <f>BH2734</f>
        <v>Putnam County,Sullivan County</v>
      </c>
      <c r="V2734" s="1" t="str">
        <f>BI2734</f>
        <v>MO</v>
      </c>
      <c r="AB2734" s="1"/>
      <c r="AC2734" s="1"/>
      <c r="AJ2734" s="5"/>
      <c r="AK2734" s="5"/>
      <c r="AL2734" s="5"/>
      <c r="AM2734" s="5"/>
      <c r="AN2734" s="5"/>
      <c r="AO2734" s="5"/>
      <c r="AP2734" s="5"/>
      <c r="AQ2734" s="5"/>
      <c r="AR2734" s="32"/>
      <c r="AS2734" s="32"/>
      <c r="AT2734" s="28">
        <f>AR2734/($R2734*1000)</f>
        <v>0</v>
      </c>
      <c r="AU2734" s="28">
        <f>AS2734/($R2734*1000)</f>
        <v>0</v>
      </c>
      <c r="BB2734" s="1" t="s">
        <v>73</v>
      </c>
      <c r="BC2734" s="2">
        <v>43171</v>
      </c>
      <c r="BD2734" s="2">
        <v>43915</v>
      </c>
      <c r="BF2734" s="2">
        <v>44166</v>
      </c>
      <c r="BG2734" s="1" t="s">
        <v>2444</v>
      </c>
      <c r="BH2734" s="1" t="s">
        <v>5331</v>
      </c>
      <c r="BI2734" s="1" t="s">
        <v>488</v>
      </c>
      <c r="BJ2734" s="1" t="s">
        <v>2375</v>
      </c>
      <c r="BK2734" s="1" t="s">
        <v>725</v>
      </c>
      <c r="BL2734" s="1" t="s">
        <v>2376</v>
      </c>
      <c r="BM2734" s="1" t="s">
        <v>126</v>
      </c>
      <c r="BN2734" s="1" t="s">
        <v>5332</v>
      </c>
      <c r="BO2734" s="1">
        <v>400</v>
      </c>
      <c r="BP2734" s="1">
        <v>400</v>
      </c>
      <c r="BQ2734" s="1" t="s">
        <v>97</v>
      </c>
      <c r="BR2734" s="1" t="s">
        <v>98</v>
      </c>
      <c r="BS2734" s="1" t="s">
        <v>84</v>
      </c>
      <c r="BU2734" s="1">
        <v>0</v>
      </c>
      <c r="BV2734" s="1">
        <v>0</v>
      </c>
      <c r="BW2734" s="1">
        <v>0</v>
      </c>
      <c r="BX2734" s="1">
        <v>0</v>
      </c>
    </row>
    <row r="2735" spans="4:76" x14ac:dyDescent="0.25">
      <c r="D2735" s="4"/>
      <c r="E2735" s="5" t="str">
        <f>BJ2735</f>
        <v>DPP-2018-APR</v>
      </c>
      <c r="F2735" s="5" t="str">
        <f>BK2735</f>
        <v>West</v>
      </c>
      <c r="G2735" s="5" t="str">
        <f>_xlfn.CONCAT(E2735,F2735)</f>
        <v>DPP-2018-APRWest</v>
      </c>
      <c r="H2735" s="5" t="str">
        <f>BB2735</f>
        <v>Active</v>
      </c>
      <c r="I2735" s="6" t="str">
        <f>BS2735</f>
        <v>Not Started</v>
      </c>
      <c r="J2735" s="1" t="s">
        <v>6034</v>
      </c>
      <c r="P2735" s="1" t="str">
        <f>BM2735</f>
        <v>NRIS</v>
      </c>
      <c r="Q2735" s="1" t="s">
        <v>6202</v>
      </c>
      <c r="R2735" s="1">
        <f>BP2735</f>
        <v>150</v>
      </c>
      <c r="T2735" s="1" t="str">
        <f>BQ2735</f>
        <v>Wind</v>
      </c>
      <c r="U2735" s="1" t="str">
        <f>BH2735</f>
        <v>Mower County</v>
      </c>
      <c r="V2735" s="1" t="str">
        <f>BI2735</f>
        <v>MN</v>
      </c>
      <c r="Z2735" s="1">
        <v>1</v>
      </c>
      <c r="AA2735" s="1">
        <f>IF(H2735="Withdrawn",0,1)</f>
        <v>1</v>
      </c>
      <c r="AB2735" s="36">
        <v>600000</v>
      </c>
      <c r="AC2735" s="36">
        <v>111927</v>
      </c>
      <c r="AJ2735" s="5"/>
      <c r="AK2735" s="32">
        <v>462994</v>
      </c>
      <c r="AL2735" s="32">
        <f>SUM(AB2735:AK2735)</f>
        <v>1174921</v>
      </c>
      <c r="AM2735" s="32">
        <v>0</v>
      </c>
      <c r="AN2735" s="32">
        <v>71345</v>
      </c>
      <c r="AO2735" s="32">
        <v>0</v>
      </c>
      <c r="AP2735" s="32">
        <f>1211662+3734443+928500</f>
        <v>5874605</v>
      </c>
      <c r="AQ2735" s="32">
        <v>0</v>
      </c>
      <c r="AR2735" s="32">
        <f>AM2735+AP2735</f>
        <v>5874605</v>
      </c>
      <c r="AS2735" s="32">
        <f>AR2735+AN2735+AO2735+AQ2735</f>
        <v>5945950</v>
      </c>
      <c r="AT2735" s="28">
        <f>AR2735/($R2735*1000)</f>
        <v>39.164033333333336</v>
      </c>
      <c r="AU2735" s="28">
        <f>AS2735/($R2735*1000)</f>
        <v>39.639666666666663</v>
      </c>
      <c r="AV2735" s="16">
        <f>IF(P2735 = "NRIS",AS2735,AR2735)</f>
        <v>5945950</v>
      </c>
      <c r="BB2735" s="1" t="s">
        <v>2374</v>
      </c>
      <c r="BC2735" s="2">
        <v>43171</v>
      </c>
      <c r="BF2735" s="2">
        <v>44075</v>
      </c>
      <c r="BG2735" s="1" t="s">
        <v>91</v>
      </c>
      <c r="BH2735" s="1" t="s">
        <v>179</v>
      </c>
      <c r="BI2735" s="1" t="s">
        <v>93</v>
      </c>
      <c r="BJ2735" s="1" t="s">
        <v>2375</v>
      </c>
      <c r="BK2735" s="1" t="s">
        <v>725</v>
      </c>
      <c r="BL2735" s="1" t="s">
        <v>2376</v>
      </c>
      <c r="BM2735" s="1" t="s">
        <v>126</v>
      </c>
      <c r="BN2735" s="1" t="s">
        <v>6035</v>
      </c>
      <c r="BO2735" s="1">
        <v>150</v>
      </c>
      <c r="BP2735" s="1">
        <v>150</v>
      </c>
      <c r="BQ2735" s="1" t="s">
        <v>97</v>
      </c>
      <c r="BR2735" s="1" t="s">
        <v>98</v>
      </c>
      <c r="BS2735" s="1" t="s">
        <v>84</v>
      </c>
      <c r="BU2735" s="1">
        <v>150</v>
      </c>
      <c r="BV2735" s="1">
        <v>150</v>
      </c>
      <c r="BW2735" s="1">
        <v>150</v>
      </c>
      <c r="BX2735" s="1">
        <v>0</v>
      </c>
    </row>
    <row r="2736" spans="4:76" hidden="1" x14ac:dyDescent="0.25">
      <c r="D2736" s="4"/>
      <c r="E2736" s="5">
        <f>BJ2736</f>
        <v>0</v>
      </c>
      <c r="F2736" s="5">
        <f>BK2736</f>
        <v>0</v>
      </c>
      <c r="H2736" s="5" t="str">
        <f>BB2736</f>
        <v>Withdrawn</v>
      </c>
      <c r="I2736" s="6" t="str">
        <f>BS2736</f>
        <v>Not Started</v>
      </c>
      <c r="J2736" s="1" t="s">
        <v>5955</v>
      </c>
      <c r="P2736" s="1" t="str">
        <f>BM2736</f>
        <v>ERIS</v>
      </c>
      <c r="R2736" s="1">
        <f>BP2736</f>
        <v>99</v>
      </c>
      <c r="T2736" s="1">
        <f>BQ2736</f>
        <v>0</v>
      </c>
      <c r="U2736" s="1" t="str">
        <f>BH2736</f>
        <v>Manitowoc County</v>
      </c>
      <c r="V2736" s="1" t="str">
        <f>BI2736</f>
        <v>WI</v>
      </c>
      <c r="AB2736" s="1"/>
      <c r="AC2736" s="1"/>
      <c r="AJ2736" s="5"/>
      <c r="AK2736" s="5"/>
      <c r="AL2736" s="5"/>
      <c r="AM2736" s="5"/>
      <c r="AN2736" s="5"/>
      <c r="AO2736" s="5"/>
      <c r="AP2736" s="5"/>
      <c r="AQ2736" s="5"/>
      <c r="AR2736" s="5"/>
      <c r="AS2736" s="5"/>
      <c r="AT2736" s="5"/>
      <c r="AU2736" s="5"/>
      <c r="BB2736" s="1" t="s">
        <v>73</v>
      </c>
      <c r="BC2736" s="2">
        <v>36454</v>
      </c>
      <c r="BG2736" s="1" t="s">
        <v>74</v>
      </c>
      <c r="BH2736" s="1" t="s">
        <v>75</v>
      </c>
      <c r="BI2736" s="1" t="s">
        <v>76</v>
      </c>
      <c r="BM2736" s="1" t="s">
        <v>62</v>
      </c>
      <c r="BN2736" s="1" t="s">
        <v>78</v>
      </c>
      <c r="BO2736" s="1">
        <v>99</v>
      </c>
      <c r="BP2736" s="1">
        <v>99</v>
      </c>
      <c r="BS2736" s="1" t="s">
        <v>84</v>
      </c>
      <c r="BT2736" s="2">
        <v>37773</v>
      </c>
      <c r="BU2736" s="1">
        <v>0</v>
      </c>
      <c r="BV2736" s="1">
        <v>0</v>
      </c>
      <c r="BW2736" s="1">
        <v>0</v>
      </c>
      <c r="BX2736" s="1">
        <v>0</v>
      </c>
    </row>
    <row r="2737" spans="4:76" hidden="1" x14ac:dyDescent="0.25">
      <c r="D2737" s="4"/>
      <c r="E2737" s="5">
        <f>BJ2737</f>
        <v>0</v>
      </c>
      <c r="F2737" s="5">
        <f>BK2737</f>
        <v>0</v>
      </c>
      <c r="H2737" s="5" t="str">
        <f>BB2737</f>
        <v>Withdrawn</v>
      </c>
      <c r="I2737" s="6" t="str">
        <f>BS2737</f>
        <v>Not Started</v>
      </c>
      <c r="J2737" s="1" t="s">
        <v>5956</v>
      </c>
      <c r="P2737" s="1" t="str">
        <f>BM2737</f>
        <v>ERIS</v>
      </c>
      <c r="R2737" s="1">
        <f>BP2737</f>
        <v>650</v>
      </c>
      <c r="T2737" s="1">
        <f>BQ2737</f>
        <v>0</v>
      </c>
      <c r="U2737" s="1" t="str">
        <f>BH2737</f>
        <v>Jefferson County</v>
      </c>
      <c r="V2737" s="1" t="str">
        <f>BI2737</f>
        <v>IN</v>
      </c>
      <c r="AB2737" s="1"/>
      <c r="AC2737" s="1"/>
      <c r="AJ2737" s="5"/>
      <c r="AK2737" s="5"/>
      <c r="AL2737" s="5"/>
      <c r="AM2737" s="5"/>
      <c r="AN2737" s="5"/>
      <c r="AO2737" s="5"/>
      <c r="AP2737" s="5"/>
      <c r="AQ2737" s="5"/>
      <c r="AR2737" s="5"/>
      <c r="AS2737" s="5"/>
      <c r="AT2737" s="5"/>
      <c r="AU2737" s="5"/>
      <c r="BB2737" s="1" t="s">
        <v>73</v>
      </c>
      <c r="BC2737" s="2">
        <v>36550</v>
      </c>
      <c r="BG2737" s="1" t="s">
        <v>101</v>
      </c>
      <c r="BH2737" s="1" t="s">
        <v>1073</v>
      </c>
      <c r="BI2737" s="1" t="s">
        <v>103</v>
      </c>
      <c r="BM2737" s="1" t="s">
        <v>62</v>
      </c>
      <c r="BN2737" s="1" t="s">
        <v>78</v>
      </c>
      <c r="BO2737" s="1">
        <v>650</v>
      </c>
      <c r="BP2737" s="1">
        <v>650</v>
      </c>
      <c r="BS2737" s="1" t="s">
        <v>84</v>
      </c>
      <c r="BT2737" s="2">
        <v>37377</v>
      </c>
      <c r="BU2737" s="1">
        <v>0</v>
      </c>
      <c r="BV2737" s="1">
        <v>0</v>
      </c>
      <c r="BW2737" s="1">
        <v>0</v>
      </c>
      <c r="BX2737" s="1">
        <v>0</v>
      </c>
    </row>
    <row r="2738" spans="4:76" x14ac:dyDescent="0.25">
      <c r="D2738" s="4"/>
      <c r="E2738" s="5" t="str">
        <f>BJ2738</f>
        <v>DPP-2018-APR</v>
      </c>
      <c r="F2738" s="5" t="str">
        <f>BK2738</f>
        <v>Central</v>
      </c>
      <c r="G2738" s="5" t="str">
        <f>_xlfn.CONCAT(E2738,F2738)</f>
        <v>DPP-2018-APRCentral</v>
      </c>
      <c r="H2738" s="5" t="str">
        <f>BB2738</f>
        <v>Active</v>
      </c>
      <c r="I2738" s="6" t="str">
        <f>BS2738</f>
        <v>Not Started</v>
      </c>
      <c r="J2738" s="1" t="s">
        <v>6036</v>
      </c>
      <c r="P2738" s="1" t="str">
        <f>BM2738</f>
        <v>NRIS</v>
      </c>
      <c r="Q2738" s="1" t="s">
        <v>6202</v>
      </c>
      <c r="R2738" s="1">
        <f>BP2738</f>
        <v>200</v>
      </c>
      <c r="T2738" s="1" t="str">
        <f>BQ2738</f>
        <v>Wind</v>
      </c>
      <c r="U2738" s="1" t="str">
        <f>BH2738</f>
        <v>Jasper County,White County</v>
      </c>
      <c r="V2738" s="1" t="str">
        <f>BI2738</f>
        <v>IN</v>
      </c>
      <c r="Z2738" s="1">
        <v>1</v>
      </c>
      <c r="AA2738" s="1">
        <f>IF(H2738="Withdrawn",0,1)</f>
        <v>1</v>
      </c>
      <c r="AB2738" s="36">
        <v>800000</v>
      </c>
      <c r="AC2738" s="36">
        <v>0</v>
      </c>
      <c r="AJ2738" s="5"/>
      <c r="AK2738" s="32">
        <v>0</v>
      </c>
      <c r="AL2738" s="32">
        <f>SUM(AB2738:AK2738)</f>
        <v>800000</v>
      </c>
      <c r="AM2738" s="32"/>
      <c r="AN2738" s="32"/>
      <c r="AO2738" s="32">
        <v>0</v>
      </c>
      <c r="AP2738" s="32">
        <v>1102243</v>
      </c>
      <c r="AQ2738" s="32">
        <v>0</v>
      </c>
      <c r="AR2738" s="32">
        <f>AM2738+AP2738</f>
        <v>1102243</v>
      </c>
      <c r="AS2738" s="32">
        <f>AR2738+AN2738+AO2738+AQ2738</f>
        <v>1102243</v>
      </c>
      <c r="AT2738" s="28">
        <f>AR2738/($R2738*1000)</f>
        <v>5.511215</v>
      </c>
      <c r="AU2738" s="28">
        <f>AS2738/($R2738*1000)</f>
        <v>5.511215</v>
      </c>
      <c r="AV2738" s="16">
        <f>IF(P2738 = "NRIS",AS2738,AR2738)</f>
        <v>1102243</v>
      </c>
      <c r="BB2738" s="1" t="s">
        <v>2374</v>
      </c>
      <c r="BC2738" s="2">
        <v>43171</v>
      </c>
      <c r="BF2738" s="2">
        <v>44805</v>
      </c>
      <c r="BG2738" s="1" t="s">
        <v>804</v>
      </c>
      <c r="BH2738" s="1" t="s">
        <v>6037</v>
      </c>
      <c r="BI2738" s="1" t="s">
        <v>103</v>
      </c>
      <c r="BJ2738" s="1" t="s">
        <v>2375</v>
      </c>
      <c r="BK2738" s="1" t="s">
        <v>2435</v>
      </c>
      <c r="BL2738" s="1" t="s">
        <v>2376</v>
      </c>
      <c r="BM2738" s="1" t="s">
        <v>126</v>
      </c>
      <c r="BN2738" s="1" t="s">
        <v>2559</v>
      </c>
      <c r="BO2738" s="1">
        <v>200</v>
      </c>
      <c r="BP2738" s="1">
        <v>200</v>
      </c>
      <c r="BQ2738" s="1" t="s">
        <v>97</v>
      </c>
      <c r="BR2738" s="1" t="s">
        <v>98</v>
      </c>
      <c r="BS2738" s="1" t="s">
        <v>84</v>
      </c>
      <c r="BU2738" s="1">
        <v>200</v>
      </c>
      <c r="BV2738" s="1">
        <v>200</v>
      </c>
      <c r="BW2738" s="1">
        <v>200</v>
      </c>
      <c r="BX2738" s="1">
        <v>200</v>
      </c>
    </row>
    <row r="2739" spans="4:76" hidden="1" x14ac:dyDescent="0.25">
      <c r="D2739" s="4"/>
      <c r="E2739" s="5" t="str">
        <f>BJ2739</f>
        <v>DPP-2018-APR</v>
      </c>
      <c r="F2739" s="5" t="str">
        <f>BK2739</f>
        <v>East (ITC)</v>
      </c>
      <c r="H2739" s="5" t="str">
        <f>BB2739</f>
        <v>Withdrawn</v>
      </c>
      <c r="I2739" s="6" t="str">
        <f>BS2739</f>
        <v>Not Started</v>
      </c>
      <c r="J2739" s="1" t="s">
        <v>4574</v>
      </c>
      <c r="P2739" s="1" t="str">
        <f>BM2739</f>
        <v>NRIS</v>
      </c>
      <c r="R2739" s="1">
        <f>BP2739</f>
        <v>100</v>
      </c>
      <c r="T2739" s="1" t="str">
        <f>BQ2739</f>
        <v>Solar</v>
      </c>
      <c r="U2739" s="1" t="str">
        <f>BH2739</f>
        <v>Tuscola County</v>
      </c>
      <c r="V2739" s="1" t="str">
        <f>BI2739</f>
        <v>MI</v>
      </c>
      <c r="AB2739" s="1"/>
      <c r="AC2739" s="1"/>
      <c r="AJ2739" s="5"/>
      <c r="AK2739" s="5"/>
      <c r="AL2739" s="5"/>
      <c r="AM2739" s="5"/>
      <c r="AN2739" s="5"/>
      <c r="AO2739" s="5"/>
      <c r="AP2739" s="5"/>
      <c r="AQ2739" s="5"/>
      <c r="AR2739" s="32"/>
      <c r="AS2739" s="32"/>
      <c r="AT2739" s="28">
        <f>AR2739/($R2739*1000)</f>
        <v>0</v>
      </c>
      <c r="AU2739" s="28">
        <f>AS2739/($R2739*1000)</f>
        <v>0</v>
      </c>
      <c r="BB2739" s="1" t="s">
        <v>73</v>
      </c>
      <c r="BC2739" s="2">
        <v>43171</v>
      </c>
      <c r="BD2739" s="2">
        <v>43405</v>
      </c>
      <c r="BF2739" s="2">
        <v>44166</v>
      </c>
      <c r="BG2739" s="1" t="s">
        <v>128</v>
      </c>
      <c r="BH2739" s="1" t="s">
        <v>1504</v>
      </c>
      <c r="BI2739" s="1" t="s">
        <v>130</v>
      </c>
      <c r="BJ2739" s="1" t="s">
        <v>2375</v>
      </c>
      <c r="BK2739" s="1" t="s">
        <v>1808</v>
      </c>
      <c r="BL2739" s="1" t="s">
        <v>2376</v>
      </c>
      <c r="BM2739" s="1" t="s">
        <v>126</v>
      </c>
      <c r="BN2739" s="1" t="s">
        <v>4575</v>
      </c>
      <c r="BO2739" s="1">
        <v>100</v>
      </c>
      <c r="BP2739" s="1">
        <v>100</v>
      </c>
      <c r="BQ2739" s="1" t="s">
        <v>1485</v>
      </c>
      <c r="BR2739" s="1" t="s">
        <v>1486</v>
      </c>
      <c r="BS2739" s="1" t="s">
        <v>84</v>
      </c>
      <c r="BU2739" s="1">
        <v>0</v>
      </c>
      <c r="BV2739" s="1">
        <v>0</v>
      </c>
      <c r="BW2739" s="1">
        <v>0</v>
      </c>
      <c r="BX2739" s="1">
        <v>0</v>
      </c>
    </row>
    <row r="2740" spans="4:76" hidden="1" x14ac:dyDescent="0.25">
      <c r="D2740" s="4"/>
      <c r="E2740" s="5">
        <f>BJ2740</f>
        <v>0</v>
      </c>
      <c r="F2740" s="5">
        <f>BK2740</f>
        <v>0</v>
      </c>
      <c r="H2740" s="5" t="str">
        <f>BB2740</f>
        <v>Withdrawn</v>
      </c>
      <c r="I2740" s="6" t="str">
        <f>BS2740</f>
        <v>Not Started</v>
      </c>
      <c r="J2740" s="1" t="s">
        <v>5959</v>
      </c>
      <c r="P2740" s="1" t="str">
        <f>BM2740</f>
        <v>ERIS</v>
      </c>
      <c r="R2740" s="1">
        <f>BP2740</f>
        <v>650</v>
      </c>
      <c r="T2740" s="1">
        <f>BQ2740</f>
        <v>0</v>
      </c>
      <c r="U2740" s="1" t="str">
        <f>BH2740</f>
        <v>Jefferson County</v>
      </c>
      <c r="V2740" s="1" t="str">
        <f>BI2740</f>
        <v>IN</v>
      </c>
      <c r="AB2740" s="1"/>
      <c r="AC2740" s="1"/>
      <c r="AJ2740" s="5"/>
      <c r="AK2740" s="5"/>
      <c r="AL2740" s="5"/>
      <c r="AM2740" s="5"/>
      <c r="AN2740" s="5"/>
      <c r="AO2740" s="5"/>
      <c r="AP2740" s="5"/>
      <c r="AQ2740" s="5"/>
      <c r="AR2740" s="5"/>
      <c r="AS2740" s="5"/>
      <c r="AT2740" s="5"/>
      <c r="AU2740" s="5"/>
      <c r="BB2740" s="1" t="s">
        <v>73</v>
      </c>
      <c r="BC2740" s="2">
        <v>36550</v>
      </c>
      <c r="BG2740" s="1" t="s">
        <v>101</v>
      </c>
      <c r="BH2740" s="1" t="s">
        <v>1073</v>
      </c>
      <c r="BI2740" s="1" t="s">
        <v>103</v>
      </c>
      <c r="BM2740" s="1" t="s">
        <v>62</v>
      </c>
      <c r="BN2740" s="1" t="s">
        <v>78</v>
      </c>
      <c r="BO2740" s="1">
        <v>650</v>
      </c>
      <c r="BP2740" s="1">
        <v>650</v>
      </c>
      <c r="BS2740" s="1" t="s">
        <v>84</v>
      </c>
      <c r="BT2740" s="2">
        <v>36647</v>
      </c>
      <c r="BU2740" s="1">
        <v>0</v>
      </c>
      <c r="BV2740" s="1">
        <v>0</v>
      </c>
      <c r="BW2740" s="1">
        <v>0</v>
      </c>
      <c r="BX2740" s="1">
        <v>0</v>
      </c>
    </row>
    <row r="2741" spans="4:76" hidden="1" x14ac:dyDescent="0.25">
      <c r="D2741" s="4"/>
      <c r="E2741" s="5">
        <f>BJ2741</f>
        <v>0</v>
      </c>
      <c r="F2741" s="5">
        <f>BK2741</f>
        <v>0</v>
      </c>
      <c r="H2741" s="5" t="str">
        <f>BB2741</f>
        <v>Withdrawn</v>
      </c>
      <c r="I2741" s="6" t="str">
        <f>BS2741</f>
        <v>Not Started</v>
      </c>
      <c r="J2741" s="1" t="s">
        <v>5960</v>
      </c>
      <c r="P2741" s="1" t="str">
        <f>BM2741</f>
        <v>ERIS</v>
      </c>
      <c r="R2741" s="1">
        <f>BP2741</f>
        <v>600</v>
      </c>
      <c r="T2741" s="1">
        <f>BQ2741</f>
        <v>0</v>
      </c>
      <c r="U2741" s="1" t="str">
        <f>BH2741</f>
        <v>Wood County</v>
      </c>
      <c r="V2741" s="1" t="str">
        <f>BI2741</f>
        <v>WI</v>
      </c>
      <c r="AB2741" s="1"/>
      <c r="AC2741" s="1"/>
      <c r="AJ2741" s="5"/>
      <c r="AK2741" s="5"/>
      <c r="AL2741" s="5"/>
      <c r="AM2741" s="5"/>
      <c r="AN2741" s="5"/>
      <c r="AO2741" s="5"/>
      <c r="AP2741" s="5"/>
      <c r="AQ2741" s="5"/>
      <c r="AR2741" s="5"/>
      <c r="AS2741" s="5"/>
      <c r="AT2741" s="5"/>
      <c r="AU2741" s="5"/>
      <c r="BB2741" s="1" t="s">
        <v>73</v>
      </c>
      <c r="BC2741" s="2">
        <v>36651</v>
      </c>
      <c r="BG2741" s="1" t="s">
        <v>74</v>
      </c>
      <c r="BH2741" s="1" t="s">
        <v>326</v>
      </c>
      <c r="BI2741" s="1" t="s">
        <v>76</v>
      </c>
      <c r="BL2741" s="1" t="s">
        <v>77</v>
      </c>
      <c r="BM2741" s="1" t="s">
        <v>62</v>
      </c>
      <c r="BN2741" s="1" t="s">
        <v>78</v>
      </c>
      <c r="BO2741" s="1">
        <v>600</v>
      </c>
      <c r="BP2741" s="1">
        <v>600</v>
      </c>
      <c r="BS2741" s="1" t="s">
        <v>84</v>
      </c>
      <c r="BT2741" s="2">
        <v>39234</v>
      </c>
      <c r="BU2741" s="1">
        <v>0</v>
      </c>
      <c r="BV2741" s="1">
        <v>0</v>
      </c>
      <c r="BW2741" s="1">
        <v>0</v>
      </c>
      <c r="BX2741" s="1">
        <v>0</v>
      </c>
    </row>
    <row r="2742" spans="4:76" hidden="1" x14ac:dyDescent="0.25">
      <c r="D2742" s="4"/>
      <c r="E2742" s="5">
        <f>BJ2742</f>
        <v>0</v>
      </c>
      <c r="F2742" s="5">
        <f>BK2742</f>
        <v>0</v>
      </c>
      <c r="H2742" s="5" t="str">
        <f>BB2742</f>
        <v>Withdrawn</v>
      </c>
      <c r="I2742" s="6" t="str">
        <f>BS2742</f>
        <v>Not Started</v>
      </c>
      <c r="J2742" s="1" t="s">
        <v>5961</v>
      </c>
      <c r="P2742" s="1" t="str">
        <f>BM2742</f>
        <v>ERIS</v>
      </c>
      <c r="R2742" s="1">
        <f>BP2742</f>
        <v>600</v>
      </c>
      <c r="T2742" s="1" t="str">
        <f>BQ2742</f>
        <v>Coal</v>
      </c>
      <c r="U2742" s="1" t="str">
        <f>BH2742</f>
        <v>Sullivan County</v>
      </c>
      <c r="V2742" s="1" t="str">
        <f>BI2742</f>
        <v>IN</v>
      </c>
      <c r="AB2742" s="1"/>
      <c r="AC2742" s="1"/>
      <c r="AJ2742" s="5"/>
      <c r="AK2742" s="5"/>
      <c r="AL2742" s="5"/>
      <c r="AM2742" s="5"/>
      <c r="AN2742" s="5"/>
      <c r="AO2742" s="5"/>
      <c r="AP2742" s="5"/>
      <c r="AQ2742" s="5"/>
      <c r="AR2742" s="5"/>
      <c r="AS2742" s="5"/>
      <c r="AT2742" s="5"/>
      <c r="AU2742" s="5"/>
      <c r="BB2742" s="1" t="s">
        <v>73</v>
      </c>
      <c r="BC2742" s="2">
        <v>36669</v>
      </c>
      <c r="BG2742" s="1" t="s">
        <v>256</v>
      </c>
      <c r="BH2742" s="1" t="s">
        <v>5791</v>
      </c>
      <c r="BI2742" s="1" t="s">
        <v>103</v>
      </c>
      <c r="BM2742" s="1" t="s">
        <v>62</v>
      </c>
      <c r="BN2742" s="1" t="s">
        <v>78</v>
      </c>
      <c r="BO2742" s="1">
        <v>600</v>
      </c>
      <c r="BP2742" s="1">
        <v>600</v>
      </c>
      <c r="BQ2742" s="1" t="s">
        <v>83</v>
      </c>
      <c r="BS2742" s="1" t="s">
        <v>84</v>
      </c>
      <c r="BT2742" s="2">
        <v>37712</v>
      </c>
      <c r="BU2742" s="1">
        <v>0</v>
      </c>
      <c r="BV2742" s="1">
        <v>0</v>
      </c>
      <c r="BW2742" s="1">
        <v>0</v>
      </c>
      <c r="BX2742" s="1">
        <v>0</v>
      </c>
    </row>
    <row r="2743" spans="4:76" hidden="1" x14ac:dyDescent="0.25">
      <c r="D2743" s="4"/>
      <c r="E2743" s="5">
        <f>BJ2743</f>
        <v>0</v>
      </c>
      <c r="F2743" s="5">
        <f>BK2743</f>
        <v>0</v>
      </c>
      <c r="H2743" s="5" t="str">
        <f>BB2743</f>
        <v>Withdrawn</v>
      </c>
      <c r="I2743" s="6" t="str">
        <f>BS2743</f>
        <v>Withdrawn</v>
      </c>
      <c r="J2743" s="1" t="s">
        <v>5962</v>
      </c>
      <c r="P2743" s="1" t="str">
        <f>BM2743</f>
        <v>ERIS</v>
      </c>
      <c r="R2743" s="1">
        <f>BP2743</f>
        <v>340</v>
      </c>
      <c r="T2743" s="1" t="str">
        <f>BQ2743</f>
        <v>Gas</v>
      </c>
      <c r="U2743" s="1" t="str">
        <f>BH2743</f>
        <v>Washtenaw County</v>
      </c>
      <c r="V2743" s="1" t="str">
        <f>BI2743</f>
        <v>MI</v>
      </c>
      <c r="AB2743" s="1"/>
      <c r="AC2743" s="1"/>
      <c r="AJ2743" s="5"/>
      <c r="AK2743" s="5"/>
      <c r="AL2743" s="5"/>
      <c r="AM2743" s="5"/>
      <c r="AN2743" s="5"/>
      <c r="AO2743" s="5"/>
      <c r="AP2743" s="5"/>
      <c r="AQ2743" s="5"/>
      <c r="AR2743" s="5"/>
      <c r="AS2743" s="5"/>
      <c r="AT2743" s="5"/>
      <c r="AU2743" s="5"/>
      <c r="BB2743" s="1" t="s">
        <v>73</v>
      </c>
      <c r="BC2743" s="2">
        <v>36741</v>
      </c>
      <c r="BG2743" s="1" t="s">
        <v>128</v>
      </c>
      <c r="BH2743" s="1" t="s">
        <v>271</v>
      </c>
      <c r="BI2743" s="1" t="s">
        <v>130</v>
      </c>
      <c r="BM2743" s="1" t="s">
        <v>62</v>
      </c>
      <c r="BN2743" s="1" t="s">
        <v>78</v>
      </c>
      <c r="BO2743" s="1">
        <v>340</v>
      </c>
      <c r="BP2743" s="1">
        <v>340</v>
      </c>
      <c r="BQ2743" s="1" t="s">
        <v>64</v>
      </c>
      <c r="BS2743" s="1" t="s">
        <v>73</v>
      </c>
      <c r="BT2743" s="2">
        <v>37377</v>
      </c>
      <c r="BU2743" s="1">
        <v>0</v>
      </c>
      <c r="BV2743" s="1">
        <v>0</v>
      </c>
      <c r="BW2743" s="1">
        <v>0</v>
      </c>
      <c r="BX2743" s="1">
        <v>0</v>
      </c>
    </row>
    <row r="2744" spans="4:76" hidden="1" x14ac:dyDescent="0.25">
      <c r="D2744" s="4"/>
      <c r="E2744" s="5" t="str">
        <f>BJ2744</f>
        <v>DPP-2018-APR</v>
      </c>
      <c r="F2744" s="5" t="str">
        <f>BK2744</f>
        <v>East (ITC)</v>
      </c>
      <c r="H2744" s="5" t="str">
        <f>BB2744</f>
        <v>Withdrawn</v>
      </c>
      <c r="I2744" s="6" t="str">
        <f>BS2744</f>
        <v>Not Started</v>
      </c>
      <c r="J2744" s="1" t="s">
        <v>4549</v>
      </c>
      <c r="P2744" s="1" t="str">
        <f>BM2744</f>
        <v>NRIS</v>
      </c>
      <c r="R2744" s="1">
        <f>BP2744</f>
        <v>50</v>
      </c>
      <c r="T2744" s="1" t="str">
        <f>BQ2744</f>
        <v>Solar</v>
      </c>
      <c r="U2744" s="1" t="str">
        <f>BH2744</f>
        <v>Oscoda County</v>
      </c>
      <c r="V2744" s="1" t="str">
        <f>BI2744</f>
        <v>MI</v>
      </c>
      <c r="AB2744" s="1"/>
      <c r="AC2744" s="1"/>
      <c r="AJ2744" s="5"/>
      <c r="AK2744" s="5"/>
      <c r="AL2744" s="5"/>
      <c r="AM2744" s="5"/>
      <c r="AN2744" s="5"/>
      <c r="AO2744" s="5"/>
      <c r="AP2744" s="5"/>
      <c r="AQ2744" s="5"/>
      <c r="AR2744" s="32"/>
      <c r="AS2744" s="32"/>
      <c r="AT2744" s="28">
        <f>AR2744/($R2744*1000)</f>
        <v>0</v>
      </c>
      <c r="AU2744" s="28">
        <f>AS2744/($R2744*1000)</f>
        <v>0</v>
      </c>
      <c r="BB2744" s="1" t="s">
        <v>73</v>
      </c>
      <c r="BC2744" s="2">
        <v>43171</v>
      </c>
      <c r="BD2744" s="2">
        <v>43390</v>
      </c>
      <c r="BF2744" s="2">
        <v>43831</v>
      </c>
      <c r="BG2744" s="1" t="s">
        <v>139</v>
      </c>
      <c r="BH2744" s="1" t="s">
        <v>4550</v>
      </c>
      <c r="BI2744" s="1" t="s">
        <v>130</v>
      </c>
      <c r="BJ2744" s="1" t="s">
        <v>2375</v>
      </c>
      <c r="BK2744" s="1" t="s">
        <v>1808</v>
      </c>
      <c r="BL2744" s="1" t="s">
        <v>2376</v>
      </c>
      <c r="BM2744" s="1" t="s">
        <v>126</v>
      </c>
      <c r="BN2744" s="1" t="s">
        <v>4551</v>
      </c>
      <c r="BO2744" s="1">
        <v>50</v>
      </c>
      <c r="BP2744" s="1">
        <v>50</v>
      </c>
      <c r="BQ2744" s="1" t="s">
        <v>1485</v>
      </c>
      <c r="BR2744" s="1" t="s">
        <v>1486</v>
      </c>
      <c r="BS2744" s="1" t="s">
        <v>84</v>
      </c>
      <c r="BU2744" s="1">
        <v>0</v>
      </c>
      <c r="BV2744" s="1">
        <v>0</v>
      </c>
      <c r="BW2744" s="1">
        <v>0</v>
      </c>
      <c r="BX2744" s="1">
        <v>0</v>
      </c>
    </row>
    <row r="2745" spans="4:76" hidden="1" x14ac:dyDescent="0.25">
      <c r="D2745" s="4"/>
      <c r="E2745" s="5">
        <f>BJ2745</f>
        <v>0</v>
      </c>
      <c r="F2745" s="5">
        <f>BK2745</f>
        <v>0</v>
      </c>
      <c r="H2745" s="5" t="str">
        <f>BB2745</f>
        <v>Withdrawn</v>
      </c>
      <c r="I2745" s="6" t="str">
        <f>BS2745</f>
        <v>Not Started</v>
      </c>
      <c r="J2745" s="1" t="s">
        <v>5965</v>
      </c>
      <c r="P2745" s="1" t="str">
        <f>BM2745</f>
        <v>ERIS</v>
      </c>
      <c r="R2745" s="1">
        <f>BP2745</f>
        <v>320</v>
      </c>
      <c r="T2745" s="1">
        <f>BQ2745</f>
        <v>0</v>
      </c>
      <c r="U2745" s="1" t="str">
        <f>BH2745</f>
        <v>Portage County</v>
      </c>
      <c r="V2745" s="1" t="str">
        <f>BI2745</f>
        <v>WI</v>
      </c>
      <c r="AB2745" s="1"/>
      <c r="AC2745" s="1"/>
      <c r="AJ2745" s="5"/>
      <c r="AK2745" s="5"/>
      <c r="AL2745" s="5"/>
      <c r="AM2745" s="5"/>
      <c r="AN2745" s="5"/>
      <c r="AO2745" s="5"/>
      <c r="AP2745" s="5"/>
      <c r="AQ2745" s="5"/>
      <c r="AR2745" s="5"/>
      <c r="AS2745" s="5"/>
      <c r="AT2745" s="5"/>
      <c r="AU2745" s="5"/>
      <c r="BB2745" s="1" t="s">
        <v>73</v>
      </c>
      <c r="BC2745" s="2">
        <v>36756</v>
      </c>
      <c r="BG2745" s="1" t="s">
        <v>74</v>
      </c>
      <c r="BH2745" s="1" t="s">
        <v>329</v>
      </c>
      <c r="BI2745" s="1" t="s">
        <v>76</v>
      </c>
      <c r="BM2745" s="1" t="s">
        <v>62</v>
      </c>
      <c r="BN2745" s="1" t="s">
        <v>78</v>
      </c>
      <c r="BO2745" s="1">
        <v>320</v>
      </c>
      <c r="BP2745" s="1">
        <v>320</v>
      </c>
      <c r="BS2745" s="1" t="s">
        <v>84</v>
      </c>
      <c r="BT2745" s="2">
        <v>39506</v>
      </c>
      <c r="BU2745" s="1">
        <v>0</v>
      </c>
      <c r="BV2745" s="1">
        <v>0</v>
      </c>
      <c r="BW2745" s="1">
        <v>0</v>
      </c>
      <c r="BX2745" s="1">
        <v>0</v>
      </c>
    </row>
    <row r="2746" spans="4:76" hidden="1" x14ac:dyDescent="0.25">
      <c r="D2746" s="4"/>
      <c r="E2746" s="5">
        <f>BJ2746</f>
        <v>0</v>
      </c>
      <c r="F2746" s="5">
        <f>BK2746</f>
        <v>0</v>
      </c>
      <c r="H2746" s="5" t="str">
        <f>BB2746</f>
        <v>Withdrawn</v>
      </c>
      <c r="I2746" s="6" t="str">
        <f>BS2746</f>
        <v>Not Started</v>
      </c>
      <c r="J2746" s="1" t="s">
        <v>5966</v>
      </c>
      <c r="P2746" s="1" t="str">
        <f>BM2746</f>
        <v>ERIS</v>
      </c>
      <c r="R2746" s="1">
        <f>BP2746</f>
        <v>1000</v>
      </c>
      <c r="T2746" s="1">
        <f>BQ2746</f>
        <v>0</v>
      </c>
      <c r="U2746" s="1" t="str">
        <f>BH2746</f>
        <v>Sheboygan County</v>
      </c>
      <c r="V2746" s="1" t="str">
        <f>BI2746</f>
        <v>WI</v>
      </c>
      <c r="AB2746" s="1"/>
      <c r="AC2746" s="1"/>
      <c r="AJ2746" s="5"/>
      <c r="AK2746" s="5"/>
      <c r="AL2746" s="5"/>
      <c r="AM2746" s="5"/>
      <c r="AN2746" s="5"/>
      <c r="AO2746" s="5"/>
      <c r="AP2746" s="5"/>
      <c r="AQ2746" s="5"/>
      <c r="AR2746" s="5"/>
      <c r="AS2746" s="5"/>
      <c r="AT2746" s="5"/>
      <c r="AU2746" s="5"/>
      <c r="BB2746" s="1" t="s">
        <v>73</v>
      </c>
      <c r="BC2746" s="2">
        <v>36760</v>
      </c>
      <c r="BG2746" s="1" t="s">
        <v>74</v>
      </c>
      <c r="BH2746" s="1" t="s">
        <v>287</v>
      </c>
      <c r="BI2746" s="1" t="s">
        <v>76</v>
      </c>
      <c r="BM2746" s="1" t="s">
        <v>62</v>
      </c>
      <c r="BN2746" s="1" t="s">
        <v>78</v>
      </c>
      <c r="BO2746" s="1">
        <v>1000</v>
      </c>
      <c r="BP2746" s="1">
        <v>1000</v>
      </c>
      <c r="BS2746" s="1" t="s">
        <v>84</v>
      </c>
      <c r="BT2746" s="2">
        <v>38108</v>
      </c>
      <c r="BU2746" s="1">
        <v>0</v>
      </c>
      <c r="BV2746" s="1">
        <v>0</v>
      </c>
      <c r="BW2746" s="1">
        <v>0</v>
      </c>
      <c r="BX2746" s="1">
        <v>0</v>
      </c>
    </row>
    <row r="2747" spans="4:76" hidden="1" x14ac:dyDescent="0.25">
      <c r="D2747" s="4"/>
      <c r="E2747" s="5">
        <f>BJ2747</f>
        <v>0</v>
      </c>
      <c r="F2747" s="5">
        <f>BK2747</f>
        <v>0</v>
      </c>
      <c r="H2747" s="5" t="str">
        <f>BB2747</f>
        <v>Withdrawn</v>
      </c>
      <c r="I2747" s="6" t="str">
        <f>BS2747</f>
        <v>Not Started</v>
      </c>
      <c r="J2747" s="1" t="s">
        <v>5967</v>
      </c>
      <c r="P2747" s="1" t="str">
        <f>BM2747</f>
        <v>ERIS</v>
      </c>
      <c r="R2747" s="1">
        <f>BP2747</f>
        <v>350</v>
      </c>
      <c r="T2747" s="1">
        <f>BQ2747</f>
        <v>0</v>
      </c>
      <c r="U2747" s="1" t="str">
        <f>BH2747</f>
        <v>Waukesha County</v>
      </c>
      <c r="V2747" s="1" t="str">
        <f>BI2747</f>
        <v>WI</v>
      </c>
      <c r="AB2747" s="1"/>
      <c r="AC2747" s="1"/>
      <c r="AJ2747" s="5"/>
      <c r="AK2747" s="5"/>
      <c r="AL2747" s="5"/>
      <c r="AM2747" s="5"/>
      <c r="AN2747" s="5"/>
      <c r="AO2747" s="5"/>
      <c r="AP2747" s="5"/>
      <c r="AQ2747" s="5"/>
      <c r="AR2747" s="5"/>
      <c r="AS2747" s="5"/>
      <c r="AT2747" s="5"/>
      <c r="AU2747" s="5"/>
      <c r="BB2747" s="1" t="s">
        <v>73</v>
      </c>
      <c r="BC2747" s="2">
        <v>36762</v>
      </c>
      <c r="BG2747" s="1" t="s">
        <v>74</v>
      </c>
      <c r="BH2747" s="1" t="s">
        <v>5968</v>
      </c>
      <c r="BI2747" s="1" t="s">
        <v>76</v>
      </c>
      <c r="BL2747" s="1" t="s">
        <v>77</v>
      </c>
      <c r="BM2747" s="1" t="s">
        <v>62</v>
      </c>
      <c r="BN2747" s="1" t="s">
        <v>78</v>
      </c>
      <c r="BO2747" s="1">
        <v>350</v>
      </c>
      <c r="BP2747" s="1">
        <v>350</v>
      </c>
      <c r="BS2747" s="1" t="s">
        <v>84</v>
      </c>
      <c r="BT2747" s="2">
        <v>39569</v>
      </c>
      <c r="BU2747" s="1">
        <v>0</v>
      </c>
      <c r="BV2747" s="1">
        <v>0</v>
      </c>
      <c r="BW2747" s="1">
        <v>0</v>
      </c>
      <c r="BX2747" s="1">
        <v>0</v>
      </c>
    </row>
    <row r="2748" spans="4:76" hidden="1" x14ac:dyDescent="0.25">
      <c r="D2748" s="4"/>
      <c r="E2748" s="5">
        <f>BJ2748</f>
        <v>0</v>
      </c>
      <c r="F2748" s="5">
        <f>BK2748</f>
        <v>0</v>
      </c>
      <c r="H2748" s="5" t="str">
        <f>BB2748</f>
        <v>Withdrawn</v>
      </c>
      <c r="I2748" s="6" t="str">
        <f>BS2748</f>
        <v>Not Started</v>
      </c>
      <c r="J2748" s="1" t="s">
        <v>5969</v>
      </c>
      <c r="P2748" s="1" t="str">
        <f>BM2748</f>
        <v>ERIS</v>
      </c>
      <c r="R2748" s="1">
        <f>BP2748</f>
        <v>220</v>
      </c>
      <c r="T2748" s="1">
        <f>BQ2748</f>
        <v>0</v>
      </c>
      <c r="U2748" s="1" t="str">
        <f>BH2748</f>
        <v>Dubuque County</v>
      </c>
      <c r="V2748" s="1" t="str">
        <f>BI2748</f>
        <v>IA</v>
      </c>
      <c r="AB2748" s="1"/>
      <c r="AC2748" s="1"/>
      <c r="AJ2748" s="5"/>
      <c r="AK2748" s="5"/>
      <c r="AL2748" s="5"/>
      <c r="AM2748" s="5"/>
      <c r="AN2748" s="5"/>
      <c r="AO2748" s="5"/>
      <c r="AP2748" s="5"/>
      <c r="AQ2748" s="5"/>
      <c r="AR2748" s="5"/>
      <c r="AS2748" s="5"/>
      <c r="AT2748" s="5"/>
      <c r="AU2748" s="5"/>
      <c r="BB2748" s="1" t="s">
        <v>73</v>
      </c>
      <c r="BC2748" s="2">
        <v>36768</v>
      </c>
      <c r="BG2748" s="1" t="s">
        <v>87</v>
      </c>
      <c r="BH2748" s="1" t="s">
        <v>3429</v>
      </c>
      <c r="BI2748" s="1" t="s">
        <v>89</v>
      </c>
      <c r="BM2748" s="1" t="s">
        <v>62</v>
      </c>
      <c r="BN2748" s="1" t="s">
        <v>78</v>
      </c>
      <c r="BO2748" s="1">
        <v>220</v>
      </c>
      <c r="BP2748" s="1">
        <v>220</v>
      </c>
      <c r="BS2748" s="1" t="s">
        <v>84</v>
      </c>
      <c r="BT2748" s="2">
        <v>39083</v>
      </c>
      <c r="BU2748" s="1">
        <v>0</v>
      </c>
      <c r="BV2748" s="1">
        <v>0</v>
      </c>
      <c r="BW2748" s="1">
        <v>0</v>
      </c>
      <c r="BX2748" s="1">
        <v>0</v>
      </c>
    </row>
    <row r="2749" spans="4:76" hidden="1" x14ac:dyDescent="0.25">
      <c r="D2749" s="4"/>
      <c r="E2749" s="5">
        <f>BJ2749</f>
        <v>0</v>
      </c>
      <c r="F2749" s="5">
        <f>BK2749</f>
        <v>0</v>
      </c>
      <c r="H2749" s="5" t="str">
        <f>BB2749</f>
        <v>Withdrawn</v>
      </c>
      <c r="I2749" s="6" t="str">
        <f>BS2749</f>
        <v>Not Started</v>
      </c>
      <c r="J2749" s="1" t="s">
        <v>5970</v>
      </c>
      <c r="P2749" s="1" t="str">
        <f>BM2749</f>
        <v>ERIS</v>
      </c>
      <c r="R2749" s="1">
        <f>BP2749</f>
        <v>165</v>
      </c>
      <c r="T2749" s="1">
        <f>BQ2749</f>
        <v>0</v>
      </c>
      <c r="U2749" s="1" t="str">
        <f>BH2749</f>
        <v>Jackson County</v>
      </c>
      <c r="V2749" s="1" t="str">
        <f>BI2749</f>
        <v>IL</v>
      </c>
      <c r="AB2749" s="1"/>
      <c r="AC2749" s="1"/>
      <c r="AJ2749" s="5"/>
      <c r="AK2749" s="5"/>
      <c r="AL2749" s="5"/>
      <c r="AM2749" s="5"/>
      <c r="AN2749" s="5"/>
      <c r="AO2749" s="5"/>
      <c r="AP2749" s="5"/>
      <c r="AQ2749" s="5"/>
      <c r="AR2749" s="5"/>
      <c r="AS2749" s="5"/>
      <c r="AT2749" s="5"/>
      <c r="AU2749" s="5"/>
      <c r="BB2749" s="1" t="s">
        <v>73</v>
      </c>
      <c r="BC2749" s="2">
        <v>36792</v>
      </c>
      <c r="BG2749" s="1" t="s">
        <v>3130</v>
      </c>
      <c r="BH2749" s="1" t="s">
        <v>259</v>
      </c>
      <c r="BI2749" s="1" t="s">
        <v>124</v>
      </c>
      <c r="BM2749" s="1" t="s">
        <v>62</v>
      </c>
      <c r="BN2749" s="1" t="s">
        <v>78</v>
      </c>
      <c r="BO2749" s="1">
        <v>165</v>
      </c>
      <c r="BP2749" s="1">
        <v>165</v>
      </c>
      <c r="BS2749" s="1" t="s">
        <v>84</v>
      </c>
      <c r="BT2749" s="2">
        <v>37742</v>
      </c>
      <c r="BU2749" s="1">
        <v>0</v>
      </c>
      <c r="BV2749" s="1">
        <v>0</v>
      </c>
      <c r="BW2749" s="1">
        <v>0</v>
      </c>
      <c r="BX2749" s="1">
        <v>0</v>
      </c>
    </row>
    <row r="2750" spans="4:76" hidden="1" x14ac:dyDescent="0.25">
      <c r="D2750" s="4"/>
      <c r="E2750" s="5">
        <f>BJ2750</f>
        <v>0</v>
      </c>
      <c r="F2750" s="5">
        <f>BK2750</f>
        <v>0</v>
      </c>
      <c r="H2750" s="5" t="str">
        <f>BB2750</f>
        <v>Withdrawn</v>
      </c>
      <c r="I2750" s="6" t="str">
        <f>BS2750</f>
        <v>Not Started</v>
      </c>
      <c r="J2750" s="1" t="s">
        <v>5971</v>
      </c>
      <c r="P2750" s="1" t="str">
        <f>BM2750</f>
        <v>ERIS</v>
      </c>
      <c r="R2750" s="1">
        <f>BP2750</f>
        <v>1050</v>
      </c>
      <c r="T2750" s="1" t="str">
        <f>BQ2750</f>
        <v>Gas</v>
      </c>
      <c r="U2750" s="1" t="str">
        <f>BH2750</f>
        <v>St. Clair County</v>
      </c>
      <c r="V2750" s="1" t="str">
        <f>BI2750</f>
        <v>MI</v>
      </c>
      <c r="AB2750" s="1"/>
      <c r="AC2750" s="1"/>
      <c r="AJ2750" s="5"/>
      <c r="AK2750" s="5"/>
      <c r="AL2750" s="5"/>
      <c r="AM2750" s="5"/>
      <c r="AN2750" s="5"/>
      <c r="AO2750" s="5"/>
      <c r="AP2750" s="5"/>
      <c r="AQ2750" s="5"/>
      <c r="AR2750" s="5"/>
      <c r="AS2750" s="5"/>
      <c r="AT2750" s="5"/>
      <c r="AU2750" s="5"/>
      <c r="BB2750" s="1" t="s">
        <v>73</v>
      </c>
      <c r="BC2750" s="2">
        <v>36832</v>
      </c>
      <c r="BG2750" s="1" t="s">
        <v>128</v>
      </c>
      <c r="BH2750" s="1" t="s">
        <v>171</v>
      </c>
      <c r="BI2750" s="1" t="s">
        <v>130</v>
      </c>
      <c r="BM2750" s="1" t="s">
        <v>62</v>
      </c>
      <c r="BN2750" s="1" t="s">
        <v>78</v>
      </c>
      <c r="BO2750" s="1">
        <v>1050</v>
      </c>
      <c r="BP2750" s="1">
        <v>1050</v>
      </c>
      <c r="BQ2750" s="1" t="s">
        <v>64</v>
      </c>
      <c r="BS2750" s="1" t="s">
        <v>84</v>
      </c>
      <c r="BT2750" s="2">
        <v>37773</v>
      </c>
      <c r="BU2750" s="1">
        <v>0</v>
      </c>
      <c r="BV2750" s="1">
        <v>0</v>
      </c>
      <c r="BW2750" s="1">
        <v>0</v>
      </c>
      <c r="BX2750" s="1">
        <v>0</v>
      </c>
    </row>
    <row r="2751" spans="4:76" hidden="1" x14ac:dyDescent="0.25">
      <c r="D2751" s="4"/>
      <c r="E2751" s="5">
        <f>BJ2751</f>
        <v>0</v>
      </c>
      <c r="F2751" s="5">
        <f>BK2751</f>
        <v>0</v>
      </c>
      <c r="H2751" s="5" t="str">
        <f>BB2751</f>
        <v>Withdrawn</v>
      </c>
      <c r="I2751" s="6" t="str">
        <f>BS2751</f>
        <v>Not Started</v>
      </c>
      <c r="J2751" s="1" t="s">
        <v>5972</v>
      </c>
      <c r="P2751" s="1" t="str">
        <f>BM2751</f>
        <v>ERIS</v>
      </c>
      <c r="R2751" s="1">
        <f>BP2751</f>
        <v>800</v>
      </c>
      <c r="T2751" s="1">
        <f>BQ2751</f>
        <v>0</v>
      </c>
      <c r="U2751" s="1" t="str">
        <f>BH2751</f>
        <v>Monroe County</v>
      </c>
      <c r="V2751" s="1" t="str">
        <f>BI2751</f>
        <v>MI</v>
      </c>
      <c r="AB2751" s="1"/>
      <c r="AC2751" s="1"/>
      <c r="AJ2751" s="5"/>
      <c r="AK2751" s="5"/>
      <c r="AL2751" s="5"/>
      <c r="AM2751" s="5"/>
      <c r="AN2751" s="5"/>
      <c r="AO2751" s="5"/>
      <c r="AP2751" s="5"/>
      <c r="AQ2751" s="5"/>
      <c r="AR2751" s="5"/>
      <c r="AS2751" s="5"/>
      <c r="AT2751" s="5"/>
      <c r="AU2751" s="5"/>
      <c r="BB2751" s="1" t="s">
        <v>73</v>
      </c>
      <c r="BC2751" s="2">
        <v>36832</v>
      </c>
      <c r="BG2751" s="1" t="s">
        <v>128</v>
      </c>
      <c r="BH2751" s="1" t="s">
        <v>310</v>
      </c>
      <c r="BI2751" s="1" t="s">
        <v>130</v>
      </c>
      <c r="BM2751" s="1" t="s">
        <v>62</v>
      </c>
      <c r="BN2751" s="1" t="s">
        <v>78</v>
      </c>
      <c r="BO2751" s="1">
        <v>800</v>
      </c>
      <c r="BP2751" s="1">
        <v>800</v>
      </c>
      <c r="BS2751" s="1" t="s">
        <v>84</v>
      </c>
      <c r="BT2751" s="2">
        <v>37773</v>
      </c>
      <c r="BU2751" s="1">
        <v>0</v>
      </c>
      <c r="BV2751" s="1">
        <v>0</v>
      </c>
      <c r="BW2751" s="1">
        <v>0</v>
      </c>
      <c r="BX2751" s="1">
        <v>0</v>
      </c>
    </row>
    <row r="2752" spans="4:76" hidden="1" x14ac:dyDescent="0.25">
      <c r="D2752" s="4"/>
      <c r="E2752" s="5" t="str">
        <f>BJ2752</f>
        <v>DPP-2018-APR</v>
      </c>
      <c r="F2752" s="5" t="str">
        <f>BK2752</f>
        <v>West</v>
      </c>
      <c r="H2752" s="5" t="str">
        <f>BB2752</f>
        <v>Withdrawn</v>
      </c>
      <c r="I2752" s="6" t="str">
        <f>BS2752</f>
        <v>Not Started</v>
      </c>
      <c r="J2752" s="1" t="s">
        <v>5337</v>
      </c>
      <c r="P2752" s="1" t="str">
        <f>BM2752</f>
        <v>NRIS</v>
      </c>
      <c r="R2752" s="1">
        <f>BP2752</f>
        <v>250</v>
      </c>
      <c r="T2752" s="1" t="str">
        <f>BQ2752</f>
        <v>Wind</v>
      </c>
      <c r="U2752" s="1" t="str">
        <f>BH2752</f>
        <v>Nobles County</v>
      </c>
      <c r="V2752" s="1" t="str">
        <f>BI2752</f>
        <v>MN</v>
      </c>
      <c r="AB2752" s="1"/>
      <c r="AC2752" s="1"/>
      <c r="AJ2752" s="5"/>
      <c r="AK2752" s="5"/>
      <c r="AL2752" s="5"/>
      <c r="AM2752" s="5"/>
      <c r="AN2752" s="5"/>
      <c r="AO2752" s="5"/>
      <c r="AP2752" s="5"/>
      <c r="AQ2752" s="5"/>
      <c r="AR2752" s="32"/>
      <c r="AS2752" s="32"/>
      <c r="AT2752" s="28">
        <f>AR2752/($R2752*1000)</f>
        <v>0</v>
      </c>
      <c r="AU2752" s="28">
        <f>AS2752/($R2752*1000)</f>
        <v>0</v>
      </c>
      <c r="BB2752" s="1" t="s">
        <v>73</v>
      </c>
      <c r="BC2752" s="2">
        <v>43171</v>
      </c>
      <c r="BD2752" s="2">
        <v>43915</v>
      </c>
      <c r="BF2752" s="2">
        <v>44104</v>
      </c>
      <c r="BG2752" s="1" t="s">
        <v>91</v>
      </c>
      <c r="BH2752" s="1" t="s">
        <v>347</v>
      </c>
      <c r="BI2752" s="1" t="s">
        <v>93</v>
      </c>
      <c r="BJ2752" s="1" t="s">
        <v>2375</v>
      </c>
      <c r="BK2752" s="1" t="s">
        <v>725</v>
      </c>
      <c r="BL2752" s="1" t="s">
        <v>2376</v>
      </c>
      <c r="BM2752" s="1" t="s">
        <v>126</v>
      </c>
      <c r="BN2752" s="1" t="s">
        <v>5338</v>
      </c>
      <c r="BO2752" s="1">
        <v>250</v>
      </c>
      <c r="BP2752" s="1">
        <v>250</v>
      </c>
      <c r="BQ2752" s="1" t="s">
        <v>97</v>
      </c>
      <c r="BR2752" s="1" t="s">
        <v>98</v>
      </c>
      <c r="BS2752" s="1" t="s">
        <v>84</v>
      </c>
      <c r="BU2752" s="1">
        <v>0</v>
      </c>
      <c r="BV2752" s="1">
        <v>0</v>
      </c>
      <c r="BW2752" s="1">
        <v>0</v>
      </c>
      <c r="BX2752" s="1">
        <v>0</v>
      </c>
    </row>
    <row r="2753" spans="4:76" hidden="1" x14ac:dyDescent="0.25">
      <c r="D2753" s="4"/>
      <c r="E2753" s="5">
        <f>BJ2753</f>
        <v>0</v>
      </c>
      <c r="F2753" s="5">
        <f>BK2753</f>
        <v>0</v>
      </c>
      <c r="H2753" s="5" t="str">
        <f>BB2753</f>
        <v>Withdrawn</v>
      </c>
      <c r="I2753" s="6" t="str">
        <f>BS2753</f>
        <v>Not Started</v>
      </c>
      <c r="J2753" s="1" t="s">
        <v>5975</v>
      </c>
      <c r="P2753" s="1" t="str">
        <f>BM2753</f>
        <v>ERIS</v>
      </c>
      <c r="R2753" s="1">
        <f>BP2753</f>
        <v>800</v>
      </c>
      <c r="T2753" s="1" t="str">
        <f>BQ2753</f>
        <v>Combined Cycle</v>
      </c>
      <c r="U2753" s="1" t="str">
        <f>BH2753</f>
        <v>Racine County</v>
      </c>
      <c r="V2753" s="1" t="str">
        <f>BI2753</f>
        <v>WI</v>
      </c>
      <c r="AB2753" s="1"/>
      <c r="AC2753" s="1"/>
      <c r="AJ2753" s="5"/>
      <c r="AK2753" s="5"/>
      <c r="AL2753" s="5"/>
      <c r="AM2753" s="5"/>
      <c r="AN2753" s="5"/>
      <c r="AO2753" s="5"/>
      <c r="AP2753" s="5"/>
      <c r="AQ2753" s="5"/>
      <c r="AR2753" s="5"/>
      <c r="AS2753" s="5"/>
      <c r="AT2753" s="5"/>
      <c r="AU2753" s="5"/>
      <c r="BB2753" s="1" t="s">
        <v>73</v>
      </c>
      <c r="BC2753" s="2">
        <v>36857</v>
      </c>
      <c r="BG2753" s="1" t="s">
        <v>74</v>
      </c>
      <c r="BH2753" s="1" t="s">
        <v>5976</v>
      </c>
      <c r="BI2753" s="1" t="s">
        <v>76</v>
      </c>
      <c r="BL2753" s="1" t="s">
        <v>143</v>
      </c>
      <c r="BM2753" s="1" t="s">
        <v>62</v>
      </c>
      <c r="BN2753" s="1" t="s">
        <v>78</v>
      </c>
      <c r="BO2753" s="1">
        <v>800</v>
      </c>
      <c r="BP2753" s="1">
        <v>800</v>
      </c>
      <c r="BQ2753" s="1" t="s">
        <v>94</v>
      </c>
      <c r="BS2753" s="1" t="s">
        <v>84</v>
      </c>
      <c r="BT2753" s="2">
        <v>38261</v>
      </c>
      <c r="BU2753" s="1">
        <v>0</v>
      </c>
      <c r="BV2753" s="1">
        <v>0</v>
      </c>
      <c r="BW2753" s="1">
        <v>0</v>
      </c>
      <c r="BX2753" s="1">
        <v>0</v>
      </c>
    </row>
    <row r="2754" spans="4:76" hidden="1" x14ac:dyDescent="0.25">
      <c r="D2754" s="4"/>
      <c r="E2754" s="5" t="str">
        <f>BJ2754</f>
        <v>DPP-2018-APR</v>
      </c>
      <c r="F2754" s="5" t="str">
        <f>BK2754</f>
        <v>South</v>
      </c>
      <c r="H2754" s="5" t="str">
        <f>BB2754</f>
        <v>Withdrawn</v>
      </c>
      <c r="I2754" s="6" t="str">
        <f>BS2754</f>
        <v>Not Started</v>
      </c>
      <c r="J2754" s="1" t="s">
        <v>5044</v>
      </c>
      <c r="P2754" s="1" t="str">
        <f>BM2754</f>
        <v>NRIS</v>
      </c>
      <c r="R2754" s="1">
        <f>BP2754</f>
        <v>140</v>
      </c>
      <c r="T2754" s="1" t="str">
        <f>BQ2754</f>
        <v>Solar</v>
      </c>
      <c r="U2754" s="1" t="str">
        <f>BH2754</f>
        <v>St. Francis County</v>
      </c>
      <c r="V2754" s="1" t="str">
        <f>BI2754</f>
        <v>AR</v>
      </c>
      <c r="AB2754" s="1"/>
      <c r="AC2754" s="1"/>
      <c r="AJ2754" s="5"/>
      <c r="AK2754" s="5"/>
      <c r="AL2754" s="5"/>
      <c r="AM2754" s="5"/>
      <c r="AN2754" s="5"/>
      <c r="AO2754" s="5"/>
      <c r="AP2754" s="5"/>
      <c r="AQ2754" s="5"/>
      <c r="AR2754" s="32"/>
      <c r="AS2754" s="32"/>
      <c r="AT2754" s="28">
        <f>AR2754/($R2754*1000)</f>
        <v>0</v>
      </c>
      <c r="AU2754" s="28">
        <f>AS2754/($R2754*1000)</f>
        <v>0</v>
      </c>
      <c r="BB2754" s="1" t="s">
        <v>73</v>
      </c>
      <c r="BC2754" s="2">
        <v>43171</v>
      </c>
      <c r="BD2754" s="2">
        <v>43706</v>
      </c>
      <c r="BF2754" s="2">
        <v>44500</v>
      </c>
      <c r="BG2754" s="1" t="s">
        <v>2392</v>
      </c>
      <c r="BH2754" s="1" t="s">
        <v>2539</v>
      </c>
      <c r="BI2754" s="1" t="s">
        <v>2394</v>
      </c>
      <c r="BJ2754" s="1" t="s">
        <v>2375</v>
      </c>
      <c r="BK2754" s="1" t="s">
        <v>2395</v>
      </c>
      <c r="BL2754" s="1" t="s">
        <v>726</v>
      </c>
      <c r="BM2754" s="1" t="s">
        <v>126</v>
      </c>
      <c r="BN2754" s="1" t="s">
        <v>5045</v>
      </c>
      <c r="BO2754" s="1">
        <v>140</v>
      </c>
      <c r="BP2754" s="1">
        <v>140</v>
      </c>
      <c r="BQ2754" s="1" t="s">
        <v>1485</v>
      </c>
      <c r="BR2754" s="1" t="s">
        <v>1486</v>
      </c>
      <c r="BS2754" s="1" t="s">
        <v>84</v>
      </c>
      <c r="BU2754" s="1">
        <v>0</v>
      </c>
      <c r="BV2754" s="1">
        <v>0</v>
      </c>
      <c r="BW2754" s="1">
        <v>0</v>
      </c>
      <c r="BX2754" s="1">
        <v>0</v>
      </c>
    </row>
    <row r="2755" spans="4:76" hidden="1" x14ac:dyDescent="0.25">
      <c r="D2755" s="4"/>
      <c r="E2755" s="5">
        <f>BJ2755</f>
        <v>0</v>
      </c>
      <c r="F2755" s="5">
        <f>BK2755</f>
        <v>0</v>
      </c>
      <c r="H2755" s="5" t="str">
        <f>BB2755</f>
        <v>Withdrawn</v>
      </c>
      <c r="I2755" s="6" t="str">
        <f>BS2755</f>
        <v>Not Started</v>
      </c>
      <c r="J2755" s="1" t="s">
        <v>5980</v>
      </c>
      <c r="P2755" s="1" t="str">
        <f>BM2755</f>
        <v>ERIS</v>
      </c>
      <c r="R2755" s="1">
        <f>BP2755</f>
        <v>900</v>
      </c>
      <c r="T2755" s="1">
        <f>BQ2755</f>
        <v>0</v>
      </c>
      <c r="U2755" s="1" t="str">
        <f>BH2755</f>
        <v>McCracken County</v>
      </c>
      <c r="V2755" s="1" t="str">
        <f>BI2755</f>
        <v>KY</v>
      </c>
      <c r="AB2755" s="1"/>
      <c r="AC2755" s="1"/>
      <c r="AJ2755" s="5"/>
      <c r="AK2755" s="5"/>
      <c r="AL2755" s="5"/>
      <c r="AM2755" s="5"/>
      <c r="AN2755" s="5"/>
      <c r="AO2755" s="5"/>
      <c r="AP2755" s="5"/>
      <c r="AQ2755" s="5"/>
      <c r="AR2755" s="5"/>
      <c r="AS2755" s="5"/>
      <c r="AT2755" s="5"/>
      <c r="AU2755" s="5"/>
      <c r="BB2755" s="1" t="s">
        <v>73</v>
      </c>
      <c r="BC2755" s="2">
        <v>36881</v>
      </c>
      <c r="BG2755" s="1" t="s">
        <v>80</v>
      </c>
      <c r="BH2755" s="1" t="s">
        <v>5981</v>
      </c>
      <c r="BI2755" s="1" t="s">
        <v>82</v>
      </c>
      <c r="BM2755" s="1" t="s">
        <v>62</v>
      </c>
      <c r="BN2755" s="1" t="s">
        <v>78</v>
      </c>
      <c r="BO2755" s="1">
        <v>900</v>
      </c>
      <c r="BP2755" s="1">
        <v>900</v>
      </c>
      <c r="BS2755" s="1" t="s">
        <v>84</v>
      </c>
      <c r="BT2755" s="2">
        <v>37773</v>
      </c>
      <c r="BU2755" s="1">
        <v>0</v>
      </c>
      <c r="BV2755" s="1">
        <v>0</v>
      </c>
      <c r="BW2755" s="1">
        <v>0</v>
      </c>
      <c r="BX2755" s="1">
        <v>0</v>
      </c>
    </row>
    <row r="2756" spans="4:76" hidden="1" x14ac:dyDescent="0.25">
      <c r="D2756" s="4"/>
      <c r="E2756" s="5">
        <f>BJ2756</f>
        <v>0</v>
      </c>
      <c r="F2756" s="5">
        <f>BK2756</f>
        <v>0</v>
      </c>
      <c r="H2756" s="5" t="str">
        <f>BB2756</f>
        <v>Withdrawn</v>
      </c>
      <c r="I2756" s="6" t="str">
        <f>BS2756</f>
        <v>Not Started</v>
      </c>
      <c r="J2756" s="1" t="s">
        <v>5982</v>
      </c>
      <c r="P2756" s="1" t="str">
        <f>BM2756</f>
        <v>ERIS</v>
      </c>
      <c r="R2756" s="1">
        <f>BP2756</f>
        <v>52</v>
      </c>
      <c r="T2756" s="1">
        <f>BQ2756</f>
        <v>0</v>
      </c>
      <c r="U2756" s="1" t="str">
        <f>BH2756</f>
        <v>Grant County</v>
      </c>
      <c r="V2756" s="1" t="str">
        <f>BI2756</f>
        <v>WI</v>
      </c>
      <c r="AB2756" s="1"/>
      <c r="AC2756" s="1"/>
      <c r="AJ2756" s="5"/>
      <c r="AK2756" s="5"/>
      <c r="AL2756" s="5"/>
      <c r="AM2756" s="5"/>
      <c r="AN2756" s="5"/>
      <c r="AO2756" s="5"/>
      <c r="AP2756" s="5"/>
      <c r="AQ2756" s="5"/>
      <c r="AR2756" s="5"/>
      <c r="AS2756" s="5"/>
      <c r="AT2756" s="5"/>
      <c r="AU2756" s="5"/>
      <c r="BB2756" s="1" t="s">
        <v>73</v>
      </c>
      <c r="BC2756" s="2">
        <v>36929</v>
      </c>
      <c r="BG2756" s="1" t="s">
        <v>74</v>
      </c>
      <c r="BH2756" s="1" t="s">
        <v>204</v>
      </c>
      <c r="BI2756" s="1" t="s">
        <v>76</v>
      </c>
      <c r="BL2756" s="1" t="s">
        <v>77</v>
      </c>
      <c r="BM2756" s="1" t="s">
        <v>62</v>
      </c>
      <c r="BN2756" s="1" t="s">
        <v>78</v>
      </c>
      <c r="BO2756" s="1">
        <v>52</v>
      </c>
      <c r="BP2756" s="1">
        <v>52</v>
      </c>
      <c r="BS2756" s="1" t="s">
        <v>84</v>
      </c>
      <c r="BT2756" s="2">
        <v>40847</v>
      </c>
      <c r="BU2756" s="1">
        <v>0</v>
      </c>
      <c r="BV2756" s="1">
        <v>0</v>
      </c>
      <c r="BW2756" s="1">
        <v>0</v>
      </c>
      <c r="BX2756" s="1">
        <v>0</v>
      </c>
    </row>
    <row r="2757" spans="4:76" hidden="1" x14ac:dyDescent="0.25">
      <c r="D2757" s="4"/>
      <c r="E2757" s="5">
        <f>BJ2757</f>
        <v>0</v>
      </c>
      <c r="F2757" s="5">
        <f>BK2757</f>
        <v>0</v>
      </c>
      <c r="H2757" s="5" t="str">
        <f>BB2757</f>
        <v>Withdrawn</v>
      </c>
      <c r="I2757" s="6" t="str">
        <f>BS2757</f>
        <v>Not Started</v>
      </c>
      <c r="J2757" s="1" t="s">
        <v>5983</v>
      </c>
      <c r="P2757" s="1" t="str">
        <f>BM2757</f>
        <v>ERIS</v>
      </c>
      <c r="R2757" s="1">
        <f>BP2757</f>
        <v>150</v>
      </c>
      <c r="T2757" s="1">
        <f>BQ2757</f>
        <v>0</v>
      </c>
      <c r="U2757" s="1" t="str">
        <f>BH2757</f>
        <v>Washtenaw County</v>
      </c>
      <c r="V2757" s="1" t="str">
        <f>BI2757</f>
        <v>MI</v>
      </c>
      <c r="AB2757" s="1"/>
      <c r="AC2757" s="1"/>
      <c r="AJ2757" s="5"/>
      <c r="AK2757" s="5"/>
      <c r="AL2757" s="5"/>
      <c r="AM2757" s="5"/>
      <c r="AN2757" s="5"/>
      <c r="AO2757" s="5"/>
      <c r="AP2757" s="5"/>
      <c r="AQ2757" s="5"/>
      <c r="AR2757" s="5"/>
      <c r="AS2757" s="5"/>
      <c r="AT2757" s="5"/>
      <c r="AU2757" s="5"/>
      <c r="BB2757" s="1" t="s">
        <v>73</v>
      </c>
      <c r="BC2757" s="2">
        <v>36931</v>
      </c>
      <c r="BG2757" s="1" t="s">
        <v>128</v>
      </c>
      <c r="BH2757" s="1" t="s">
        <v>271</v>
      </c>
      <c r="BI2757" s="1" t="s">
        <v>130</v>
      </c>
      <c r="BM2757" s="1" t="s">
        <v>62</v>
      </c>
      <c r="BN2757" s="1" t="s">
        <v>78</v>
      </c>
      <c r="BO2757" s="1">
        <v>150</v>
      </c>
      <c r="BP2757" s="1">
        <v>150</v>
      </c>
      <c r="BS2757" s="1" t="s">
        <v>84</v>
      </c>
      <c r="BT2757" s="2">
        <v>37256</v>
      </c>
      <c r="BU2757" s="1">
        <v>0</v>
      </c>
      <c r="BV2757" s="1">
        <v>0</v>
      </c>
      <c r="BW2757" s="1">
        <v>0</v>
      </c>
      <c r="BX2757" s="1">
        <v>0</v>
      </c>
    </row>
    <row r="2758" spans="4:76" hidden="1" x14ac:dyDescent="0.25">
      <c r="D2758" s="4"/>
      <c r="E2758" s="5">
        <f>BJ2758</f>
        <v>0</v>
      </c>
      <c r="F2758" s="5">
        <f>BK2758</f>
        <v>0</v>
      </c>
      <c r="H2758" s="5" t="str">
        <f>BB2758</f>
        <v>Withdrawn</v>
      </c>
      <c r="I2758" s="6" t="str">
        <f>BS2758</f>
        <v>Withdrawn</v>
      </c>
      <c r="J2758" s="1" t="s">
        <v>5984</v>
      </c>
      <c r="P2758" s="1" t="str">
        <f>BM2758</f>
        <v>ERIS</v>
      </c>
      <c r="R2758" s="1">
        <f>BP2758</f>
        <v>85</v>
      </c>
      <c r="T2758" s="1">
        <f>BQ2758</f>
        <v>0</v>
      </c>
      <c r="U2758" s="1" t="str">
        <f>BH2758</f>
        <v>Wood County</v>
      </c>
      <c r="V2758" s="1" t="str">
        <f>BI2758</f>
        <v>WI</v>
      </c>
      <c r="AB2758" s="1"/>
      <c r="AC2758" s="1"/>
      <c r="AJ2758" s="5"/>
      <c r="AK2758" s="5"/>
      <c r="AL2758" s="5"/>
      <c r="AM2758" s="5"/>
      <c r="AN2758" s="5"/>
      <c r="AO2758" s="5"/>
      <c r="AP2758" s="5"/>
      <c r="AQ2758" s="5"/>
      <c r="AR2758" s="5"/>
      <c r="AS2758" s="5"/>
      <c r="AT2758" s="5"/>
      <c r="AU2758" s="5"/>
      <c r="BB2758" s="1" t="s">
        <v>73</v>
      </c>
      <c r="BC2758" s="2">
        <v>36934</v>
      </c>
      <c r="BG2758" s="1" t="s">
        <v>74</v>
      </c>
      <c r="BH2758" s="1" t="s">
        <v>326</v>
      </c>
      <c r="BI2758" s="1" t="s">
        <v>76</v>
      </c>
      <c r="BM2758" s="1" t="s">
        <v>62</v>
      </c>
      <c r="BN2758" s="1" t="s">
        <v>78</v>
      </c>
      <c r="BO2758" s="1">
        <v>85</v>
      </c>
      <c r="BP2758" s="1">
        <v>85</v>
      </c>
      <c r="BS2758" s="1" t="s">
        <v>73</v>
      </c>
      <c r="BT2758" s="2">
        <v>37408</v>
      </c>
      <c r="BU2758" s="1">
        <v>0</v>
      </c>
      <c r="BV2758" s="1">
        <v>0</v>
      </c>
      <c r="BW2758" s="1">
        <v>0</v>
      </c>
      <c r="BX2758" s="1">
        <v>0</v>
      </c>
    </row>
    <row r="2759" spans="4:76" hidden="1" x14ac:dyDescent="0.25">
      <c r="D2759" s="4"/>
      <c r="E2759" s="5">
        <f>BJ2759</f>
        <v>0</v>
      </c>
      <c r="F2759" s="5">
        <f>BK2759</f>
        <v>0</v>
      </c>
      <c r="H2759" s="5" t="str">
        <f>BB2759</f>
        <v>Withdrawn</v>
      </c>
      <c r="I2759" s="6" t="str">
        <f>BS2759</f>
        <v>Not Started</v>
      </c>
      <c r="J2759" s="1" t="s">
        <v>5985</v>
      </c>
      <c r="P2759" s="1" t="str">
        <f>BM2759</f>
        <v>ERIS</v>
      </c>
      <c r="R2759" s="1">
        <f>BP2759</f>
        <v>160</v>
      </c>
      <c r="T2759" s="1">
        <f>BQ2759</f>
        <v>0</v>
      </c>
      <c r="U2759" s="1" t="str">
        <f>BH2759</f>
        <v>Vermillion County</v>
      </c>
      <c r="V2759" s="1" t="str">
        <f>BI2759</f>
        <v>IN</v>
      </c>
      <c r="AB2759" s="1"/>
      <c r="AC2759" s="1"/>
      <c r="AJ2759" s="5"/>
      <c r="AK2759" s="5"/>
      <c r="AL2759" s="5"/>
      <c r="AM2759" s="5"/>
      <c r="AN2759" s="5"/>
      <c r="AO2759" s="5"/>
      <c r="AP2759" s="5"/>
      <c r="AQ2759" s="5"/>
      <c r="AR2759" s="5"/>
      <c r="AS2759" s="5"/>
      <c r="AT2759" s="5"/>
      <c r="AU2759" s="5"/>
      <c r="BB2759" s="1" t="s">
        <v>73</v>
      </c>
      <c r="BC2759" s="2">
        <v>36936</v>
      </c>
      <c r="BG2759" s="1" t="s">
        <v>101</v>
      </c>
      <c r="BH2759" s="1" t="s">
        <v>2369</v>
      </c>
      <c r="BI2759" s="1" t="s">
        <v>103</v>
      </c>
      <c r="BL2759" s="1" t="s">
        <v>143</v>
      </c>
      <c r="BM2759" s="1" t="s">
        <v>62</v>
      </c>
      <c r="BN2759" s="1" t="s">
        <v>78</v>
      </c>
      <c r="BO2759" s="1">
        <v>160</v>
      </c>
      <c r="BP2759" s="1">
        <v>160</v>
      </c>
      <c r="BS2759" s="1" t="s">
        <v>84</v>
      </c>
      <c r="BT2759" s="2">
        <v>37377</v>
      </c>
      <c r="BU2759" s="1">
        <v>0</v>
      </c>
      <c r="BV2759" s="1">
        <v>0</v>
      </c>
      <c r="BW2759" s="1">
        <v>0</v>
      </c>
      <c r="BX2759" s="1">
        <v>0</v>
      </c>
    </row>
    <row r="2760" spans="4:76" hidden="1" x14ac:dyDescent="0.25">
      <c r="D2760" s="4"/>
      <c r="E2760" s="5" t="str">
        <f>BJ2760</f>
        <v>DPP-2018-APR</v>
      </c>
      <c r="F2760" s="5" t="str">
        <f>BK2760</f>
        <v>Central</v>
      </c>
      <c r="H2760" s="5" t="str">
        <f>BB2760</f>
        <v>Withdrawn</v>
      </c>
      <c r="I2760" s="6" t="str">
        <f>BS2760</f>
        <v>Not Started</v>
      </c>
      <c r="J2760" s="1" t="s">
        <v>4788</v>
      </c>
      <c r="P2760" s="1" t="str">
        <f>BM2760</f>
        <v>NRIS</v>
      </c>
      <c r="Q2760" s="1" t="s">
        <v>6202</v>
      </c>
      <c r="R2760" s="1">
        <f>BP2760</f>
        <v>250</v>
      </c>
      <c r="T2760" s="1" t="str">
        <f>BQ2760</f>
        <v>Wind</v>
      </c>
      <c r="U2760" s="1" t="str">
        <f>BH2760</f>
        <v>Coles County,Edgar County</v>
      </c>
      <c r="V2760" s="1" t="str">
        <f>BI2760</f>
        <v>IL</v>
      </c>
      <c r="Z2760" s="1">
        <v>0</v>
      </c>
      <c r="AA2760" s="1">
        <f>IF(H2760="Withdrawn",0,1)</f>
        <v>0</v>
      </c>
      <c r="AB2760" s="1"/>
      <c r="AC2760" s="1"/>
      <c r="AJ2760" s="5"/>
      <c r="AK2760" s="5"/>
      <c r="AL2760" s="5"/>
      <c r="AM2760" s="5"/>
      <c r="AN2760" s="5"/>
      <c r="AO2760" s="5"/>
      <c r="AP2760" s="5"/>
      <c r="AQ2760" s="5"/>
      <c r="AR2760" s="32"/>
      <c r="AS2760" s="32"/>
      <c r="AT2760" s="28">
        <f>AR2760/($R2760*1000)</f>
        <v>0</v>
      </c>
      <c r="AU2760" s="28">
        <f>AS2760/($R2760*1000)</f>
        <v>0</v>
      </c>
      <c r="BB2760" s="1" t="s">
        <v>73</v>
      </c>
      <c r="BC2760" s="2">
        <v>43171</v>
      </c>
      <c r="BD2760" s="2">
        <v>43543</v>
      </c>
      <c r="BF2760" s="2">
        <v>44075</v>
      </c>
      <c r="BG2760" s="1" t="s">
        <v>2444</v>
      </c>
      <c r="BH2760" s="1" t="s">
        <v>4789</v>
      </c>
      <c r="BI2760" s="1" t="s">
        <v>124</v>
      </c>
      <c r="BJ2760" s="1" t="s">
        <v>2375</v>
      </c>
      <c r="BK2760" s="1" t="s">
        <v>2435</v>
      </c>
      <c r="BL2760" s="1" t="s">
        <v>2376</v>
      </c>
      <c r="BM2760" s="1" t="s">
        <v>126</v>
      </c>
      <c r="BN2760" s="1" t="s">
        <v>4790</v>
      </c>
      <c r="BO2760" s="1">
        <v>250</v>
      </c>
      <c r="BP2760" s="1">
        <v>250</v>
      </c>
      <c r="BQ2760" s="1" t="s">
        <v>97</v>
      </c>
      <c r="BR2760" s="1" t="s">
        <v>98</v>
      </c>
      <c r="BS2760" s="1" t="s">
        <v>84</v>
      </c>
      <c r="BU2760" s="1">
        <v>0</v>
      </c>
      <c r="BV2760" s="1">
        <v>0</v>
      </c>
      <c r="BW2760" s="1">
        <v>0</v>
      </c>
      <c r="BX2760" s="1">
        <v>0</v>
      </c>
    </row>
    <row r="2761" spans="4:76" hidden="1" x14ac:dyDescent="0.25">
      <c r="D2761" s="4"/>
      <c r="E2761" s="5">
        <f>BJ2761</f>
        <v>0</v>
      </c>
      <c r="F2761" s="5">
        <f>BK2761</f>
        <v>0</v>
      </c>
      <c r="H2761" s="5" t="str">
        <f>BB2761</f>
        <v>Withdrawn</v>
      </c>
      <c r="I2761" s="6" t="str">
        <f>BS2761</f>
        <v>Not Started</v>
      </c>
      <c r="J2761" s="1" t="s">
        <v>5988</v>
      </c>
      <c r="P2761" s="1" t="str">
        <f>BM2761</f>
        <v>ERIS</v>
      </c>
      <c r="R2761" s="1">
        <f>BP2761</f>
        <v>320</v>
      </c>
      <c r="T2761" s="1">
        <f>BQ2761</f>
        <v>0</v>
      </c>
      <c r="U2761" s="1" t="str">
        <f>BH2761</f>
        <v>Vermillion County</v>
      </c>
      <c r="V2761" s="1" t="str">
        <f>BI2761</f>
        <v>IN</v>
      </c>
      <c r="AB2761" s="1"/>
      <c r="AC2761" s="1"/>
      <c r="AJ2761" s="5"/>
      <c r="AK2761" s="5"/>
      <c r="AL2761" s="5"/>
      <c r="AM2761" s="5"/>
      <c r="AN2761" s="5"/>
      <c r="AO2761" s="5"/>
      <c r="AP2761" s="5"/>
      <c r="AQ2761" s="5"/>
      <c r="AR2761" s="5"/>
      <c r="AS2761" s="5"/>
      <c r="AT2761" s="5"/>
      <c r="AU2761" s="5"/>
      <c r="BB2761" s="1" t="s">
        <v>73</v>
      </c>
      <c r="BC2761" s="2">
        <v>36936</v>
      </c>
      <c r="BG2761" s="1" t="s">
        <v>101</v>
      </c>
      <c r="BH2761" s="1" t="s">
        <v>2369</v>
      </c>
      <c r="BI2761" s="1" t="s">
        <v>103</v>
      </c>
      <c r="BM2761" s="1" t="s">
        <v>62</v>
      </c>
      <c r="BN2761" s="1" t="s">
        <v>78</v>
      </c>
      <c r="BO2761" s="1">
        <v>320</v>
      </c>
      <c r="BP2761" s="1">
        <v>320</v>
      </c>
      <c r="BS2761" s="1" t="s">
        <v>84</v>
      </c>
      <c r="BT2761" s="2">
        <v>38139</v>
      </c>
      <c r="BU2761" s="1">
        <v>0</v>
      </c>
      <c r="BV2761" s="1">
        <v>0</v>
      </c>
      <c r="BW2761" s="1">
        <v>0</v>
      </c>
      <c r="BX2761" s="1">
        <v>0</v>
      </c>
    </row>
    <row r="2762" spans="4:76" hidden="1" x14ac:dyDescent="0.25">
      <c r="D2762" s="4"/>
      <c r="E2762" s="5">
        <f>BJ2762</f>
        <v>0</v>
      </c>
      <c r="F2762" s="5">
        <f>BK2762</f>
        <v>0</v>
      </c>
      <c r="H2762" s="5" t="str">
        <f>BB2762</f>
        <v>Withdrawn</v>
      </c>
      <c r="I2762" s="6" t="str">
        <f>BS2762</f>
        <v>Not Started</v>
      </c>
      <c r="J2762" s="1" t="s">
        <v>5989</v>
      </c>
      <c r="P2762" s="1" t="str">
        <f>BM2762</f>
        <v>ERIS</v>
      </c>
      <c r="R2762" s="1">
        <f>BP2762</f>
        <v>800</v>
      </c>
      <c r="T2762" s="1">
        <f>BQ2762</f>
        <v>0</v>
      </c>
      <c r="U2762" s="1" t="str">
        <f>BH2762</f>
        <v>Hamilton County</v>
      </c>
      <c r="V2762" s="1" t="str">
        <f>BI2762</f>
        <v>OH</v>
      </c>
      <c r="AB2762" s="1"/>
      <c r="AC2762" s="1"/>
      <c r="AJ2762" s="5"/>
      <c r="AK2762" s="5"/>
      <c r="AL2762" s="5"/>
      <c r="AM2762" s="5"/>
      <c r="AN2762" s="5"/>
      <c r="AO2762" s="5"/>
      <c r="AP2762" s="5"/>
      <c r="AQ2762" s="5"/>
      <c r="AR2762" s="5"/>
      <c r="AS2762" s="5"/>
      <c r="AT2762" s="5"/>
      <c r="AU2762" s="5"/>
      <c r="BB2762" s="1" t="s">
        <v>73</v>
      </c>
      <c r="BC2762" s="2">
        <v>36955</v>
      </c>
      <c r="BG2762" s="1" t="s">
        <v>240</v>
      </c>
      <c r="BH2762" s="1" t="s">
        <v>219</v>
      </c>
      <c r="BI2762" s="1" t="s">
        <v>242</v>
      </c>
      <c r="BM2762" s="1" t="s">
        <v>62</v>
      </c>
      <c r="BN2762" s="1" t="s">
        <v>78</v>
      </c>
      <c r="BO2762" s="1">
        <v>800</v>
      </c>
      <c r="BP2762" s="1">
        <v>800</v>
      </c>
      <c r="BS2762" s="1" t="s">
        <v>84</v>
      </c>
      <c r="BU2762" s="1">
        <v>0</v>
      </c>
      <c r="BV2762" s="1">
        <v>0</v>
      </c>
      <c r="BW2762" s="1">
        <v>0</v>
      </c>
      <c r="BX2762" s="1">
        <v>0</v>
      </c>
    </row>
    <row r="2763" spans="4:76" hidden="1" x14ac:dyDescent="0.25">
      <c r="D2763" s="4"/>
      <c r="E2763" s="5">
        <f>BJ2763</f>
        <v>0</v>
      </c>
      <c r="F2763" s="5">
        <f>BK2763</f>
        <v>0</v>
      </c>
      <c r="H2763" s="5" t="str">
        <f>BB2763</f>
        <v>Withdrawn</v>
      </c>
      <c r="I2763" s="6" t="str">
        <f>BS2763</f>
        <v>Not Started</v>
      </c>
      <c r="J2763" s="1" t="s">
        <v>5990</v>
      </c>
      <c r="P2763" s="1" t="str">
        <f>BM2763</f>
        <v>ERIS</v>
      </c>
      <c r="R2763" s="1">
        <f>BP2763</f>
        <v>600</v>
      </c>
      <c r="T2763" s="1">
        <f>BQ2763</f>
        <v>0</v>
      </c>
      <c r="U2763" s="1" t="str">
        <f>BH2763</f>
        <v>Brown County</v>
      </c>
      <c r="V2763" s="1" t="str">
        <f>BI2763</f>
        <v>WI</v>
      </c>
      <c r="AB2763" s="1"/>
      <c r="AC2763" s="1"/>
      <c r="AJ2763" s="5"/>
      <c r="AK2763" s="5"/>
      <c r="AL2763" s="5"/>
      <c r="AM2763" s="5"/>
      <c r="AN2763" s="5"/>
      <c r="AO2763" s="5"/>
      <c r="AP2763" s="5"/>
      <c r="AQ2763" s="5"/>
      <c r="AR2763" s="5"/>
      <c r="AS2763" s="5"/>
      <c r="AT2763" s="5"/>
      <c r="AU2763" s="5"/>
      <c r="BB2763" s="1" t="s">
        <v>73</v>
      </c>
      <c r="BC2763" s="2">
        <v>36965</v>
      </c>
      <c r="BG2763" s="1" t="s">
        <v>74</v>
      </c>
      <c r="BH2763" s="1" t="s">
        <v>302</v>
      </c>
      <c r="BI2763" s="1" t="s">
        <v>76</v>
      </c>
      <c r="BM2763" s="1" t="s">
        <v>62</v>
      </c>
      <c r="BN2763" s="1" t="s">
        <v>78</v>
      </c>
      <c r="BO2763" s="1">
        <v>600</v>
      </c>
      <c r="BP2763" s="1">
        <v>600</v>
      </c>
      <c r="BS2763" s="1" t="s">
        <v>84</v>
      </c>
      <c r="BT2763" s="2">
        <v>37773</v>
      </c>
      <c r="BU2763" s="1">
        <v>0</v>
      </c>
      <c r="BV2763" s="1">
        <v>0</v>
      </c>
      <c r="BW2763" s="1">
        <v>0</v>
      </c>
      <c r="BX2763" s="1">
        <v>0</v>
      </c>
    </row>
    <row r="2764" spans="4:76" hidden="1" x14ac:dyDescent="0.25">
      <c r="D2764" s="4"/>
      <c r="E2764" s="5">
        <f>BJ2764</f>
        <v>0</v>
      </c>
      <c r="F2764" s="5">
        <f>BK2764</f>
        <v>0</v>
      </c>
      <c r="H2764" s="5" t="str">
        <f>BB2764</f>
        <v>Withdrawn</v>
      </c>
      <c r="I2764" s="6" t="str">
        <f>BS2764</f>
        <v>Not Started</v>
      </c>
      <c r="J2764" s="1" t="s">
        <v>5991</v>
      </c>
      <c r="P2764" s="1" t="str">
        <f>BM2764</f>
        <v>ERIS</v>
      </c>
      <c r="R2764" s="1">
        <f>BP2764</f>
        <v>350</v>
      </c>
      <c r="T2764" s="1">
        <f>BQ2764</f>
        <v>0</v>
      </c>
      <c r="U2764" s="1" t="str">
        <f>BH2764</f>
        <v>Shelby County</v>
      </c>
      <c r="V2764" s="1" t="str">
        <f>BI2764</f>
        <v>IN</v>
      </c>
      <c r="AB2764" s="1"/>
      <c r="AC2764" s="1"/>
      <c r="AJ2764" s="5"/>
      <c r="AK2764" s="5"/>
      <c r="AL2764" s="5"/>
      <c r="AM2764" s="5"/>
      <c r="AN2764" s="5"/>
      <c r="AO2764" s="5"/>
      <c r="AP2764" s="5"/>
      <c r="AQ2764" s="5"/>
      <c r="AR2764" s="5"/>
      <c r="AS2764" s="5"/>
      <c r="AT2764" s="5"/>
      <c r="AU2764" s="5"/>
      <c r="BB2764" s="1" t="s">
        <v>73</v>
      </c>
      <c r="BC2764" s="2">
        <v>36980</v>
      </c>
      <c r="BG2764" s="1" t="s">
        <v>132</v>
      </c>
      <c r="BH2764" s="1" t="s">
        <v>566</v>
      </c>
      <c r="BI2764" s="1" t="s">
        <v>103</v>
      </c>
      <c r="BM2764" s="1" t="s">
        <v>62</v>
      </c>
      <c r="BN2764" s="1" t="s">
        <v>78</v>
      </c>
      <c r="BO2764" s="1">
        <v>350</v>
      </c>
      <c r="BP2764" s="1">
        <v>350</v>
      </c>
      <c r="BS2764" s="1" t="s">
        <v>84</v>
      </c>
      <c r="BT2764" s="2">
        <v>39234</v>
      </c>
      <c r="BU2764" s="1">
        <v>0</v>
      </c>
      <c r="BV2764" s="1">
        <v>0</v>
      </c>
      <c r="BW2764" s="1">
        <v>0</v>
      </c>
      <c r="BX2764" s="1">
        <v>0</v>
      </c>
    </row>
    <row r="2765" spans="4:76" hidden="1" x14ac:dyDescent="0.25">
      <c r="D2765" s="4"/>
      <c r="E2765" s="5">
        <f>BJ2765</f>
        <v>0</v>
      </c>
      <c r="F2765" s="5">
        <f>BK2765</f>
        <v>0</v>
      </c>
      <c r="H2765" s="5" t="str">
        <f>BB2765</f>
        <v>Withdrawn</v>
      </c>
      <c r="I2765" s="6" t="str">
        <f>BS2765</f>
        <v>Not Started</v>
      </c>
      <c r="J2765" s="1" t="s">
        <v>5992</v>
      </c>
      <c r="P2765" s="1" t="str">
        <f>BM2765</f>
        <v>ERIS</v>
      </c>
      <c r="R2765" s="1">
        <f>BP2765</f>
        <v>46</v>
      </c>
      <c r="T2765" s="1">
        <f>BQ2765</f>
        <v>0</v>
      </c>
      <c r="U2765" s="1" t="str">
        <f>BH2765</f>
        <v>Lancaster County</v>
      </c>
      <c r="V2765" s="1" t="str">
        <f>BI2765</f>
        <v>NE</v>
      </c>
      <c r="AB2765" s="1"/>
      <c r="AC2765" s="1"/>
      <c r="AJ2765" s="5"/>
      <c r="AK2765" s="5"/>
      <c r="AL2765" s="5"/>
      <c r="AM2765" s="5"/>
      <c r="AN2765" s="5"/>
      <c r="AO2765" s="5"/>
      <c r="AP2765" s="5"/>
      <c r="AQ2765" s="5"/>
      <c r="AR2765" s="5"/>
      <c r="AS2765" s="5"/>
      <c r="AT2765" s="5"/>
      <c r="AU2765" s="5"/>
      <c r="BB2765" s="1" t="s">
        <v>73</v>
      </c>
      <c r="BC2765" s="2">
        <v>36997</v>
      </c>
      <c r="BG2765" s="1" t="s">
        <v>5993</v>
      </c>
      <c r="BH2765" s="1" t="s">
        <v>5994</v>
      </c>
      <c r="BI2765" s="1" t="s">
        <v>5995</v>
      </c>
      <c r="BM2765" s="1" t="s">
        <v>62</v>
      </c>
      <c r="BN2765" s="1" t="s">
        <v>78</v>
      </c>
      <c r="BO2765" s="1">
        <v>46</v>
      </c>
      <c r="BP2765" s="1">
        <v>46</v>
      </c>
      <c r="BS2765" s="1" t="s">
        <v>84</v>
      </c>
      <c r="BT2765" s="2">
        <v>38504</v>
      </c>
      <c r="BU2765" s="1">
        <v>0</v>
      </c>
      <c r="BV2765" s="1">
        <v>0</v>
      </c>
      <c r="BW2765" s="1">
        <v>0</v>
      </c>
      <c r="BX2765" s="1">
        <v>0</v>
      </c>
    </row>
    <row r="2766" spans="4:76" hidden="1" x14ac:dyDescent="0.25">
      <c r="D2766" s="4"/>
      <c r="E2766" s="5">
        <f>BJ2766</f>
        <v>0</v>
      </c>
      <c r="F2766" s="5">
        <f>BK2766</f>
        <v>0</v>
      </c>
      <c r="H2766" s="5" t="str">
        <f>BB2766</f>
        <v>Withdrawn</v>
      </c>
      <c r="I2766" s="6" t="str">
        <f>BS2766</f>
        <v>Withdrawn</v>
      </c>
      <c r="J2766" s="1" t="s">
        <v>5996</v>
      </c>
      <c r="P2766" s="1" t="str">
        <f>BM2766</f>
        <v>ERIS</v>
      </c>
      <c r="R2766" s="1">
        <f>BP2766</f>
        <v>165</v>
      </c>
      <c r="T2766" s="1">
        <f>BQ2766</f>
        <v>0</v>
      </c>
      <c r="U2766" s="1" t="str">
        <f>BH2766</f>
        <v>Butler County</v>
      </c>
      <c r="V2766" s="1" t="str">
        <f>BI2766</f>
        <v>OH</v>
      </c>
      <c r="AB2766" s="1"/>
      <c r="AC2766" s="1"/>
      <c r="AJ2766" s="5"/>
      <c r="AK2766" s="5"/>
      <c r="AL2766" s="5"/>
      <c r="AM2766" s="5"/>
      <c r="AN2766" s="5"/>
      <c r="AO2766" s="5"/>
      <c r="AP2766" s="5"/>
      <c r="AQ2766" s="5"/>
      <c r="AR2766" s="5"/>
      <c r="AS2766" s="5"/>
      <c r="AT2766" s="5"/>
      <c r="AU2766" s="5"/>
      <c r="BB2766" s="1" t="s">
        <v>73</v>
      </c>
      <c r="BC2766" s="2">
        <v>37060</v>
      </c>
      <c r="BG2766" s="1" t="s">
        <v>240</v>
      </c>
      <c r="BH2766" s="1" t="s">
        <v>282</v>
      </c>
      <c r="BI2766" s="1" t="s">
        <v>242</v>
      </c>
      <c r="BM2766" s="1" t="s">
        <v>62</v>
      </c>
      <c r="BN2766" s="1" t="s">
        <v>78</v>
      </c>
      <c r="BO2766" s="1">
        <v>165</v>
      </c>
      <c r="BP2766" s="1">
        <v>165</v>
      </c>
      <c r="BS2766" s="1" t="s">
        <v>73</v>
      </c>
      <c r="BT2766" s="2">
        <v>37408</v>
      </c>
      <c r="BU2766" s="1">
        <v>0</v>
      </c>
      <c r="BV2766" s="1">
        <v>0</v>
      </c>
      <c r="BW2766" s="1">
        <v>0</v>
      </c>
      <c r="BX2766" s="1">
        <v>0</v>
      </c>
    </row>
    <row r="2767" spans="4:76" hidden="1" x14ac:dyDescent="0.25">
      <c r="D2767" s="4"/>
      <c r="E2767" s="5">
        <f>BJ2767</f>
        <v>0</v>
      </c>
      <c r="F2767" s="5">
        <f>BK2767</f>
        <v>0</v>
      </c>
      <c r="H2767" s="5" t="str">
        <f>BB2767</f>
        <v>Withdrawn</v>
      </c>
      <c r="I2767" s="6" t="str">
        <f>BS2767</f>
        <v>Not Started</v>
      </c>
      <c r="J2767" s="1" t="s">
        <v>5997</v>
      </c>
      <c r="P2767" s="1" t="str">
        <f>BM2767</f>
        <v>ERIS</v>
      </c>
      <c r="R2767" s="1">
        <f>BP2767</f>
        <v>250</v>
      </c>
      <c r="T2767" s="1">
        <f>BQ2767</f>
        <v>0</v>
      </c>
      <c r="U2767" s="1" t="str">
        <f>BH2767</f>
        <v>Jackson County</v>
      </c>
      <c r="V2767" s="1" t="str">
        <f>BI2767</f>
        <v>IL</v>
      </c>
      <c r="AB2767" s="1"/>
      <c r="AC2767" s="1"/>
      <c r="AJ2767" s="5"/>
      <c r="AK2767" s="5"/>
      <c r="AL2767" s="5"/>
      <c r="AM2767" s="5"/>
      <c r="AN2767" s="5"/>
      <c r="AO2767" s="5"/>
      <c r="AP2767" s="5"/>
      <c r="AQ2767" s="5"/>
      <c r="AR2767" s="5"/>
      <c r="AS2767" s="5"/>
      <c r="AT2767" s="5"/>
      <c r="AU2767" s="5"/>
      <c r="BB2767" s="1" t="s">
        <v>73</v>
      </c>
      <c r="BC2767" s="2">
        <v>37061</v>
      </c>
      <c r="BG2767" s="1" t="s">
        <v>3130</v>
      </c>
      <c r="BH2767" s="1" t="s">
        <v>259</v>
      </c>
      <c r="BI2767" s="1" t="s">
        <v>124</v>
      </c>
      <c r="BM2767" s="1" t="s">
        <v>62</v>
      </c>
      <c r="BN2767" s="1" t="s">
        <v>78</v>
      </c>
      <c r="BO2767" s="1">
        <v>250</v>
      </c>
      <c r="BP2767" s="1">
        <v>250</v>
      </c>
      <c r="BS2767" s="1" t="s">
        <v>84</v>
      </c>
      <c r="BU2767" s="1">
        <v>0</v>
      </c>
      <c r="BV2767" s="1">
        <v>0</v>
      </c>
      <c r="BW2767" s="1">
        <v>0</v>
      </c>
      <c r="BX2767" s="1">
        <v>0</v>
      </c>
    </row>
    <row r="2768" spans="4:76" hidden="1" x14ac:dyDescent="0.25">
      <c r="D2768" s="4"/>
      <c r="E2768" s="5">
        <f>BJ2768</f>
        <v>0</v>
      </c>
      <c r="F2768" s="5">
        <f>BK2768</f>
        <v>0</v>
      </c>
      <c r="H2768" s="5" t="str">
        <f>BB2768</f>
        <v>Withdrawn</v>
      </c>
      <c r="I2768" s="6" t="str">
        <f>BS2768</f>
        <v>Not Started</v>
      </c>
      <c r="J2768" s="1" t="s">
        <v>5998</v>
      </c>
      <c r="P2768" s="1" t="str">
        <f>BM2768</f>
        <v>ERIS</v>
      </c>
      <c r="R2768" s="1">
        <f>BP2768</f>
        <v>530</v>
      </c>
      <c r="T2768" s="1">
        <f>BQ2768</f>
        <v>0</v>
      </c>
      <c r="U2768" s="1" t="str">
        <f>BH2768</f>
        <v>Winnebago County</v>
      </c>
      <c r="V2768" s="1" t="str">
        <f>BI2768</f>
        <v>WI</v>
      </c>
      <c r="AB2768" s="1"/>
      <c r="AC2768" s="1"/>
      <c r="AJ2768" s="5"/>
      <c r="AK2768" s="5"/>
      <c r="AL2768" s="5"/>
      <c r="AM2768" s="5"/>
      <c r="AN2768" s="5"/>
      <c r="AO2768" s="5"/>
      <c r="AP2768" s="5"/>
      <c r="AQ2768" s="5"/>
      <c r="AR2768" s="5"/>
      <c r="AS2768" s="5"/>
      <c r="AT2768" s="5"/>
      <c r="AU2768" s="5"/>
      <c r="BB2768" s="1" t="s">
        <v>73</v>
      </c>
      <c r="BC2768" s="2">
        <v>37062</v>
      </c>
      <c r="BG2768" s="1" t="s">
        <v>74</v>
      </c>
      <c r="BH2768" s="1" t="s">
        <v>448</v>
      </c>
      <c r="BI2768" s="1" t="s">
        <v>76</v>
      </c>
      <c r="BM2768" s="1" t="s">
        <v>62</v>
      </c>
      <c r="BN2768" s="1" t="s">
        <v>78</v>
      </c>
      <c r="BO2768" s="1">
        <v>530</v>
      </c>
      <c r="BP2768" s="1">
        <v>530</v>
      </c>
      <c r="BS2768" s="1" t="s">
        <v>84</v>
      </c>
      <c r="BT2768" s="2">
        <v>37773</v>
      </c>
      <c r="BU2768" s="1">
        <v>0</v>
      </c>
      <c r="BV2768" s="1">
        <v>0</v>
      </c>
      <c r="BW2768" s="1">
        <v>0</v>
      </c>
      <c r="BX2768" s="1">
        <v>0</v>
      </c>
    </row>
    <row r="2769" spans="4:76" hidden="1" x14ac:dyDescent="0.25">
      <c r="D2769" s="4"/>
      <c r="E2769" s="5">
        <f>BJ2769</f>
        <v>0</v>
      </c>
      <c r="F2769" s="5">
        <f>BK2769</f>
        <v>0</v>
      </c>
      <c r="H2769" s="5" t="str">
        <f>BB2769</f>
        <v>Withdrawn</v>
      </c>
      <c r="I2769" s="6" t="str">
        <f>BS2769</f>
        <v>Not Started</v>
      </c>
      <c r="J2769" s="1" t="s">
        <v>5999</v>
      </c>
      <c r="P2769" s="1" t="str">
        <f>BM2769</f>
        <v>ERIS</v>
      </c>
      <c r="R2769" s="1">
        <f>BP2769</f>
        <v>530</v>
      </c>
      <c r="T2769" s="1">
        <f>BQ2769</f>
        <v>0</v>
      </c>
      <c r="U2769" s="1" t="str">
        <f>BH2769</f>
        <v>Outagamie County</v>
      </c>
      <c r="V2769" s="1" t="str">
        <f>BI2769</f>
        <v>WI</v>
      </c>
      <c r="AB2769" s="1"/>
      <c r="AC2769" s="1"/>
      <c r="AJ2769" s="5"/>
      <c r="AK2769" s="5"/>
      <c r="AL2769" s="5"/>
      <c r="AM2769" s="5"/>
      <c r="AN2769" s="5"/>
      <c r="AO2769" s="5"/>
      <c r="AP2769" s="5"/>
      <c r="AQ2769" s="5"/>
      <c r="AR2769" s="5"/>
      <c r="AS2769" s="5"/>
      <c r="AT2769" s="5"/>
      <c r="AU2769" s="5"/>
      <c r="BB2769" s="1" t="s">
        <v>73</v>
      </c>
      <c r="BC2769" s="2">
        <v>37062</v>
      </c>
      <c r="BG2769" s="1" t="s">
        <v>74</v>
      </c>
      <c r="BH2769" s="1" t="s">
        <v>137</v>
      </c>
      <c r="BI2769" s="1" t="s">
        <v>76</v>
      </c>
      <c r="BM2769" s="1" t="s">
        <v>62</v>
      </c>
      <c r="BN2769" s="1" t="s">
        <v>78</v>
      </c>
      <c r="BO2769" s="1">
        <v>530</v>
      </c>
      <c r="BP2769" s="1">
        <v>530</v>
      </c>
      <c r="BS2769" s="1" t="s">
        <v>84</v>
      </c>
      <c r="BT2769" s="2">
        <v>38869</v>
      </c>
      <c r="BU2769" s="1">
        <v>0</v>
      </c>
      <c r="BV2769" s="1">
        <v>0</v>
      </c>
      <c r="BW2769" s="1">
        <v>0</v>
      </c>
      <c r="BX2769" s="1">
        <v>0</v>
      </c>
    </row>
    <row r="2770" spans="4:76" x14ac:dyDescent="0.25">
      <c r="D2770" s="4"/>
      <c r="E2770" s="5" t="str">
        <f>BJ2770</f>
        <v>DPP-2018-APR</v>
      </c>
      <c r="F2770" s="5" t="str">
        <f>BK2770</f>
        <v>Central</v>
      </c>
      <c r="G2770" s="5" t="str">
        <f>_xlfn.CONCAT(E2770,F2770)</f>
        <v>DPP-2018-APRCentral</v>
      </c>
      <c r="H2770" s="5" t="str">
        <f>BB2770</f>
        <v>Active</v>
      </c>
      <c r="I2770" s="6" t="str">
        <f>BS2770</f>
        <v>Not Started</v>
      </c>
      <c r="J2770" s="1" t="s">
        <v>6043</v>
      </c>
      <c r="P2770" s="1" t="str">
        <f>BM2770</f>
        <v>NRIS</v>
      </c>
      <c r="Q2770" s="1" t="s">
        <v>6202</v>
      </c>
      <c r="R2770" s="1">
        <f>BP2770</f>
        <v>250</v>
      </c>
      <c r="T2770" s="1" t="str">
        <f>BQ2770</f>
        <v>Wind</v>
      </c>
      <c r="U2770" s="1" t="str">
        <f>BH2770</f>
        <v>Fulton County,Peoria County</v>
      </c>
      <c r="V2770" s="1" t="str">
        <f>BI2770</f>
        <v>IL</v>
      </c>
      <c r="Z2770" s="1">
        <v>1</v>
      </c>
      <c r="AA2770" s="1">
        <f>IF(H2770="Withdrawn",0,1)</f>
        <v>1</v>
      </c>
      <c r="AB2770" s="36">
        <v>1000000</v>
      </c>
      <c r="AC2770" s="36">
        <v>0</v>
      </c>
      <c r="AJ2770" s="5"/>
      <c r="AK2770" s="32">
        <v>0</v>
      </c>
      <c r="AL2770" s="32">
        <f>SUM(AB2770:AK2770)</f>
        <v>1000000</v>
      </c>
      <c r="AM2770" s="32"/>
      <c r="AN2770" s="32"/>
      <c r="AO2770" s="32">
        <v>4777168</v>
      </c>
      <c r="AP2770" s="32">
        <v>1596000</v>
      </c>
      <c r="AQ2770" s="32">
        <v>0</v>
      </c>
      <c r="AR2770" s="32">
        <f>AM2770+AP2770</f>
        <v>1596000</v>
      </c>
      <c r="AS2770" s="32">
        <f>AR2770+AN2770+AO2770+AQ2770</f>
        <v>6373168</v>
      </c>
      <c r="AT2770" s="28">
        <f>AR2770/($R2770*1000)</f>
        <v>6.3840000000000003</v>
      </c>
      <c r="AU2770" s="28">
        <f>AS2770/($R2770*1000)</f>
        <v>25.492671999999999</v>
      </c>
      <c r="AV2770" s="16">
        <f>IF(P2770 = "NRIS",AS2770,AR2770)</f>
        <v>6373168</v>
      </c>
      <c r="BB2770" s="1" t="s">
        <v>2374</v>
      </c>
      <c r="BC2770" s="2">
        <v>43171</v>
      </c>
      <c r="BF2770" s="2">
        <v>44440</v>
      </c>
      <c r="BG2770" s="1" t="s">
        <v>122</v>
      </c>
      <c r="BH2770" s="1" t="s">
        <v>6044</v>
      </c>
      <c r="BI2770" s="1" t="s">
        <v>124</v>
      </c>
      <c r="BJ2770" s="1" t="s">
        <v>2375</v>
      </c>
      <c r="BK2770" s="1" t="s">
        <v>2435</v>
      </c>
      <c r="BL2770" s="1" t="s">
        <v>2376</v>
      </c>
      <c r="BM2770" s="1" t="s">
        <v>126</v>
      </c>
      <c r="BN2770" s="1" t="s">
        <v>6045</v>
      </c>
      <c r="BO2770" s="1">
        <v>250</v>
      </c>
      <c r="BP2770" s="1">
        <v>250</v>
      </c>
      <c r="BQ2770" s="1" t="s">
        <v>97</v>
      </c>
      <c r="BR2770" s="1" t="s">
        <v>98</v>
      </c>
      <c r="BS2770" s="1" t="s">
        <v>84</v>
      </c>
      <c r="BU2770" s="1">
        <v>250</v>
      </c>
      <c r="BV2770" s="1">
        <v>250</v>
      </c>
      <c r="BW2770" s="1">
        <v>225</v>
      </c>
      <c r="BX2770" s="1">
        <v>225</v>
      </c>
    </row>
    <row r="2771" spans="4:76" hidden="1" x14ac:dyDescent="0.25">
      <c r="D2771" s="4"/>
      <c r="E2771" s="5">
        <f>BJ2771</f>
        <v>0</v>
      </c>
      <c r="F2771" s="5">
        <f>BK2771</f>
        <v>0</v>
      </c>
      <c r="H2771" s="5" t="str">
        <f>BB2771</f>
        <v>Withdrawn</v>
      </c>
      <c r="I2771" s="6" t="str">
        <f>BS2771</f>
        <v>Not Started</v>
      </c>
      <c r="J2771" s="1" t="s">
        <v>6003</v>
      </c>
      <c r="P2771" s="1" t="str">
        <f>BM2771</f>
        <v>ERIS</v>
      </c>
      <c r="R2771" s="1">
        <f>BP2771</f>
        <v>530</v>
      </c>
      <c r="T2771" s="1">
        <f>BQ2771</f>
        <v>0</v>
      </c>
      <c r="U2771" s="1" t="str">
        <f>BH2771</f>
        <v>Calumet County</v>
      </c>
      <c r="V2771" s="1" t="str">
        <f>BI2771</f>
        <v>WI</v>
      </c>
      <c r="AB2771" s="1"/>
      <c r="AC2771" s="1"/>
      <c r="AJ2771" s="5"/>
      <c r="AK2771" s="5"/>
      <c r="AL2771" s="5"/>
      <c r="AM2771" s="5"/>
      <c r="AN2771" s="5"/>
      <c r="AO2771" s="5"/>
      <c r="AP2771" s="5"/>
      <c r="AQ2771" s="5"/>
      <c r="AR2771" s="5"/>
      <c r="AS2771" s="5"/>
      <c r="AT2771" s="5"/>
      <c r="AU2771" s="5"/>
      <c r="BB2771" s="1" t="s">
        <v>73</v>
      </c>
      <c r="BC2771" s="2">
        <v>37062</v>
      </c>
      <c r="BG2771" s="1" t="s">
        <v>74</v>
      </c>
      <c r="BH2771" s="1" t="s">
        <v>390</v>
      </c>
      <c r="BI2771" s="1" t="s">
        <v>76</v>
      </c>
      <c r="BM2771" s="1" t="s">
        <v>62</v>
      </c>
      <c r="BN2771" s="1" t="s">
        <v>78</v>
      </c>
      <c r="BO2771" s="1">
        <v>530</v>
      </c>
      <c r="BP2771" s="1">
        <v>530</v>
      </c>
      <c r="BS2771" s="1" t="s">
        <v>84</v>
      </c>
      <c r="BT2771" s="2">
        <v>38528</v>
      </c>
      <c r="BU2771" s="1">
        <v>0</v>
      </c>
      <c r="BV2771" s="1">
        <v>0</v>
      </c>
      <c r="BW2771" s="1">
        <v>0</v>
      </c>
      <c r="BX2771" s="1">
        <v>0</v>
      </c>
    </row>
    <row r="2772" spans="4:76" x14ac:dyDescent="0.25">
      <c r="D2772" s="4"/>
      <c r="E2772" s="5" t="str">
        <f>BJ2772</f>
        <v>DPP-2018-APR</v>
      </c>
      <c r="F2772" s="5" t="str">
        <f>BK2772</f>
        <v>West</v>
      </c>
      <c r="G2772" s="5" t="str">
        <f>_xlfn.CONCAT(E2772,F2772)</f>
        <v>DPP-2018-APRWest</v>
      </c>
      <c r="H2772" s="5" t="str">
        <f>BB2772</f>
        <v>Active</v>
      </c>
      <c r="I2772" s="6" t="str">
        <f>BS2772</f>
        <v>Not Started</v>
      </c>
      <c r="J2772" s="1" t="s">
        <v>6046</v>
      </c>
      <c r="M2772" s="1" t="s">
        <v>6187</v>
      </c>
      <c r="N2772" s="1" t="s">
        <v>6188</v>
      </c>
      <c r="P2772" s="1" t="str">
        <f>BM2772</f>
        <v>ERIS</v>
      </c>
      <c r="Q2772" s="1" t="s">
        <v>6202</v>
      </c>
      <c r="R2772" s="1">
        <f>BP2772</f>
        <v>150</v>
      </c>
      <c r="T2772" s="1" t="str">
        <f>BQ2772</f>
        <v>Wind</v>
      </c>
      <c r="U2772" s="1" t="str">
        <f>BH2772</f>
        <v>Cass County</v>
      </c>
      <c r="V2772" s="1" t="str">
        <f>BI2772</f>
        <v>ND</v>
      </c>
      <c r="Z2772" s="1">
        <v>1</v>
      </c>
      <c r="AA2772" s="1">
        <f>IF(H2772="Withdrawn",0,1)</f>
        <v>1</v>
      </c>
      <c r="AB2772" s="36">
        <v>600000</v>
      </c>
      <c r="AC2772" s="36">
        <v>1558786</v>
      </c>
      <c r="AJ2772" s="5"/>
      <c r="AK2772" s="32">
        <v>0</v>
      </c>
      <c r="AL2772" s="32">
        <f>SUM(AB2772:AK2772)</f>
        <v>2158786</v>
      </c>
      <c r="AM2772" s="32">
        <v>215892</v>
      </c>
      <c r="AN2772" s="32">
        <v>6707887</v>
      </c>
      <c r="AO2772" s="32">
        <v>0</v>
      </c>
      <c r="AP2772" s="32">
        <f>4350000+479091</f>
        <v>4829091</v>
      </c>
      <c r="AQ2772" s="32">
        <v>0</v>
      </c>
      <c r="AR2772" s="32">
        <f>AM2772+AP2772</f>
        <v>5044983</v>
      </c>
      <c r="AS2772" s="32">
        <f>AR2772+AN2772+AO2772+AQ2772</f>
        <v>11752870</v>
      </c>
      <c r="AT2772" s="28">
        <f>AR2772/($R2772*1000)</f>
        <v>33.633220000000001</v>
      </c>
      <c r="AU2772" s="28">
        <f>AS2772/($R2772*1000)</f>
        <v>78.352466666666672</v>
      </c>
      <c r="AV2772" s="16">
        <f>IF(P2772 = "NRIS",AS2772,AR2772)</f>
        <v>5044983</v>
      </c>
      <c r="BB2772" s="1" t="s">
        <v>2374</v>
      </c>
      <c r="BC2772" s="2">
        <v>43171</v>
      </c>
      <c r="BF2772" s="2">
        <v>45230</v>
      </c>
      <c r="BG2772" s="1" t="s">
        <v>203</v>
      </c>
      <c r="BH2772" s="1" t="s">
        <v>226</v>
      </c>
      <c r="BI2772" s="1" t="s">
        <v>194</v>
      </c>
      <c r="BJ2772" s="1" t="s">
        <v>2375</v>
      </c>
      <c r="BK2772" s="1" t="s">
        <v>725</v>
      </c>
      <c r="BL2772" s="1" t="s">
        <v>2376</v>
      </c>
      <c r="BM2772" s="1" t="s">
        <v>62</v>
      </c>
      <c r="BN2772" s="1" t="s">
        <v>5219</v>
      </c>
      <c r="BO2772" s="1">
        <v>150</v>
      </c>
      <c r="BP2772" s="1">
        <v>150</v>
      </c>
      <c r="BQ2772" s="1" t="s">
        <v>97</v>
      </c>
      <c r="BR2772" s="1" t="s">
        <v>98</v>
      </c>
      <c r="BS2772" s="1" t="s">
        <v>84</v>
      </c>
      <c r="BU2772" s="1">
        <v>150</v>
      </c>
      <c r="BV2772" s="1">
        <v>150</v>
      </c>
      <c r="BW2772" s="1">
        <v>150</v>
      </c>
      <c r="BX2772" s="1">
        <v>0</v>
      </c>
    </row>
    <row r="2773" spans="4:76" x14ac:dyDescent="0.25">
      <c r="D2773" s="4"/>
      <c r="E2773" s="5" t="str">
        <f>BJ2773</f>
        <v>DPP-2018-APR</v>
      </c>
      <c r="F2773" s="5" t="str">
        <f>BK2773</f>
        <v>Central</v>
      </c>
      <c r="G2773" s="5" t="str">
        <f>_xlfn.CONCAT(E2773,F2773)</f>
        <v>DPP-2018-APRCentral</v>
      </c>
      <c r="H2773" s="5" t="str">
        <f>BB2773</f>
        <v>Active</v>
      </c>
      <c r="I2773" s="6" t="str">
        <f>BS2773</f>
        <v>Not Started</v>
      </c>
      <c r="J2773" s="1" t="s">
        <v>6047</v>
      </c>
      <c r="P2773" s="1" t="str">
        <f>BM2773</f>
        <v>NRIS</v>
      </c>
      <c r="Q2773" s="1" t="s">
        <v>6202</v>
      </c>
      <c r="R2773" s="1">
        <f>BP2773</f>
        <v>300</v>
      </c>
      <c r="T2773" s="1" t="str">
        <f>BQ2773</f>
        <v>Solar</v>
      </c>
      <c r="U2773" s="1" t="str">
        <f>BH2773</f>
        <v>Warren County</v>
      </c>
      <c r="V2773" s="1" t="str">
        <f>BI2773</f>
        <v>MO</v>
      </c>
      <c r="Z2773" s="1">
        <v>1</v>
      </c>
      <c r="AA2773" s="1">
        <f>IF(H2773="Withdrawn",0,1)</f>
        <v>1</v>
      </c>
      <c r="AB2773" s="36">
        <v>1200000</v>
      </c>
      <c r="AC2773" s="36">
        <v>0</v>
      </c>
      <c r="AJ2773" s="5"/>
      <c r="AK2773" s="32">
        <v>834436</v>
      </c>
      <c r="AL2773" s="32">
        <f>SUM(AB2773:AK2773)</f>
        <v>2034436</v>
      </c>
      <c r="AM2773" s="32"/>
      <c r="AN2773" s="32"/>
      <c r="AO2773" s="32">
        <v>0</v>
      </c>
      <c r="AP2773" s="32">
        <v>5906500</v>
      </c>
      <c r="AQ2773" s="32">
        <v>5265682</v>
      </c>
      <c r="AR2773" s="32">
        <f>AM2773+AP2773</f>
        <v>5906500</v>
      </c>
      <c r="AS2773" s="32">
        <f>AR2773+AN2773+AO2773+AQ2773</f>
        <v>11172182</v>
      </c>
      <c r="AT2773" s="28">
        <f>AR2773/($R2773*1000)</f>
        <v>19.688333333333333</v>
      </c>
      <c r="AU2773" s="28">
        <f>AS2773/($R2773*1000)</f>
        <v>37.240606666666665</v>
      </c>
      <c r="AV2773" s="16">
        <f>IF(P2773 = "NRIS",AS2773,AR2773)</f>
        <v>11172182</v>
      </c>
      <c r="BB2773" s="1" t="s">
        <v>2374</v>
      </c>
      <c r="BC2773" s="2">
        <v>43171</v>
      </c>
      <c r="BF2773" s="2">
        <v>44500</v>
      </c>
      <c r="BG2773" s="1" t="s">
        <v>486</v>
      </c>
      <c r="BH2773" s="1" t="s">
        <v>1575</v>
      </c>
      <c r="BI2773" s="1" t="s">
        <v>488</v>
      </c>
      <c r="BJ2773" s="1" t="s">
        <v>2375</v>
      </c>
      <c r="BK2773" s="1" t="s">
        <v>2435</v>
      </c>
      <c r="BL2773" s="1" t="s">
        <v>2376</v>
      </c>
      <c r="BM2773" s="1" t="s">
        <v>126</v>
      </c>
      <c r="BN2773" s="1" t="s">
        <v>6048</v>
      </c>
      <c r="BO2773" s="1">
        <v>300</v>
      </c>
      <c r="BP2773" s="1">
        <v>300</v>
      </c>
      <c r="BQ2773" s="1" t="s">
        <v>1485</v>
      </c>
      <c r="BR2773" s="1" t="s">
        <v>1486</v>
      </c>
      <c r="BS2773" s="1" t="s">
        <v>84</v>
      </c>
      <c r="BU2773" s="1">
        <v>300</v>
      </c>
      <c r="BV2773" s="1">
        <v>300</v>
      </c>
      <c r="BW2773" s="1">
        <v>300</v>
      </c>
      <c r="BX2773" s="1">
        <v>300</v>
      </c>
    </row>
    <row r="2774" spans="4:76" hidden="1" x14ac:dyDescent="0.25">
      <c r="D2774" s="4"/>
      <c r="E2774" s="5">
        <f>BJ2774</f>
        <v>0</v>
      </c>
      <c r="F2774" s="5">
        <f>BK2774</f>
        <v>0</v>
      </c>
      <c r="H2774" s="5" t="str">
        <f>BB2774</f>
        <v>Withdrawn</v>
      </c>
      <c r="I2774" s="6" t="str">
        <f>BS2774</f>
        <v>Not Started</v>
      </c>
      <c r="J2774" s="1" t="s">
        <v>6007</v>
      </c>
      <c r="P2774" s="1" t="str">
        <f>BM2774</f>
        <v>ERIS</v>
      </c>
      <c r="R2774" s="1">
        <f>BP2774</f>
        <v>50</v>
      </c>
      <c r="T2774" s="1">
        <f>BQ2774</f>
        <v>0</v>
      </c>
      <c r="U2774" s="1" t="str">
        <f>BH2774</f>
        <v>Faribault County</v>
      </c>
      <c r="V2774" s="1" t="str">
        <f>BI2774</f>
        <v>MN</v>
      </c>
      <c r="AB2774" s="1"/>
      <c r="AC2774" s="1"/>
      <c r="AJ2774" s="5"/>
      <c r="AK2774" s="5"/>
      <c r="AL2774" s="5"/>
      <c r="AM2774" s="5"/>
      <c r="AN2774" s="5"/>
      <c r="AO2774" s="5"/>
      <c r="AP2774" s="5"/>
      <c r="AQ2774" s="5"/>
      <c r="AR2774" s="5"/>
      <c r="AS2774" s="5"/>
      <c r="AT2774" s="5"/>
      <c r="AU2774" s="5"/>
      <c r="BB2774" s="1" t="s">
        <v>73</v>
      </c>
      <c r="BC2774" s="2">
        <v>37092</v>
      </c>
      <c r="BG2774" s="1" t="s">
        <v>91</v>
      </c>
      <c r="BH2774" s="1" t="s">
        <v>718</v>
      </c>
      <c r="BI2774" s="1" t="s">
        <v>93</v>
      </c>
      <c r="BM2774" s="1" t="s">
        <v>62</v>
      </c>
      <c r="BN2774" s="1" t="s">
        <v>78</v>
      </c>
      <c r="BO2774" s="1">
        <v>50</v>
      </c>
      <c r="BP2774" s="1">
        <v>50</v>
      </c>
      <c r="BS2774" s="1" t="s">
        <v>84</v>
      </c>
      <c r="BT2774" s="2">
        <v>38139</v>
      </c>
      <c r="BU2774" s="1">
        <v>0</v>
      </c>
      <c r="BV2774" s="1">
        <v>0</v>
      </c>
      <c r="BW2774" s="1">
        <v>0</v>
      </c>
      <c r="BX2774" s="1">
        <v>0</v>
      </c>
    </row>
    <row r="2775" spans="4:76" hidden="1" x14ac:dyDescent="0.25">
      <c r="D2775" s="4"/>
      <c r="E2775" s="5" t="str">
        <f>BJ2775</f>
        <v>DPP-2018-APR</v>
      </c>
      <c r="F2775" s="5" t="str">
        <f>BK2775</f>
        <v>West</v>
      </c>
      <c r="H2775" s="5" t="str">
        <f>BB2775</f>
        <v>Withdrawn</v>
      </c>
      <c r="I2775" s="6" t="str">
        <f>BS2775</f>
        <v>Not Started</v>
      </c>
      <c r="J2775" s="1" t="s">
        <v>5339</v>
      </c>
      <c r="P2775" s="1" t="str">
        <f>BM2775</f>
        <v>NRIS</v>
      </c>
      <c r="R2775" s="1">
        <f>BP2775</f>
        <v>300</v>
      </c>
      <c r="T2775" s="1" t="str">
        <f>BQ2775</f>
        <v>Wind</v>
      </c>
      <c r="U2775" s="1" t="str">
        <f>BH2775</f>
        <v>Jackson County,Martin County</v>
      </c>
      <c r="V2775" s="1" t="str">
        <f>BI2775</f>
        <v>MN</v>
      </c>
      <c r="AB2775" s="1"/>
      <c r="AC2775" s="1"/>
      <c r="AJ2775" s="5"/>
      <c r="AK2775" s="5"/>
      <c r="AL2775" s="5"/>
      <c r="AM2775" s="5"/>
      <c r="AN2775" s="5"/>
      <c r="AO2775" s="5"/>
      <c r="AP2775" s="5"/>
      <c r="AQ2775" s="5"/>
      <c r="AR2775" s="32"/>
      <c r="AS2775" s="32"/>
      <c r="AT2775" s="28">
        <f>AR2775/($R2775*1000)</f>
        <v>0</v>
      </c>
      <c r="AU2775" s="28">
        <f>AS2775/($R2775*1000)</f>
        <v>0</v>
      </c>
      <c r="BB2775" s="1" t="s">
        <v>73</v>
      </c>
      <c r="BC2775" s="2">
        <v>43171</v>
      </c>
      <c r="BD2775" s="2">
        <v>43915</v>
      </c>
      <c r="BF2775" s="2">
        <v>44256</v>
      </c>
      <c r="BG2775" s="1" t="s">
        <v>87</v>
      </c>
      <c r="BH2775" s="1" t="s">
        <v>4527</v>
      </c>
      <c r="BI2775" s="1" t="s">
        <v>93</v>
      </c>
      <c r="BJ2775" s="1" t="s">
        <v>2375</v>
      </c>
      <c r="BK2775" s="1" t="s">
        <v>725</v>
      </c>
      <c r="BL2775" s="1" t="s">
        <v>2376</v>
      </c>
      <c r="BM2775" s="1" t="s">
        <v>126</v>
      </c>
      <c r="BN2775" s="1" t="s">
        <v>5340</v>
      </c>
      <c r="BO2775" s="1">
        <v>300</v>
      </c>
      <c r="BP2775" s="1">
        <v>300</v>
      </c>
      <c r="BQ2775" s="1" t="s">
        <v>97</v>
      </c>
      <c r="BR2775" s="1" t="s">
        <v>98</v>
      </c>
      <c r="BS2775" s="1" t="s">
        <v>84</v>
      </c>
      <c r="BU2775" s="1">
        <v>0</v>
      </c>
      <c r="BV2775" s="1">
        <v>0</v>
      </c>
      <c r="BW2775" s="1">
        <v>0</v>
      </c>
      <c r="BX2775" s="1">
        <v>0</v>
      </c>
    </row>
    <row r="2776" spans="4:76" hidden="1" x14ac:dyDescent="0.25">
      <c r="D2776" s="4"/>
      <c r="E2776" s="5" t="str">
        <f>BJ2776</f>
        <v>DPP-2018-APR</v>
      </c>
      <c r="F2776" s="5" t="str">
        <f>BK2776</f>
        <v>East (ITC)</v>
      </c>
      <c r="H2776" s="5" t="str">
        <f>BB2776</f>
        <v>Withdrawn</v>
      </c>
      <c r="I2776" s="6" t="str">
        <f>BS2776</f>
        <v>Not Started</v>
      </c>
      <c r="J2776" s="1" t="s">
        <v>5160</v>
      </c>
      <c r="P2776" s="1" t="str">
        <f>BM2776</f>
        <v>NRIS</v>
      </c>
      <c r="R2776" s="1">
        <f>BP2776</f>
        <v>100</v>
      </c>
      <c r="T2776" s="1" t="str">
        <f>BQ2776</f>
        <v>Wind</v>
      </c>
      <c r="U2776" s="1" t="str">
        <f>BH2776</f>
        <v>Montcalm County</v>
      </c>
      <c r="V2776" s="1" t="str">
        <f>BI2776</f>
        <v>MI</v>
      </c>
      <c r="AB2776" s="1"/>
      <c r="AC2776" s="1"/>
      <c r="AJ2776" s="5"/>
      <c r="AK2776" s="5"/>
      <c r="AL2776" s="5"/>
      <c r="AM2776" s="5"/>
      <c r="AN2776" s="5"/>
      <c r="AO2776" s="5"/>
      <c r="AP2776" s="5"/>
      <c r="AQ2776" s="5"/>
      <c r="AR2776" s="32"/>
      <c r="AS2776" s="32"/>
      <c r="AT2776" s="28">
        <f>AR2776/($R2776*1000)</f>
        <v>0</v>
      </c>
      <c r="AU2776" s="28">
        <f>AS2776/($R2776*1000)</f>
        <v>0</v>
      </c>
      <c r="BB2776" s="1" t="s">
        <v>73</v>
      </c>
      <c r="BC2776" s="2">
        <v>43171</v>
      </c>
      <c r="BD2776" s="2">
        <v>43790</v>
      </c>
      <c r="BF2776" s="2">
        <v>44256</v>
      </c>
      <c r="BG2776" s="1" t="s">
        <v>139</v>
      </c>
      <c r="BH2776" s="1" t="s">
        <v>2492</v>
      </c>
      <c r="BI2776" s="1" t="s">
        <v>130</v>
      </c>
      <c r="BJ2776" s="1" t="s">
        <v>2375</v>
      </c>
      <c r="BK2776" s="1" t="s">
        <v>1808</v>
      </c>
      <c r="BL2776" s="1" t="s">
        <v>2376</v>
      </c>
      <c r="BM2776" s="1" t="s">
        <v>126</v>
      </c>
      <c r="BN2776" s="1" t="s">
        <v>5161</v>
      </c>
      <c r="BO2776" s="1">
        <v>100</v>
      </c>
      <c r="BP2776" s="1">
        <v>100</v>
      </c>
      <c r="BQ2776" s="1" t="s">
        <v>97</v>
      </c>
      <c r="BR2776" s="1" t="s">
        <v>98</v>
      </c>
      <c r="BS2776" s="1" t="s">
        <v>84</v>
      </c>
      <c r="BU2776" s="1">
        <v>0</v>
      </c>
      <c r="BV2776" s="1">
        <v>0</v>
      </c>
      <c r="BW2776" s="1">
        <v>0</v>
      </c>
      <c r="BX2776" s="1">
        <v>0</v>
      </c>
    </row>
    <row r="2777" spans="4:76" hidden="1" x14ac:dyDescent="0.25">
      <c r="D2777" s="4"/>
      <c r="E2777" s="5">
        <f>BJ2777</f>
        <v>0</v>
      </c>
      <c r="F2777" s="5">
        <f>BK2777</f>
        <v>0</v>
      </c>
      <c r="H2777" s="5" t="str">
        <f>BB2777</f>
        <v>Withdrawn</v>
      </c>
      <c r="I2777" s="6" t="str">
        <f>BS2777</f>
        <v>Not Started</v>
      </c>
      <c r="J2777" s="1" t="s">
        <v>6013</v>
      </c>
      <c r="P2777" s="1" t="str">
        <f>BM2777</f>
        <v>ERIS</v>
      </c>
      <c r="R2777" s="1">
        <f>BP2777</f>
        <v>500</v>
      </c>
      <c r="T2777" s="1">
        <f>BQ2777</f>
        <v>0</v>
      </c>
      <c r="U2777" s="1" t="str">
        <f>BH2777</f>
        <v>Bowman County</v>
      </c>
      <c r="V2777" s="1" t="str">
        <f>BI2777</f>
        <v>ND</v>
      </c>
      <c r="AB2777" s="1"/>
      <c r="AC2777" s="1"/>
      <c r="AJ2777" s="5"/>
      <c r="AK2777" s="5"/>
      <c r="AL2777" s="5"/>
      <c r="AM2777" s="5"/>
      <c r="AN2777" s="5"/>
      <c r="AO2777" s="5"/>
      <c r="AP2777" s="5"/>
      <c r="AQ2777" s="5"/>
      <c r="AR2777" s="5"/>
      <c r="AS2777" s="5"/>
      <c r="AT2777" s="5"/>
      <c r="AU2777" s="5"/>
      <c r="BB2777" s="1" t="s">
        <v>73</v>
      </c>
      <c r="BC2777" s="2">
        <v>37102</v>
      </c>
      <c r="BG2777" s="1" t="s">
        <v>192</v>
      </c>
      <c r="BH2777" s="1" t="s">
        <v>627</v>
      </c>
      <c r="BI2777" s="1" t="s">
        <v>194</v>
      </c>
      <c r="BL2777" s="1" t="s">
        <v>143</v>
      </c>
      <c r="BM2777" s="1" t="s">
        <v>62</v>
      </c>
      <c r="BN2777" s="1" t="s">
        <v>78</v>
      </c>
      <c r="BO2777" s="1">
        <v>500</v>
      </c>
      <c r="BP2777" s="1">
        <v>500</v>
      </c>
      <c r="BS2777" s="1" t="s">
        <v>84</v>
      </c>
      <c r="BT2777" s="2">
        <v>38869</v>
      </c>
      <c r="BU2777" s="1">
        <v>0</v>
      </c>
      <c r="BV2777" s="1">
        <v>0</v>
      </c>
      <c r="BW2777" s="1">
        <v>0</v>
      </c>
      <c r="BX2777" s="1">
        <v>0</v>
      </c>
    </row>
    <row r="2778" spans="4:76" hidden="1" x14ac:dyDescent="0.25">
      <c r="D2778" s="4"/>
      <c r="E2778" s="5">
        <f>BJ2778</f>
        <v>0</v>
      </c>
      <c r="F2778" s="5">
        <f>BK2778</f>
        <v>0</v>
      </c>
      <c r="H2778" s="5" t="str">
        <f>BB2778</f>
        <v>Withdrawn</v>
      </c>
      <c r="I2778" s="6" t="str">
        <f>BS2778</f>
        <v>Not Started</v>
      </c>
      <c r="J2778" s="1" t="s">
        <v>6014</v>
      </c>
      <c r="P2778" s="1" t="str">
        <f>BM2778</f>
        <v>ERIS</v>
      </c>
      <c r="R2778" s="1">
        <f>BP2778</f>
        <v>85</v>
      </c>
      <c r="T2778" s="1">
        <f>BQ2778</f>
        <v>0</v>
      </c>
      <c r="U2778" s="1" t="str">
        <f>BH2778</f>
        <v>Marathon County</v>
      </c>
      <c r="V2778" s="1" t="str">
        <f>BI2778</f>
        <v>WI</v>
      </c>
      <c r="AB2778" s="1"/>
      <c r="AC2778" s="1"/>
      <c r="AJ2778" s="5"/>
      <c r="AK2778" s="5"/>
      <c r="AL2778" s="5"/>
      <c r="AM2778" s="5"/>
      <c r="AN2778" s="5"/>
      <c r="AO2778" s="5"/>
      <c r="AP2778" s="5"/>
      <c r="AQ2778" s="5"/>
      <c r="AR2778" s="5"/>
      <c r="AS2778" s="5"/>
      <c r="AT2778" s="5"/>
      <c r="AU2778" s="5"/>
      <c r="BB2778" s="1" t="s">
        <v>73</v>
      </c>
      <c r="BC2778" s="2">
        <v>37106</v>
      </c>
      <c r="BG2778" s="1" t="s">
        <v>74</v>
      </c>
      <c r="BH2778" s="1" t="s">
        <v>304</v>
      </c>
      <c r="BI2778" s="1" t="s">
        <v>76</v>
      </c>
      <c r="BM2778" s="1" t="s">
        <v>62</v>
      </c>
      <c r="BN2778" s="1" t="s">
        <v>78</v>
      </c>
      <c r="BO2778" s="1">
        <v>85</v>
      </c>
      <c r="BP2778" s="1">
        <v>85</v>
      </c>
      <c r="BS2778" s="1" t="s">
        <v>84</v>
      </c>
      <c r="BT2778" s="2">
        <v>2004</v>
      </c>
      <c r="BU2778" s="1">
        <v>0</v>
      </c>
      <c r="BV2778" s="1">
        <v>0</v>
      </c>
      <c r="BW2778" s="1">
        <v>0</v>
      </c>
      <c r="BX2778" s="1">
        <v>0</v>
      </c>
    </row>
    <row r="2779" spans="4:76" x14ac:dyDescent="0.25">
      <c r="D2779" s="4"/>
      <c r="E2779" s="5" t="str">
        <f>BJ2779</f>
        <v>DPP-2018-APR</v>
      </c>
      <c r="F2779" s="5" t="str">
        <f>BK2779</f>
        <v>Central</v>
      </c>
      <c r="G2779" s="5" t="str">
        <f>_xlfn.CONCAT(E2779,F2779)</f>
        <v>DPP-2018-APRCentral</v>
      </c>
      <c r="H2779" s="5" t="str">
        <f>BB2779</f>
        <v>Active</v>
      </c>
      <c r="I2779" s="6" t="str">
        <f>BS2779</f>
        <v>Not Started</v>
      </c>
      <c r="J2779" s="1" t="s">
        <v>6051</v>
      </c>
      <c r="P2779" s="1" t="str">
        <f>BM2779</f>
        <v>NRIS</v>
      </c>
      <c r="Q2779" s="1" t="s">
        <v>6202</v>
      </c>
      <c r="R2779" s="1">
        <f>BP2779</f>
        <v>200</v>
      </c>
      <c r="T2779" s="1" t="str">
        <f>BQ2779</f>
        <v>Wind</v>
      </c>
      <c r="U2779" s="1" t="str">
        <f>BH2779</f>
        <v>Christian County</v>
      </c>
      <c r="V2779" s="1" t="str">
        <f>BI2779</f>
        <v>IL</v>
      </c>
      <c r="Z2779" s="1">
        <v>1</v>
      </c>
      <c r="AA2779" s="1">
        <f>IF(H2779="Withdrawn",0,1)</f>
        <v>1</v>
      </c>
      <c r="AB2779" s="36">
        <v>800000</v>
      </c>
      <c r="AC2779" s="36">
        <v>0</v>
      </c>
      <c r="AJ2779" s="5"/>
      <c r="AK2779" s="32">
        <v>8400</v>
      </c>
      <c r="AL2779" s="32">
        <f>SUM(AB2779:AK2779)</f>
        <v>808400</v>
      </c>
      <c r="AM2779" s="32"/>
      <c r="AN2779" s="32"/>
      <c r="AO2779" s="32">
        <v>3275500</v>
      </c>
      <c r="AP2779" s="32">
        <v>4042000</v>
      </c>
      <c r="AQ2779" s="32">
        <v>0</v>
      </c>
      <c r="AR2779" s="32">
        <f>AM2779+AP2779</f>
        <v>4042000</v>
      </c>
      <c r="AS2779" s="32">
        <f>AR2779+AN2779+AO2779+AQ2779</f>
        <v>7317500</v>
      </c>
      <c r="AT2779" s="28">
        <f>AR2779/($R2779*1000)</f>
        <v>20.21</v>
      </c>
      <c r="AU2779" s="28">
        <f>AS2779/($R2779*1000)</f>
        <v>36.587499999999999</v>
      </c>
      <c r="AV2779" s="16">
        <f>IF(P2779 = "NRIS",AS2779,AR2779)</f>
        <v>7317500</v>
      </c>
      <c r="BB2779" s="1" t="s">
        <v>2374</v>
      </c>
      <c r="BC2779" s="2">
        <v>43171</v>
      </c>
      <c r="BF2779" s="2">
        <v>44256</v>
      </c>
      <c r="BG2779" s="1" t="s">
        <v>2444</v>
      </c>
      <c r="BH2779" s="1" t="s">
        <v>2311</v>
      </c>
      <c r="BI2779" s="1" t="s">
        <v>124</v>
      </c>
      <c r="BJ2779" s="1" t="s">
        <v>2375</v>
      </c>
      <c r="BK2779" s="1" t="s">
        <v>2435</v>
      </c>
      <c r="BL2779" s="1" t="s">
        <v>2376</v>
      </c>
      <c r="BM2779" s="1" t="s">
        <v>126</v>
      </c>
      <c r="BN2779" s="1" t="s">
        <v>5202</v>
      </c>
      <c r="BO2779" s="1">
        <v>200</v>
      </c>
      <c r="BP2779" s="1">
        <v>200</v>
      </c>
      <c r="BQ2779" s="1" t="s">
        <v>97</v>
      </c>
      <c r="BR2779" s="1" t="s">
        <v>98</v>
      </c>
      <c r="BS2779" s="1" t="s">
        <v>84</v>
      </c>
      <c r="BU2779" s="1">
        <v>170</v>
      </c>
      <c r="BV2779" s="1">
        <v>170</v>
      </c>
      <c r="BW2779" s="1">
        <v>170</v>
      </c>
      <c r="BX2779" s="1">
        <v>170</v>
      </c>
    </row>
    <row r="2780" spans="4:76" hidden="1" x14ac:dyDescent="0.25">
      <c r="D2780" s="4"/>
      <c r="E2780" s="5" t="str">
        <f>BJ2780</f>
        <v>DPP-2018-APR</v>
      </c>
      <c r="F2780" s="5" t="str">
        <f>BK2780</f>
        <v>Central</v>
      </c>
      <c r="H2780" s="5" t="str">
        <f>BB2780</f>
        <v>Withdrawn</v>
      </c>
      <c r="I2780" s="6" t="str">
        <f>BS2780</f>
        <v>Not Started</v>
      </c>
      <c r="J2780" s="1" t="s">
        <v>5201</v>
      </c>
      <c r="P2780" s="1" t="str">
        <f>BM2780</f>
        <v>NRIS</v>
      </c>
      <c r="Q2780" s="1" t="s">
        <v>6202</v>
      </c>
      <c r="R2780" s="1">
        <f>BP2780</f>
        <v>200</v>
      </c>
      <c r="T2780" s="1" t="str">
        <f>BQ2780</f>
        <v>Wind</v>
      </c>
      <c r="U2780" s="1" t="str">
        <f>BH2780</f>
        <v>Christian County</v>
      </c>
      <c r="V2780" s="1" t="str">
        <f>BI2780</f>
        <v>IL</v>
      </c>
      <c r="Z2780" s="1">
        <v>0</v>
      </c>
      <c r="AA2780" s="1">
        <f>IF(H2780="Withdrawn",0,1)</f>
        <v>0</v>
      </c>
      <c r="AB2780" s="1"/>
      <c r="AC2780" s="1"/>
      <c r="AJ2780" s="5"/>
      <c r="AK2780" s="5"/>
      <c r="AL2780" s="5"/>
      <c r="AM2780" s="5"/>
      <c r="AN2780" s="5"/>
      <c r="AO2780" s="5"/>
      <c r="AP2780" s="5"/>
      <c r="AQ2780" s="5"/>
      <c r="AR2780" s="32"/>
      <c r="AS2780" s="32"/>
      <c r="AT2780" s="28">
        <f>AR2780/($R2780*1000)</f>
        <v>0</v>
      </c>
      <c r="AU2780" s="28">
        <f>AS2780/($R2780*1000)</f>
        <v>0</v>
      </c>
      <c r="BB2780" s="1" t="s">
        <v>73</v>
      </c>
      <c r="BC2780" s="2">
        <v>43171</v>
      </c>
      <c r="BD2780" s="2">
        <v>43836</v>
      </c>
      <c r="BF2780" s="2">
        <v>44256</v>
      </c>
      <c r="BG2780" s="1" t="s">
        <v>2444</v>
      </c>
      <c r="BH2780" s="1" t="s">
        <v>2311</v>
      </c>
      <c r="BI2780" s="1" t="s">
        <v>124</v>
      </c>
      <c r="BJ2780" s="1" t="s">
        <v>2375</v>
      </c>
      <c r="BK2780" s="1" t="s">
        <v>2435</v>
      </c>
      <c r="BL2780" s="1" t="s">
        <v>2376</v>
      </c>
      <c r="BM2780" s="1" t="s">
        <v>126</v>
      </c>
      <c r="BN2780" s="1" t="s">
        <v>5202</v>
      </c>
      <c r="BO2780" s="1">
        <v>200</v>
      </c>
      <c r="BP2780" s="1">
        <v>200</v>
      </c>
      <c r="BQ2780" s="1" t="s">
        <v>97</v>
      </c>
      <c r="BR2780" s="1" t="s">
        <v>98</v>
      </c>
      <c r="BS2780" s="1" t="s">
        <v>84</v>
      </c>
      <c r="BU2780" s="1">
        <v>0</v>
      </c>
      <c r="BV2780" s="1">
        <v>0</v>
      </c>
      <c r="BW2780" s="1">
        <v>0</v>
      </c>
      <c r="BX2780" s="1">
        <v>0</v>
      </c>
    </row>
    <row r="2781" spans="4:76" hidden="1" x14ac:dyDescent="0.25">
      <c r="D2781" s="4"/>
      <c r="E2781" s="5" t="str">
        <f>BJ2781</f>
        <v>DPP-2018-APR</v>
      </c>
      <c r="F2781" s="5" t="str">
        <f>BK2781</f>
        <v>West</v>
      </c>
      <c r="H2781" s="5" t="str">
        <f>BB2781</f>
        <v>Withdrawn</v>
      </c>
      <c r="I2781" s="6" t="str">
        <f>BS2781</f>
        <v>Not Started</v>
      </c>
      <c r="J2781" s="1" t="s">
        <v>5911</v>
      </c>
      <c r="P2781" s="1" t="str">
        <f>BM2781</f>
        <v>NRIS</v>
      </c>
      <c r="R2781" s="1">
        <f>BP2781</f>
        <v>200</v>
      </c>
      <c r="T2781" s="1" t="str">
        <f>BQ2781</f>
        <v>Wind</v>
      </c>
      <c r="U2781" s="1" t="str">
        <f>BH2781</f>
        <v>Washington County</v>
      </c>
      <c r="V2781" s="1" t="str">
        <f>BI2781</f>
        <v>IA</v>
      </c>
      <c r="AB2781" s="1"/>
      <c r="AC2781" s="1"/>
      <c r="AJ2781" s="5"/>
      <c r="AK2781" s="5"/>
      <c r="AL2781" s="5"/>
      <c r="AM2781" s="5"/>
      <c r="AN2781" s="5"/>
      <c r="AO2781" s="5"/>
      <c r="AP2781" s="5"/>
      <c r="AQ2781" s="5"/>
      <c r="AR2781" s="32"/>
      <c r="AS2781" s="32"/>
      <c r="AT2781" s="28">
        <f>AR2781/($R2781*1000)</f>
        <v>0</v>
      </c>
      <c r="AU2781" s="28">
        <f>AS2781/($R2781*1000)</f>
        <v>0</v>
      </c>
      <c r="BB2781" s="1" t="s">
        <v>73</v>
      </c>
      <c r="BC2781" s="2">
        <v>43171</v>
      </c>
      <c r="BD2781" s="2">
        <v>44264</v>
      </c>
      <c r="BF2781" s="2">
        <v>44256</v>
      </c>
      <c r="BG2781" s="1" t="s">
        <v>251</v>
      </c>
      <c r="BH2781" s="1" t="s">
        <v>395</v>
      </c>
      <c r="BI2781" s="1" t="s">
        <v>89</v>
      </c>
      <c r="BJ2781" s="1" t="s">
        <v>2375</v>
      </c>
      <c r="BK2781" s="1" t="s">
        <v>725</v>
      </c>
      <c r="BL2781" s="1" t="s">
        <v>2376</v>
      </c>
      <c r="BM2781" s="1" t="s">
        <v>126</v>
      </c>
      <c r="BN2781" s="1" t="s">
        <v>5912</v>
      </c>
      <c r="BO2781" s="1">
        <v>200</v>
      </c>
      <c r="BP2781" s="1">
        <v>200</v>
      </c>
      <c r="BQ2781" s="1" t="s">
        <v>97</v>
      </c>
      <c r="BR2781" s="1" t="s">
        <v>98</v>
      </c>
      <c r="BS2781" s="1" t="s">
        <v>84</v>
      </c>
      <c r="BU2781" s="1">
        <v>200</v>
      </c>
      <c r="BV2781" s="1">
        <v>200</v>
      </c>
      <c r="BW2781" s="1">
        <v>0</v>
      </c>
      <c r="BX2781" s="1">
        <v>0</v>
      </c>
    </row>
    <row r="2782" spans="4:76" x14ac:dyDescent="0.25">
      <c r="D2782" s="4"/>
      <c r="E2782" s="5" t="str">
        <f>BJ2782</f>
        <v>DPP-2018-APR</v>
      </c>
      <c r="F2782" s="5" t="str">
        <f>BK2782</f>
        <v>West</v>
      </c>
      <c r="G2782" s="5" t="str">
        <f>_xlfn.CONCAT(E2782,F2782)</f>
        <v>DPP-2018-APRWest</v>
      </c>
      <c r="H2782" s="5" t="str">
        <f>BB2782</f>
        <v>Active</v>
      </c>
      <c r="I2782" s="6" t="str">
        <f>BS2782</f>
        <v>Not Started</v>
      </c>
      <c r="J2782" s="1" t="s">
        <v>6054</v>
      </c>
      <c r="M2782" s="1" t="s">
        <v>6187</v>
      </c>
      <c r="N2782" s="1" t="s">
        <v>6188</v>
      </c>
      <c r="P2782" s="1" t="str">
        <f>BM2782</f>
        <v>NRIS</v>
      </c>
      <c r="Q2782" s="1" t="s">
        <v>6202</v>
      </c>
      <c r="R2782" s="1">
        <f>BP2782</f>
        <v>300</v>
      </c>
      <c r="T2782" s="1" t="str">
        <f>BQ2782</f>
        <v>Wind</v>
      </c>
      <c r="U2782" s="1" t="str">
        <f>BH2782</f>
        <v>Dickinson County,Emmet County</v>
      </c>
      <c r="V2782" s="1" t="str">
        <f>BI2782</f>
        <v>IA</v>
      </c>
      <c r="Z2782" s="1">
        <v>1</v>
      </c>
      <c r="AA2782" s="1">
        <f>IF(H2782="Withdrawn",0,1)</f>
        <v>1</v>
      </c>
      <c r="AB2782" s="36">
        <v>1200000</v>
      </c>
      <c r="AC2782" s="36">
        <v>2354531</v>
      </c>
      <c r="AJ2782" s="5"/>
      <c r="AK2782" s="32">
        <v>2486140</v>
      </c>
      <c r="AL2782" s="32">
        <f>SUM(AB2782:AK2782)</f>
        <v>6040671</v>
      </c>
      <c r="AM2782" s="32">
        <v>0</v>
      </c>
      <c r="AN2782" s="32">
        <v>255190</v>
      </c>
      <c r="AO2782" s="32">
        <v>6410000</v>
      </c>
      <c r="AP2782" s="32">
        <f>16155499+47855+14000000</f>
        <v>30203354</v>
      </c>
      <c r="AQ2782" s="32">
        <v>0</v>
      </c>
      <c r="AR2782" s="32">
        <f>AM2782+AP2782</f>
        <v>30203354</v>
      </c>
      <c r="AS2782" s="32">
        <f>AR2782+AN2782+AO2782+AQ2782</f>
        <v>36868544</v>
      </c>
      <c r="AT2782" s="28">
        <f>AR2782/($R2782*1000)</f>
        <v>100.67784666666667</v>
      </c>
      <c r="AU2782" s="28">
        <f>AS2782/($R2782*1000)</f>
        <v>122.89514666666666</v>
      </c>
      <c r="AV2782" s="16">
        <f>IF(P2782 = "NRIS",AS2782,AR2782)</f>
        <v>36868544</v>
      </c>
      <c r="BB2782" s="1" t="s">
        <v>2374</v>
      </c>
      <c r="BC2782" s="2">
        <v>43171</v>
      </c>
      <c r="BF2782" s="2">
        <v>44256</v>
      </c>
      <c r="BG2782" s="1" t="s">
        <v>251</v>
      </c>
      <c r="BH2782" s="1" t="s">
        <v>6055</v>
      </c>
      <c r="BI2782" s="1" t="s">
        <v>89</v>
      </c>
      <c r="BJ2782" s="1" t="s">
        <v>2375</v>
      </c>
      <c r="BK2782" s="1" t="s">
        <v>725</v>
      </c>
      <c r="BL2782" s="1" t="s">
        <v>2376</v>
      </c>
      <c r="BM2782" s="1" t="s">
        <v>126</v>
      </c>
      <c r="BN2782" s="1" t="s">
        <v>6056</v>
      </c>
      <c r="BO2782" s="1">
        <v>300</v>
      </c>
      <c r="BP2782" s="1">
        <v>300</v>
      </c>
      <c r="BQ2782" s="1" t="s">
        <v>97</v>
      </c>
      <c r="BR2782" s="1" t="s">
        <v>98</v>
      </c>
      <c r="BS2782" s="1" t="s">
        <v>84</v>
      </c>
      <c r="BU2782" s="1">
        <v>300</v>
      </c>
      <c r="BV2782" s="1">
        <v>300</v>
      </c>
      <c r="BW2782" s="1">
        <v>300</v>
      </c>
      <c r="BX2782" s="1">
        <v>0</v>
      </c>
    </row>
    <row r="2783" spans="4:76" hidden="1" x14ac:dyDescent="0.25">
      <c r="D2783" s="4"/>
      <c r="E2783" s="5">
        <f>BJ2783</f>
        <v>0</v>
      </c>
      <c r="F2783" s="5">
        <f>BK2783</f>
        <v>0</v>
      </c>
      <c r="H2783" s="5" t="str">
        <f>BB2783</f>
        <v>Withdrawn</v>
      </c>
      <c r="I2783" s="6" t="str">
        <f>BS2783</f>
        <v>Not Started</v>
      </c>
      <c r="J2783" s="1" t="s">
        <v>6021</v>
      </c>
      <c r="P2783" s="1" t="str">
        <f>BM2783</f>
        <v>ERIS</v>
      </c>
      <c r="R2783" s="1">
        <f>BP2783</f>
        <v>60</v>
      </c>
      <c r="T2783" s="1">
        <f>BQ2783</f>
        <v>0</v>
      </c>
      <c r="U2783" s="1" t="str">
        <f>BH2783</f>
        <v>Juneau County</v>
      </c>
      <c r="V2783" s="1" t="str">
        <f>BI2783</f>
        <v>WI</v>
      </c>
      <c r="AB2783" s="1"/>
      <c r="AC2783" s="1"/>
      <c r="AJ2783" s="5"/>
      <c r="AK2783" s="5"/>
      <c r="AL2783" s="5"/>
      <c r="AM2783" s="5"/>
      <c r="AN2783" s="5"/>
      <c r="AO2783" s="5"/>
      <c r="AP2783" s="5"/>
      <c r="AQ2783" s="5"/>
      <c r="AR2783" s="5"/>
      <c r="AS2783" s="5"/>
      <c r="AT2783" s="5"/>
      <c r="AU2783" s="5"/>
      <c r="BB2783" s="1" t="s">
        <v>73</v>
      </c>
      <c r="BC2783" s="2">
        <v>37111</v>
      </c>
      <c r="BG2783" s="1" t="s">
        <v>74</v>
      </c>
      <c r="BH2783" s="1" t="s">
        <v>363</v>
      </c>
      <c r="BI2783" s="1" t="s">
        <v>76</v>
      </c>
      <c r="BM2783" s="1" t="s">
        <v>62</v>
      </c>
      <c r="BN2783" s="1" t="s">
        <v>78</v>
      </c>
      <c r="BO2783" s="1">
        <v>60</v>
      </c>
      <c r="BP2783" s="1">
        <v>60</v>
      </c>
      <c r="BS2783" s="1" t="s">
        <v>84</v>
      </c>
      <c r="BT2783" s="2">
        <v>38869</v>
      </c>
      <c r="BU2783" s="1">
        <v>0</v>
      </c>
      <c r="BV2783" s="1">
        <v>0</v>
      </c>
      <c r="BW2783" s="1">
        <v>0</v>
      </c>
      <c r="BX2783" s="1">
        <v>0</v>
      </c>
    </row>
    <row r="2784" spans="4:76" hidden="1" x14ac:dyDescent="0.25">
      <c r="D2784" s="4"/>
      <c r="E2784" s="5">
        <f>BJ2784</f>
        <v>0</v>
      </c>
      <c r="F2784" s="5">
        <f>BK2784</f>
        <v>0</v>
      </c>
      <c r="H2784" s="5" t="str">
        <f>BB2784</f>
        <v>Withdrawn</v>
      </c>
      <c r="I2784" s="6" t="str">
        <f>BS2784</f>
        <v>Not Started</v>
      </c>
      <c r="J2784" s="1" t="s">
        <v>6022</v>
      </c>
      <c r="P2784" s="1" t="str">
        <f>BM2784</f>
        <v>ERIS</v>
      </c>
      <c r="R2784" s="1">
        <f>BP2784</f>
        <v>100</v>
      </c>
      <c r="T2784" s="1">
        <f>BQ2784</f>
        <v>0</v>
      </c>
      <c r="U2784" s="1" t="str">
        <f>BH2784</f>
        <v>Juneau County</v>
      </c>
      <c r="V2784" s="1" t="str">
        <f>BI2784</f>
        <v>WI</v>
      </c>
      <c r="AB2784" s="1"/>
      <c r="AC2784" s="1"/>
      <c r="AJ2784" s="5"/>
      <c r="AK2784" s="5"/>
      <c r="AL2784" s="5"/>
      <c r="AM2784" s="5"/>
      <c r="AN2784" s="5"/>
      <c r="AO2784" s="5"/>
      <c r="AP2784" s="5"/>
      <c r="AQ2784" s="5"/>
      <c r="AR2784" s="5"/>
      <c r="AS2784" s="5"/>
      <c r="AT2784" s="5"/>
      <c r="AU2784" s="5"/>
      <c r="BB2784" s="1" t="s">
        <v>73</v>
      </c>
      <c r="BC2784" s="2">
        <v>37111</v>
      </c>
      <c r="BG2784" s="1" t="s">
        <v>74</v>
      </c>
      <c r="BH2784" s="1" t="s">
        <v>363</v>
      </c>
      <c r="BI2784" s="1" t="s">
        <v>76</v>
      </c>
      <c r="BM2784" s="1" t="s">
        <v>62</v>
      </c>
      <c r="BN2784" s="1" t="s">
        <v>78</v>
      </c>
      <c r="BO2784" s="1">
        <v>100</v>
      </c>
      <c r="BP2784" s="1">
        <v>100</v>
      </c>
      <c r="BS2784" s="1" t="s">
        <v>84</v>
      </c>
      <c r="BT2784" s="2">
        <v>38528</v>
      </c>
      <c r="BU2784" s="1">
        <v>0</v>
      </c>
      <c r="BV2784" s="1">
        <v>0</v>
      </c>
      <c r="BW2784" s="1">
        <v>0</v>
      </c>
      <c r="BX2784" s="1">
        <v>0</v>
      </c>
    </row>
    <row r="2785" spans="4:76" hidden="1" x14ac:dyDescent="0.25">
      <c r="D2785" s="4"/>
      <c r="E2785" s="5">
        <f>BJ2785</f>
        <v>0</v>
      </c>
      <c r="F2785" s="5">
        <f>BK2785</f>
        <v>0</v>
      </c>
      <c r="H2785" s="5" t="str">
        <f>BB2785</f>
        <v>Withdrawn</v>
      </c>
      <c r="I2785" s="6" t="str">
        <f>BS2785</f>
        <v>Not Started</v>
      </c>
      <c r="J2785" s="1" t="s">
        <v>6023</v>
      </c>
      <c r="P2785" s="1" t="str">
        <f>BM2785</f>
        <v>ERIS</v>
      </c>
      <c r="R2785" s="1">
        <f>BP2785</f>
        <v>300</v>
      </c>
      <c r="T2785" s="1">
        <f>BQ2785</f>
        <v>0</v>
      </c>
      <c r="U2785" s="1" t="str">
        <f>BH2785</f>
        <v>Knox County</v>
      </c>
      <c r="V2785" s="1" t="str">
        <f>BI2785</f>
        <v>IN</v>
      </c>
      <c r="AB2785" s="1"/>
      <c r="AC2785" s="1"/>
      <c r="AJ2785" s="5"/>
      <c r="AK2785" s="5"/>
      <c r="AL2785" s="5"/>
      <c r="AM2785" s="5"/>
      <c r="AN2785" s="5"/>
      <c r="AO2785" s="5"/>
      <c r="AP2785" s="5"/>
      <c r="AQ2785" s="5"/>
      <c r="AR2785" s="5"/>
      <c r="AS2785" s="5"/>
      <c r="AT2785" s="5"/>
      <c r="AU2785" s="5"/>
      <c r="BB2785" s="1" t="s">
        <v>73</v>
      </c>
      <c r="BC2785" s="2">
        <v>37111</v>
      </c>
      <c r="BG2785" s="1" t="s">
        <v>101</v>
      </c>
      <c r="BH2785" s="1" t="s">
        <v>869</v>
      </c>
      <c r="BI2785" s="1" t="s">
        <v>103</v>
      </c>
      <c r="BM2785" s="1" t="s">
        <v>62</v>
      </c>
      <c r="BN2785" s="1" t="s">
        <v>78</v>
      </c>
      <c r="BO2785" s="1">
        <v>300</v>
      </c>
      <c r="BP2785" s="1">
        <v>300</v>
      </c>
      <c r="BS2785" s="1" t="s">
        <v>84</v>
      </c>
      <c r="BT2785" s="2">
        <v>38527</v>
      </c>
      <c r="BU2785" s="1">
        <v>0</v>
      </c>
      <c r="BV2785" s="1">
        <v>0</v>
      </c>
      <c r="BW2785" s="1">
        <v>0</v>
      </c>
      <c r="BX2785" s="1">
        <v>0</v>
      </c>
    </row>
    <row r="2786" spans="4:76" hidden="1" x14ac:dyDescent="0.25">
      <c r="D2786" s="4"/>
      <c r="E2786" s="5">
        <f>BJ2786</f>
        <v>0</v>
      </c>
      <c r="F2786" s="5">
        <f>BK2786</f>
        <v>0</v>
      </c>
      <c r="H2786" s="5" t="str">
        <f>BB2786</f>
        <v>Withdrawn</v>
      </c>
      <c r="I2786" s="6" t="str">
        <f>BS2786</f>
        <v>Not Started</v>
      </c>
      <c r="J2786" s="1" t="s">
        <v>6024</v>
      </c>
      <c r="P2786" s="1" t="str">
        <f>BM2786</f>
        <v>ERIS</v>
      </c>
      <c r="R2786" s="1">
        <f>BP2786</f>
        <v>750</v>
      </c>
      <c r="T2786" s="1">
        <f>BQ2786</f>
        <v>0</v>
      </c>
      <c r="U2786" s="1" t="str">
        <f>BH2786</f>
        <v>McLean County</v>
      </c>
      <c r="V2786" s="1" t="str">
        <f>BI2786</f>
        <v>ND</v>
      </c>
      <c r="AB2786" s="1"/>
      <c r="AC2786" s="1"/>
      <c r="AJ2786" s="5"/>
      <c r="AK2786" s="5"/>
      <c r="AL2786" s="5"/>
      <c r="AM2786" s="5"/>
      <c r="AN2786" s="5"/>
      <c r="AO2786" s="5"/>
      <c r="AP2786" s="5"/>
      <c r="AQ2786" s="5"/>
      <c r="AR2786" s="5"/>
      <c r="AS2786" s="5"/>
      <c r="AT2786" s="5"/>
      <c r="AU2786" s="5"/>
      <c r="BB2786" s="1" t="s">
        <v>73</v>
      </c>
      <c r="BC2786" s="2">
        <v>37119</v>
      </c>
      <c r="BG2786" s="1" t="s">
        <v>153</v>
      </c>
      <c r="BH2786" s="1" t="s">
        <v>540</v>
      </c>
      <c r="BI2786" s="1" t="s">
        <v>194</v>
      </c>
      <c r="BM2786" s="1" t="s">
        <v>62</v>
      </c>
      <c r="BN2786" s="1" t="s">
        <v>78</v>
      </c>
      <c r="BO2786" s="1">
        <v>750</v>
      </c>
      <c r="BP2786" s="1">
        <v>750</v>
      </c>
      <c r="BS2786" s="1" t="s">
        <v>84</v>
      </c>
      <c r="BT2786" s="2">
        <v>38139</v>
      </c>
      <c r="BU2786" s="1">
        <v>0</v>
      </c>
      <c r="BV2786" s="1">
        <v>0</v>
      </c>
      <c r="BW2786" s="1">
        <v>0</v>
      </c>
      <c r="BX2786" s="1">
        <v>0</v>
      </c>
    </row>
    <row r="2787" spans="4:76" hidden="1" x14ac:dyDescent="0.25">
      <c r="D2787" s="4"/>
      <c r="E2787" s="5">
        <f>BJ2787</f>
        <v>0</v>
      </c>
      <c r="F2787" s="5">
        <f>BK2787</f>
        <v>0</v>
      </c>
      <c r="H2787" s="5" t="str">
        <f>BB2787</f>
        <v>Withdrawn</v>
      </c>
      <c r="I2787" s="6" t="str">
        <f>BS2787</f>
        <v>Withdrawn</v>
      </c>
      <c r="J2787" s="1" t="s">
        <v>6025</v>
      </c>
      <c r="P2787" s="1" t="str">
        <f>BM2787</f>
        <v>ERIS</v>
      </c>
      <c r="R2787" s="1">
        <f>BP2787</f>
        <v>225</v>
      </c>
      <c r="T2787" s="1">
        <f>BQ2787</f>
        <v>0</v>
      </c>
      <c r="U2787" s="1" t="str">
        <f>BH2787</f>
        <v>Itasca County</v>
      </c>
      <c r="V2787" s="1" t="str">
        <f>BI2787</f>
        <v>MN</v>
      </c>
      <c r="AB2787" s="1"/>
      <c r="AC2787" s="1"/>
      <c r="AJ2787" s="5"/>
      <c r="AK2787" s="5"/>
      <c r="AL2787" s="5"/>
      <c r="AM2787" s="5"/>
      <c r="AN2787" s="5"/>
      <c r="AO2787" s="5"/>
      <c r="AP2787" s="5"/>
      <c r="AQ2787" s="5"/>
      <c r="AR2787" s="5"/>
      <c r="AS2787" s="5"/>
      <c r="AT2787" s="5"/>
      <c r="AU2787" s="5"/>
      <c r="BB2787" s="1" t="s">
        <v>73</v>
      </c>
      <c r="BC2787" s="2">
        <v>37119</v>
      </c>
      <c r="BG2787" s="1" t="s">
        <v>315</v>
      </c>
      <c r="BH2787" s="1" t="s">
        <v>1329</v>
      </c>
      <c r="BI2787" s="1" t="s">
        <v>93</v>
      </c>
      <c r="BM2787" s="1" t="s">
        <v>62</v>
      </c>
      <c r="BN2787" s="1" t="s">
        <v>78</v>
      </c>
      <c r="BO2787" s="1">
        <v>225</v>
      </c>
      <c r="BP2787" s="1">
        <v>225</v>
      </c>
      <c r="BS2787" s="1" t="s">
        <v>73</v>
      </c>
      <c r="BU2787" s="1">
        <v>0</v>
      </c>
      <c r="BV2787" s="1">
        <v>0</v>
      </c>
      <c r="BW2787" s="1">
        <v>0</v>
      </c>
      <c r="BX2787" s="1">
        <v>0</v>
      </c>
    </row>
    <row r="2788" spans="4:76" hidden="1" x14ac:dyDescent="0.25">
      <c r="D2788" s="4"/>
      <c r="E2788" s="5" t="str">
        <f>BJ2788</f>
        <v>DPP-2018-APR</v>
      </c>
      <c r="F2788" s="5" t="str">
        <f>BK2788</f>
        <v>Central</v>
      </c>
      <c r="H2788" s="5" t="str">
        <f>BB2788</f>
        <v>Withdrawn</v>
      </c>
      <c r="I2788" s="6" t="str">
        <f>BS2788</f>
        <v>Not Started</v>
      </c>
      <c r="J2788" s="1" t="s">
        <v>4580</v>
      </c>
      <c r="P2788" s="1" t="str">
        <f>BM2788</f>
        <v>NRIS</v>
      </c>
      <c r="Q2788" s="1" t="s">
        <v>6202</v>
      </c>
      <c r="R2788" s="1">
        <f>BP2788</f>
        <v>100</v>
      </c>
      <c r="T2788" s="1" t="str">
        <f>BQ2788</f>
        <v>Wind</v>
      </c>
      <c r="U2788" s="1" t="str">
        <f>BH2788</f>
        <v>Brown County,LaSalle County</v>
      </c>
      <c r="V2788" s="1" t="str">
        <f>BI2788</f>
        <v>IL</v>
      </c>
      <c r="Z2788" s="1">
        <v>0</v>
      </c>
      <c r="AA2788" s="1">
        <f>IF(H2788="Withdrawn",0,1)</f>
        <v>0</v>
      </c>
      <c r="AB2788" s="1"/>
      <c r="AC2788" s="1"/>
      <c r="AJ2788" s="5"/>
      <c r="AK2788" s="5"/>
      <c r="AL2788" s="5"/>
      <c r="AM2788" s="5"/>
      <c r="AN2788" s="5"/>
      <c r="AO2788" s="5"/>
      <c r="AP2788" s="5"/>
      <c r="AQ2788" s="5"/>
      <c r="AR2788" s="32"/>
      <c r="AS2788" s="32"/>
      <c r="AT2788" s="28">
        <f>AR2788/($R2788*1000)</f>
        <v>0</v>
      </c>
      <c r="AU2788" s="28">
        <f>AS2788/($R2788*1000)</f>
        <v>0</v>
      </c>
      <c r="BB2788" s="1" t="s">
        <v>73</v>
      </c>
      <c r="BC2788" s="2">
        <v>43171</v>
      </c>
      <c r="BD2788" s="2">
        <v>43405</v>
      </c>
      <c r="BF2788" s="2">
        <v>44256</v>
      </c>
      <c r="BG2788" s="1" t="s">
        <v>122</v>
      </c>
      <c r="BH2788" s="1" t="s">
        <v>4581</v>
      </c>
      <c r="BI2788" s="1" t="s">
        <v>124</v>
      </c>
      <c r="BJ2788" s="1" t="s">
        <v>2375</v>
      </c>
      <c r="BK2788" s="1" t="s">
        <v>2435</v>
      </c>
      <c r="BL2788" s="1" t="s">
        <v>2376</v>
      </c>
      <c r="BM2788" s="1" t="s">
        <v>126</v>
      </c>
      <c r="BN2788" s="1" t="s">
        <v>4582</v>
      </c>
      <c r="BO2788" s="1">
        <v>100</v>
      </c>
      <c r="BP2788" s="1">
        <v>100</v>
      </c>
      <c r="BQ2788" s="1" t="s">
        <v>97</v>
      </c>
      <c r="BR2788" s="1" t="s">
        <v>98</v>
      </c>
      <c r="BS2788" s="1" t="s">
        <v>84</v>
      </c>
      <c r="BU2788" s="1">
        <v>0</v>
      </c>
      <c r="BV2788" s="1">
        <v>0</v>
      </c>
      <c r="BW2788" s="1">
        <v>0</v>
      </c>
      <c r="BX2788" s="1">
        <v>0</v>
      </c>
    </row>
    <row r="2789" spans="4:76" hidden="1" x14ac:dyDescent="0.25">
      <c r="D2789" s="4"/>
      <c r="E2789" s="5" t="str">
        <f>BJ2789</f>
        <v>DPP-2018-APR</v>
      </c>
      <c r="F2789" s="5" t="str">
        <f>BK2789</f>
        <v>East (ITC)</v>
      </c>
      <c r="H2789" s="5" t="str">
        <f>BB2789</f>
        <v>Active</v>
      </c>
      <c r="I2789" s="6" t="str">
        <f>BS2789</f>
        <v>Not Started</v>
      </c>
      <c r="J2789" s="1" t="s">
        <v>6058</v>
      </c>
      <c r="P2789" s="1" t="str">
        <f>BM2789</f>
        <v>NRIS</v>
      </c>
      <c r="R2789" s="1">
        <f>BP2789</f>
        <v>200</v>
      </c>
      <c r="T2789" s="1" t="str">
        <f>BQ2789</f>
        <v>Wind</v>
      </c>
      <c r="U2789" s="1" t="str">
        <f>BH2789</f>
        <v>Gratiot County</v>
      </c>
      <c r="V2789" s="1" t="str">
        <f>BI2789</f>
        <v>MI</v>
      </c>
      <c r="AB2789" s="1"/>
      <c r="AC2789" s="1"/>
      <c r="AJ2789" s="5"/>
      <c r="AK2789" s="5"/>
      <c r="AL2789" s="5"/>
      <c r="AM2789" s="5"/>
      <c r="AN2789" s="5"/>
      <c r="AO2789" s="5"/>
      <c r="AP2789" s="5"/>
      <c r="AQ2789" s="5"/>
      <c r="AR2789" s="32"/>
      <c r="AS2789" s="32"/>
      <c r="AT2789" s="28">
        <f>AR2789/($R2789*1000)</f>
        <v>0</v>
      </c>
      <c r="AU2789" s="28">
        <f>AS2789/($R2789*1000)</f>
        <v>0</v>
      </c>
      <c r="BB2789" s="1" t="s">
        <v>2374</v>
      </c>
      <c r="BC2789" s="2">
        <v>43171</v>
      </c>
      <c r="BF2789" s="2">
        <v>44348</v>
      </c>
      <c r="BG2789" s="1" t="s">
        <v>139</v>
      </c>
      <c r="BH2789" s="1" t="s">
        <v>1264</v>
      </c>
      <c r="BI2789" s="1" t="s">
        <v>130</v>
      </c>
      <c r="BJ2789" s="1" t="s">
        <v>2375</v>
      </c>
      <c r="BK2789" s="1" t="s">
        <v>1808</v>
      </c>
      <c r="BL2789" s="1" t="s">
        <v>2376</v>
      </c>
      <c r="BM2789" s="1" t="s">
        <v>126</v>
      </c>
      <c r="BN2789" s="1" t="s">
        <v>6059</v>
      </c>
      <c r="BO2789" s="1">
        <v>200</v>
      </c>
      <c r="BP2789" s="1">
        <v>200</v>
      </c>
      <c r="BQ2789" s="1" t="s">
        <v>97</v>
      </c>
      <c r="BR2789" s="1" t="s">
        <v>98</v>
      </c>
      <c r="BS2789" s="1" t="s">
        <v>84</v>
      </c>
      <c r="BT2789" s="2">
        <v>44865</v>
      </c>
      <c r="BU2789" s="1">
        <v>200</v>
      </c>
      <c r="BV2789" s="1">
        <v>200</v>
      </c>
      <c r="BW2789" s="1">
        <v>200</v>
      </c>
      <c r="BX2789" s="1">
        <v>200</v>
      </c>
    </row>
    <row r="2790" spans="4:76" hidden="1" x14ac:dyDescent="0.25">
      <c r="D2790" s="4"/>
      <c r="E2790" s="5">
        <f>BJ2790</f>
        <v>0</v>
      </c>
      <c r="F2790" s="5">
        <f>BK2790</f>
        <v>0</v>
      </c>
      <c r="H2790" s="5" t="str">
        <f>BB2790</f>
        <v>Withdrawn</v>
      </c>
      <c r="I2790" s="6" t="str">
        <f>BS2790</f>
        <v>Not Started</v>
      </c>
      <c r="J2790" s="1" t="s">
        <v>6031</v>
      </c>
      <c r="P2790" s="1" t="str">
        <f>BM2790</f>
        <v>ERIS</v>
      </c>
      <c r="R2790" s="1">
        <f>BP2790</f>
        <v>300</v>
      </c>
      <c r="T2790" s="1">
        <f>BQ2790</f>
        <v>0</v>
      </c>
      <c r="U2790" s="1" t="str">
        <f>BH2790</f>
        <v>Knox County</v>
      </c>
      <c r="V2790" s="1" t="str">
        <f>BI2790</f>
        <v>IN</v>
      </c>
      <c r="AB2790" s="1"/>
      <c r="AC2790" s="1"/>
      <c r="AJ2790" s="5"/>
      <c r="AK2790" s="5"/>
      <c r="AL2790" s="5"/>
      <c r="AM2790" s="5"/>
      <c r="AN2790" s="5"/>
      <c r="AO2790" s="5"/>
      <c r="AP2790" s="5"/>
      <c r="AQ2790" s="5"/>
      <c r="AR2790" s="5"/>
      <c r="AS2790" s="5"/>
      <c r="AT2790" s="5"/>
      <c r="AU2790" s="5"/>
      <c r="BB2790" s="1" t="s">
        <v>73</v>
      </c>
      <c r="BC2790" s="2">
        <v>37125</v>
      </c>
      <c r="BG2790" s="1" t="s">
        <v>132</v>
      </c>
      <c r="BH2790" s="1" t="s">
        <v>869</v>
      </c>
      <c r="BI2790" s="1" t="s">
        <v>103</v>
      </c>
      <c r="BM2790" s="1" t="s">
        <v>62</v>
      </c>
      <c r="BN2790" s="1" t="s">
        <v>78</v>
      </c>
      <c r="BO2790" s="1">
        <v>300</v>
      </c>
      <c r="BP2790" s="1">
        <v>300</v>
      </c>
      <c r="BS2790" s="1" t="s">
        <v>84</v>
      </c>
      <c r="BT2790" s="2">
        <v>38473</v>
      </c>
      <c r="BU2790" s="1">
        <v>0</v>
      </c>
      <c r="BV2790" s="1">
        <v>0</v>
      </c>
      <c r="BW2790" s="1">
        <v>0</v>
      </c>
      <c r="BX2790" s="1">
        <v>0</v>
      </c>
    </row>
    <row r="2791" spans="4:76" hidden="1" x14ac:dyDescent="0.25">
      <c r="D2791" s="4"/>
      <c r="E2791" s="5">
        <f>BJ2791</f>
        <v>0</v>
      </c>
      <c r="F2791" s="5">
        <f>BK2791</f>
        <v>0</v>
      </c>
      <c r="H2791" s="5" t="str">
        <f>BB2791</f>
        <v>Withdrawn</v>
      </c>
      <c r="I2791" s="6" t="str">
        <f>BS2791</f>
        <v>Not Started</v>
      </c>
      <c r="J2791" s="1" t="s">
        <v>6032</v>
      </c>
      <c r="P2791" s="1" t="str">
        <f>BM2791</f>
        <v>ERIS</v>
      </c>
      <c r="R2791" s="1">
        <f>BP2791</f>
        <v>325</v>
      </c>
      <c r="T2791" s="1">
        <f>BQ2791</f>
        <v>0</v>
      </c>
      <c r="U2791" s="1" t="str">
        <f>BH2791</f>
        <v>Clinton County</v>
      </c>
      <c r="V2791" s="1" t="str">
        <f>BI2791</f>
        <v>IA</v>
      </c>
      <c r="AB2791" s="1"/>
      <c r="AC2791" s="1"/>
      <c r="AJ2791" s="5"/>
      <c r="AK2791" s="5"/>
      <c r="AL2791" s="5"/>
      <c r="AM2791" s="5"/>
      <c r="AN2791" s="5"/>
      <c r="AO2791" s="5"/>
      <c r="AP2791" s="5"/>
      <c r="AQ2791" s="5"/>
      <c r="AR2791" s="5"/>
      <c r="AS2791" s="5"/>
      <c r="AT2791" s="5"/>
      <c r="AU2791" s="5"/>
      <c r="BB2791" s="1" t="s">
        <v>73</v>
      </c>
      <c r="BC2791" s="2">
        <v>37140</v>
      </c>
      <c r="BG2791" s="1" t="s">
        <v>87</v>
      </c>
      <c r="BH2791" s="1" t="s">
        <v>88</v>
      </c>
      <c r="BI2791" s="1" t="s">
        <v>89</v>
      </c>
      <c r="BM2791" s="1" t="s">
        <v>62</v>
      </c>
      <c r="BN2791" s="1" t="s">
        <v>78</v>
      </c>
      <c r="BO2791" s="1">
        <v>325</v>
      </c>
      <c r="BP2791" s="1">
        <v>325</v>
      </c>
      <c r="BS2791" s="1" t="s">
        <v>84</v>
      </c>
      <c r="BU2791" s="1">
        <v>0</v>
      </c>
      <c r="BV2791" s="1">
        <v>0</v>
      </c>
      <c r="BW2791" s="1">
        <v>0</v>
      </c>
      <c r="BX2791" s="1">
        <v>0</v>
      </c>
    </row>
    <row r="2792" spans="4:76" hidden="1" x14ac:dyDescent="0.25">
      <c r="D2792" s="4"/>
      <c r="E2792" s="5">
        <f>BJ2792</f>
        <v>0</v>
      </c>
      <c r="F2792" s="5">
        <f>BK2792</f>
        <v>0</v>
      </c>
      <c r="H2792" s="5" t="str">
        <f>BB2792</f>
        <v>Withdrawn</v>
      </c>
      <c r="I2792" s="6" t="str">
        <f>BS2792</f>
        <v>Not Started</v>
      </c>
      <c r="J2792" s="1" t="s">
        <v>6033</v>
      </c>
      <c r="P2792" s="1" t="str">
        <f>BM2792</f>
        <v>ERIS</v>
      </c>
      <c r="R2792" s="1">
        <f>BP2792</f>
        <v>325</v>
      </c>
      <c r="T2792" s="1">
        <f>BQ2792</f>
        <v>0</v>
      </c>
      <c r="U2792" s="1" t="str">
        <f>BH2792</f>
        <v>Des Moines County</v>
      </c>
      <c r="V2792" s="1" t="str">
        <f>BI2792</f>
        <v>IA</v>
      </c>
      <c r="AB2792" s="1"/>
      <c r="AC2792" s="1"/>
      <c r="AJ2792" s="5"/>
      <c r="AK2792" s="5"/>
      <c r="AL2792" s="5"/>
      <c r="AM2792" s="5"/>
      <c r="AN2792" s="5"/>
      <c r="AO2792" s="5"/>
      <c r="AP2792" s="5"/>
      <c r="AQ2792" s="5"/>
      <c r="AR2792" s="5"/>
      <c r="AS2792" s="5"/>
      <c r="AT2792" s="5"/>
      <c r="AU2792" s="5"/>
      <c r="BB2792" s="1" t="s">
        <v>73</v>
      </c>
      <c r="BC2792" s="2">
        <v>37140</v>
      </c>
      <c r="BG2792" s="1" t="s">
        <v>87</v>
      </c>
      <c r="BH2792" s="1" t="s">
        <v>2631</v>
      </c>
      <c r="BI2792" s="1" t="s">
        <v>89</v>
      </c>
      <c r="BM2792" s="1" t="s">
        <v>62</v>
      </c>
      <c r="BN2792" s="1" t="s">
        <v>78</v>
      </c>
      <c r="BO2792" s="1">
        <v>325</v>
      </c>
      <c r="BP2792" s="1">
        <v>325</v>
      </c>
      <c r="BS2792" s="1" t="s">
        <v>84</v>
      </c>
      <c r="BU2792" s="1">
        <v>0</v>
      </c>
      <c r="BV2792" s="1">
        <v>0</v>
      </c>
      <c r="BW2792" s="1">
        <v>0</v>
      </c>
      <c r="BX2792" s="1">
        <v>0</v>
      </c>
    </row>
    <row r="2793" spans="4:76" hidden="1" x14ac:dyDescent="0.25">
      <c r="D2793" s="4"/>
      <c r="E2793" s="5" t="str">
        <f>BJ2793</f>
        <v>DPP-2018-APR</v>
      </c>
      <c r="F2793" s="5" t="str">
        <f>BK2793</f>
        <v>Central</v>
      </c>
      <c r="H2793" s="5" t="str">
        <f>BB2793</f>
        <v>Withdrawn</v>
      </c>
      <c r="I2793" s="6" t="str">
        <f>BS2793</f>
        <v>Not Started</v>
      </c>
      <c r="J2793" s="1" t="s">
        <v>5205</v>
      </c>
      <c r="P2793" s="1" t="str">
        <f>BM2793</f>
        <v>NRIS</v>
      </c>
      <c r="Q2793" s="1" t="s">
        <v>6202</v>
      </c>
      <c r="R2793" s="1">
        <f>BP2793</f>
        <v>120</v>
      </c>
      <c r="T2793" s="1" t="str">
        <f>BQ2793</f>
        <v>Solar</v>
      </c>
      <c r="U2793" s="1" t="str">
        <f>BH2793</f>
        <v>Scott County</v>
      </c>
      <c r="V2793" s="1" t="str">
        <f>BI2793</f>
        <v>MO</v>
      </c>
      <c r="Z2793" s="1">
        <v>0</v>
      </c>
      <c r="AA2793" s="1">
        <f>IF(H2793="Withdrawn",0,1)</f>
        <v>0</v>
      </c>
      <c r="AB2793" s="1"/>
      <c r="AC2793" s="1"/>
      <c r="AJ2793" s="5"/>
      <c r="AK2793" s="5"/>
      <c r="AL2793" s="5"/>
      <c r="AM2793" s="5"/>
      <c r="AN2793" s="5"/>
      <c r="AO2793" s="5"/>
      <c r="AP2793" s="5"/>
      <c r="AQ2793" s="5"/>
      <c r="AR2793" s="32"/>
      <c r="AS2793" s="32"/>
      <c r="AT2793" s="28">
        <f>AR2793/($R2793*1000)</f>
        <v>0</v>
      </c>
      <c r="AU2793" s="28">
        <f>AS2793/($R2793*1000)</f>
        <v>0</v>
      </c>
      <c r="BB2793" s="1" t="s">
        <v>73</v>
      </c>
      <c r="BC2793" s="2">
        <v>43171</v>
      </c>
      <c r="BD2793" s="2">
        <v>43836</v>
      </c>
      <c r="BF2793" s="2">
        <v>44166</v>
      </c>
      <c r="BG2793" s="1" t="s">
        <v>486</v>
      </c>
      <c r="BH2793" s="1" t="s">
        <v>265</v>
      </c>
      <c r="BI2793" s="1" t="s">
        <v>488</v>
      </c>
      <c r="BJ2793" s="1" t="s">
        <v>2375</v>
      </c>
      <c r="BK2793" s="1" t="s">
        <v>2435</v>
      </c>
      <c r="BL2793" s="1" t="s">
        <v>2376</v>
      </c>
      <c r="BM2793" s="1" t="s">
        <v>126</v>
      </c>
      <c r="BN2793" s="1" t="s">
        <v>5206</v>
      </c>
      <c r="BO2793" s="1">
        <v>120</v>
      </c>
      <c r="BP2793" s="1">
        <v>120</v>
      </c>
      <c r="BQ2793" s="1" t="s">
        <v>1485</v>
      </c>
      <c r="BR2793" s="1" t="s">
        <v>1486</v>
      </c>
      <c r="BS2793" s="1" t="s">
        <v>84</v>
      </c>
      <c r="BU2793" s="1">
        <v>0</v>
      </c>
      <c r="BV2793" s="1">
        <v>0</v>
      </c>
      <c r="BW2793" s="1">
        <v>0</v>
      </c>
      <c r="BX2793" s="1">
        <v>0</v>
      </c>
    </row>
    <row r="2794" spans="4:76" x14ac:dyDescent="0.25">
      <c r="D2794" s="4"/>
      <c r="E2794" s="5" t="str">
        <f>BJ2794</f>
        <v>DPP-2018-APR</v>
      </c>
      <c r="F2794" s="5" t="str">
        <f>BK2794</f>
        <v>East (ATC)</v>
      </c>
      <c r="G2794" s="5" t="str">
        <f>_xlfn.CONCAT(E2794,F2794)</f>
        <v>DPP-2018-APREast (ATC)</v>
      </c>
      <c r="H2794" s="5" t="str">
        <f>BB2794</f>
        <v>Active</v>
      </c>
      <c r="I2794" s="6" t="str">
        <f>BS2794</f>
        <v>Not Started</v>
      </c>
      <c r="J2794" s="1" t="s">
        <v>6061</v>
      </c>
      <c r="P2794" s="1" t="str">
        <f>BM2794</f>
        <v>NRIS</v>
      </c>
      <c r="Q2794" s="1" t="s">
        <v>6202</v>
      </c>
      <c r="R2794" s="1">
        <f>BP2794</f>
        <v>149.76</v>
      </c>
      <c r="T2794" s="1" t="str">
        <f>BQ2794</f>
        <v>Solar</v>
      </c>
      <c r="U2794" s="1" t="str">
        <f>BH2794</f>
        <v>Wood County</v>
      </c>
      <c r="V2794" s="1" t="str">
        <f>BI2794</f>
        <v>WI</v>
      </c>
      <c r="Z2794" s="1">
        <v>1</v>
      </c>
      <c r="AA2794" s="1">
        <f>IF(H2794="Withdrawn",0,1)</f>
        <v>1</v>
      </c>
      <c r="AB2794" s="36">
        <v>599040</v>
      </c>
      <c r="AC2794" s="36">
        <v>776690</v>
      </c>
      <c r="AJ2794" s="5"/>
      <c r="AK2794" s="32">
        <v>1180439</v>
      </c>
      <c r="AL2794" s="32">
        <f>SUM(AB2794:AK2794)</f>
        <v>2556169</v>
      </c>
      <c r="AM2794" s="32"/>
      <c r="AN2794" s="32"/>
      <c r="AO2794" s="32">
        <v>659824</v>
      </c>
      <c r="AP2794" s="32">
        <v>6740635</v>
      </c>
      <c r="AQ2794" s="32">
        <v>0</v>
      </c>
      <c r="AR2794" s="32">
        <f>AM2794+AP2794</f>
        <v>6740635</v>
      </c>
      <c r="AS2794" s="32">
        <f>AR2794+AN2794+AO2794+AQ2794</f>
        <v>7400459</v>
      </c>
      <c r="AT2794" s="28">
        <f>AR2794/($R2794*1000)</f>
        <v>45.009581997863251</v>
      </c>
      <c r="AU2794" s="28">
        <f>AS2794/($R2794*1000)</f>
        <v>49.415458066239317</v>
      </c>
      <c r="AV2794" s="16">
        <f>IF(P2794 = "NRIS",AS2794,AR2794)</f>
        <v>7400459</v>
      </c>
      <c r="BB2794" s="1" t="s">
        <v>2374</v>
      </c>
      <c r="BC2794" s="2">
        <v>43171</v>
      </c>
      <c r="BF2794" s="2">
        <v>44075</v>
      </c>
      <c r="BG2794" s="1" t="s">
        <v>74</v>
      </c>
      <c r="BH2794" s="1" t="s">
        <v>326</v>
      </c>
      <c r="BI2794" s="1" t="s">
        <v>76</v>
      </c>
      <c r="BJ2794" s="1" t="s">
        <v>2375</v>
      </c>
      <c r="BK2794" s="1" t="s">
        <v>2196</v>
      </c>
      <c r="BL2794" s="1" t="s">
        <v>2376</v>
      </c>
      <c r="BM2794" s="1" t="s">
        <v>126</v>
      </c>
      <c r="BN2794" s="1" t="s">
        <v>6062</v>
      </c>
      <c r="BO2794" s="1">
        <v>149.76</v>
      </c>
      <c r="BP2794" s="1">
        <v>149.76</v>
      </c>
      <c r="BQ2794" s="1" t="s">
        <v>1485</v>
      </c>
      <c r="BR2794" s="1" t="s">
        <v>1486</v>
      </c>
      <c r="BS2794" s="1" t="s">
        <v>84</v>
      </c>
      <c r="BU2794" s="1">
        <v>149.76</v>
      </c>
      <c r="BV2794" s="1">
        <v>149.76</v>
      </c>
      <c r="BW2794" s="1">
        <v>149.76</v>
      </c>
      <c r="BX2794" s="1">
        <v>149.76</v>
      </c>
    </row>
    <row r="2795" spans="4:76" hidden="1" x14ac:dyDescent="0.25">
      <c r="D2795" s="4"/>
      <c r="E2795" s="5">
        <f>BJ2795</f>
        <v>0</v>
      </c>
      <c r="F2795" s="5">
        <f>BK2795</f>
        <v>0</v>
      </c>
      <c r="H2795" s="5" t="str">
        <f>BB2795</f>
        <v>Withdrawn</v>
      </c>
      <c r="I2795" s="6" t="str">
        <f>BS2795</f>
        <v>Not Started</v>
      </c>
      <c r="J2795" s="1" t="s">
        <v>6038</v>
      </c>
      <c r="P2795" s="1" t="str">
        <f>BM2795</f>
        <v>ERIS</v>
      </c>
      <c r="R2795" s="1">
        <f>BP2795</f>
        <v>600</v>
      </c>
      <c r="T2795" s="1">
        <f>BQ2795</f>
        <v>0</v>
      </c>
      <c r="U2795" s="1" t="str">
        <f>BH2795</f>
        <v>Des Moines County</v>
      </c>
      <c r="V2795" s="1" t="str">
        <f>BI2795</f>
        <v>IA</v>
      </c>
      <c r="AB2795" s="1"/>
      <c r="AC2795" s="1"/>
      <c r="AJ2795" s="5"/>
      <c r="AK2795" s="5"/>
      <c r="AL2795" s="5"/>
      <c r="AM2795" s="5"/>
      <c r="AN2795" s="5"/>
      <c r="AO2795" s="5"/>
      <c r="AP2795" s="5"/>
      <c r="AQ2795" s="5"/>
      <c r="AR2795" s="5"/>
      <c r="AS2795" s="5"/>
      <c r="AT2795" s="5"/>
      <c r="AU2795" s="5"/>
      <c r="BB2795" s="1" t="s">
        <v>73</v>
      </c>
      <c r="BC2795" s="2">
        <v>37140</v>
      </c>
      <c r="BG2795" s="1" t="s">
        <v>87</v>
      </c>
      <c r="BH2795" s="1" t="s">
        <v>2631</v>
      </c>
      <c r="BI2795" s="1" t="s">
        <v>89</v>
      </c>
      <c r="BM2795" s="1" t="s">
        <v>62</v>
      </c>
      <c r="BN2795" s="1" t="s">
        <v>78</v>
      </c>
      <c r="BO2795" s="1">
        <v>600</v>
      </c>
      <c r="BP2795" s="1">
        <v>600</v>
      </c>
      <c r="BS2795" s="1" t="s">
        <v>84</v>
      </c>
      <c r="BT2795" s="2">
        <v>37773</v>
      </c>
      <c r="BU2795" s="1">
        <v>0</v>
      </c>
      <c r="BV2795" s="1">
        <v>0</v>
      </c>
      <c r="BW2795" s="1">
        <v>0</v>
      </c>
      <c r="BX2795" s="1">
        <v>0</v>
      </c>
    </row>
    <row r="2796" spans="4:76" hidden="1" x14ac:dyDescent="0.25">
      <c r="D2796" s="4"/>
      <c r="E2796" s="5">
        <f>BJ2796</f>
        <v>0</v>
      </c>
      <c r="F2796" s="5">
        <f>BK2796</f>
        <v>0</v>
      </c>
      <c r="H2796" s="5" t="str">
        <f>BB2796</f>
        <v>Withdrawn</v>
      </c>
      <c r="I2796" s="6" t="str">
        <f>BS2796</f>
        <v>Not Started</v>
      </c>
      <c r="J2796" s="1" t="s">
        <v>6039</v>
      </c>
      <c r="P2796" s="1" t="str">
        <f>BM2796</f>
        <v>ERIS</v>
      </c>
      <c r="R2796" s="1">
        <f>BP2796</f>
        <v>600</v>
      </c>
      <c r="T2796" s="1">
        <f>BQ2796</f>
        <v>0</v>
      </c>
      <c r="U2796" s="1" t="str">
        <f>BH2796</f>
        <v>Marshall County</v>
      </c>
      <c r="V2796" s="1" t="str">
        <f>BI2796</f>
        <v>IA</v>
      </c>
      <c r="AB2796" s="1"/>
      <c r="AC2796" s="1"/>
      <c r="AJ2796" s="5"/>
      <c r="AK2796" s="5"/>
      <c r="AL2796" s="5"/>
      <c r="AM2796" s="5"/>
      <c r="AN2796" s="5"/>
      <c r="AO2796" s="5"/>
      <c r="AP2796" s="5"/>
      <c r="AQ2796" s="5"/>
      <c r="AR2796" s="5"/>
      <c r="AS2796" s="5"/>
      <c r="AT2796" s="5"/>
      <c r="AU2796" s="5"/>
      <c r="BB2796" s="1" t="s">
        <v>73</v>
      </c>
      <c r="BC2796" s="2">
        <v>37140</v>
      </c>
      <c r="BG2796" s="1" t="s">
        <v>87</v>
      </c>
      <c r="BH2796" s="1" t="s">
        <v>107</v>
      </c>
      <c r="BI2796" s="1" t="s">
        <v>89</v>
      </c>
      <c r="BM2796" s="1" t="s">
        <v>62</v>
      </c>
      <c r="BN2796" s="1" t="s">
        <v>78</v>
      </c>
      <c r="BO2796" s="1">
        <v>600</v>
      </c>
      <c r="BP2796" s="1">
        <v>600</v>
      </c>
      <c r="BS2796" s="1" t="s">
        <v>84</v>
      </c>
      <c r="BT2796" s="2">
        <v>37774</v>
      </c>
      <c r="BU2796" s="1">
        <v>0</v>
      </c>
      <c r="BV2796" s="1">
        <v>0</v>
      </c>
      <c r="BW2796" s="1">
        <v>0</v>
      </c>
      <c r="BX2796" s="1">
        <v>0</v>
      </c>
    </row>
    <row r="2797" spans="4:76" hidden="1" x14ac:dyDescent="0.25">
      <c r="D2797" s="4"/>
      <c r="E2797" s="5">
        <f>BJ2797</f>
        <v>0</v>
      </c>
      <c r="F2797" s="5">
        <f>BK2797</f>
        <v>0</v>
      </c>
      <c r="H2797" s="5" t="str">
        <f>BB2797</f>
        <v>Withdrawn</v>
      </c>
      <c r="I2797" s="6" t="str">
        <f>BS2797</f>
        <v>Not Started</v>
      </c>
      <c r="J2797" s="1" t="s">
        <v>6040</v>
      </c>
      <c r="P2797" s="1" t="str">
        <f>BM2797</f>
        <v>ERIS</v>
      </c>
      <c r="R2797" s="1">
        <f>BP2797</f>
        <v>600</v>
      </c>
      <c r="T2797" s="1">
        <f>BQ2797</f>
        <v>0</v>
      </c>
      <c r="U2797" s="1" t="str">
        <f>BH2797</f>
        <v>Wapello County</v>
      </c>
      <c r="V2797" s="1" t="str">
        <f>BI2797</f>
        <v>IA</v>
      </c>
      <c r="AB2797" s="1"/>
      <c r="AC2797" s="1"/>
      <c r="AJ2797" s="5"/>
      <c r="AK2797" s="5"/>
      <c r="AL2797" s="5"/>
      <c r="AM2797" s="5"/>
      <c r="AN2797" s="5"/>
      <c r="AO2797" s="5"/>
      <c r="AP2797" s="5"/>
      <c r="AQ2797" s="5"/>
      <c r="AR2797" s="5"/>
      <c r="AS2797" s="5"/>
      <c r="AT2797" s="5"/>
      <c r="AU2797" s="5"/>
      <c r="BB2797" s="1" t="s">
        <v>73</v>
      </c>
      <c r="BC2797" s="2">
        <v>37140</v>
      </c>
      <c r="BG2797" s="1" t="s">
        <v>87</v>
      </c>
      <c r="BH2797" s="1" t="s">
        <v>789</v>
      </c>
      <c r="BI2797" s="1" t="s">
        <v>89</v>
      </c>
      <c r="BM2797" s="1" t="s">
        <v>62</v>
      </c>
      <c r="BN2797" s="1" t="s">
        <v>78</v>
      </c>
      <c r="BO2797" s="1">
        <v>600</v>
      </c>
      <c r="BP2797" s="1">
        <v>600</v>
      </c>
      <c r="BS2797" s="1" t="s">
        <v>84</v>
      </c>
      <c r="BT2797" s="2">
        <v>39236</v>
      </c>
      <c r="BU2797" s="1">
        <v>0</v>
      </c>
      <c r="BV2797" s="1">
        <v>0</v>
      </c>
      <c r="BW2797" s="1">
        <v>0</v>
      </c>
      <c r="BX2797" s="1">
        <v>0</v>
      </c>
    </row>
    <row r="2798" spans="4:76" hidden="1" x14ac:dyDescent="0.25">
      <c r="D2798" s="4"/>
      <c r="E2798" s="5">
        <f>BJ2798</f>
        <v>0</v>
      </c>
      <c r="F2798" s="5">
        <f>BK2798</f>
        <v>0</v>
      </c>
      <c r="H2798" s="5" t="str">
        <f>BB2798</f>
        <v>Withdrawn</v>
      </c>
      <c r="I2798" s="6" t="str">
        <f>BS2798</f>
        <v>Not Started</v>
      </c>
      <c r="J2798" s="1" t="s">
        <v>6041</v>
      </c>
      <c r="P2798" s="1" t="str">
        <f>BM2798</f>
        <v>ERIS</v>
      </c>
      <c r="R2798" s="1">
        <f>BP2798</f>
        <v>22</v>
      </c>
      <c r="T2798" s="1">
        <f>BQ2798</f>
        <v>0</v>
      </c>
      <c r="U2798" s="1" t="str">
        <f>BH2798</f>
        <v>Murray County</v>
      </c>
      <c r="V2798" s="1" t="str">
        <f>BI2798</f>
        <v>MN</v>
      </c>
      <c r="AB2798" s="1"/>
      <c r="AC2798" s="1"/>
      <c r="AJ2798" s="5"/>
      <c r="AK2798" s="5"/>
      <c r="AL2798" s="5"/>
      <c r="AM2798" s="5"/>
      <c r="AN2798" s="5"/>
      <c r="AO2798" s="5"/>
      <c r="AP2798" s="5"/>
      <c r="AQ2798" s="5"/>
      <c r="AR2798" s="5"/>
      <c r="AS2798" s="5"/>
      <c r="AT2798" s="5"/>
      <c r="AU2798" s="5"/>
      <c r="BB2798" s="1" t="s">
        <v>73</v>
      </c>
      <c r="BC2798" s="2">
        <v>37144</v>
      </c>
      <c r="BG2798" s="1" t="s">
        <v>87</v>
      </c>
      <c r="BH2798" s="1" t="s">
        <v>162</v>
      </c>
      <c r="BI2798" s="1" t="s">
        <v>93</v>
      </c>
      <c r="BM2798" s="1" t="s">
        <v>62</v>
      </c>
      <c r="BN2798" s="1" t="s">
        <v>78</v>
      </c>
      <c r="BO2798" s="1">
        <v>22</v>
      </c>
      <c r="BP2798" s="1">
        <v>22</v>
      </c>
      <c r="BS2798" s="1" t="s">
        <v>84</v>
      </c>
      <c r="BT2798" s="2">
        <v>39237</v>
      </c>
      <c r="BU2798" s="1">
        <v>0</v>
      </c>
      <c r="BV2798" s="1">
        <v>0</v>
      </c>
      <c r="BW2798" s="1">
        <v>0</v>
      </c>
      <c r="BX2798" s="1">
        <v>0</v>
      </c>
    </row>
    <row r="2799" spans="4:76" hidden="1" x14ac:dyDescent="0.25">
      <c r="D2799" s="4"/>
      <c r="E2799" s="5">
        <f>BJ2799</f>
        <v>0</v>
      </c>
      <c r="F2799" s="5">
        <f>BK2799</f>
        <v>0</v>
      </c>
      <c r="H2799" s="5" t="str">
        <f>BB2799</f>
        <v>Withdrawn</v>
      </c>
      <c r="I2799" s="6" t="str">
        <f>BS2799</f>
        <v>Not Started</v>
      </c>
      <c r="J2799" s="1" t="s">
        <v>6042</v>
      </c>
      <c r="P2799" s="1" t="str">
        <f>BM2799</f>
        <v>ERIS</v>
      </c>
      <c r="R2799" s="1">
        <f>BP2799</f>
        <v>500</v>
      </c>
      <c r="T2799" s="1">
        <f>BQ2799</f>
        <v>0</v>
      </c>
      <c r="U2799" s="1" t="str">
        <f>BH2799</f>
        <v>Brown County</v>
      </c>
      <c r="V2799" s="1" t="str">
        <f>BI2799</f>
        <v>WI</v>
      </c>
      <c r="AB2799" s="1"/>
      <c r="AC2799" s="1"/>
      <c r="AJ2799" s="5"/>
      <c r="AK2799" s="5"/>
      <c r="AL2799" s="5"/>
      <c r="AM2799" s="5"/>
      <c r="AN2799" s="5"/>
      <c r="AO2799" s="5"/>
      <c r="AP2799" s="5"/>
      <c r="AQ2799" s="5"/>
      <c r="AR2799" s="5"/>
      <c r="AS2799" s="5"/>
      <c r="AT2799" s="5"/>
      <c r="AU2799" s="5"/>
      <c r="BB2799" s="1" t="s">
        <v>73</v>
      </c>
      <c r="BC2799" s="2">
        <v>37145</v>
      </c>
      <c r="BG2799" s="1" t="s">
        <v>74</v>
      </c>
      <c r="BH2799" s="1" t="s">
        <v>302</v>
      </c>
      <c r="BI2799" s="1" t="s">
        <v>76</v>
      </c>
      <c r="BM2799" s="1" t="s">
        <v>62</v>
      </c>
      <c r="BN2799" s="1" t="s">
        <v>78</v>
      </c>
      <c r="BO2799" s="1">
        <v>500</v>
      </c>
      <c r="BP2799" s="1">
        <v>500</v>
      </c>
      <c r="BS2799" s="1" t="s">
        <v>84</v>
      </c>
      <c r="BT2799" s="2">
        <v>39238</v>
      </c>
      <c r="BU2799" s="1">
        <v>0</v>
      </c>
      <c r="BV2799" s="1">
        <v>0</v>
      </c>
      <c r="BW2799" s="1">
        <v>0</v>
      </c>
      <c r="BX2799" s="1">
        <v>0</v>
      </c>
    </row>
    <row r="2800" spans="4:76" x14ac:dyDescent="0.25">
      <c r="D2800" s="4"/>
      <c r="E2800" s="5" t="str">
        <f>BJ2800</f>
        <v>DPP-2018-APR</v>
      </c>
      <c r="F2800" s="5" t="str">
        <f>BK2800</f>
        <v>Central</v>
      </c>
      <c r="G2800" s="5" t="str">
        <f>_xlfn.CONCAT(E2800,F2800)</f>
        <v>DPP-2018-APRCentral</v>
      </c>
      <c r="H2800" s="5" t="str">
        <f>BB2800</f>
        <v>Active</v>
      </c>
      <c r="I2800" s="6" t="str">
        <f>BS2800</f>
        <v>Not Started</v>
      </c>
      <c r="J2800" s="1" t="s">
        <v>6063</v>
      </c>
      <c r="P2800" s="1" t="str">
        <f>BM2800</f>
        <v>NRIS</v>
      </c>
      <c r="Q2800" s="1" t="s">
        <v>6202</v>
      </c>
      <c r="R2800" s="1">
        <f>BP2800</f>
        <v>100</v>
      </c>
      <c r="T2800" s="1" t="str">
        <f>BQ2800</f>
        <v>Solar</v>
      </c>
      <c r="U2800" s="1" t="str">
        <f>BH2800</f>
        <v>Montgomery County</v>
      </c>
      <c r="V2800" s="1" t="str">
        <f>BI2800</f>
        <v>MO</v>
      </c>
      <c r="Z2800" s="1">
        <v>1</v>
      </c>
      <c r="AA2800" s="1">
        <f>IF(H2800="Withdrawn",0,1)</f>
        <v>1</v>
      </c>
      <c r="AB2800" s="36">
        <v>400000</v>
      </c>
      <c r="AC2800" s="36">
        <v>0</v>
      </c>
      <c r="AJ2800" s="5"/>
      <c r="AK2800" s="32">
        <v>126581</v>
      </c>
      <c r="AL2800" s="32">
        <f>SUM(AB2800:AK2800)</f>
        <v>526581</v>
      </c>
      <c r="AM2800" s="32"/>
      <c r="AN2800" s="32"/>
      <c r="AO2800" s="32">
        <v>0</v>
      </c>
      <c r="AP2800" s="32">
        <v>831000</v>
      </c>
      <c r="AQ2800" s="32">
        <v>1801909</v>
      </c>
      <c r="AR2800" s="32">
        <f>AM2800+AP2800</f>
        <v>831000</v>
      </c>
      <c r="AS2800" s="32">
        <f>AR2800+AN2800+AO2800+AQ2800</f>
        <v>2632909</v>
      </c>
      <c r="AT2800" s="28">
        <f>AR2800/($R2800*1000)</f>
        <v>8.31</v>
      </c>
      <c r="AU2800" s="28">
        <f>AS2800/($R2800*1000)</f>
        <v>26.329090000000001</v>
      </c>
      <c r="AV2800" s="16">
        <f>IF(P2800 = "NRIS",AS2800,AR2800)</f>
        <v>2632909</v>
      </c>
      <c r="BB2800" s="1" t="s">
        <v>2374</v>
      </c>
      <c r="BC2800" s="2">
        <v>43171</v>
      </c>
      <c r="BF2800" s="2">
        <v>44440</v>
      </c>
      <c r="BG2800" s="1" t="s">
        <v>486</v>
      </c>
      <c r="BH2800" s="1" t="s">
        <v>763</v>
      </c>
      <c r="BI2800" s="1" t="s">
        <v>488</v>
      </c>
      <c r="BJ2800" s="1" t="s">
        <v>2375</v>
      </c>
      <c r="BK2800" s="1" t="s">
        <v>2435</v>
      </c>
      <c r="BL2800" s="1" t="s">
        <v>2376</v>
      </c>
      <c r="BM2800" s="1" t="s">
        <v>126</v>
      </c>
      <c r="BN2800" s="1" t="s">
        <v>6064</v>
      </c>
      <c r="BO2800" s="1">
        <v>100</v>
      </c>
      <c r="BP2800" s="1">
        <v>100</v>
      </c>
      <c r="BQ2800" s="1" t="s">
        <v>1485</v>
      </c>
      <c r="BR2800" s="1" t="s">
        <v>1486</v>
      </c>
      <c r="BS2800" s="1" t="s">
        <v>84</v>
      </c>
      <c r="BU2800" s="1">
        <v>100</v>
      </c>
      <c r="BV2800" s="1">
        <v>100</v>
      </c>
      <c r="BW2800" s="1">
        <v>100</v>
      </c>
      <c r="BX2800" s="1">
        <v>100</v>
      </c>
    </row>
    <row r="2801" spans="4:76" hidden="1" x14ac:dyDescent="0.25">
      <c r="D2801" s="4"/>
      <c r="E2801" s="5" t="str">
        <f>BJ2801</f>
        <v>DPP-2018-APR</v>
      </c>
      <c r="F2801" s="5" t="str">
        <f>BK2801</f>
        <v>South</v>
      </c>
      <c r="H2801" s="5" t="str">
        <f>BB2801</f>
        <v>Withdrawn</v>
      </c>
      <c r="I2801" s="6" t="str">
        <f>BS2801</f>
        <v>Not Started</v>
      </c>
      <c r="J2801" s="1" t="s">
        <v>5048</v>
      </c>
      <c r="P2801" s="1" t="str">
        <f>BM2801</f>
        <v>NRIS</v>
      </c>
      <c r="R2801" s="1">
        <f>BP2801</f>
        <v>200</v>
      </c>
      <c r="T2801" s="1" t="str">
        <f>BQ2801</f>
        <v>Solar</v>
      </c>
      <c r="U2801" s="1" t="str">
        <f>BH2801</f>
        <v>Wayne County</v>
      </c>
      <c r="V2801" s="1" t="str">
        <f>BI2801</f>
        <v>MS</v>
      </c>
      <c r="AB2801" s="1"/>
      <c r="AC2801" s="1"/>
      <c r="AJ2801" s="5"/>
      <c r="AK2801" s="5"/>
      <c r="AL2801" s="5"/>
      <c r="AM2801" s="5"/>
      <c r="AN2801" s="5"/>
      <c r="AO2801" s="5"/>
      <c r="AP2801" s="5"/>
      <c r="AQ2801" s="5"/>
      <c r="AR2801" s="32"/>
      <c r="AS2801" s="32"/>
      <c r="AT2801" s="28">
        <f>AR2801/($R2801*1000)</f>
        <v>0</v>
      </c>
      <c r="AU2801" s="28">
        <f>AS2801/($R2801*1000)</f>
        <v>0</v>
      </c>
      <c r="BB2801" s="1" t="s">
        <v>73</v>
      </c>
      <c r="BC2801" s="2">
        <v>43171</v>
      </c>
      <c r="BD2801" s="2">
        <v>43706</v>
      </c>
      <c r="BF2801" s="2">
        <v>44805</v>
      </c>
      <c r="BG2801" s="1" t="s">
        <v>2739</v>
      </c>
      <c r="BH2801" s="1" t="s">
        <v>129</v>
      </c>
      <c r="BI2801" s="1" t="s">
        <v>2526</v>
      </c>
      <c r="BJ2801" s="1" t="s">
        <v>2375</v>
      </c>
      <c r="BK2801" s="1" t="s">
        <v>2395</v>
      </c>
      <c r="BL2801" s="1" t="s">
        <v>726</v>
      </c>
      <c r="BM2801" s="1" t="s">
        <v>126</v>
      </c>
      <c r="BN2801" s="1" t="s">
        <v>5049</v>
      </c>
      <c r="BO2801" s="1">
        <v>200</v>
      </c>
      <c r="BP2801" s="1">
        <v>200</v>
      </c>
      <c r="BQ2801" s="1" t="s">
        <v>1485</v>
      </c>
      <c r="BR2801" s="1" t="s">
        <v>1486</v>
      </c>
      <c r="BS2801" s="1" t="s">
        <v>84</v>
      </c>
      <c r="BU2801" s="1">
        <v>0</v>
      </c>
      <c r="BV2801" s="1">
        <v>0</v>
      </c>
      <c r="BW2801" s="1">
        <v>0</v>
      </c>
      <c r="BX2801" s="1">
        <v>0</v>
      </c>
    </row>
    <row r="2802" spans="4:76" hidden="1" x14ac:dyDescent="0.25">
      <c r="D2802" s="4"/>
      <c r="E2802" s="5" t="str">
        <f>BJ2802</f>
        <v>DPP-2018-APR</v>
      </c>
      <c r="F2802" s="5" t="str">
        <f>BK2802</f>
        <v>East (ITC)</v>
      </c>
      <c r="H2802" s="5" t="str">
        <f>BB2802</f>
        <v>Withdrawn</v>
      </c>
      <c r="I2802" s="6" t="str">
        <f>BS2802</f>
        <v>Not Started</v>
      </c>
      <c r="J2802" s="1" t="s">
        <v>5423</v>
      </c>
      <c r="P2802" s="1" t="str">
        <f>BM2802</f>
        <v>NRIS</v>
      </c>
      <c r="R2802" s="1">
        <f>BP2802</f>
        <v>80</v>
      </c>
      <c r="T2802" s="1" t="str">
        <f>BQ2802</f>
        <v>Solar</v>
      </c>
      <c r="U2802" s="1" t="str">
        <f>BH2802</f>
        <v>Oakland County</v>
      </c>
      <c r="V2802" s="1" t="str">
        <f>BI2802</f>
        <v>MI</v>
      </c>
      <c r="AB2802" s="1"/>
      <c r="AC2802" s="1"/>
      <c r="AJ2802" s="5"/>
      <c r="AK2802" s="5"/>
      <c r="AL2802" s="5"/>
      <c r="AM2802" s="5"/>
      <c r="AN2802" s="5"/>
      <c r="AO2802" s="5"/>
      <c r="AP2802" s="5"/>
      <c r="AQ2802" s="5"/>
      <c r="AR2802" s="32"/>
      <c r="AS2802" s="32"/>
      <c r="AT2802" s="28">
        <f>AR2802/($R2802*1000)</f>
        <v>0</v>
      </c>
      <c r="AU2802" s="28">
        <f>AS2802/($R2802*1000)</f>
        <v>0</v>
      </c>
      <c r="BB2802" s="1" t="s">
        <v>73</v>
      </c>
      <c r="BC2802" s="2">
        <v>43143</v>
      </c>
      <c r="BD2802" s="2">
        <v>44012</v>
      </c>
      <c r="BF2802" s="2">
        <v>44440</v>
      </c>
      <c r="BG2802" s="1" t="s">
        <v>139</v>
      </c>
      <c r="BH2802" s="1" t="s">
        <v>1227</v>
      </c>
      <c r="BI2802" s="1" t="s">
        <v>130</v>
      </c>
      <c r="BJ2802" s="1" t="s">
        <v>2375</v>
      </c>
      <c r="BK2802" s="1" t="s">
        <v>1808</v>
      </c>
      <c r="BL2802" s="1" t="s">
        <v>2376</v>
      </c>
      <c r="BM2802" s="1" t="s">
        <v>126</v>
      </c>
      <c r="BN2802" s="1" t="s">
        <v>5424</v>
      </c>
      <c r="BO2802" s="1">
        <v>80</v>
      </c>
      <c r="BP2802" s="1">
        <v>80</v>
      </c>
      <c r="BQ2802" s="1" t="s">
        <v>1485</v>
      </c>
      <c r="BR2802" s="1" t="s">
        <v>1486</v>
      </c>
      <c r="BS2802" s="1" t="s">
        <v>84</v>
      </c>
      <c r="BU2802" s="1">
        <v>80</v>
      </c>
      <c r="BV2802" s="1">
        <v>80</v>
      </c>
      <c r="BW2802" s="1">
        <v>0</v>
      </c>
      <c r="BX2802" s="1">
        <v>0</v>
      </c>
    </row>
    <row r="2803" spans="4:76" hidden="1" x14ac:dyDescent="0.25">
      <c r="D2803" s="4"/>
      <c r="E2803" s="5">
        <f>BJ2803</f>
        <v>0</v>
      </c>
      <c r="F2803" s="5">
        <f>BK2803</f>
        <v>0</v>
      </c>
      <c r="H2803" s="5" t="str">
        <f>BB2803</f>
        <v>Withdrawn</v>
      </c>
      <c r="I2803" s="6" t="str">
        <f>BS2803</f>
        <v>Withdrawn</v>
      </c>
      <c r="J2803" s="1" t="s">
        <v>6049</v>
      </c>
      <c r="P2803" s="1" t="str">
        <f>BM2803</f>
        <v>ERIS</v>
      </c>
      <c r="R2803" s="1">
        <f>BP2803</f>
        <v>585</v>
      </c>
      <c r="T2803" s="1">
        <f>BQ2803</f>
        <v>0</v>
      </c>
      <c r="U2803" s="1" t="str">
        <f>BH2803</f>
        <v>Monroe County</v>
      </c>
      <c r="V2803" s="1" t="str">
        <f>BI2803</f>
        <v>MI</v>
      </c>
      <c r="AB2803" s="1"/>
      <c r="AC2803" s="1"/>
      <c r="AJ2803" s="5"/>
      <c r="AK2803" s="5"/>
      <c r="AL2803" s="5"/>
      <c r="AM2803" s="5"/>
      <c r="AN2803" s="5"/>
      <c r="AO2803" s="5"/>
      <c r="AP2803" s="5"/>
      <c r="AQ2803" s="5"/>
      <c r="AR2803" s="5"/>
      <c r="AS2803" s="5"/>
      <c r="AT2803" s="5"/>
      <c r="AU2803" s="5"/>
      <c r="BB2803" s="1" t="s">
        <v>73</v>
      </c>
      <c r="BC2803" s="2">
        <v>37152</v>
      </c>
      <c r="BG2803" s="1" t="s">
        <v>128</v>
      </c>
      <c r="BH2803" s="1" t="s">
        <v>310</v>
      </c>
      <c r="BI2803" s="1" t="s">
        <v>130</v>
      </c>
      <c r="BM2803" s="1" t="s">
        <v>62</v>
      </c>
      <c r="BN2803" s="1" t="s">
        <v>78</v>
      </c>
      <c r="BO2803" s="1">
        <v>585</v>
      </c>
      <c r="BP2803" s="1">
        <v>585</v>
      </c>
      <c r="BS2803" s="1" t="s">
        <v>73</v>
      </c>
      <c r="BT2803" s="2">
        <v>37469</v>
      </c>
      <c r="BU2803" s="1">
        <v>0</v>
      </c>
      <c r="BV2803" s="1">
        <v>0</v>
      </c>
      <c r="BW2803" s="1">
        <v>0</v>
      </c>
      <c r="BX2803" s="1">
        <v>0</v>
      </c>
    </row>
    <row r="2804" spans="4:76" hidden="1" x14ac:dyDescent="0.25">
      <c r="D2804" s="4"/>
      <c r="E2804" s="5">
        <f>BJ2804</f>
        <v>0</v>
      </c>
      <c r="F2804" s="5">
        <f>BK2804</f>
        <v>0</v>
      </c>
      <c r="H2804" s="5" t="str">
        <f>BB2804</f>
        <v>Withdrawn</v>
      </c>
      <c r="I2804" s="6" t="str">
        <f>BS2804</f>
        <v>Not Started</v>
      </c>
      <c r="J2804" s="1" t="s">
        <v>6050</v>
      </c>
      <c r="P2804" s="1" t="str">
        <f>BM2804</f>
        <v>ERIS</v>
      </c>
      <c r="R2804" s="1">
        <f>BP2804</f>
        <v>91</v>
      </c>
      <c r="T2804" s="1" t="str">
        <f>BQ2804</f>
        <v>Coal</v>
      </c>
      <c r="U2804" s="1" t="str">
        <f>BH2804</f>
        <v>Logan County</v>
      </c>
      <c r="V2804" s="1" t="str">
        <f>BI2804</f>
        <v>IL</v>
      </c>
      <c r="AB2804" s="1"/>
      <c r="AC2804" s="1"/>
      <c r="AJ2804" s="5"/>
      <c r="AK2804" s="5"/>
      <c r="AL2804" s="5"/>
      <c r="AM2804" s="5"/>
      <c r="AN2804" s="5"/>
      <c r="AO2804" s="5"/>
      <c r="AP2804" s="5"/>
      <c r="AQ2804" s="5"/>
      <c r="AR2804" s="5"/>
      <c r="AS2804" s="5"/>
      <c r="AT2804" s="5"/>
      <c r="AU2804" s="5"/>
      <c r="BB2804" s="1" t="s">
        <v>73</v>
      </c>
      <c r="BC2804" s="2">
        <v>37162</v>
      </c>
      <c r="BG2804" s="1" t="s">
        <v>122</v>
      </c>
      <c r="BH2804" s="1" t="s">
        <v>840</v>
      </c>
      <c r="BI2804" s="1" t="s">
        <v>124</v>
      </c>
      <c r="BM2804" s="1" t="s">
        <v>62</v>
      </c>
      <c r="BN2804" s="1" t="s">
        <v>78</v>
      </c>
      <c r="BO2804" s="1">
        <v>91</v>
      </c>
      <c r="BP2804" s="1">
        <v>91</v>
      </c>
      <c r="BQ2804" s="1" t="s">
        <v>83</v>
      </c>
      <c r="BS2804" s="1" t="s">
        <v>84</v>
      </c>
      <c r="BT2804" s="2">
        <v>38139</v>
      </c>
      <c r="BU2804" s="1">
        <v>0</v>
      </c>
      <c r="BV2804" s="1">
        <v>0</v>
      </c>
      <c r="BW2804" s="1">
        <v>0</v>
      </c>
      <c r="BX2804" s="1">
        <v>0</v>
      </c>
    </row>
    <row r="2805" spans="4:76" hidden="1" x14ac:dyDescent="0.25">
      <c r="D2805" s="4"/>
      <c r="E2805" s="5" t="str">
        <f>BJ2805</f>
        <v>DPP-2018-APR</v>
      </c>
      <c r="F2805" s="5" t="str">
        <f>BK2805</f>
        <v>West</v>
      </c>
      <c r="H2805" s="5" t="str">
        <f>BB2805</f>
        <v>Withdrawn</v>
      </c>
      <c r="I2805" s="6" t="str">
        <f>BS2805</f>
        <v>Not Started</v>
      </c>
      <c r="J2805" s="1" t="s">
        <v>4775</v>
      </c>
      <c r="P2805" s="1" t="str">
        <f>BM2805</f>
        <v>NRIS</v>
      </c>
      <c r="R2805" s="1">
        <f>BP2805</f>
        <v>150</v>
      </c>
      <c r="T2805" s="1" t="str">
        <f>BQ2805</f>
        <v>Solar</v>
      </c>
      <c r="U2805" s="1" t="str">
        <f>BH2805</f>
        <v>Dubuque County</v>
      </c>
      <c r="V2805" s="1" t="str">
        <f>BI2805</f>
        <v>IA</v>
      </c>
      <c r="AB2805" s="1"/>
      <c r="AC2805" s="1"/>
      <c r="AJ2805" s="5"/>
      <c r="AK2805" s="5"/>
      <c r="AL2805" s="5"/>
      <c r="AM2805" s="5"/>
      <c r="AN2805" s="5"/>
      <c r="AO2805" s="5"/>
      <c r="AP2805" s="5"/>
      <c r="AQ2805" s="5"/>
      <c r="AR2805" s="32"/>
      <c r="AS2805" s="32"/>
      <c r="AT2805" s="28">
        <f>AR2805/($R2805*1000)</f>
        <v>0</v>
      </c>
      <c r="AU2805" s="28">
        <f>AS2805/($R2805*1000)</f>
        <v>0</v>
      </c>
      <c r="BB2805" s="1" t="s">
        <v>73</v>
      </c>
      <c r="BC2805" s="2">
        <v>43171</v>
      </c>
      <c r="BD2805" s="2">
        <v>43511</v>
      </c>
      <c r="BF2805" s="2">
        <v>44075</v>
      </c>
      <c r="BG2805" s="1" t="s">
        <v>87</v>
      </c>
      <c r="BH2805" s="1" t="s">
        <v>3429</v>
      </c>
      <c r="BI2805" s="1" t="s">
        <v>89</v>
      </c>
      <c r="BJ2805" s="1" t="s">
        <v>2375</v>
      </c>
      <c r="BK2805" s="1" t="s">
        <v>725</v>
      </c>
      <c r="BL2805" s="1" t="s">
        <v>2376</v>
      </c>
      <c r="BM2805" s="1" t="s">
        <v>126</v>
      </c>
      <c r="BN2805" s="1" t="s">
        <v>4776</v>
      </c>
      <c r="BO2805" s="1">
        <v>150</v>
      </c>
      <c r="BP2805" s="1">
        <v>150</v>
      </c>
      <c r="BQ2805" s="1" t="s">
        <v>1485</v>
      </c>
      <c r="BR2805" s="1" t="s">
        <v>1486</v>
      </c>
      <c r="BS2805" s="1" t="s">
        <v>84</v>
      </c>
      <c r="BU2805" s="1">
        <v>0</v>
      </c>
      <c r="BV2805" s="1">
        <v>0</v>
      </c>
      <c r="BW2805" s="1">
        <v>0</v>
      </c>
      <c r="BX2805" s="1">
        <v>0</v>
      </c>
    </row>
    <row r="2806" spans="4:76" hidden="1" x14ac:dyDescent="0.25">
      <c r="D2806" s="4"/>
      <c r="E2806" s="5">
        <f>BJ2806</f>
        <v>0</v>
      </c>
      <c r="F2806" s="5">
        <f>BK2806</f>
        <v>0</v>
      </c>
      <c r="H2806" s="5" t="str">
        <f>BB2806</f>
        <v>Withdrawn</v>
      </c>
      <c r="I2806" s="6" t="str">
        <f>BS2806</f>
        <v>Not Started</v>
      </c>
      <c r="J2806" s="1" t="s">
        <v>6052</v>
      </c>
      <c r="P2806" s="1" t="str">
        <f>BM2806</f>
        <v>ERIS</v>
      </c>
      <c r="R2806" s="1">
        <f>BP2806</f>
        <v>352</v>
      </c>
      <c r="T2806" s="1">
        <f>BQ2806</f>
        <v>0</v>
      </c>
      <c r="U2806" s="1" t="str">
        <f>BH2806</f>
        <v>Walworth County</v>
      </c>
      <c r="V2806" s="1" t="str">
        <f>BI2806</f>
        <v>WI</v>
      </c>
      <c r="AB2806" s="1"/>
      <c r="AC2806" s="1"/>
      <c r="AJ2806" s="5"/>
      <c r="AK2806" s="5"/>
      <c r="AL2806" s="5"/>
      <c r="AM2806" s="5"/>
      <c r="AN2806" s="5"/>
      <c r="AO2806" s="5"/>
      <c r="AP2806" s="5"/>
      <c r="AQ2806" s="5"/>
      <c r="AR2806" s="5"/>
      <c r="AS2806" s="5"/>
      <c r="AT2806" s="5"/>
      <c r="AU2806" s="5"/>
      <c r="BB2806" s="1" t="s">
        <v>73</v>
      </c>
      <c r="BC2806" s="2">
        <v>37172</v>
      </c>
      <c r="BG2806" s="1" t="s">
        <v>74</v>
      </c>
      <c r="BH2806" s="1" t="s">
        <v>331</v>
      </c>
      <c r="BI2806" s="1" t="s">
        <v>76</v>
      </c>
      <c r="BM2806" s="1" t="s">
        <v>62</v>
      </c>
      <c r="BN2806" s="1" t="s">
        <v>78</v>
      </c>
      <c r="BO2806" s="1">
        <v>352</v>
      </c>
      <c r="BP2806" s="1">
        <v>352</v>
      </c>
      <c r="BS2806" s="1" t="s">
        <v>84</v>
      </c>
      <c r="BT2806" s="2">
        <v>38139</v>
      </c>
      <c r="BU2806" s="1">
        <v>0</v>
      </c>
      <c r="BV2806" s="1">
        <v>0</v>
      </c>
      <c r="BW2806" s="1">
        <v>0</v>
      </c>
      <c r="BX2806" s="1">
        <v>0</v>
      </c>
    </row>
    <row r="2807" spans="4:76" hidden="1" x14ac:dyDescent="0.25">
      <c r="D2807" s="4"/>
      <c r="E2807" s="5">
        <f>BJ2807</f>
        <v>0</v>
      </c>
      <c r="F2807" s="5">
        <f>BK2807</f>
        <v>0</v>
      </c>
      <c r="H2807" s="5" t="str">
        <f>BB2807</f>
        <v>Withdrawn</v>
      </c>
      <c r="I2807" s="6" t="str">
        <f>BS2807</f>
        <v>Not Started</v>
      </c>
      <c r="J2807" s="1" t="s">
        <v>6053</v>
      </c>
      <c r="P2807" s="1" t="str">
        <f>BM2807</f>
        <v>ERIS</v>
      </c>
      <c r="R2807" s="1">
        <f>BP2807</f>
        <v>250</v>
      </c>
      <c r="T2807" s="1">
        <f>BQ2807</f>
        <v>0</v>
      </c>
      <c r="U2807" s="1" t="str">
        <f>BH2807</f>
        <v>Grant County</v>
      </c>
      <c r="V2807" s="1" t="str">
        <f>BI2807</f>
        <v>WI</v>
      </c>
      <c r="AB2807" s="1"/>
      <c r="AC2807" s="1"/>
      <c r="AJ2807" s="5"/>
      <c r="AK2807" s="5"/>
      <c r="AL2807" s="5"/>
      <c r="AM2807" s="5"/>
      <c r="AN2807" s="5"/>
      <c r="AO2807" s="5"/>
      <c r="AP2807" s="5"/>
      <c r="AQ2807" s="5"/>
      <c r="AR2807" s="5"/>
      <c r="AS2807" s="5"/>
      <c r="AT2807" s="5"/>
      <c r="AU2807" s="5"/>
      <c r="BB2807" s="1" t="s">
        <v>73</v>
      </c>
      <c r="BC2807" s="2">
        <v>37174</v>
      </c>
      <c r="BG2807" s="1" t="s">
        <v>74</v>
      </c>
      <c r="BH2807" s="1" t="s">
        <v>204</v>
      </c>
      <c r="BI2807" s="1" t="s">
        <v>76</v>
      </c>
      <c r="BM2807" s="1" t="s">
        <v>62</v>
      </c>
      <c r="BN2807" s="1" t="s">
        <v>78</v>
      </c>
      <c r="BO2807" s="1">
        <v>250</v>
      </c>
      <c r="BP2807" s="1">
        <v>250</v>
      </c>
      <c r="BS2807" s="1" t="s">
        <v>84</v>
      </c>
      <c r="BT2807" s="2">
        <v>38139</v>
      </c>
      <c r="BU2807" s="1">
        <v>0</v>
      </c>
      <c r="BV2807" s="1">
        <v>0</v>
      </c>
      <c r="BW2807" s="1">
        <v>0</v>
      </c>
      <c r="BX2807" s="1">
        <v>0</v>
      </c>
    </row>
    <row r="2808" spans="4:76" x14ac:dyDescent="0.25">
      <c r="D2808" s="4"/>
      <c r="E2808" s="5" t="str">
        <f>BJ2808</f>
        <v>DPP-2018-APR</v>
      </c>
      <c r="F2808" s="5" t="str">
        <f>BK2808</f>
        <v>Central</v>
      </c>
      <c r="G2808" s="5" t="str">
        <f>_xlfn.CONCAT(E2808,F2808)</f>
        <v>DPP-2018-APRCentral</v>
      </c>
      <c r="H2808" s="5" t="str">
        <f>BB2808</f>
        <v>Active</v>
      </c>
      <c r="I2808" s="6" t="str">
        <f>BS2808</f>
        <v>Not Started</v>
      </c>
      <c r="J2808" s="1" t="s">
        <v>6068</v>
      </c>
      <c r="P2808" s="1" t="str">
        <f>BM2808</f>
        <v>NRIS</v>
      </c>
      <c r="Q2808" s="1" t="s">
        <v>6202</v>
      </c>
      <c r="R2808" s="1">
        <f>BP2808</f>
        <v>200</v>
      </c>
      <c r="T2808" s="1" t="str">
        <f>BQ2808</f>
        <v>Solar</v>
      </c>
      <c r="U2808" s="1" t="str">
        <f>BH2808</f>
        <v>Clay County</v>
      </c>
      <c r="V2808" s="1" t="str">
        <f>BI2808</f>
        <v>IL</v>
      </c>
      <c r="Z2808" s="1">
        <v>1</v>
      </c>
      <c r="AA2808" s="1">
        <f>IF(H2808="Withdrawn",0,1)</f>
        <v>1</v>
      </c>
      <c r="AB2808" s="36">
        <v>800000</v>
      </c>
      <c r="AC2808" s="36">
        <v>0</v>
      </c>
      <c r="AJ2808" s="5"/>
      <c r="AK2808" s="32"/>
      <c r="AL2808" s="32">
        <f>SUM(AB2808:AK2808)</f>
        <v>800000</v>
      </c>
      <c r="AM2808" s="32"/>
      <c r="AN2808" s="32"/>
      <c r="AO2808" s="32">
        <v>298000</v>
      </c>
      <c r="AP2808" s="32">
        <v>2391000</v>
      </c>
      <c r="AQ2808" s="32">
        <v>0</v>
      </c>
      <c r="AR2808" s="32">
        <f>AM2808+AP2808</f>
        <v>2391000</v>
      </c>
      <c r="AS2808" s="32">
        <f>AR2808+AN2808+AO2808+AQ2808</f>
        <v>2689000</v>
      </c>
      <c r="AT2808" s="28">
        <f>AR2808/($R2808*1000)</f>
        <v>11.955</v>
      </c>
      <c r="AU2808" s="28">
        <f>AS2808/($R2808*1000)</f>
        <v>13.445</v>
      </c>
      <c r="AV2808" s="16">
        <f>IF(P2808 = "NRIS",AS2808,AR2808)</f>
        <v>2689000</v>
      </c>
      <c r="BB2808" s="1" t="s">
        <v>2374</v>
      </c>
      <c r="BC2808" s="2">
        <v>43171</v>
      </c>
      <c r="BF2808" s="2">
        <v>44440</v>
      </c>
      <c r="BG2808" s="1" t="s">
        <v>122</v>
      </c>
      <c r="BH2808" s="1" t="s">
        <v>96</v>
      </c>
      <c r="BI2808" s="1" t="s">
        <v>124</v>
      </c>
      <c r="BJ2808" s="1" t="s">
        <v>2375</v>
      </c>
      <c r="BK2808" s="1" t="s">
        <v>2435</v>
      </c>
      <c r="BL2808" s="1" t="s">
        <v>2376</v>
      </c>
      <c r="BM2808" s="1" t="s">
        <v>126</v>
      </c>
      <c r="BN2808" s="1" t="s">
        <v>6069</v>
      </c>
      <c r="BO2808" s="1">
        <v>200</v>
      </c>
      <c r="BP2808" s="1">
        <v>200</v>
      </c>
      <c r="BQ2808" s="1" t="s">
        <v>1485</v>
      </c>
      <c r="BR2808" s="1" t="s">
        <v>1486</v>
      </c>
      <c r="BS2808" s="1" t="s">
        <v>84</v>
      </c>
      <c r="BU2808" s="1">
        <v>150</v>
      </c>
      <c r="BV2808" s="1">
        <v>150</v>
      </c>
      <c r="BW2808" s="1">
        <v>150</v>
      </c>
      <c r="BX2808" s="1">
        <v>150</v>
      </c>
    </row>
    <row r="2809" spans="4:76" hidden="1" x14ac:dyDescent="0.25">
      <c r="D2809" s="4"/>
      <c r="E2809" s="5">
        <f>BJ2809</f>
        <v>0</v>
      </c>
      <c r="F2809" s="5">
        <f>BK2809</f>
        <v>0</v>
      </c>
      <c r="H2809" s="5" t="str">
        <f>BB2809</f>
        <v>Withdrawn</v>
      </c>
      <c r="I2809" s="6" t="str">
        <f>BS2809</f>
        <v>Not Started</v>
      </c>
      <c r="J2809" s="1" t="s">
        <v>6057</v>
      </c>
      <c r="P2809" s="1" t="str">
        <f>BM2809</f>
        <v>ERIS</v>
      </c>
      <c r="R2809" s="1">
        <f>BP2809</f>
        <v>250</v>
      </c>
      <c r="T2809" s="1">
        <f>BQ2809</f>
        <v>0</v>
      </c>
      <c r="U2809" s="1" t="str">
        <f>BH2809</f>
        <v>Monroe County</v>
      </c>
      <c r="V2809" s="1" t="str">
        <f>BI2809</f>
        <v>IA</v>
      </c>
      <c r="AB2809" s="1"/>
      <c r="AC2809" s="1"/>
      <c r="AJ2809" s="5"/>
      <c r="AK2809" s="5"/>
      <c r="AL2809" s="5"/>
      <c r="AM2809" s="5"/>
      <c r="AN2809" s="5"/>
      <c r="AO2809" s="5"/>
      <c r="AP2809" s="5"/>
      <c r="AQ2809" s="5"/>
      <c r="AR2809" s="5"/>
      <c r="AS2809" s="5"/>
      <c r="AT2809" s="5"/>
      <c r="AU2809" s="5"/>
      <c r="BB2809" s="1" t="s">
        <v>73</v>
      </c>
      <c r="BC2809" s="2">
        <v>37187</v>
      </c>
      <c r="BG2809" s="1" t="s">
        <v>87</v>
      </c>
      <c r="BH2809" s="1" t="s">
        <v>310</v>
      </c>
      <c r="BI2809" s="1" t="s">
        <v>89</v>
      </c>
      <c r="BM2809" s="1" t="s">
        <v>62</v>
      </c>
      <c r="BN2809" s="1" t="s">
        <v>78</v>
      </c>
      <c r="BO2809" s="1">
        <v>250</v>
      </c>
      <c r="BP2809" s="1">
        <v>250</v>
      </c>
      <c r="BS2809" s="1" t="s">
        <v>84</v>
      </c>
      <c r="BU2809" s="1">
        <v>0</v>
      </c>
      <c r="BV2809" s="1">
        <v>0</v>
      </c>
      <c r="BW2809" s="1">
        <v>0</v>
      </c>
      <c r="BX2809" s="1">
        <v>0</v>
      </c>
    </row>
    <row r="2810" spans="4:76" x14ac:dyDescent="0.25">
      <c r="D2810" s="4"/>
      <c r="E2810" s="5" t="str">
        <f>BJ2810</f>
        <v>DPP-2018-APR</v>
      </c>
      <c r="F2810" s="5" t="str">
        <f>BK2810</f>
        <v>Central</v>
      </c>
      <c r="G2810" s="5" t="str">
        <f>_xlfn.CONCAT(E2810,F2810)</f>
        <v>DPP-2018-APRCentral</v>
      </c>
      <c r="H2810" s="5" t="str">
        <f>BB2810</f>
        <v>Active</v>
      </c>
      <c r="I2810" s="6" t="str">
        <f>BS2810</f>
        <v>Not Started</v>
      </c>
      <c r="J2810" s="1" t="s">
        <v>6070</v>
      </c>
      <c r="P2810" s="1" t="str">
        <f>BM2810</f>
        <v>NRIS</v>
      </c>
      <c r="Q2810" s="1" t="s">
        <v>6202</v>
      </c>
      <c r="R2810" s="1">
        <f>BP2810</f>
        <v>200</v>
      </c>
      <c r="T2810" s="1" t="str">
        <f>BQ2810</f>
        <v>Solar</v>
      </c>
      <c r="U2810" s="1" t="str">
        <f>BH2810</f>
        <v>Cass County</v>
      </c>
      <c r="V2810" s="1" t="str">
        <f>BI2810</f>
        <v>IN</v>
      </c>
      <c r="Z2810" s="1">
        <v>1</v>
      </c>
      <c r="AA2810" s="1">
        <f>IF(H2810="Withdrawn",0,1)</f>
        <v>1</v>
      </c>
      <c r="AB2810" s="36">
        <v>800000</v>
      </c>
      <c r="AC2810" s="36">
        <v>0</v>
      </c>
      <c r="AJ2810" s="5"/>
      <c r="AK2810" s="32">
        <v>101889</v>
      </c>
      <c r="AL2810" s="32">
        <f>SUM(AB2810:AK2810)</f>
        <v>901889</v>
      </c>
      <c r="AM2810" s="32"/>
      <c r="AN2810" s="32"/>
      <c r="AO2810" s="32">
        <v>0</v>
      </c>
      <c r="AP2810" s="32">
        <v>4509448</v>
      </c>
      <c r="AQ2810" s="32">
        <v>0</v>
      </c>
      <c r="AR2810" s="32">
        <f>AM2810+AP2810</f>
        <v>4509448</v>
      </c>
      <c r="AS2810" s="32">
        <f>AR2810+AN2810+AO2810+AQ2810</f>
        <v>4509448</v>
      </c>
      <c r="AT2810" s="28">
        <f>AR2810/($R2810*1000)</f>
        <v>22.547239999999999</v>
      </c>
      <c r="AU2810" s="28">
        <f>AS2810/($R2810*1000)</f>
        <v>22.547239999999999</v>
      </c>
      <c r="AV2810" s="16">
        <f>IF(P2810 = "NRIS",AS2810,AR2810)</f>
        <v>4509448</v>
      </c>
      <c r="BB2810" s="1" t="s">
        <v>2374</v>
      </c>
      <c r="BC2810" s="2">
        <v>43171</v>
      </c>
      <c r="BF2810" s="2">
        <v>44440</v>
      </c>
      <c r="BG2810" s="1" t="s">
        <v>2850</v>
      </c>
      <c r="BH2810" s="1" t="s">
        <v>226</v>
      </c>
      <c r="BI2810" s="1" t="s">
        <v>103</v>
      </c>
      <c r="BJ2810" s="1" t="s">
        <v>2375</v>
      </c>
      <c r="BK2810" s="1" t="s">
        <v>2435</v>
      </c>
      <c r="BL2810" s="1" t="s">
        <v>2376</v>
      </c>
      <c r="BM2810" s="1" t="s">
        <v>126</v>
      </c>
      <c r="BN2810" s="1" t="s">
        <v>6071</v>
      </c>
      <c r="BO2810" s="1">
        <v>200</v>
      </c>
      <c r="BP2810" s="1">
        <v>200</v>
      </c>
      <c r="BQ2810" s="1" t="s">
        <v>1485</v>
      </c>
      <c r="BR2810" s="1" t="s">
        <v>1486</v>
      </c>
      <c r="BS2810" s="1" t="s">
        <v>84</v>
      </c>
      <c r="BU2810" s="1">
        <v>200</v>
      </c>
      <c r="BV2810" s="1">
        <v>200</v>
      </c>
      <c r="BW2810" s="1">
        <v>200</v>
      </c>
      <c r="BX2810" s="1">
        <v>200</v>
      </c>
    </row>
    <row r="2811" spans="4:76" hidden="1" x14ac:dyDescent="0.25">
      <c r="D2811" s="4"/>
      <c r="E2811" s="5">
        <f>BJ2811</f>
        <v>0</v>
      </c>
      <c r="F2811" s="5">
        <f>BK2811</f>
        <v>0</v>
      </c>
      <c r="H2811" s="5" t="str">
        <f>BB2811</f>
        <v>Withdrawn</v>
      </c>
      <c r="I2811" s="6" t="str">
        <f>BS2811</f>
        <v>Not Started</v>
      </c>
      <c r="J2811" s="1" t="s">
        <v>6060</v>
      </c>
      <c r="P2811" s="1" t="str">
        <f>BM2811</f>
        <v>ERIS</v>
      </c>
      <c r="R2811" s="1">
        <f>BP2811</f>
        <v>85</v>
      </c>
      <c r="T2811" s="1">
        <f>BQ2811</f>
        <v>0</v>
      </c>
      <c r="U2811" s="1" t="str">
        <f>BH2811</f>
        <v>Wood County</v>
      </c>
      <c r="V2811" s="1" t="str">
        <f>BI2811</f>
        <v>WI</v>
      </c>
      <c r="AB2811" s="1"/>
      <c r="AC2811" s="1"/>
      <c r="AJ2811" s="5"/>
      <c r="AK2811" s="5"/>
      <c r="AL2811" s="5"/>
      <c r="AM2811" s="5"/>
      <c r="AN2811" s="5"/>
      <c r="AO2811" s="5"/>
      <c r="AP2811" s="5"/>
      <c r="AQ2811" s="5"/>
      <c r="AR2811" s="5"/>
      <c r="AS2811" s="5"/>
      <c r="AT2811" s="5"/>
      <c r="AU2811" s="5"/>
      <c r="BB2811" s="1" t="s">
        <v>73</v>
      </c>
      <c r="BC2811" s="2">
        <v>37188</v>
      </c>
      <c r="BG2811" s="1" t="s">
        <v>74</v>
      </c>
      <c r="BH2811" s="1" t="s">
        <v>326</v>
      </c>
      <c r="BI2811" s="1" t="s">
        <v>76</v>
      </c>
      <c r="BM2811" s="1" t="s">
        <v>62</v>
      </c>
      <c r="BN2811" s="1" t="s">
        <v>78</v>
      </c>
      <c r="BO2811" s="1">
        <v>85</v>
      </c>
      <c r="BP2811" s="1">
        <v>85</v>
      </c>
      <c r="BS2811" s="1" t="s">
        <v>84</v>
      </c>
      <c r="BT2811" s="2">
        <v>37377</v>
      </c>
      <c r="BU2811" s="1">
        <v>0</v>
      </c>
      <c r="BV2811" s="1">
        <v>0</v>
      </c>
      <c r="BW2811" s="1">
        <v>0</v>
      </c>
      <c r="BX2811" s="1">
        <v>0</v>
      </c>
    </row>
    <row r="2812" spans="4:76" x14ac:dyDescent="0.25">
      <c r="D2812" s="4"/>
      <c r="E2812" s="5" t="str">
        <f>BJ2812</f>
        <v>DPP-2018-APR</v>
      </c>
      <c r="F2812" s="5" t="str">
        <f>BK2812</f>
        <v>Central</v>
      </c>
      <c r="G2812" s="5" t="str">
        <f>_xlfn.CONCAT(E2812,F2812)</f>
        <v>DPP-2018-APRCentral</v>
      </c>
      <c r="H2812" s="5" t="str">
        <f>BB2812</f>
        <v>Active</v>
      </c>
      <c r="I2812" s="6" t="str">
        <f>BS2812</f>
        <v>Not Started</v>
      </c>
      <c r="J2812" s="1" t="s">
        <v>6072</v>
      </c>
      <c r="P2812" s="1" t="str">
        <f>BM2812</f>
        <v>NRIS</v>
      </c>
      <c r="Q2812" s="1" t="s">
        <v>6202</v>
      </c>
      <c r="R2812" s="1">
        <f>BP2812</f>
        <v>200</v>
      </c>
      <c r="T2812" s="1" t="str">
        <f>BQ2812</f>
        <v>Solar</v>
      </c>
      <c r="U2812" s="1" t="str">
        <f>BH2812</f>
        <v>Boone County</v>
      </c>
      <c r="V2812" s="1" t="str">
        <f>BI2812</f>
        <v>IN</v>
      </c>
      <c r="Z2812" s="1">
        <v>1</v>
      </c>
      <c r="AA2812" s="1">
        <f>IF(H2812="Withdrawn",0,1)</f>
        <v>1</v>
      </c>
      <c r="AB2812" s="36">
        <v>800000</v>
      </c>
      <c r="AC2812" s="36">
        <v>242500</v>
      </c>
      <c r="AJ2812" s="5"/>
      <c r="AK2812" s="32">
        <v>0</v>
      </c>
      <c r="AL2812" s="32">
        <f>SUM(AB2812:AK2812)</f>
        <v>1042500</v>
      </c>
      <c r="AM2812" s="32"/>
      <c r="AN2812" s="32"/>
      <c r="AO2812" s="32">
        <v>0</v>
      </c>
      <c r="AP2812" s="32">
        <v>491808</v>
      </c>
      <c r="AQ2812" s="32">
        <v>0</v>
      </c>
      <c r="AR2812" s="32">
        <f>AM2812+AP2812</f>
        <v>491808</v>
      </c>
      <c r="AS2812" s="32">
        <f>AR2812+AN2812+AO2812+AQ2812</f>
        <v>491808</v>
      </c>
      <c r="AT2812" s="28">
        <f>AR2812/($R2812*1000)</f>
        <v>2.4590399999999999</v>
      </c>
      <c r="AU2812" s="28">
        <f>AS2812/($R2812*1000)</f>
        <v>2.4590399999999999</v>
      </c>
      <c r="AV2812" s="16">
        <f>IF(P2812 = "NRIS",AS2812,AR2812)</f>
        <v>491808</v>
      </c>
      <c r="BB2812" s="1" t="s">
        <v>2374</v>
      </c>
      <c r="BC2812" s="2">
        <v>43171</v>
      </c>
      <c r="BF2812" s="2">
        <v>44440</v>
      </c>
      <c r="BG2812" s="1" t="s">
        <v>132</v>
      </c>
      <c r="BH2812" s="1" t="s">
        <v>1070</v>
      </c>
      <c r="BI2812" s="1" t="s">
        <v>103</v>
      </c>
      <c r="BJ2812" s="1" t="s">
        <v>2375</v>
      </c>
      <c r="BK2812" s="1" t="s">
        <v>2435</v>
      </c>
      <c r="BL2812" s="1" t="s">
        <v>2376</v>
      </c>
      <c r="BM2812" s="1" t="s">
        <v>126</v>
      </c>
      <c r="BN2812" s="1" t="s">
        <v>6073</v>
      </c>
      <c r="BO2812" s="1">
        <v>200</v>
      </c>
      <c r="BP2812" s="1">
        <v>200</v>
      </c>
      <c r="BQ2812" s="1" t="s">
        <v>1485</v>
      </c>
      <c r="BR2812" s="1" t="s">
        <v>1486</v>
      </c>
      <c r="BS2812" s="1" t="s">
        <v>84</v>
      </c>
      <c r="BU2812" s="1">
        <v>200</v>
      </c>
      <c r="BV2812" s="1">
        <v>200</v>
      </c>
      <c r="BW2812" s="1">
        <v>200</v>
      </c>
      <c r="BX2812" s="1">
        <v>200</v>
      </c>
    </row>
    <row r="2813" spans="4:76" x14ac:dyDescent="0.25">
      <c r="D2813" s="4"/>
      <c r="E2813" s="5" t="str">
        <f>BJ2813</f>
        <v>DPP-2018-APR</v>
      </c>
      <c r="F2813" s="5" t="str">
        <f>BK2813</f>
        <v>Central</v>
      </c>
      <c r="G2813" s="5" t="str">
        <f>_xlfn.CONCAT(E2813,F2813)</f>
        <v>DPP-2018-APRCentral</v>
      </c>
      <c r="H2813" s="5" t="str">
        <f>BB2813</f>
        <v>Active</v>
      </c>
      <c r="I2813" s="6" t="str">
        <f>BS2813</f>
        <v>Not Started</v>
      </c>
      <c r="J2813" s="1" t="s">
        <v>6074</v>
      </c>
      <c r="P2813" s="1" t="str">
        <f>BM2813</f>
        <v>NRIS</v>
      </c>
      <c r="Q2813" s="1" t="s">
        <v>6202</v>
      </c>
      <c r="R2813" s="1">
        <f>BP2813</f>
        <v>100</v>
      </c>
      <c r="T2813" s="1" t="str">
        <f>BQ2813</f>
        <v>Solar</v>
      </c>
      <c r="U2813" s="1" t="str">
        <f>BH2813</f>
        <v>Callaway County</v>
      </c>
      <c r="V2813" s="1" t="str">
        <f>BI2813</f>
        <v>MO</v>
      </c>
      <c r="Z2813" s="1">
        <v>1</v>
      </c>
      <c r="AA2813" s="1">
        <f>IF(H2813="Withdrawn",0,1)</f>
        <v>1</v>
      </c>
      <c r="AJ2813" s="5"/>
      <c r="AK2813" s="32">
        <v>64476</v>
      </c>
      <c r="AL2813" s="32">
        <f>SUM(AB2813:AK2813)</f>
        <v>64476</v>
      </c>
      <c r="AM2813" s="32"/>
      <c r="AN2813" s="32"/>
      <c r="AO2813" s="32"/>
      <c r="AP2813" s="32"/>
      <c r="AQ2813" s="32"/>
      <c r="AR2813" s="32">
        <f>AM2813+AP2813</f>
        <v>0</v>
      </c>
      <c r="AS2813" s="32">
        <f>AR2813+AN2813+AO2813+AQ2813</f>
        <v>0</v>
      </c>
      <c r="AT2813" s="28">
        <f>AR2813/($R2813*1000)</f>
        <v>0</v>
      </c>
      <c r="AU2813" s="28">
        <f>AS2813/($R2813*1000)</f>
        <v>0</v>
      </c>
      <c r="AV2813" s="16">
        <f>IF(P2813 = "NRIS",AS2813,AR2813)</f>
        <v>0</v>
      </c>
      <c r="BB2813" s="1" t="s">
        <v>2374</v>
      </c>
      <c r="BC2813" s="2">
        <v>43171</v>
      </c>
      <c r="BF2813" s="2">
        <v>44440</v>
      </c>
      <c r="BG2813" s="1" t="s">
        <v>486</v>
      </c>
      <c r="BH2813" s="1" t="s">
        <v>914</v>
      </c>
      <c r="BI2813" s="1" t="s">
        <v>488</v>
      </c>
      <c r="BJ2813" s="1" t="s">
        <v>2375</v>
      </c>
      <c r="BK2813" s="1" t="s">
        <v>2435</v>
      </c>
      <c r="BL2813" s="1" t="s">
        <v>2376</v>
      </c>
      <c r="BM2813" s="1" t="s">
        <v>126</v>
      </c>
      <c r="BN2813" s="1" t="s">
        <v>6075</v>
      </c>
      <c r="BO2813" s="1">
        <v>100</v>
      </c>
      <c r="BP2813" s="1">
        <v>100</v>
      </c>
      <c r="BQ2813" s="1" t="s">
        <v>1485</v>
      </c>
      <c r="BR2813" s="1" t="s">
        <v>1486</v>
      </c>
      <c r="BS2813" s="1" t="s">
        <v>84</v>
      </c>
      <c r="BU2813" s="1">
        <v>100</v>
      </c>
      <c r="BV2813" s="1">
        <v>100</v>
      </c>
      <c r="BW2813" s="1">
        <v>100</v>
      </c>
      <c r="BX2813" s="1">
        <v>100</v>
      </c>
    </row>
    <row r="2814" spans="4:76" hidden="1" x14ac:dyDescent="0.25">
      <c r="D2814" s="4"/>
      <c r="E2814" s="5">
        <f t="shared" ref="E2809:E2836" si="171">BJ2814</f>
        <v>0</v>
      </c>
      <c r="F2814" s="5">
        <f t="shared" ref="F2809:F2836" si="172">BK2814</f>
        <v>0</v>
      </c>
      <c r="H2814" s="5" t="str">
        <f t="shared" ref="H2809:H2836" si="173">BB2814</f>
        <v>Withdrawn</v>
      </c>
      <c r="I2814" s="6" t="str">
        <f t="shared" ref="I2809:I2836" si="174">BS2814</f>
        <v>Not Started</v>
      </c>
      <c r="J2814" s="1" t="s">
        <v>6065</v>
      </c>
      <c r="P2814" s="1" t="str">
        <f t="shared" ref="P2770:P2836" si="175">BM2814</f>
        <v>ERIS</v>
      </c>
      <c r="R2814" s="1">
        <f t="shared" ref="R2809:R2836" si="176">BP2814</f>
        <v>100</v>
      </c>
      <c r="T2814" s="1">
        <f t="shared" ref="T2809:T2836" si="177">BQ2814</f>
        <v>0</v>
      </c>
      <c r="U2814" s="1" t="str">
        <f t="shared" ref="U2809:U2836" si="178">BH2814</f>
        <v>Iowa County</v>
      </c>
      <c r="V2814" s="1" t="str">
        <f t="shared" ref="V2809:V2836" si="179">BI2814</f>
        <v>WI</v>
      </c>
      <c r="AB2814" s="1"/>
      <c r="AC2814" s="1"/>
      <c r="AJ2814" s="5"/>
      <c r="AK2814" s="5"/>
      <c r="AL2814" s="5"/>
      <c r="AM2814" s="5"/>
      <c r="AN2814" s="5"/>
      <c r="AO2814" s="5"/>
      <c r="AP2814" s="5"/>
      <c r="AQ2814" s="5"/>
      <c r="AR2814" s="5"/>
      <c r="AS2814" s="5"/>
      <c r="AT2814" s="5"/>
      <c r="AU2814" s="5"/>
      <c r="BB2814" s="1" t="s">
        <v>73</v>
      </c>
      <c r="BC2814" s="2">
        <v>37197</v>
      </c>
      <c r="BG2814" s="1" t="s">
        <v>74</v>
      </c>
      <c r="BH2814" s="1" t="s">
        <v>3545</v>
      </c>
      <c r="BI2814" s="1" t="s">
        <v>76</v>
      </c>
      <c r="BM2814" s="1" t="s">
        <v>62</v>
      </c>
      <c r="BN2814" s="1" t="s">
        <v>78</v>
      </c>
      <c r="BO2814" s="1">
        <v>100</v>
      </c>
      <c r="BP2814" s="1">
        <v>100</v>
      </c>
      <c r="BS2814" s="1" t="s">
        <v>84</v>
      </c>
      <c r="BT2814" s="2">
        <v>37773</v>
      </c>
      <c r="BU2814" s="1">
        <v>0</v>
      </c>
      <c r="BV2814" s="1">
        <v>0</v>
      </c>
      <c r="BW2814" s="1">
        <v>0</v>
      </c>
      <c r="BX2814" s="1">
        <v>0</v>
      </c>
    </row>
    <row r="2815" spans="4:76" hidden="1" x14ac:dyDescent="0.25">
      <c r="D2815" s="4"/>
      <c r="E2815" s="5">
        <f t="shared" si="171"/>
        <v>0</v>
      </c>
      <c r="F2815" s="5">
        <f t="shared" si="172"/>
        <v>0</v>
      </c>
      <c r="H2815" s="5" t="str">
        <f t="shared" si="173"/>
        <v>Withdrawn</v>
      </c>
      <c r="I2815" s="6" t="str">
        <f t="shared" si="174"/>
        <v>Not Started</v>
      </c>
      <c r="J2815" s="1" t="s">
        <v>6066</v>
      </c>
      <c r="P2815" s="1" t="str">
        <f t="shared" si="175"/>
        <v>ERIS</v>
      </c>
      <c r="R2815" s="1">
        <f t="shared" si="176"/>
        <v>12</v>
      </c>
      <c r="T2815" s="1">
        <f t="shared" si="177"/>
        <v>0</v>
      </c>
      <c r="U2815" s="1" t="str">
        <f t="shared" si="178"/>
        <v>McIntosh County</v>
      </c>
      <c r="V2815" s="1" t="str">
        <f t="shared" si="179"/>
        <v>ND</v>
      </c>
      <c r="AB2815" s="1"/>
      <c r="AC2815" s="1"/>
      <c r="AJ2815" s="5"/>
      <c r="AK2815" s="5"/>
      <c r="AL2815" s="5"/>
      <c r="AM2815" s="5"/>
      <c r="AN2815" s="5"/>
      <c r="AO2815" s="5"/>
      <c r="AP2815" s="5"/>
      <c r="AQ2815" s="5"/>
      <c r="AR2815" s="5"/>
      <c r="AS2815" s="5"/>
      <c r="AT2815" s="5"/>
      <c r="AU2815" s="5"/>
      <c r="BB2815" s="1" t="s">
        <v>73</v>
      </c>
      <c r="BC2815" s="2">
        <v>37209</v>
      </c>
      <c r="BG2815" s="1" t="s">
        <v>192</v>
      </c>
      <c r="BH2815" s="1" t="s">
        <v>285</v>
      </c>
      <c r="BI2815" s="1" t="s">
        <v>194</v>
      </c>
      <c r="BM2815" s="1" t="s">
        <v>62</v>
      </c>
      <c r="BN2815" s="1" t="s">
        <v>78</v>
      </c>
      <c r="BO2815" s="1">
        <v>12</v>
      </c>
      <c r="BP2815" s="1">
        <v>12</v>
      </c>
      <c r="BS2815" s="1" t="s">
        <v>84</v>
      </c>
      <c r="BT2815" s="2">
        <v>37561</v>
      </c>
      <c r="BU2815" s="1">
        <v>0</v>
      </c>
      <c r="BV2815" s="1">
        <v>0</v>
      </c>
      <c r="BW2815" s="1">
        <v>0</v>
      </c>
      <c r="BX2815" s="1">
        <v>0</v>
      </c>
    </row>
    <row r="2816" spans="4:76" hidden="1" x14ac:dyDescent="0.25">
      <c r="D2816" s="4"/>
      <c r="E2816" s="5">
        <f t="shared" si="171"/>
        <v>0</v>
      </c>
      <c r="F2816" s="5">
        <f t="shared" si="172"/>
        <v>0</v>
      </c>
      <c r="H2816" s="5" t="str">
        <f t="shared" si="173"/>
        <v>Withdrawn</v>
      </c>
      <c r="I2816" s="6" t="str">
        <f t="shared" si="174"/>
        <v>Not Started</v>
      </c>
      <c r="J2816" s="1" t="s">
        <v>6067</v>
      </c>
      <c r="P2816" s="1" t="str">
        <f t="shared" si="175"/>
        <v>ERIS</v>
      </c>
      <c r="R2816" s="1">
        <f t="shared" si="176"/>
        <v>530</v>
      </c>
      <c r="T2816" s="1">
        <f t="shared" si="177"/>
        <v>0</v>
      </c>
      <c r="U2816" s="1" t="str">
        <f t="shared" si="178"/>
        <v>Calumet County</v>
      </c>
      <c r="V2816" s="1" t="str">
        <f t="shared" si="179"/>
        <v>WI</v>
      </c>
      <c r="AB2816" s="1"/>
      <c r="AC2816" s="1"/>
      <c r="AJ2816" s="5"/>
      <c r="AK2816" s="5"/>
      <c r="AL2816" s="5"/>
      <c r="AM2816" s="5"/>
      <c r="AN2816" s="5"/>
      <c r="AO2816" s="5"/>
      <c r="AP2816" s="5"/>
      <c r="AQ2816" s="5"/>
      <c r="AR2816" s="5"/>
      <c r="AS2816" s="5"/>
      <c r="AT2816" s="5"/>
      <c r="AU2816" s="5"/>
      <c r="BB2816" s="1" t="s">
        <v>73</v>
      </c>
      <c r="BC2816" s="2">
        <v>37211</v>
      </c>
      <c r="BG2816" s="1" t="s">
        <v>74</v>
      </c>
      <c r="BH2816" s="1" t="s">
        <v>390</v>
      </c>
      <c r="BI2816" s="1" t="s">
        <v>76</v>
      </c>
      <c r="BM2816" s="1" t="s">
        <v>62</v>
      </c>
      <c r="BN2816" s="1" t="s">
        <v>78</v>
      </c>
      <c r="BO2816" s="1">
        <v>530</v>
      </c>
      <c r="BP2816" s="1">
        <v>530</v>
      </c>
      <c r="BS2816" s="1" t="s">
        <v>84</v>
      </c>
      <c r="BT2816" s="2">
        <v>37895</v>
      </c>
      <c r="BU2816" s="1">
        <v>0</v>
      </c>
      <c r="BV2816" s="1">
        <v>0</v>
      </c>
      <c r="BW2816" s="1">
        <v>0</v>
      </c>
      <c r="BX2816" s="1">
        <v>0</v>
      </c>
    </row>
    <row r="2817" spans="4:76" hidden="1" x14ac:dyDescent="0.25">
      <c r="D2817" s="4"/>
      <c r="E2817" s="5" t="str">
        <f t="shared" si="171"/>
        <v>DPP-2018-APR</v>
      </c>
      <c r="F2817" s="5" t="str">
        <f t="shared" si="172"/>
        <v>Central</v>
      </c>
      <c r="H2817" s="5" t="str">
        <f t="shared" si="173"/>
        <v>Withdrawn</v>
      </c>
      <c r="I2817" s="6" t="str">
        <f t="shared" si="174"/>
        <v>Not Started</v>
      </c>
      <c r="J2817" s="1" t="s">
        <v>5211</v>
      </c>
      <c r="P2817" s="1" t="str">
        <f t="shared" si="175"/>
        <v>NRIS</v>
      </c>
      <c r="Q2817" s="1" t="s">
        <v>6202</v>
      </c>
      <c r="R2817" s="1">
        <f t="shared" si="176"/>
        <v>100</v>
      </c>
      <c r="T2817" s="1" t="str">
        <f t="shared" si="177"/>
        <v>Solar</v>
      </c>
      <c r="U2817" s="1" t="str">
        <f t="shared" si="178"/>
        <v>Brown County,Jersey County</v>
      </c>
      <c r="V2817" s="1" t="str">
        <f t="shared" si="179"/>
        <v>IL</v>
      </c>
      <c r="Z2817" s="1">
        <v>0</v>
      </c>
      <c r="AA2817" s="1">
        <f>IF(H2817="Withdrawn",0,1)</f>
        <v>0</v>
      </c>
      <c r="AB2817" s="1"/>
      <c r="AC2817" s="1"/>
      <c r="AJ2817" s="5"/>
      <c r="AK2817" s="5"/>
      <c r="AL2817" s="5"/>
      <c r="AM2817" s="5"/>
      <c r="AN2817" s="5"/>
      <c r="AO2817" s="5"/>
      <c r="AP2817" s="5"/>
      <c r="AQ2817" s="5"/>
      <c r="AR2817" s="32"/>
      <c r="AS2817" s="32"/>
      <c r="AT2817" s="28">
        <f t="shared" ref="AT2817:AU2820" si="180">AR2817/($R2817*1000)</f>
        <v>0</v>
      </c>
      <c r="AU2817" s="28">
        <f t="shared" si="180"/>
        <v>0</v>
      </c>
      <c r="BB2817" s="1" t="s">
        <v>73</v>
      </c>
      <c r="BC2817" s="2">
        <v>43171</v>
      </c>
      <c r="BD2817" s="2">
        <v>43836</v>
      </c>
      <c r="BF2817" s="2">
        <v>44440</v>
      </c>
      <c r="BG2817" s="1" t="s">
        <v>122</v>
      </c>
      <c r="BH2817" s="1" t="s">
        <v>5212</v>
      </c>
      <c r="BI2817" s="1" t="s">
        <v>124</v>
      </c>
      <c r="BJ2817" s="1" t="s">
        <v>2375</v>
      </c>
      <c r="BK2817" s="1" t="s">
        <v>2435</v>
      </c>
      <c r="BL2817" s="1" t="s">
        <v>2376</v>
      </c>
      <c r="BM2817" s="1" t="s">
        <v>126</v>
      </c>
      <c r="BN2817" s="1" t="s">
        <v>5213</v>
      </c>
      <c r="BO2817" s="1">
        <v>100</v>
      </c>
      <c r="BP2817" s="1">
        <v>100</v>
      </c>
      <c r="BQ2817" s="1" t="s">
        <v>1485</v>
      </c>
      <c r="BR2817" s="1" t="s">
        <v>1486</v>
      </c>
      <c r="BS2817" s="1" t="s">
        <v>84</v>
      </c>
      <c r="BU2817" s="1">
        <v>0</v>
      </c>
      <c r="BV2817" s="1">
        <v>0</v>
      </c>
      <c r="BW2817" s="1">
        <v>0</v>
      </c>
      <c r="BX2817" s="1">
        <v>0</v>
      </c>
    </row>
    <row r="2818" spans="4:76" hidden="1" x14ac:dyDescent="0.25">
      <c r="D2818" s="4"/>
      <c r="E2818" s="5" t="str">
        <f t="shared" si="171"/>
        <v>DPP-2018-APR</v>
      </c>
      <c r="F2818" s="5" t="str">
        <f t="shared" si="172"/>
        <v>East (ITC)</v>
      </c>
      <c r="H2818" s="5" t="str">
        <f t="shared" si="173"/>
        <v>Active</v>
      </c>
      <c r="I2818" s="6" t="str">
        <f t="shared" si="174"/>
        <v>Not Started</v>
      </c>
      <c r="J2818" s="1" t="s">
        <v>6077</v>
      </c>
      <c r="P2818" s="1" t="str">
        <f t="shared" si="175"/>
        <v>NRIS</v>
      </c>
      <c r="R2818" s="1">
        <f t="shared" si="176"/>
        <v>80</v>
      </c>
      <c r="T2818" s="1" t="str">
        <f t="shared" si="177"/>
        <v>Solar</v>
      </c>
      <c r="U2818" s="1" t="str">
        <f t="shared" si="178"/>
        <v>Lenawee County</v>
      </c>
      <c r="V2818" s="1" t="str">
        <f t="shared" si="179"/>
        <v>MI</v>
      </c>
      <c r="AB2818" s="1"/>
      <c r="AC2818" s="1"/>
      <c r="AJ2818" s="5"/>
      <c r="AK2818" s="5"/>
      <c r="AL2818" s="5"/>
      <c r="AM2818" s="5"/>
      <c r="AN2818" s="5"/>
      <c r="AO2818" s="5"/>
      <c r="AP2818" s="5"/>
      <c r="AQ2818" s="5"/>
      <c r="AR2818" s="32"/>
      <c r="AS2818" s="32"/>
      <c r="AT2818" s="28">
        <f t="shared" si="180"/>
        <v>0</v>
      </c>
      <c r="AU2818" s="28">
        <f t="shared" si="180"/>
        <v>0</v>
      </c>
      <c r="BB2818" s="1" t="s">
        <v>2374</v>
      </c>
      <c r="BC2818" s="2">
        <v>43171</v>
      </c>
      <c r="BF2818" s="2">
        <v>44440</v>
      </c>
      <c r="BG2818" s="1" t="s">
        <v>139</v>
      </c>
      <c r="BH2818" s="1" t="s">
        <v>1879</v>
      </c>
      <c r="BI2818" s="1" t="s">
        <v>130</v>
      </c>
      <c r="BJ2818" s="1" t="s">
        <v>2375</v>
      </c>
      <c r="BK2818" s="1" t="s">
        <v>1808</v>
      </c>
      <c r="BL2818" s="1" t="s">
        <v>2376</v>
      </c>
      <c r="BM2818" s="1" t="s">
        <v>126</v>
      </c>
      <c r="BN2818" s="1" t="s">
        <v>6078</v>
      </c>
      <c r="BO2818" s="1">
        <v>80</v>
      </c>
      <c r="BP2818" s="1">
        <v>80</v>
      </c>
      <c r="BQ2818" s="1" t="s">
        <v>1485</v>
      </c>
      <c r="BR2818" s="1" t="s">
        <v>1486</v>
      </c>
      <c r="BS2818" s="1" t="s">
        <v>84</v>
      </c>
      <c r="BT2818" s="2">
        <v>44865</v>
      </c>
      <c r="BU2818" s="1">
        <v>80</v>
      </c>
      <c r="BV2818" s="1">
        <v>80</v>
      </c>
      <c r="BW2818" s="1">
        <v>80</v>
      </c>
      <c r="BX2818" s="1">
        <v>80</v>
      </c>
    </row>
    <row r="2819" spans="4:76" hidden="1" x14ac:dyDescent="0.25">
      <c r="D2819" s="4"/>
      <c r="E2819" s="5" t="str">
        <f t="shared" si="171"/>
        <v>DPP-2018-APR</v>
      </c>
      <c r="F2819" s="5" t="str">
        <f t="shared" si="172"/>
        <v>West</v>
      </c>
      <c r="H2819" s="5" t="str">
        <f t="shared" si="173"/>
        <v>Withdrawn</v>
      </c>
      <c r="I2819" s="6" t="str">
        <f t="shared" si="174"/>
        <v>Not Started</v>
      </c>
      <c r="J2819" s="1" t="s">
        <v>5341</v>
      </c>
      <c r="P2819" s="1" t="str">
        <f t="shared" si="175"/>
        <v>NRIS</v>
      </c>
      <c r="R2819" s="1">
        <f t="shared" si="176"/>
        <v>200</v>
      </c>
      <c r="T2819" s="1" t="str">
        <f t="shared" si="177"/>
        <v>Solar</v>
      </c>
      <c r="U2819" s="1" t="str">
        <f t="shared" si="178"/>
        <v>LaMoure County</v>
      </c>
      <c r="V2819" s="1" t="str">
        <f t="shared" si="179"/>
        <v>ND</v>
      </c>
      <c r="AB2819" s="1"/>
      <c r="AC2819" s="1"/>
      <c r="AJ2819" s="5"/>
      <c r="AK2819" s="5"/>
      <c r="AL2819" s="5"/>
      <c r="AM2819" s="5"/>
      <c r="AN2819" s="5"/>
      <c r="AO2819" s="5"/>
      <c r="AP2819" s="5"/>
      <c r="AQ2819" s="5"/>
      <c r="AR2819" s="32"/>
      <c r="AS2819" s="32"/>
      <c r="AT2819" s="28">
        <f t="shared" si="180"/>
        <v>0</v>
      </c>
      <c r="AU2819" s="28">
        <f t="shared" si="180"/>
        <v>0</v>
      </c>
      <c r="BB2819" s="1" t="s">
        <v>73</v>
      </c>
      <c r="BC2819" s="2">
        <v>43171</v>
      </c>
      <c r="BD2819" s="2">
        <v>43915</v>
      </c>
      <c r="BF2819" s="2">
        <v>44075</v>
      </c>
      <c r="BG2819" s="1" t="s">
        <v>2485</v>
      </c>
      <c r="BH2819" s="1" t="s">
        <v>559</v>
      </c>
      <c r="BI2819" s="1" t="s">
        <v>194</v>
      </c>
      <c r="BJ2819" s="1" t="s">
        <v>2375</v>
      </c>
      <c r="BK2819" s="1" t="s">
        <v>725</v>
      </c>
      <c r="BL2819" s="1" t="s">
        <v>2376</v>
      </c>
      <c r="BM2819" s="1" t="s">
        <v>126</v>
      </c>
      <c r="BN2819" s="1" t="s">
        <v>5342</v>
      </c>
      <c r="BO2819" s="1">
        <v>200</v>
      </c>
      <c r="BP2819" s="1">
        <v>200</v>
      </c>
      <c r="BQ2819" s="1" t="s">
        <v>1485</v>
      </c>
      <c r="BR2819" s="1" t="s">
        <v>1486</v>
      </c>
      <c r="BS2819" s="1" t="s">
        <v>84</v>
      </c>
      <c r="BU2819" s="1">
        <v>0</v>
      </c>
      <c r="BV2819" s="1">
        <v>0</v>
      </c>
      <c r="BW2819" s="1">
        <v>0</v>
      </c>
      <c r="BX2819" s="1">
        <v>0</v>
      </c>
    </row>
    <row r="2820" spans="4:76" hidden="1" x14ac:dyDescent="0.25">
      <c r="D2820" s="4"/>
      <c r="E2820" s="5" t="str">
        <f t="shared" si="171"/>
        <v>DPP-2018-APR</v>
      </c>
      <c r="F2820" s="5" t="str">
        <f t="shared" si="172"/>
        <v>West</v>
      </c>
      <c r="H2820" s="5" t="str">
        <f t="shared" si="173"/>
        <v>Withdrawn</v>
      </c>
      <c r="I2820" s="6" t="str">
        <f t="shared" si="174"/>
        <v>Not Started</v>
      </c>
      <c r="J2820" s="1" t="s">
        <v>5343</v>
      </c>
      <c r="P2820" s="1" t="str">
        <f t="shared" si="175"/>
        <v>NRIS</v>
      </c>
      <c r="R2820" s="1">
        <f t="shared" si="176"/>
        <v>50</v>
      </c>
      <c r="T2820" s="1" t="str">
        <f t="shared" si="177"/>
        <v>Solar</v>
      </c>
      <c r="U2820" s="1" t="str">
        <f t="shared" si="178"/>
        <v>Dallas County</v>
      </c>
      <c r="V2820" s="1" t="str">
        <f t="shared" si="179"/>
        <v>IA</v>
      </c>
      <c r="AB2820" s="1"/>
      <c r="AC2820" s="1"/>
      <c r="AJ2820" s="5"/>
      <c r="AK2820" s="5"/>
      <c r="AL2820" s="5"/>
      <c r="AM2820" s="5"/>
      <c r="AN2820" s="5"/>
      <c r="AO2820" s="5"/>
      <c r="AP2820" s="5"/>
      <c r="AQ2820" s="5"/>
      <c r="AR2820" s="32"/>
      <c r="AS2820" s="32"/>
      <c r="AT2820" s="28">
        <f t="shared" si="180"/>
        <v>0</v>
      </c>
      <c r="AU2820" s="28">
        <f t="shared" si="180"/>
        <v>0</v>
      </c>
      <c r="BB2820" s="1" t="s">
        <v>73</v>
      </c>
      <c r="BC2820" s="2">
        <v>43171</v>
      </c>
      <c r="BD2820" s="2">
        <v>43915</v>
      </c>
      <c r="BF2820" s="2">
        <v>44075</v>
      </c>
      <c r="BG2820" s="1" t="s">
        <v>251</v>
      </c>
      <c r="BH2820" s="1" t="s">
        <v>1744</v>
      </c>
      <c r="BI2820" s="1" t="s">
        <v>89</v>
      </c>
      <c r="BJ2820" s="1" t="s">
        <v>2375</v>
      </c>
      <c r="BK2820" s="1" t="s">
        <v>725</v>
      </c>
      <c r="BL2820" s="1" t="s">
        <v>2376</v>
      </c>
      <c r="BM2820" s="1" t="s">
        <v>126</v>
      </c>
      <c r="BN2820" s="1" t="s">
        <v>5344</v>
      </c>
      <c r="BO2820" s="1">
        <v>50</v>
      </c>
      <c r="BP2820" s="1">
        <v>50</v>
      </c>
      <c r="BQ2820" s="1" t="s">
        <v>1485</v>
      </c>
      <c r="BR2820" s="1" t="s">
        <v>1486</v>
      </c>
      <c r="BS2820" s="1" t="s">
        <v>84</v>
      </c>
      <c r="BU2820" s="1">
        <v>0</v>
      </c>
      <c r="BV2820" s="1">
        <v>0</v>
      </c>
      <c r="BW2820" s="1">
        <v>0</v>
      </c>
      <c r="BX2820" s="1">
        <v>0</v>
      </c>
    </row>
    <row r="2821" spans="4:76" hidden="1" x14ac:dyDescent="0.25">
      <c r="D2821" s="4"/>
      <c r="E2821" s="5">
        <f t="shared" si="171"/>
        <v>0</v>
      </c>
      <c r="F2821" s="5">
        <f t="shared" si="172"/>
        <v>0</v>
      </c>
      <c r="H2821" s="5" t="str">
        <f t="shared" si="173"/>
        <v>Withdrawn</v>
      </c>
      <c r="I2821" s="6" t="str">
        <f t="shared" si="174"/>
        <v>Not Started</v>
      </c>
      <c r="J2821" s="1" t="s">
        <v>6076</v>
      </c>
      <c r="P2821" s="1" t="str">
        <f t="shared" si="175"/>
        <v>ERIS</v>
      </c>
      <c r="R2821" s="1">
        <f t="shared" si="176"/>
        <v>500</v>
      </c>
      <c r="T2821" s="1">
        <f t="shared" si="177"/>
        <v>0</v>
      </c>
      <c r="U2821" s="1" t="str">
        <f t="shared" si="178"/>
        <v>Cerro Gordo County</v>
      </c>
      <c r="V2821" s="1" t="str">
        <f t="shared" si="179"/>
        <v>IA</v>
      </c>
      <c r="AB2821" s="1"/>
      <c r="AC2821" s="1"/>
      <c r="AJ2821" s="5"/>
      <c r="AK2821" s="5"/>
      <c r="AL2821" s="5"/>
      <c r="AM2821" s="5"/>
      <c r="AN2821" s="5"/>
      <c r="AO2821" s="5"/>
      <c r="AP2821" s="5"/>
      <c r="AQ2821" s="5"/>
      <c r="AR2821" s="5"/>
      <c r="AS2821" s="5"/>
      <c r="AT2821" s="5"/>
      <c r="AU2821" s="5"/>
      <c r="BB2821" s="1" t="s">
        <v>73</v>
      </c>
      <c r="BC2821" s="2">
        <v>37222</v>
      </c>
      <c r="BG2821" s="1" t="s">
        <v>87</v>
      </c>
      <c r="BH2821" s="1" t="s">
        <v>111</v>
      </c>
      <c r="BI2821" s="1" t="s">
        <v>89</v>
      </c>
      <c r="BM2821" s="1" t="s">
        <v>62</v>
      </c>
      <c r="BN2821" s="1" t="s">
        <v>78</v>
      </c>
      <c r="BO2821" s="1">
        <v>500</v>
      </c>
      <c r="BP2821" s="1">
        <v>500</v>
      </c>
      <c r="BS2821" s="1" t="s">
        <v>84</v>
      </c>
      <c r="BT2821" s="2">
        <v>38529</v>
      </c>
      <c r="BU2821" s="1">
        <v>0</v>
      </c>
      <c r="BV2821" s="1">
        <v>0</v>
      </c>
      <c r="BW2821" s="1">
        <v>0</v>
      </c>
      <c r="BX2821" s="1">
        <v>0</v>
      </c>
    </row>
    <row r="2822" spans="4:76" hidden="1" x14ac:dyDescent="0.25">
      <c r="D2822" s="4"/>
      <c r="E2822" s="5" t="str">
        <f t="shared" si="171"/>
        <v>DPP-2018-APR</v>
      </c>
      <c r="F2822" s="5" t="str">
        <f t="shared" si="172"/>
        <v>West</v>
      </c>
      <c r="H2822" s="5" t="str">
        <f t="shared" si="173"/>
        <v>Withdrawn</v>
      </c>
      <c r="I2822" s="6" t="str">
        <f t="shared" si="174"/>
        <v>Not Started</v>
      </c>
      <c r="J2822" s="1" t="s">
        <v>5345</v>
      </c>
      <c r="P2822" s="1" t="str">
        <f t="shared" si="175"/>
        <v>NRIS</v>
      </c>
      <c r="R2822" s="1">
        <f t="shared" si="176"/>
        <v>100</v>
      </c>
      <c r="T2822" s="1" t="str">
        <f t="shared" si="177"/>
        <v>Solar</v>
      </c>
      <c r="U2822" s="1" t="str">
        <f t="shared" si="178"/>
        <v>Linn County</v>
      </c>
      <c r="V2822" s="1" t="str">
        <f t="shared" si="179"/>
        <v>IA</v>
      </c>
      <c r="AB2822" s="1"/>
      <c r="AC2822" s="1"/>
      <c r="AJ2822" s="5"/>
      <c r="AK2822" s="5"/>
      <c r="AL2822" s="5"/>
      <c r="AM2822" s="5"/>
      <c r="AN2822" s="5"/>
      <c r="AO2822" s="5"/>
      <c r="AP2822" s="5"/>
      <c r="AQ2822" s="5"/>
      <c r="AR2822" s="32"/>
      <c r="AS2822" s="32"/>
      <c r="AT2822" s="28">
        <f>AR2822/($R2822*1000)</f>
        <v>0</v>
      </c>
      <c r="AU2822" s="28">
        <f>AS2822/($R2822*1000)</f>
        <v>0</v>
      </c>
      <c r="BB2822" s="1" t="s">
        <v>73</v>
      </c>
      <c r="BC2822" s="2">
        <v>43171</v>
      </c>
      <c r="BD2822" s="2">
        <v>43915</v>
      </c>
      <c r="BF2822" s="2">
        <v>44075</v>
      </c>
      <c r="BG2822" s="1" t="s">
        <v>87</v>
      </c>
      <c r="BH2822" s="1" t="s">
        <v>463</v>
      </c>
      <c r="BI2822" s="1" t="s">
        <v>89</v>
      </c>
      <c r="BJ2822" s="1" t="s">
        <v>2375</v>
      </c>
      <c r="BK2822" s="1" t="s">
        <v>725</v>
      </c>
      <c r="BL2822" s="1" t="s">
        <v>2376</v>
      </c>
      <c r="BM2822" s="1" t="s">
        <v>126</v>
      </c>
      <c r="BN2822" s="1" t="s">
        <v>5346</v>
      </c>
      <c r="BO2822" s="1">
        <v>100</v>
      </c>
      <c r="BP2822" s="1">
        <v>100</v>
      </c>
      <c r="BQ2822" s="1" t="s">
        <v>1485</v>
      </c>
      <c r="BR2822" s="1" t="s">
        <v>1486</v>
      </c>
      <c r="BS2822" s="1" t="s">
        <v>84</v>
      </c>
      <c r="BU2822" s="1">
        <v>0</v>
      </c>
      <c r="BV2822" s="1">
        <v>0</v>
      </c>
      <c r="BW2822" s="1">
        <v>0</v>
      </c>
      <c r="BX2822" s="1">
        <v>0</v>
      </c>
    </row>
    <row r="2823" spans="4:76" hidden="1" x14ac:dyDescent="0.25">
      <c r="D2823" s="4"/>
      <c r="E2823" s="5">
        <f t="shared" si="171"/>
        <v>0</v>
      </c>
      <c r="F2823" s="5">
        <f t="shared" si="172"/>
        <v>0</v>
      </c>
      <c r="H2823" s="5" t="str">
        <f t="shared" si="173"/>
        <v>Withdrawn</v>
      </c>
      <c r="I2823" s="6" t="str">
        <f t="shared" si="174"/>
        <v>Not Started</v>
      </c>
      <c r="J2823" s="1" t="s">
        <v>6079</v>
      </c>
      <c r="P2823" s="1" t="str">
        <f t="shared" si="175"/>
        <v>ERIS</v>
      </c>
      <c r="R2823" s="1">
        <f t="shared" si="176"/>
        <v>500</v>
      </c>
      <c r="T2823" s="1">
        <f t="shared" si="177"/>
        <v>0</v>
      </c>
      <c r="U2823" s="1" t="str">
        <f t="shared" si="178"/>
        <v>Linn County</v>
      </c>
      <c r="V2823" s="1" t="str">
        <f t="shared" si="179"/>
        <v>IA</v>
      </c>
      <c r="AB2823" s="1"/>
      <c r="AC2823" s="1"/>
      <c r="AJ2823" s="5"/>
      <c r="AK2823" s="5"/>
      <c r="AL2823" s="5"/>
      <c r="AM2823" s="5"/>
      <c r="AN2823" s="5"/>
      <c r="AO2823" s="5"/>
      <c r="AP2823" s="5"/>
      <c r="AQ2823" s="5"/>
      <c r="AR2823" s="5"/>
      <c r="AS2823" s="5"/>
      <c r="AT2823" s="5"/>
      <c r="AU2823" s="5"/>
      <c r="BB2823" s="1" t="s">
        <v>73</v>
      </c>
      <c r="BC2823" s="2">
        <v>37222</v>
      </c>
      <c r="BG2823" s="1" t="s">
        <v>87</v>
      </c>
      <c r="BH2823" s="1" t="s">
        <v>463</v>
      </c>
      <c r="BI2823" s="1" t="s">
        <v>89</v>
      </c>
      <c r="BM2823" s="1" t="s">
        <v>62</v>
      </c>
      <c r="BN2823" s="1" t="s">
        <v>78</v>
      </c>
      <c r="BO2823" s="1">
        <v>500</v>
      </c>
      <c r="BP2823" s="1">
        <v>500</v>
      </c>
      <c r="BS2823" s="1" t="s">
        <v>84</v>
      </c>
      <c r="BT2823" s="2">
        <v>37742</v>
      </c>
      <c r="BU2823" s="1">
        <v>0</v>
      </c>
      <c r="BV2823" s="1">
        <v>0</v>
      </c>
      <c r="BW2823" s="1">
        <v>0</v>
      </c>
      <c r="BX2823" s="1">
        <v>0</v>
      </c>
    </row>
    <row r="2824" spans="4:76" hidden="1" x14ac:dyDescent="0.25">
      <c r="D2824" s="4"/>
      <c r="E2824" s="5">
        <f t="shared" si="171"/>
        <v>0</v>
      </c>
      <c r="F2824" s="5">
        <f t="shared" si="172"/>
        <v>0</v>
      </c>
      <c r="H2824" s="5" t="str">
        <f t="shared" si="173"/>
        <v>Withdrawn</v>
      </c>
      <c r="I2824" s="6" t="str">
        <f t="shared" si="174"/>
        <v>Not Started</v>
      </c>
      <c r="J2824" s="1" t="s">
        <v>6080</v>
      </c>
      <c r="P2824" s="1" t="str">
        <f t="shared" si="175"/>
        <v>ERIS</v>
      </c>
      <c r="R2824" s="1">
        <f t="shared" si="176"/>
        <v>500</v>
      </c>
      <c r="T2824" s="1">
        <f t="shared" si="177"/>
        <v>0</v>
      </c>
      <c r="U2824" s="1" t="str">
        <f t="shared" si="178"/>
        <v>Linn County</v>
      </c>
      <c r="V2824" s="1" t="str">
        <f t="shared" si="179"/>
        <v>IA</v>
      </c>
      <c r="AB2824" s="1"/>
      <c r="AC2824" s="1"/>
      <c r="AJ2824" s="5"/>
      <c r="AK2824" s="5"/>
      <c r="AL2824" s="5"/>
      <c r="AM2824" s="5"/>
      <c r="AN2824" s="5"/>
      <c r="AO2824" s="5"/>
      <c r="AP2824" s="5"/>
      <c r="AQ2824" s="5"/>
      <c r="AR2824" s="5"/>
      <c r="AS2824" s="5"/>
      <c r="AT2824" s="5"/>
      <c r="AU2824" s="5"/>
      <c r="BB2824" s="1" t="s">
        <v>73</v>
      </c>
      <c r="BC2824" s="2">
        <v>37222</v>
      </c>
      <c r="BG2824" s="1" t="s">
        <v>87</v>
      </c>
      <c r="BH2824" s="1" t="s">
        <v>463</v>
      </c>
      <c r="BI2824" s="1" t="s">
        <v>89</v>
      </c>
      <c r="BM2824" s="1" t="s">
        <v>62</v>
      </c>
      <c r="BN2824" s="1" t="s">
        <v>78</v>
      </c>
      <c r="BO2824" s="1">
        <v>500</v>
      </c>
      <c r="BP2824" s="1">
        <v>500</v>
      </c>
      <c r="BS2824" s="1" t="s">
        <v>84</v>
      </c>
      <c r="BT2824" s="2">
        <v>37773</v>
      </c>
      <c r="BU2824" s="1">
        <v>0</v>
      </c>
      <c r="BV2824" s="1">
        <v>0</v>
      </c>
      <c r="BW2824" s="1">
        <v>0</v>
      </c>
      <c r="BX2824" s="1">
        <v>0</v>
      </c>
    </row>
    <row r="2825" spans="4:76" hidden="1" x14ac:dyDescent="0.25">
      <c r="D2825" s="4"/>
      <c r="E2825" s="5">
        <f t="shared" si="171"/>
        <v>0</v>
      </c>
      <c r="F2825" s="5">
        <f t="shared" si="172"/>
        <v>0</v>
      </c>
      <c r="H2825" s="5" t="str">
        <f t="shared" si="173"/>
        <v>Withdrawn</v>
      </c>
      <c r="I2825" s="6" t="str">
        <f t="shared" si="174"/>
        <v>Not Started</v>
      </c>
      <c r="J2825" s="1" t="s">
        <v>6081</v>
      </c>
      <c r="P2825" s="1" t="str">
        <f t="shared" si="175"/>
        <v>ERIS</v>
      </c>
      <c r="R2825" s="1">
        <f t="shared" si="176"/>
        <v>500</v>
      </c>
      <c r="T2825" s="1">
        <f t="shared" si="177"/>
        <v>0</v>
      </c>
      <c r="U2825" s="1" t="str">
        <f t="shared" si="178"/>
        <v>Buchanan County</v>
      </c>
      <c r="V2825" s="1" t="str">
        <f t="shared" si="179"/>
        <v>IA</v>
      </c>
      <c r="AB2825" s="1"/>
      <c r="AC2825" s="1"/>
      <c r="AJ2825" s="5"/>
      <c r="AK2825" s="5"/>
      <c r="AL2825" s="5"/>
      <c r="AM2825" s="5"/>
      <c r="AN2825" s="5"/>
      <c r="AO2825" s="5"/>
      <c r="AP2825" s="5"/>
      <c r="AQ2825" s="5"/>
      <c r="AR2825" s="5"/>
      <c r="AS2825" s="5"/>
      <c r="AT2825" s="5"/>
      <c r="AU2825" s="5"/>
      <c r="BB2825" s="1" t="s">
        <v>73</v>
      </c>
      <c r="BC2825" s="2">
        <v>37222</v>
      </c>
      <c r="BG2825" s="1" t="s">
        <v>87</v>
      </c>
      <c r="BH2825" s="1" t="s">
        <v>109</v>
      </c>
      <c r="BI2825" s="1" t="s">
        <v>89</v>
      </c>
      <c r="BM2825" s="1" t="s">
        <v>62</v>
      </c>
      <c r="BN2825" s="1" t="s">
        <v>78</v>
      </c>
      <c r="BO2825" s="1">
        <v>500</v>
      </c>
      <c r="BP2825" s="1">
        <v>500</v>
      </c>
      <c r="BS2825" s="1" t="s">
        <v>84</v>
      </c>
      <c r="BT2825" s="2">
        <v>37774</v>
      </c>
      <c r="BU2825" s="1">
        <v>0</v>
      </c>
      <c r="BV2825" s="1">
        <v>0</v>
      </c>
      <c r="BW2825" s="1">
        <v>0</v>
      </c>
      <c r="BX2825" s="1">
        <v>0</v>
      </c>
    </row>
    <row r="2826" spans="4:76" hidden="1" x14ac:dyDescent="0.25">
      <c r="D2826" s="4"/>
      <c r="E2826" s="5">
        <f t="shared" si="171"/>
        <v>0</v>
      </c>
      <c r="F2826" s="5">
        <f t="shared" si="172"/>
        <v>0</v>
      </c>
      <c r="H2826" s="5" t="str">
        <f t="shared" si="173"/>
        <v>Done</v>
      </c>
      <c r="I2826" s="6" t="str">
        <f t="shared" si="174"/>
        <v>Not Started</v>
      </c>
      <c r="J2826" s="1" t="s">
        <v>6082</v>
      </c>
      <c r="P2826" s="1" t="str">
        <f t="shared" si="175"/>
        <v>ERIS</v>
      </c>
      <c r="R2826" s="1">
        <f t="shared" si="176"/>
        <v>-28</v>
      </c>
      <c r="T2826" s="1">
        <f t="shared" si="177"/>
        <v>0</v>
      </c>
      <c r="U2826" s="1" t="str">
        <f t="shared" si="178"/>
        <v>Scott County</v>
      </c>
      <c r="V2826" s="1" t="str">
        <f t="shared" si="179"/>
        <v>MN</v>
      </c>
      <c r="AB2826" s="1"/>
      <c r="AC2826" s="1"/>
      <c r="AJ2826" s="5"/>
      <c r="AK2826" s="5"/>
      <c r="AL2826" s="5"/>
      <c r="AM2826" s="5"/>
      <c r="AN2826" s="5"/>
      <c r="AO2826" s="5"/>
      <c r="AP2826" s="5"/>
      <c r="AQ2826" s="5"/>
      <c r="AR2826" s="5"/>
      <c r="AS2826" s="5"/>
      <c r="AT2826" s="5"/>
      <c r="AU2826" s="5"/>
      <c r="BB2826" s="1" t="s">
        <v>58</v>
      </c>
      <c r="BC2826" s="2">
        <v>38118</v>
      </c>
      <c r="BG2826" s="1" t="s">
        <v>91</v>
      </c>
      <c r="BH2826" s="1" t="s">
        <v>265</v>
      </c>
      <c r="BI2826" s="1" t="s">
        <v>93</v>
      </c>
      <c r="BM2826" s="1" t="s">
        <v>62</v>
      </c>
      <c r="BN2826" s="1" t="s">
        <v>78</v>
      </c>
      <c r="BO2826" s="1">
        <v>-28</v>
      </c>
      <c r="BP2826" s="1">
        <v>-28</v>
      </c>
      <c r="BS2826" s="1" t="s">
        <v>84</v>
      </c>
      <c r="BT2826" s="2">
        <v>42307</v>
      </c>
      <c r="BU2826" s="1">
        <v>0</v>
      </c>
      <c r="BV2826" s="1">
        <v>0</v>
      </c>
      <c r="BW2826" s="1">
        <v>0</v>
      </c>
      <c r="BX2826" s="1">
        <v>0</v>
      </c>
    </row>
    <row r="2827" spans="4:76" hidden="1" x14ac:dyDescent="0.25">
      <c r="D2827" s="4"/>
      <c r="E2827" s="5">
        <f t="shared" si="171"/>
        <v>0</v>
      </c>
      <c r="F2827" s="5">
        <f t="shared" si="172"/>
        <v>0</v>
      </c>
      <c r="H2827" s="5" t="str">
        <f t="shared" si="173"/>
        <v>Done</v>
      </c>
      <c r="I2827" s="6" t="str">
        <f t="shared" si="174"/>
        <v>Not Started</v>
      </c>
      <c r="J2827" s="1" t="s">
        <v>6083</v>
      </c>
      <c r="P2827" s="1" t="str">
        <f t="shared" si="175"/>
        <v>ERIS</v>
      </c>
      <c r="R2827" s="1">
        <f t="shared" si="176"/>
        <v>-10</v>
      </c>
      <c r="T2827" s="1">
        <f t="shared" si="177"/>
        <v>0</v>
      </c>
      <c r="U2827" s="1" t="str">
        <f t="shared" si="178"/>
        <v>Lenawee County</v>
      </c>
      <c r="V2827" s="1" t="str">
        <f t="shared" si="179"/>
        <v>MI</v>
      </c>
      <c r="AB2827" s="1"/>
      <c r="AC2827" s="1"/>
      <c r="AJ2827" s="5"/>
      <c r="AK2827" s="5"/>
      <c r="AL2827" s="5"/>
      <c r="AM2827" s="5"/>
      <c r="AN2827" s="5"/>
      <c r="AO2827" s="5"/>
      <c r="AP2827" s="5"/>
      <c r="AQ2827" s="5"/>
      <c r="AR2827" s="5"/>
      <c r="AS2827" s="5"/>
      <c r="AT2827" s="5"/>
      <c r="AU2827" s="5"/>
      <c r="BB2827" s="1" t="s">
        <v>58</v>
      </c>
      <c r="BC2827" s="2">
        <v>38131</v>
      </c>
      <c r="BG2827" s="1" t="s">
        <v>139</v>
      </c>
      <c r="BH2827" s="1" t="s">
        <v>1879</v>
      </c>
      <c r="BI2827" s="1" t="s">
        <v>130</v>
      </c>
      <c r="BM2827" s="1" t="s">
        <v>62</v>
      </c>
      <c r="BN2827" s="1" t="s">
        <v>78</v>
      </c>
      <c r="BO2827" s="1">
        <v>-10</v>
      </c>
      <c r="BP2827" s="1">
        <v>-10</v>
      </c>
      <c r="BS2827" s="1" t="s">
        <v>84</v>
      </c>
      <c r="BU2827" s="1">
        <v>0</v>
      </c>
      <c r="BV2827" s="1">
        <v>0</v>
      </c>
      <c r="BW2827" s="1">
        <v>0</v>
      </c>
      <c r="BX2827" s="1">
        <v>0</v>
      </c>
    </row>
    <row r="2828" spans="4:76" hidden="1" x14ac:dyDescent="0.25">
      <c r="D2828" s="4"/>
      <c r="E2828" s="5">
        <f t="shared" si="171"/>
        <v>0</v>
      </c>
      <c r="F2828" s="5">
        <f t="shared" si="172"/>
        <v>0</v>
      </c>
      <c r="H2828" s="5" t="str">
        <f t="shared" si="173"/>
        <v>Done</v>
      </c>
      <c r="I2828" s="6" t="str">
        <f t="shared" si="174"/>
        <v>Not Started</v>
      </c>
      <c r="J2828" s="1" t="s">
        <v>6084</v>
      </c>
      <c r="P2828" s="1" t="str">
        <f t="shared" si="175"/>
        <v>ERIS</v>
      </c>
      <c r="R2828" s="1">
        <f t="shared" si="176"/>
        <v>-22</v>
      </c>
      <c r="T2828" s="1">
        <f t="shared" si="177"/>
        <v>0</v>
      </c>
      <c r="U2828" s="1" t="str">
        <f t="shared" si="178"/>
        <v>Williams County</v>
      </c>
      <c r="V2828" s="1" t="str">
        <f t="shared" si="179"/>
        <v>OH</v>
      </c>
      <c r="AB2828" s="1"/>
      <c r="AC2828" s="1"/>
      <c r="AJ2828" s="5"/>
      <c r="AK2828" s="5"/>
      <c r="AL2828" s="5"/>
      <c r="AM2828" s="5"/>
      <c r="AN2828" s="5"/>
      <c r="AO2828" s="5"/>
      <c r="AP2828" s="5"/>
      <c r="AQ2828" s="5"/>
      <c r="AR2828" s="5"/>
      <c r="AS2828" s="5"/>
      <c r="AT2828" s="5"/>
      <c r="AU2828" s="5"/>
      <c r="BB2828" s="1" t="s">
        <v>58</v>
      </c>
      <c r="BC2828" s="2">
        <v>38190</v>
      </c>
      <c r="BG2828" s="1" t="s">
        <v>619</v>
      </c>
      <c r="BH2828" s="1" t="s">
        <v>4524</v>
      </c>
      <c r="BI2828" s="1" t="s">
        <v>242</v>
      </c>
      <c r="BM2828" s="1" t="s">
        <v>62</v>
      </c>
      <c r="BN2828" s="1" t="s">
        <v>78</v>
      </c>
      <c r="BO2828" s="1">
        <v>-22</v>
      </c>
      <c r="BP2828" s="1">
        <v>-22</v>
      </c>
      <c r="BS2828" s="1" t="s">
        <v>84</v>
      </c>
      <c r="BT2828" s="2">
        <v>39904</v>
      </c>
      <c r="BU2828" s="1">
        <v>0</v>
      </c>
      <c r="BV2828" s="1">
        <v>0</v>
      </c>
      <c r="BW2828" s="1">
        <v>0</v>
      </c>
      <c r="BX2828" s="1">
        <v>0</v>
      </c>
    </row>
    <row r="2829" spans="4:76" hidden="1" x14ac:dyDescent="0.25">
      <c r="D2829" s="4"/>
      <c r="E2829" s="5">
        <f t="shared" si="171"/>
        <v>0</v>
      </c>
      <c r="F2829" s="5">
        <f t="shared" si="172"/>
        <v>0</v>
      </c>
      <c r="H2829" s="5" t="str">
        <f t="shared" si="173"/>
        <v>Done</v>
      </c>
      <c r="I2829" s="6" t="str">
        <f t="shared" si="174"/>
        <v>Not Started</v>
      </c>
      <c r="J2829" s="1" t="s">
        <v>6085</v>
      </c>
      <c r="P2829" s="1" t="str">
        <f t="shared" si="175"/>
        <v>ERIS</v>
      </c>
      <c r="R2829" s="1">
        <f t="shared" si="176"/>
        <v>-5</v>
      </c>
      <c r="T2829" s="1">
        <f t="shared" si="177"/>
        <v>0</v>
      </c>
      <c r="U2829" s="1" t="str">
        <f t="shared" si="178"/>
        <v>Otsego County</v>
      </c>
      <c r="V2829" s="1" t="str">
        <f t="shared" si="179"/>
        <v>MI</v>
      </c>
      <c r="AB2829" s="1"/>
      <c r="AC2829" s="1"/>
      <c r="AJ2829" s="5"/>
      <c r="AK2829" s="5"/>
      <c r="AL2829" s="5"/>
      <c r="AM2829" s="5"/>
      <c r="AN2829" s="5"/>
      <c r="AO2829" s="5"/>
      <c r="AP2829" s="5"/>
      <c r="AQ2829" s="5"/>
      <c r="AR2829" s="5"/>
      <c r="AS2829" s="5"/>
      <c r="AT2829" s="5"/>
      <c r="AU2829" s="5"/>
      <c r="BB2829" s="1" t="s">
        <v>58</v>
      </c>
      <c r="BC2829" s="2">
        <v>38257</v>
      </c>
      <c r="BG2829" s="1" t="s">
        <v>139</v>
      </c>
      <c r="BH2829" s="1" t="s">
        <v>4816</v>
      </c>
      <c r="BI2829" s="1" t="s">
        <v>130</v>
      </c>
      <c r="BM2829" s="1" t="s">
        <v>62</v>
      </c>
      <c r="BN2829" s="1" t="s">
        <v>78</v>
      </c>
      <c r="BO2829" s="1">
        <v>-5</v>
      </c>
      <c r="BP2829" s="1">
        <v>-5</v>
      </c>
      <c r="BS2829" s="1" t="s">
        <v>84</v>
      </c>
      <c r="BT2829" s="2">
        <v>38504</v>
      </c>
      <c r="BU2829" s="1">
        <v>0</v>
      </c>
      <c r="BV2829" s="1">
        <v>0</v>
      </c>
      <c r="BW2829" s="1">
        <v>0</v>
      </c>
      <c r="BX2829" s="1">
        <v>0</v>
      </c>
    </row>
    <row r="2830" spans="4:76" hidden="1" x14ac:dyDescent="0.25">
      <c r="D2830" s="4"/>
      <c r="E2830" s="5">
        <f t="shared" si="171"/>
        <v>0</v>
      </c>
      <c r="F2830" s="5">
        <f t="shared" si="172"/>
        <v>0</v>
      </c>
      <c r="H2830" s="5" t="str">
        <f t="shared" si="173"/>
        <v>Done</v>
      </c>
      <c r="I2830" s="6" t="str">
        <f t="shared" si="174"/>
        <v>Not Started</v>
      </c>
      <c r="J2830" s="1" t="s">
        <v>6086</v>
      </c>
      <c r="P2830" s="1" t="str">
        <f t="shared" si="175"/>
        <v>ERIS</v>
      </c>
      <c r="R2830" s="1">
        <f t="shared" si="176"/>
        <v>-4</v>
      </c>
      <c r="T2830" s="1">
        <f t="shared" si="177"/>
        <v>0</v>
      </c>
      <c r="U2830" s="1" t="str">
        <f t="shared" si="178"/>
        <v>Delaware County</v>
      </c>
      <c r="V2830" s="1" t="str">
        <f t="shared" si="179"/>
        <v>OH</v>
      </c>
      <c r="AB2830" s="1"/>
      <c r="AC2830" s="1"/>
      <c r="AJ2830" s="5"/>
      <c r="AK2830" s="5"/>
      <c r="AL2830" s="5"/>
      <c r="AM2830" s="5"/>
      <c r="AN2830" s="5"/>
      <c r="AO2830" s="5"/>
      <c r="AP2830" s="5"/>
      <c r="AQ2830" s="5"/>
      <c r="AR2830" s="5"/>
      <c r="AS2830" s="5"/>
      <c r="AT2830" s="5"/>
      <c r="AU2830" s="5"/>
      <c r="BB2830" s="1" t="s">
        <v>58</v>
      </c>
      <c r="BC2830" s="2">
        <v>38306</v>
      </c>
      <c r="BG2830" s="1" t="s">
        <v>619</v>
      </c>
      <c r="BH2830" s="1" t="s">
        <v>1956</v>
      </c>
      <c r="BI2830" s="1" t="s">
        <v>242</v>
      </c>
      <c r="BM2830" s="1" t="s">
        <v>62</v>
      </c>
      <c r="BN2830" s="1" t="s">
        <v>78</v>
      </c>
      <c r="BO2830" s="1">
        <v>-4</v>
      </c>
      <c r="BP2830" s="1">
        <v>-4</v>
      </c>
      <c r="BS2830" s="1" t="s">
        <v>84</v>
      </c>
      <c r="BT2830" s="2">
        <v>38261</v>
      </c>
      <c r="BU2830" s="1">
        <v>0</v>
      </c>
      <c r="BV2830" s="1">
        <v>0</v>
      </c>
      <c r="BW2830" s="1">
        <v>0</v>
      </c>
      <c r="BX2830" s="1">
        <v>0</v>
      </c>
    </row>
    <row r="2831" spans="4:76" hidden="1" x14ac:dyDescent="0.25">
      <c r="D2831" s="4"/>
      <c r="E2831" s="5">
        <f t="shared" si="171"/>
        <v>0</v>
      </c>
      <c r="F2831" s="5">
        <f t="shared" si="172"/>
        <v>0</v>
      </c>
      <c r="H2831" s="5" t="str">
        <f t="shared" si="173"/>
        <v>Done</v>
      </c>
      <c r="I2831" s="6" t="str">
        <f t="shared" si="174"/>
        <v>Not Started</v>
      </c>
      <c r="J2831" s="1" t="s">
        <v>6087</v>
      </c>
      <c r="P2831" s="1" t="str">
        <f t="shared" si="175"/>
        <v>ERIS</v>
      </c>
      <c r="R2831" s="1">
        <f t="shared" si="176"/>
        <v>-11</v>
      </c>
      <c r="T2831" s="1">
        <f t="shared" si="177"/>
        <v>0</v>
      </c>
      <c r="U2831" s="1" t="str">
        <f t="shared" si="178"/>
        <v>Jackson County</v>
      </c>
      <c r="V2831" s="1" t="str">
        <f t="shared" si="179"/>
        <v>MN</v>
      </c>
      <c r="AB2831" s="1"/>
      <c r="AC2831" s="1"/>
      <c r="AJ2831" s="5"/>
      <c r="AK2831" s="5"/>
      <c r="AL2831" s="5"/>
      <c r="AM2831" s="5"/>
      <c r="AN2831" s="5"/>
      <c r="AO2831" s="5"/>
      <c r="AP2831" s="5"/>
      <c r="AQ2831" s="5"/>
      <c r="AR2831" s="5"/>
      <c r="AS2831" s="5"/>
      <c r="AT2831" s="5"/>
      <c r="AU2831" s="5"/>
      <c r="BB2831" s="1" t="s">
        <v>58</v>
      </c>
      <c r="BC2831" s="2">
        <v>38366</v>
      </c>
      <c r="BG2831" s="1" t="s">
        <v>87</v>
      </c>
      <c r="BH2831" s="1" t="s">
        <v>259</v>
      </c>
      <c r="BI2831" s="1" t="s">
        <v>93</v>
      </c>
      <c r="BM2831" s="1" t="s">
        <v>62</v>
      </c>
      <c r="BN2831" s="1" t="s">
        <v>78</v>
      </c>
      <c r="BO2831" s="1">
        <v>-11</v>
      </c>
      <c r="BP2831" s="1">
        <v>-11</v>
      </c>
      <c r="BS2831" s="1" t="s">
        <v>84</v>
      </c>
      <c r="BT2831" s="2">
        <v>38353</v>
      </c>
      <c r="BU2831" s="1">
        <v>0</v>
      </c>
      <c r="BV2831" s="1">
        <v>0</v>
      </c>
      <c r="BW2831" s="1">
        <v>0</v>
      </c>
      <c r="BX2831" s="1">
        <v>0</v>
      </c>
    </row>
    <row r="2832" spans="4:76" hidden="1" x14ac:dyDescent="0.25">
      <c r="D2832" s="4"/>
      <c r="E2832" s="5">
        <f t="shared" si="171"/>
        <v>0</v>
      </c>
      <c r="F2832" s="5">
        <f t="shared" si="172"/>
        <v>0</v>
      </c>
      <c r="H2832" s="5" t="str">
        <f t="shared" si="173"/>
        <v>Done</v>
      </c>
      <c r="I2832" s="6" t="str">
        <f t="shared" si="174"/>
        <v>Not Started</v>
      </c>
      <c r="J2832" s="1" t="s">
        <v>6088</v>
      </c>
      <c r="P2832" s="1" t="str">
        <f t="shared" si="175"/>
        <v>ERIS</v>
      </c>
      <c r="R2832" s="1">
        <f t="shared" si="176"/>
        <v>-8</v>
      </c>
      <c r="T2832" s="1">
        <f t="shared" si="177"/>
        <v>0</v>
      </c>
      <c r="U2832" s="1">
        <f t="shared" si="178"/>
        <v>0</v>
      </c>
      <c r="V2832" s="1" t="str">
        <f t="shared" si="179"/>
        <v>MI</v>
      </c>
      <c r="AB2832" s="1"/>
      <c r="AC2832" s="1"/>
      <c r="AJ2832" s="5"/>
      <c r="AK2832" s="5"/>
      <c r="AL2832" s="5"/>
      <c r="AM2832" s="5"/>
      <c r="AN2832" s="5"/>
      <c r="AO2832" s="5"/>
      <c r="AP2832" s="5"/>
      <c r="AQ2832" s="5"/>
      <c r="AR2832" s="5"/>
      <c r="AS2832" s="5"/>
      <c r="AT2832" s="5"/>
      <c r="AU2832" s="5"/>
      <c r="BB2832" s="1" t="s">
        <v>58</v>
      </c>
      <c r="BC2832" s="2">
        <v>38443</v>
      </c>
      <c r="BG2832" s="1" t="s">
        <v>139</v>
      </c>
      <c r="BI2832" s="1" t="s">
        <v>130</v>
      </c>
      <c r="BM2832" s="1" t="s">
        <v>62</v>
      </c>
      <c r="BN2832" s="1" t="s">
        <v>78</v>
      </c>
      <c r="BO2832" s="1">
        <v>-8</v>
      </c>
      <c r="BP2832" s="1">
        <v>-8</v>
      </c>
      <c r="BS2832" s="1" t="s">
        <v>84</v>
      </c>
      <c r="BT2832" s="2">
        <v>38443</v>
      </c>
      <c r="BU2832" s="1">
        <v>0</v>
      </c>
      <c r="BV2832" s="1">
        <v>0</v>
      </c>
      <c r="BW2832" s="1">
        <v>0</v>
      </c>
      <c r="BX2832" s="1">
        <v>0</v>
      </c>
    </row>
    <row r="2833" spans="4:76" hidden="1" x14ac:dyDescent="0.25">
      <c r="D2833" s="4"/>
      <c r="E2833" s="5" t="str">
        <f t="shared" si="171"/>
        <v>N001</v>
      </c>
      <c r="F2833" s="5" t="str">
        <f t="shared" si="172"/>
        <v>N001</v>
      </c>
      <c r="H2833" s="5" t="str">
        <f t="shared" si="173"/>
        <v>Done</v>
      </c>
      <c r="I2833" s="6" t="str">
        <f t="shared" si="174"/>
        <v>In Service</v>
      </c>
      <c r="J2833" s="1" t="s">
        <v>6089</v>
      </c>
      <c r="P2833" s="1">
        <f t="shared" si="175"/>
        <v>0</v>
      </c>
      <c r="R2833" s="1">
        <f t="shared" si="176"/>
        <v>100</v>
      </c>
      <c r="T2833" s="1" t="str">
        <f t="shared" si="177"/>
        <v>Wind</v>
      </c>
      <c r="U2833" s="1" t="str">
        <f t="shared" si="178"/>
        <v>Benton County</v>
      </c>
      <c r="V2833" s="1" t="str">
        <f t="shared" si="179"/>
        <v>IN</v>
      </c>
      <c r="AB2833" s="1"/>
      <c r="AC2833" s="1"/>
      <c r="AJ2833" s="5"/>
      <c r="AK2833" s="5"/>
      <c r="AL2833" s="5"/>
      <c r="AM2833" s="5"/>
      <c r="AN2833" s="5"/>
      <c r="AO2833" s="5"/>
      <c r="AP2833" s="5"/>
      <c r="AQ2833" s="5"/>
      <c r="AR2833" s="5"/>
      <c r="AS2833" s="5"/>
      <c r="AT2833" s="5"/>
      <c r="AU2833" s="5"/>
      <c r="BB2833" s="1" t="s">
        <v>58</v>
      </c>
      <c r="BC2833" s="2">
        <v>37651</v>
      </c>
      <c r="BE2833" s="2">
        <v>38643</v>
      </c>
      <c r="BF2833" s="2">
        <v>39995</v>
      </c>
      <c r="BG2833" s="1" t="s">
        <v>804</v>
      </c>
      <c r="BH2833" s="1" t="s">
        <v>872</v>
      </c>
      <c r="BI2833" s="1" t="s">
        <v>103</v>
      </c>
      <c r="BJ2833" s="1" t="s">
        <v>6089</v>
      </c>
      <c r="BK2833" s="1" t="s">
        <v>6089</v>
      </c>
      <c r="BL2833" s="1" t="s">
        <v>77</v>
      </c>
      <c r="BN2833" s="1" t="s">
        <v>6090</v>
      </c>
      <c r="BO2833" s="1">
        <v>100</v>
      </c>
      <c r="BP2833" s="1">
        <v>100</v>
      </c>
      <c r="BQ2833" s="1" t="s">
        <v>97</v>
      </c>
      <c r="BR2833" s="1" t="s">
        <v>98</v>
      </c>
      <c r="BS2833" s="1" t="s">
        <v>65</v>
      </c>
      <c r="BT2833" s="2">
        <v>39722</v>
      </c>
      <c r="BU2833" s="1">
        <v>0</v>
      </c>
      <c r="BV2833" s="1">
        <v>0</v>
      </c>
      <c r="BW2833" s="1">
        <v>0</v>
      </c>
      <c r="BX2833" s="1">
        <v>0</v>
      </c>
    </row>
    <row r="2834" spans="4:76" hidden="1" x14ac:dyDescent="0.25">
      <c r="D2834" s="4"/>
      <c r="E2834" s="5">
        <f t="shared" si="171"/>
        <v>0</v>
      </c>
      <c r="F2834" s="5">
        <f t="shared" si="172"/>
        <v>0</v>
      </c>
      <c r="H2834" s="5" t="str">
        <f t="shared" si="173"/>
        <v>Withdrawn</v>
      </c>
      <c r="I2834" s="6" t="str">
        <f t="shared" si="174"/>
        <v>Not Started</v>
      </c>
      <c r="J2834" s="1" t="s">
        <v>6091</v>
      </c>
      <c r="P2834" s="1" t="str">
        <f t="shared" si="175"/>
        <v>ERIS</v>
      </c>
      <c r="R2834" s="1">
        <f t="shared" si="176"/>
        <v>110</v>
      </c>
      <c r="T2834" s="1">
        <f t="shared" si="177"/>
        <v>0</v>
      </c>
      <c r="U2834" s="1" t="str">
        <f t="shared" si="178"/>
        <v>Iron County</v>
      </c>
      <c r="V2834" s="1" t="str">
        <f t="shared" si="179"/>
        <v>WI</v>
      </c>
      <c r="AB2834" s="1"/>
      <c r="AC2834" s="1"/>
      <c r="AJ2834" s="5"/>
      <c r="AK2834" s="5"/>
      <c r="AL2834" s="5"/>
      <c r="AM2834" s="5"/>
      <c r="AN2834" s="5"/>
      <c r="AO2834" s="5"/>
      <c r="AP2834" s="5"/>
      <c r="AQ2834" s="5"/>
      <c r="AR2834" s="5"/>
      <c r="AS2834" s="5"/>
      <c r="AT2834" s="5"/>
      <c r="AU2834" s="5"/>
      <c r="BB2834" s="1" t="s">
        <v>73</v>
      </c>
      <c r="BC2834" s="2">
        <v>37226</v>
      </c>
      <c r="BG2834" s="1" t="s">
        <v>91</v>
      </c>
      <c r="BH2834" s="1" t="s">
        <v>2920</v>
      </c>
      <c r="BI2834" s="1" t="s">
        <v>76</v>
      </c>
      <c r="BL2834" s="1" t="s">
        <v>143</v>
      </c>
      <c r="BM2834" s="1" t="s">
        <v>62</v>
      </c>
      <c r="BN2834" s="1" t="s">
        <v>78</v>
      </c>
      <c r="BO2834" s="1">
        <v>110</v>
      </c>
      <c r="BP2834" s="1">
        <v>110</v>
      </c>
      <c r="BS2834" s="1" t="s">
        <v>84</v>
      </c>
      <c r="BT2834" s="2">
        <v>37775</v>
      </c>
      <c r="BU2834" s="1">
        <v>0</v>
      </c>
      <c r="BV2834" s="1">
        <v>0</v>
      </c>
      <c r="BW2834" s="1">
        <v>0</v>
      </c>
      <c r="BX2834" s="1">
        <v>0</v>
      </c>
    </row>
    <row r="2835" spans="4:76" hidden="1" x14ac:dyDescent="0.25">
      <c r="D2835" s="4"/>
      <c r="E2835" s="5">
        <f t="shared" si="171"/>
        <v>0</v>
      </c>
      <c r="F2835" s="5">
        <f t="shared" si="172"/>
        <v>0</v>
      </c>
      <c r="H2835" s="5" t="str">
        <f t="shared" si="173"/>
        <v>Withdrawn</v>
      </c>
      <c r="I2835" s="6" t="str">
        <f t="shared" si="174"/>
        <v>Not Started</v>
      </c>
      <c r="J2835" s="1" t="s">
        <v>6092</v>
      </c>
      <c r="P2835" s="1" t="str">
        <f t="shared" si="175"/>
        <v>ERIS</v>
      </c>
      <c r="R2835" s="1">
        <f t="shared" si="176"/>
        <v>2400</v>
      </c>
      <c r="T2835" s="1">
        <f t="shared" si="177"/>
        <v>0</v>
      </c>
      <c r="U2835" s="1" t="str">
        <f t="shared" si="178"/>
        <v>Sheboygan County</v>
      </c>
      <c r="V2835" s="1" t="str">
        <f t="shared" si="179"/>
        <v>WI</v>
      </c>
      <c r="AB2835" s="1"/>
      <c r="AC2835" s="1"/>
      <c r="AJ2835" s="5"/>
      <c r="AK2835" s="5"/>
      <c r="AL2835" s="5"/>
      <c r="AM2835" s="5"/>
      <c r="AN2835" s="5"/>
      <c r="AO2835" s="5"/>
      <c r="AP2835" s="5"/>
      <c r="AQ2835" s="5"/>
      <c r="AR2835" s="5"/>
      <c r="AS2835" s="5"/>
      <c r="AT2835" s="5"/>
      <c r="AU2835" s="5"/>
      <c r="BB2835" s="1" t="s">
        <v>73</v>
      </c>
      <c r="BC2835" s="2">
        <v>36760</v>
      </c>
      <c r="BG2835" s="1" t="s">
        <v>74</v>
      </c>
      <c r="BH2835" s="1" t="s">
        <v>287</v>
      </c>
      <c r="BI2835" s="1" t="s">
        <v>76</v>
      </c>
      <c r="BM2835" s="1" t="s">
        <v>62</v>
      </c>
      <c r="BN2835" s="1" t="s">
        <v>78</v>
      </c>
      <c r="BO2835" s="1">
        <v>2400</v>
      </c>
      <c r="BP2835" s="1">
        <v>2400</v>
      </c>
      <c r="BS2835" s="1" t="s">
        <v>84</v>
      </c>
      <c r="BT2835" s="2">
        <v>39387</v>
      </c>
      <c r="BU2835" s="1">
        <v>0</v>
      </c>
      <c r="BV2835" s="1">
        <v>0</v>
      </c>
      <c r="BW2835" s="1">
        <v>0</v>
      </c>
      <c r="BX2835" s="1">
        <v>0</v>
      </c>
    </row>
    <row r="2836" spans="4:76" hidden="1" x14ac:dyDescent="0.25">
      <c r="D2836" s="4"/>
      <c r="E2836" s="5">
        <f t="shared" si="171"/>
        <v>0</v>
      </c>
      <c r="F2836" s="5">
        <f t="shared" si="172"/>
        <v>0</v>
      </c>
      <c r="H2836" s="5" t="str">
        <f t="shared" si="173"/>
        <v>Done</v>
      </c>
      <c r="I2836" s="6" t="str">
        <f t="shared" si="174"/>
        <v>Under Construction</v>
      </c>
      <c r="J2836" s="1" t="s">
        <v>6093</v>
      </c>
      <c r="P2836" s="1" t="str">
        <f t="shared" si="175"/>
        <v>NRIS</v>
      </c>
      <c r="R2836" s="1">
        <f t="shared" si="176"/>
        <v>4.5999999999999996</v>
      </c>
      <c r="T2836" s="1" t="str">
        <f t="shared" si="177"/>
        <v>Wind</v>
      </c>
      <c r="U2836" s="1" t="str">
        <f t="shared" si="178"/>
        <v>Red Lake County</v>
      </c>
      <c r="V2836" s="1" t="str">
        <f t="shared" si="179"/>
        <v>MN</v>
      </c>
      <c r="AB2836" s="1"/>
      <c r="AC2836" s="1"/>
      <c r="AJ2836" s="5"/>
      <c r="AK2836" s="5"/>
      <c r="AL2836" s="5"/>
      <c r="AM2836" s="5"/>
      <c r="AN2836" s="5"/>
      <c r="AO2836" s="5"/>
      <c r="AP2836" s="5"/>
      <c r="AQ2836" s="5"/>
      <c r="AR2836" s="32"/>
      <c r="AS2836" s="32"/>
      <c r="AT2836" s="28">
        <f>AR2836/($R2836*1000)</f>
        <v>0</v>
      </c>
      <c r="AU2836" s="28">
        <f>AS2836/($R2836*1000)</f>
        <v>0</v>
      </c>
      <c r="BB2836" s="1" t="s">
        <v>58</v>
      </c>
      <c r="BC2836" s="2">
        <v>42446</v>
      </c>
      <c r="BE2836" s="2">
        <v>42853</v>
      </c>
      <c r="BF2836" s="2">
        <v>42689</v>
      </c>
      <c r="BG2836" s="1" t="s">
        <v>203</v>
      </c>
      <c r="BH2836" s="1" t="s">
        <v>6094</v>
      </c>
      <c r="BI2836" s="1" t="s">
        <v>93</v>
      </c>
      <c r="BM2836" s="1" t="s">
        <v>126</v>
      </c>
      <c r="BN2836" s="1" t="s">
        <v>6095</v>
      </c>
      <c r="BO2836" s="1">
        <v>4.5999999999999996</v>
      </c>
      <c r="BP2836" s="1">
        <v>4.5999999999999996</v>
      </c>
      <c r="BQ2836" s="1" t="s">
        <v>97</v>
      </c>
      <c r="BR2836" s="1" t="s">
        <v>94</v>
      </c>
      <c r="BS2836" s="1" t="s">
        <v>71</v>
      </c>
      <c r="BT2836" s="2">
        <v>42675</v>
      </c>
      <c r="BU2836" s="1">
        <v>0</v>
      </c>
      <c r="BV2836" s="1">
        <v>0</v>
      </c>
      <c r="BW2836" s="1">
        <v>0</v>
      </c>
      <c r="BX2836" s="1">
        <v>0</v>
      </c>
    </row>
    <row r="2837" spans="4:76" hidden="1" x14ac:dyDescent="0.25">
      <c r="D2837" s="4"/>
      <c r="E2837" s="5">
        <f t="shared" ref="E2837:E2869" si="181">BJ2837</f>
        <v>0</v>
      </c>
      <c r="F2837" s="5">
        <f t="shared" ref="F2837:F2869" si="182">BK2837</f>
        <v>0</v>
      </c>
      <c r="H2837" s="5" t="str">
        <f t="shared" ref="H2837:H2869" si="183">BB2837</f>
        <v>Done</v>
      </c>
      <c r="I2837" s="6" t="str">
        <f t="shared" ref="I2837:I2869" si="184">BS2837</f>
        <v>In Service</v>
      </c>
      <c r="J2837" s="1" t="s">
        <v>6096</v>
      </c>
      <c r="P2837" s="1" t="str">
        <f t="shared" ref="P2837:P2869" si="185">BM2837</f>
        <v>NRIS</v>
      </c>
      <c r="R2837" s="1">
        <f t="shared" ref="R2837:R2869" si="186">BP2837</f>
        <v>80</v>
      </c>
      <c r="T2837" s="1" t="str">
        <f t="shared" ref="T2837:T2869" si="187">BQ2837</f>
        <v>Wind</v>
      </c>
      <c r="U2837" s="1" t="str">
        <f t="shared" ref="U2837:U2869" si="188">BH2837</f>
        <v>Pocahontas County</v>
      </c>
      <c r="V2837" s="1" t="str">
        <f t="shared" ref="V2837:V2869" si="189">BI2837</f>
        <v>IA</v>
      </c>
      <c r="AB2837" s="1"/>
      <c r="AC2837" s="1"/>
      <c r="AJ2837" s="5"/>
      <c r="AK2837" s="5"/>
      <c r="AL2837" s="5"/>
      <c r="AM2837" s="5"/>
      <c r="AN2837" s="5"/>
      <c r="AO2837" s="5"/>
      <c r="AP2837" s="5"/>
      <c r="AQ2837" s="5"/>
      <c r="AR2837" s="5"/>
      <c r="AS2837" s="5"/>
      <c r="AT2837" s="5"/>
      <c r="AU2837" s="5"/>
      <c r="BB2837" s="1" t="s">
        <v>58</v>
      </c>
      <c r="BC2837" s="2">
        <v>37722</v>
      </c>
      <c r="BE2837" s="2">
        <v>40170</v>
      </c>
      <c r="BF2837" s="2">
        <v>40908</v>
      </c>
      <c r="BG2837" s="1" t="s">
        <v>251</v>
      </c>
      <c r="BH2837" s="1" t="s">
        <v>252</v>
      </c>
      <c r="BI2837" s="1" t="s">
        <v>89</v>
      </c>
      <c r="BM2837" s="1" t="s">
        <v>126</v>
      </c>
      <c r="BN2837" s="1" t="s">
        <v>6097</v>
      </c>
      <c r="BO2837" s="1">
        <v>80</v>
      </c>
      <c r="BP2837" s="1">
        <v>80</v>
      </c>
      <c r="BQ2837" s="1" t="s">
        <v>97</v>
      </c>
      <c r="BR2837" s="1" t="s">
        <v>98</v>
      </c>
      <c r="BS2837" s="1" t="s">
        <v>65</v>
      </c>
      <c r="BT2837" s="2">
        <v>38899</v>
      </c>
      <c r="BU2837" s="1">
        <v>0</v>
      </c>
      <c r="BV2837" s="1">
        <v>0</v>
      </c>
      <c r="BW2837" s="1">
        <v>0</v>
      </c>
      <c r="BX2837" s="1">
        <v>0</v>
      </c>
    </row>
    <row r="2838" spans="4:76" hidden="1" x14ac:dyDescent="0.25">
      <c r="D2838" s="4"/>
      <c r="E2838" s="5">
        <f t="shared" si="181"/>
        <v>0</v>
      </c>
      <c r="F2838" s="5">
        <f t="shared" si="182"/>
        <v>0</v>
      </c>
      <c r="H2838" s="5" t="str">
        <f t="shared" si="183"/>
        <v>Done</v>
      </c>
      <c r="I2838" s="6" t="str">
        <f t="shared" si="184"/>
        <v>In Service</v>
      </c>
      <c r="J2838" s="1" t="s">
        <v>6098</v>
      </c>
      <c r="P2838" s="1" t="str">
        <f t="shared" si="185"/>
        <v>NRIS</v>
      </c>
      <c r="R2838" s="1">
        <f t="shared" si="186"/>
        <v>100</v>
      </c>
      <c r="T2838" s="1" t="str">
        <f t="shared" si="187"/>
        <v>Wind</v>
      </c>
      <c r="U2838" s="1" t="str">
        <f t="shared" si="188"/>
        <v>Crawford County</v>
      </c>
      <c r="V2838" s="1" t="str">
        <f t="shared" si="189"/>
        <v>IA</v>
      </c>
      <c r="AB2838" s="1"/>
      <c r="AC2838" s="1"/>
      <c r="AJ2838" s="5"/>
      <c r="AK2838" s="5"/>
      <c r="AL2838" s="5"/>
      <c r="AM2838" s="5"/>
      <c r="AN2838" s="5"/>
      <c r="AO2838" s="5"/>
      <c r="AP2838" s="5"/>
      <c r="AQ2838" s="5"/>
      <c r="AR2838" s="5"/>
      <c r="AS2838" s="5"/>
      <c r="AT2838" s="5"/>
      <c r="AU2838" s="5"/>
      <c r="BB2838" s="1" t="s">
        <v>58</v>
      </c>
      <c r="BC2838" s="2">
        <v>38612</v>
      </c>
      <c r="BE2838" s="2">
        <v>40494</v>
      </c>
      <c r="BF2838" s="2">
        <v>41034</v>
      </c>
      <c r="BG2838" s="1" t="s">
        <v>251</v>
      </c>
      <c r="BH2838" s="1" t="s">
        <v>1374</v>
      </c>
      <c r="BI2838" s="1" t="s">
        <v>89</v>
      </c>
      <c r="BM2838" s="1" t="s">
        <v>126</v>
      </c>
      <c r="BN2838" s="1" t="s">
        <v>6099</v>
      </c>
      <c r="BO2838" s="1">
        <v>100</v>
      </c>
      <c r="BP2838" s="1">
        <v>100</v>
      </c>
      <c r="BQ2838" s="1" t="s">
        <v>97</v>
      </c>
      <c r="BR2838" s="1" t="s">
        <v>98</v>
      </c>
      <c r="BS2838" s="1" t="s">
        <v>65</v>
      </c>
      <c r="BU2838" s="1">
        <v>0</v>
      </c>
      <c r="BV2838" s="1">
        <v>0</v>
      </c>
      <c r="BW2838" s="1">
        <v>0</v>
      </c>
      <c r="BX2838" s="1">
        <v>0</v>
      </c>
    </row>
    <row r="2839" spans="4:76" hidden="1" x14ac:dyDescent="0.25">
      <c r="D2839" s="4"/>
      <c r="E2839" s="5">
        <f t="shared" si="181"/>
        <v>0</v>
      </c>
      <c r="F2839" s="5">
        <f t="shared" si="182"/>
        <v>0</v>
      </c>
      <c r="H2839" s="5" t="str">
        <f t="shared" si="183"/>
        <v>Done</v>
      </c>
      <c r="I2839" s="6" t="str">
        <f t="shared" si="184"/>
        <v>Withdrawn</v>
      </c>
      <c r="J2839" s="1" t="s">
        <v>6100</v>
      </c>
      <c r="P2839" s="1" t="str">
        <f t="shared" si="185"/>
        <v>NRIS</v>
      </c>
      <c r="R2839" s="1">
        <f t="shared" si="186"/>
        <v>50</v>
      </c>
      <c r="T2839" s="1" t="str">
        <f t="shared" si="187"/>
        <v>Wind</v>
      </c>
      <c r="U2839" s="1" t="str">
        <f t="shared" si="188"/>
        <v>Crawford County</v>
      </c>
      <c r="V2839" s="1" t="str">
        <f t="shared" si="189"/>
        <v>IA</v>
      </c>
      <c r="AB2839" s="1"/>
      <c r="AC2839" s="1"/>
      <c r="AJ2839" s="5"/>
      <c r="AK2839" s="5"/>
      <c r="AL2839" s="5"/>
      <c r="AM2839" s="5"/>
      <c r="AN2839" s="5"/>
      <c r="AO2839" s="5"/>
      <c r="AP2839" s="5"/>
      <c r="AQ2839" s="5"/>
      <c r="AR2839" s="5"/>
      <c r="AS2839" s="5"/>
      <c r="AT2839" s="5"/>
      <c r="AU2839" s="5"/>
      <c r="BB2839" s="1" t="s">
        <v>58</v>
      </c>
      <c r="BC2839" s="2">
        <v>38708</v>
      </c>
      <c r="BE2839" s="2">
        <v>39878</v>
      </c>
      <c r="BF2839" s="2">
        <v>41883</v>
      </c>
      <c r="BG2839" s="1" t="s">
        <v>251</v>
      </c>
      <c r="BH2839" s="1" t="s">
        <v>1374</v>
      </c>
      <c r="BI2839" s="1" t="s">
        <v>89</v>
      </c>
      <c r="BM2839" s="1" t="s">
        <v>126</v>
      </c>
      <c r="BN2839" s="1" t="s">
        <v>6099</v>
      </c>
      <c r="BO2839" s="1">
        <v>50</v>
      </c>
      <c r="BP2839" s="1">
        <v>50</v>
      </c>
      <c r="BQ2839" s="1" t="s">
        <v>97</v>
      </c>
      <c r="BR2839" s="1" t="s">
        <v>98</v>
      </c>
      <c r="BS2839" s="1" t="s">
        <v>73</v>
      </c>
      <c r="BT2839" s="2">
        <v>40908</v>
      </c>
      <c r="BU2839" s="1">
        <v>0</v>
      </c>
      <c r="BV2839" s="1">
        <v>0</v>
      </c>
      <c r="BW2839" s="1">
        <v>0</v>
      </c>
      <c r="BX2839" s="1">
        <v>0</v>
      </c>
    </row>
    <row r="2840" spans="4:76" hidden="1" x14ac:dyDescent="0.25">
      <c r="D2840" s="4"/>
      <c r="E2840" s="5">
        <f t="shared" si="181"/>
        <v>0</v>
      </c>
      <c r="F2840" s="5">
        <f t="shared" si="182"/>
        <v>0</v>
      </c>
      <c r="H2840" s="5" t="str">
        <f t="shared" si="183"/>
        <v>Done</v>
      </c>
      <c r="I2840" s="6" t="str">
        <f t="shared" si="184"/>
        <v>In Service</v>
      </c>
      <c r="J2840" s="1" t="s">
        <v>6101</v>
      </c>
      <c r="P2840" s="1" t="str">
        <f t="shared" si="185"/>
        <v>ERIS</v>
      </c>
      <c r="R2840" s="1">
        <f t="shared" si="186"/>
        <v>400</v>
      </c>
      <c r="T2840" s="1" t="str">
        <f t="shared" si="187"/>
        <v>Wind</v>
      </c>
      <c r="U2840" s="1" t="str">
        <f t="shared" si="188"/>
        <v>Atchison County</v>
      </c>
      <c r="V2840" s="1" t="str">
        <f t="shared" si="189"/>
        <v>MO</v>
      </c>
      <c r="AB2840" s="1"/>
      <c r="AC2840" s="1"/>
      <c r="AJ2840" s="5"/>
      <c r="AK2840" s="5"/>
      <c r="AL2840" s="5"/>
      <c r="AM2840" s="5"/>
      <c r="AN2840" s="5"/>
      <c r="AO2840" s="5"/>
      <c r="AP2840" s="5"/>
      <c r="AQ2840" s="5"/>
      <c r="AR2840" s="5"/>
      <c r="AS2840" s="5"/>
      <c r="AT2840" s="5"/>
      <c r="AU2840" s="5"/>
      <c r="BB2840" s="1" t="s">
        <v>58</v>
      </c>
      <c r="BC2840" s="2">
        <v>38776</v>
      </c>
      <c r="BE2840" s="2">
        <v>42171</v>
      </c>
      <c r="BG2840" s="1" t="s">
        <v>251</v>
      </c>
      <c r="BH2840" s="1" t="s">
        <v>1913</v>
      </c>
      <c r="BI2840" s="1" t="s">
        <v>488</v>
      </c>
      <c r="BM2840" s="1" t="s">
        <v>62</v>
      </c>
      <c r="BN2840" s="1" t="s">
        <v>6102</v>
      </c>
      <c r="BO2840" s="1">
        <v>400</v>
      </c>
      <c r="BP2840" s="1">
        <v>400</v>
      </c>
      <c r="BQ2840" s="1" t="s">
        <v>97</v>
      </c>
      <c r="BR2840" s="1" t="s">
        <v>98</v>
      </c>
      <c r="BS2840" s="1" t="s">
        <v>65</v>
      </c>
      <c r="BU2840" s="1">
        <v>0</v>
      </c>
      <c r="BV2840" s="1">
        <v>0</v>
      </c>
      <c r="BW2840" s="1">
        <v>0</v>
      </c>
      <c r="BX2840" s="1">
        <v>0</v>
      </c>
    </row>
    <row r="2841" spans="4:76" hidden="1" x14ac:dyDescent="0.25">
      <c r="D2841" s="4"/>
      <c r="E2841" s="5">
        <f t="shared" si="181"/>
        <v>0</v>
      </c>
      <c r="F2841" s="5">
        <f t="shared" si="182"/>
        <v>0</v>
      </c>
      <c r="H2841" s="5" t="str">
        <f t="shared" si="183"/>
        <v>Done</v>
      </c>
      <c r="I2841" s="6" t="str">
        <f t="shared" si="184"/>
        <v>Withdrawn</v>
      </c>
      <c r="J2841" s="1" t="s">
        <v>6103</v>
      </c>
      <c r="P2841" s="1" t="str">
        <f t="shared" si="185"/>
        <v>NRIS</v>
      </c>
      <c r="R2841" s="1">
        <f t="shared" si="186"/>
        <v>100.8</v>
      </c>
      <c r="T2841" s="1" t="str">
        <f t="shared" si="187"/>
        <v>Wind</v>
      </c>
      <c r="U2841" s="1" t="str">
        <f t="shared" si="188"/>
        <v>Crawford County</v>
      </c>
      <c r="V2841" s="1" t="str">
        <f t="shared" si="189"/>
        <v>IA</v>
      </c>
      <c r="AB2841" s="1"/>
      <c r="AC2841" s="1"/>
      <c r="AJ2841" s="5"/>
      <c r="AK2841" s="5"/>
      <c r="AL2841" s="5"/>
      <c r="AM2841" s="5"/>
      <c r="AN2841" s="5"/>
      <c r="AO2841" s="5"/>
      <c r="AP2841" s="5"/>
      <c r="AQ2841" s="5"/>
      <c r="AR2841" s="5"/>
      <c r="AS2841" s="5"/>
      <c r="AT2841" s="5"/>
      <c r="AU2841" s="5"/>
      <c r="BB2841" s="1" t="s">
        <v>58</v>
      </c>
      <c r="BC2841" s="2">
        <v>39073</v>
      </c>
      <c r="BE2841" s="2">
        <v>40051</v>
      </c>
      <c r="BG2841" s="1" t="s">
        <v>251</v>
      </c>
      <c r="BH2841" s="1" t="s">
        <v>1374</v>
      </c>
      <c r="BI2841" s="1" t="s">
        <v>89</v>
      </c>
      <c r="BM2841" s="1" t="s">
        <v>126</v>
      </c>
      <c r="BN2841" s="1" t="s">
        <v>6104</v>
      </c>
      <c r="BO2841" s="1">
        <v>100.8</v>
      </c>
      <c r="BP2841" s="1">
        <v>100.8</v>
      </c>
      <c r="BQ2841" s="1" t="s">
        <v>97</v>
      </c>
      <c r="BR2841" s="1" t="s">
        <v>98</v>
      </c>
      <c r="BS2841" s="1" t="s">
        <v>73</v>
      </c>
      <c r="BT2841" s="2">
        <v>42004</v>
      </c>
      <c r="BU2841" s="1">
        <v>0</v>
      </c>
      <c r="BV2841" s="1">
        <v>0</v>
      </c>
      <c r="BW2841" s="1">
        <v>0</v>
      </c>
      <c r="BX2841" s="1">
        <v>0</v>
      </c>
    </row>
    <row r="2842" spans="4:76" hidden="1" x14ac:dyDescent="0.25">
      <c r="D2842" s="4"/>
      <c r="E2842" s="5">
        <f t="shared" si="181"/>
        <v>0</v>
      </c>
      <c r="F2842" s="5">
        <f t="shared" si="182"/>
        <v>0</v>
      </c>
      <c r="H2842" s="5" t="str">
        <f t="shared" si="183"/>
        <v>Done</v>
      </c>
      <c r="I2842" s="6" t="str">
        <f t="shared" si="184"/>
        <v>In Service</v>
      </c>
      <c r="J2842" s="1" t="s">
        <v>6105</v>
      </c>
      <c r="P2842" s="1" t="str">
        <f t="shared" si="185"/>
        <v>NRIS</v>
      </c>
      <c r="R2842" s="1">
        <f t="shared" si="186"/>
        <v>250</v>
      </c>
      <c r="T2842" s="1" t="str">
        <f t="shared" si="187"/>
        <v>Wind</v>
      </c>
      <c r="U2842" s="1" t="str">
        <f t="shared" si="188"/>
        <v>Madison County</v>
      </c>
      <c r="V2842" s="1" t="str">
        <f t="shared" si="189"/>
        <v>IA</v>
      </c>
      <c r="AB2842" s="1"/>
      <c r="AC2842" s="1"/>
      <c r="AJ2842" s="5"/>
      <c r="AK2842" s="5"/>
      <c r="AL2842" s="5"/>
      <c r="AM2842" s="5"/>
      <c r="AN2842" s="5"/>
      <c r="AO2842" s="5"/>
      <c r="AP2842" s="5"/>
      <c r="AQ2842" s="5"/>
      <c r="AR2842" s="5"/>
      <c r="AS2842" s="5"/>
      <c r="AT2842" s="5"/>
      <c r="AU2842" s="5"/>
      <c r="BB2842" s="1" t="s">
        <v>58</v>
      </c>
      <c r="BC2842" s="2">
        <v>39134</v>
      </c>
      <c r="BE2842" s="2">
        <v>40091</v>
      </c>
      <c r="BF2842" s="2">
        <v>40878</v>
      </c>
      <c r="BG2842" s="1" t="s">
        <v>251</v>
      </c>
      <c r="BH2842" s="1" t="s">
        <v>620</v>
      </c>
      <c r="BI2842" s="1" t="s">
        <v>89</v>
      </c>
      <c r="BM2842" s="1" t="s">
        <v>126</v>
      </c>
      <c r="BN2842" s="1" t="s">
        <v>6106</v>
      </c>
      <c r="BO2842" s="1">
        <v>250</v>
      </c>
      <c r="BP2842" s="1">
        <v>250</v>
      </c>
      <c r="BQ2842" s="1" t="s">
        <v>97</v>
      </c>
      <c r="BR2842" s="1" t="s">
        <v>98</v>
      </c>
      <c r="BS2842" s="1" t="s">
        <v>65</v>
      </c>
      <c r="BT2842" s="2">
        <v>39813</v>
      </c>
      <c r="BU2842" s="1">
        <v>0</v>
      </c>
      <c r="BV2842" s="1">
        <v>0</v>
      </c>
      <c r="BW2842" s="1">
        <v>0</v>
      </c>
      <c r="BX2842" s="1">
        <v>0</v>
      </c>
    </row>
    <row r="2843" spans="4:76" hidden="1" x14ac:dyDescent="0.25">
      <c r="D2843" s="4"/>
      <c r="E2843" s="5">
        <f t="shared" si="181"/>
        <v>0</v>
      </c>
      <c r="F2843" s="5">
        <f t="shared" si="182"/>
        <v>0</v>
      </c>
      <c r="H2843" s="5" t="str">
        <f t="shared" si="183"/>
        <v>Done</v>
      </c>
      <c r="I2843" s="6" t="str">
        <f t="shared" si="184"/>
        <v>In Service</v>
      </c>
      <c r="J2843" s="1" t="s">
        <v>6107</v>
      </c>
      <c r="P2843" s="1">
        <f t="shared" si="185"/>
        <v>0</v>
      </c>
      <c r="R2843" s="1">
        <f t="shared" si="186"/>
        <v>80</v>
      </c>
      <c r="T2843" s="1" t="str">
        <f t="shared" si="187"/>
        <v>Wind</v>
      </c>
      <c r="U2843" s="1" t="str">
        <f t="shared" si="188"/>
        <v>Calhoun County</v>
      </c>
      <c r="V2843" s="1" t="str">
        <f t="shared" si="189"/>
        <v>IA</v>
      </c>
      <c r="AB2843" s="1"/>
      <c r="AC2843" s="1"/>
      <c r="AJ2843" s="5"/>
      <c r="AK2843" s="5"/>
      <c r="AL2843" s="5"/>
      <c r="AM2843" s="5"/>
      <c r="AN2843" s="5"/>
      <c r="AO2843" s="5"/>
      <c r="AP2843" s="5"/>
      <c r="AQ2843" s="5"/>
      <c r="AR2843" s="5"/>
      <c r="AS2843" s="5"/>
      <c r="AT2843" s="5"/>
      <c r="AU2843" s="5"/>
      <c r="BB2843" s="1" t="s">
        <v>58</v>
      </c>
      <c r="BC2843" s="2">
        <v>1</v>
      </c>
      <c r="BE2843" s="2">
        <v>42128</v>
      </c>
      <c r="BG2843" s="1" t="s">
        <v>251</v>
      </c>
      <c r="BH2843" s="1" t="s">
        <v>1766</v>
      </c>
      <c r="BI2843" s="1" t="s">
        <v>89</v>
      </c>
      <c r="BL2843" s="1" t="s">
        <v>134</v>
      </c>
      <c r="BN2843" s="1" t="s">
        <v>6108</v>
      </c>
      <c r="BO2843" s="1">
        <v>80</v>
      </c>
      <c r="BP2843" s="1">
        <v>80</v>
      </c>
      <c r="BQ2843" s="1" t="s">
        <v>97</v>
      </c>
      <c r="BR2843" s="1" t="s">
        <v>98</v>
      </c>
      <c r="BS2843" s="1" t="s">
        <v>65</v>
      </c>
      <c r="BT2843" s="2">
        <v>39753</v>
      </c>
      <c r="BU2843" s="1">
        <v>0</v>
      </c>
      <c r="BV2843" s="1">
        <v>0</v>
      </c>
      <c r="BW2843" s="1">
        <v>0</v>
      </c>
      <c r="BX2843" s="1">
        <v>0</v>
      </c>
    </row>
    <row r="2844" spans="4:76" hidden="1" x14ac:dyDescent="0.25">
      <c r="D2844" s="4"/>
      <c r="E2844" s="5">
        <f t="shared" si="181"/>
        <v>0</v>
      </c>
      <c r="F2844" s="5">
        <f t="shared" si="182"/>
        <v>0</v>
      </c>
      <c r="H2844" s="5" t="str">
        <f t="shared" si="183"/>
        <v>Done</v>
      </c>
      <c r="I2844" s="6" t="str">
        <f t="shared" si="184"/>
        <v>In Service</v>
      </c>
      <c r="J2844" s="1" t="s">
        <v>6109</v>
      </c>
      <c r="P2844" s="1" t="str">
        <f t="shared" si="185"/>
        <v>NRIS</v>
      </c>
      <c r="R2844" s="1">
        <f t="shared" si="186"/>
        <v>200</v>
      </c>
      <c r="T2844" s="1" t="str">
        <f t="shared" si="187"/>
        <v>Wind</v>
      </c>
      <c r="U2844" s="1" t="str">
        <f t="shared" si="188"/>
        <v>Adair County</v>
      </c>
      <c r="V2844" s="1" t="str">
        <f t="shared" si="189"/>
        <v>IA</v>
      </c>
      <c r="AB2844" s="1"/>
      <c r="AC2844" s="1"/>
      <c r="AJ2844" s="5"/>
      <c r="AK2844" s="5"/>
      <c r="AL2844" s="5"/>
      <c r="AM2844" s="5"/>
      <c r="AN2844" s="5"/>
      <c r="AO2844" s="5"/>
      <c r="AP2844" s="5"/>
      <c r="AQ2844" s="5"/>
      <c r="AR2844" s="5"/>
      <c r="AS2844" s="5"/>
      <c r="AT2844" s="5"/>
      <c r="AU2844" s="5"/>
      <c r="BB2844" s="1" t="s">
        <v>58</v>
      </c>
      <c r="BC2844" s="2">
        <v>39136</v>
      </c>
      <c r="BE2844" s="2">
        <v>40056</v>
      </c>
      <c r="BF2844" s="2">
        <v>41169</v>
      </c>
      <c r="BG2844" s="1" t="s">
        <v>251</v>
      </c>
      <c r="BH2844" s="1" t="s">
        <v>967</v>
      </c>
      <c r="BI2844" s="1" t="s">
        <v>89</v>
      </c>
      <c r="BM2844" s="1" t="s">
        <v>126</v>
      </c>
      <c r="BN2844" s="1" t="s">
        <v>6110</v>
      </c>
      <c r="BO2844" s="1">
        <v>200</v>
      </c>
      <c r="BP2844" s="1">
        <v>200</v>
      </c>
      <c r="BQ2844" s="1" t="s">
        <v>97</v>
      </c>
      <c r="BR2844" s="1" t="s">
        <v>98</v>
      </c>
      <c r="BS2844" s="1" t="s">
        <v>65</v>
      </c>
      <c r="BT2844" s="2">
        <v>39600</v>
      </c>
      <c r="BU2844" s="1">
        <v>0</v>
      </c>
      <c r="BV2844" s="1">
        <v>0</v>
      </c>
      <c r="BW2844" s="1">
        <v>0</v>
      </c>
      <c r="BX2844" s="1">
        <v>0</v>
      </c>
    </row>
    <row r="2845" spans="4:76" hidden="1" x14ac:dyDescent="0.25">
      <c r="D2845" s="4"/>
      <c r="E2845" s="5">
        <f t="shared" si="181"/>
        <v>0</v>
      </c>
      <c r="F2845" s="5">
        <f t="shared" si="182"/>
        <v>0</v>
      </c>
      <c r="H2845" s="5" t="str">
        <f t="shared" si="183"/>
        <v>Done</v>
      </c>
      <c r="I2845" s="6" t="str">
        <f t="shared" si="184"/>
        <v>In Service</v>
      </c>
      <c r="J2845" s="1" t="s">
        <v>6111</v>
      </c>
      <c r="P2845" s="1" t="str">
        <f t="shared" si="185"/>
        <v>NRIS</v>
      </c>
      <c r="R2845" s="1">
        <f t="shared" si="186"/>
        <v>500</v>
      </c>
      <c r="T2845" s="1" t="str">
        <f t="shared" si="187"/>
        <v>Wind</v>
      </c>
      <c r="U2845" s="1" t="str">
        <f t="shared" si="188"/>
        <v>O'Brien County</v>
      </c>
      <c r="V2845" s="1" t="str">
        <f t="shared" si="189"/>
        <v>IA</v>
      </c>
      <c r="AB2845" s="1"/>
      <c r="AC2845" s="1"/>
      <c r="AJ2845" s="5"/>
      <c r="AK2845" s="5"/>
      <c r="AL2845" s="5"/>
      <c r="AM2845" s="5"/>
      <c r="AN2845" s="5"/>
      <c r="AO2845" s="5"/>
      <c r="AP2845" s="5"/>
      <c r="AQ2845" s="5"/>
      <c r="AR2845" s="5"/>
      <c r="AS2845" s="5"/>
      <c r="AT2845" s="5"/>
      <c r="AU2845" s="5"/>
      <c r="BB2845" s="1" t="s">
        <v>58</v>
      </c>
      <c r="BC2845" s="2">
        <v>39149</v>
      </c>
      <c r="BE2845" s="2">
        <v>40053</v>
      </c>
      <c r="BF2845" s="2">
        <v>42149</v>
      </c>
      <c r="BG2845" s="1" t="s">
        <v>251</v>
      </c>
      <c r="BH2845" s="1" t="s">
        <v>254</v>
      </c>
      <c r="BI2845" s="1" t="s">
        <v>89</v>
      </c>
      <c r="BL2845" s="1" t="s">
        <v>599</v>
      </c>
      <c r="BM2845" s="1" t="s">
        <v>126</v>
      </c>
      <c r="BN2845" s="1" t="s">
        <v>6112</v>
      </c>
      <c r="BO2845" s="1">
        <v>500</v>
      </c>
      <c r="BP2845" s="1">
        <v>500</v>
      </c>
      <c r="BQ2845" s="1" t="s">
        <v>97</v>
      </c>
      <c r="BR2845" s="1" t="s">
        <v>98</v>
      </c>
      <c r="BS2845" s="1" t="s">
        <v>65</v>
      </c>
      <c r="BU2845" s="1">
        <v>0</v>
      </c>
      <c r="BV2845" s="1">
        <v>0</v>
      </c>
      <c r="BW2845" s="1">
        <v>0</v>
      </c>
      <c r="BX2845" s="1">
        <v>0</v>
      </c>
    </row>
    <row r="2846" spans="4:76" hidden="1" x14ac:dyDescent="0.25">
      <c r="D2846" s="4"/>
      <c r="E2846" s="5">
        <f t="shared" si="181"/>
        <v>0</v>
      </c>
      <c r="F2846" s="5">
        <f t="shared" si="182"/>
        <v>0</v>
      </c>
      <c r="H2846" s="5" t="str">
        <f t="shared" si="183"/>
        <v>Done</v>
      </c>
      <c r="I2846" s="6" t="str">
        <f t="shared" si="184"/>
        <v>In Service</v>
      </c>
      <c r="J2846" s="1" t="s">
        <v>6113</v>
      </c>
      <c r="P2846" s="1" t="str">
        <f t="shared" si="185"/>
        <v>NRIS</v>
      </c>
      <c r="R2846" s="1">
        <f t="shared" si="186"/>
        <v>100</v>
      </c>
      <c r="T2846" s="1" t="str">
        <f t="shared" si="187"/>
        <v>Wind</v>
      </c>
      <c r="U2846" s="1" t="str">
        <f t="shared" si="188"/>
        <v>Adair County</v>
      </c>
      <c r="V2846" s="1" t="str">
        <f t="shared" si="189"/>
        <v>IA</v>
      </c>
      <c r="AB2846" s="1"/>
      <c r="AC2846" s="1"/>
      <c r="AJ2846" s="5"/>
      <c r="AK2846" s="5"/>
      <c r="AL2846" s="5"/>
      <c r="AM2846" s="5"/>
      <c r="AN2846" s="5"/>
      <c r="AO2846" s="5"/>
      <c r="AP2846" s="5"/>
      <c r="AQ2846" s="5"/>
      <c r="AR2846" s="5"/>
      <c r="AS2846" s="5"/>
      <c r="AT2846" s="5"/>
      <c r="AU2846" s="5"/>
      <c r="BB2846" s="1" t="s">
        <v>58</v>
      </c>
      <c r="BC2846" s="2">
        <v>39189</v>
      </c>
      <c r="BE2846" s="2">
        <v>40056</v>
      </c>
      <c r="BF2846" s="2">
        <v>41211</v>
      </c>
      <c r="BG2846" s="1" t="s">
        <v>251</v>
      </c>
      <c r="BH2846" s="1" t="s">
        <v>967</v>
      </c>
      <c r="BI2846" s="1" t="s">
        <v>89</v>
      </c>
      <c r="BM2846" s="1" t="s">
        <v>126</v>
      </c>
      <c r="BN2846" s="1" t="s">
        <v>6110</v>
      </c>
      <c r="BO2846" s="1">
        <v>100</v>
      </c>
      <c r="BP2846" s="1">
        <v>100</v>
      </c>
      <c r="BQ2846" s="1" t="s">
        <v>97</v>
      </c>
      <c r="BR2846" s="1" t="s">
        <v>98</v>
      </c>
      <c r="BS2846" s="1" t="s">
        <v>65</v>
      </c>
      <c r="BT2846" s="2">
        <v>40087</v>
      </c>
      <c r="BU2846" s="1">
        <v>0</v>
      </c>
      <c r="BV2846" s="1">
        <v>0</v>
      </c>
      <c r="BW2846" s="1">
        <v>0</v>
      </c>
      <c r="BX2846" s="1">
        <v>0</v>
      </c>
    </row>
    <row r="2847" spans="4:76" hidden="1" x14ac:dyDescent="0.25">
      <c r="D2847" s="4"/>
      <c r="E2847" s="5" t="str">
        <f t="shared" si="181"/>
        <v>DPP-2012-AUG</v>
      </c>
      <c r="F2847" s="5" t="str">
        <f t="shared" si="182"/>
        <v>West</v>
      </c>
      <c r="H2847" s="5" t="str">
        <f t="shared" si="183"/>
        <v>Done</v>
      </c>
      <c r="I2847" s="6" t="str">
        <f t="shared" si="184"/>
        <v>In Service</v>
      </c>
      <c r="J2847" s="1" t="s">
        <v>6114</v>
      </c>
      <c r="P2847" s="1" t="str">
        <f t="shared" si="185"/>
        <v>NRIS</v>
      </c>
      <c r="R2847" s="1">
        <f t="shared" si="186"/>
        <v>250</v>
      </c>
      <c r="T2847" s="1" t="str">
        <f t="shared" si="187"/>
        <v>Wind</v>
      </c>
      <c r="U2847" s="1" t="str">
        <f t="shared" si="188"/>
        <v>Webster County</v>
      </c>
      <c r="V2847" s="1" t="str">
        <f t="shared" si="189"/>
        <v>IA</v>
      </c>
      <c r="AB2847" s="1"/>
      <c r="AC2847" s="1"/>
      <c r="AJ2847" s="5"/>
      <c r="AK2847" s="5"/>
      <c r="AL2847" s="5"/>
      <c r="AM2847" s="5"/>
      <c r="AN2847" s="5"/>
      <c r="AO2847" s="5"/>
      <c r="AP2847" s="5"/>
      <c r="AQ2847" s="5"/>
      <c r="AR2847" s="5"/>
      <c r="AS2847" s="5"/>
      <c r="AT2847" s="5"/>
      <c r="AU2847" s="5"/>
      <c r="BB2847" s="1" t="s">
        <v>58</v>
      </c>
      <c r="BC2847" s="2">
        <v>39280</v>
      </c>
      <c r="BE2847" s="2">
        <v>42128</v>
      </c>
      <c r="BF2847" s="2">
        <v>41909</v>
      </c>
      <c r="BG2847" s="1" t="s">
        <v>251</v>
      </c>
      <c r="BH2847" s="1" t="s">
        <v>2117</v>
      </c>
      <c r="BI2847" s="1" t="s">
        <v>89</v>
      </c>
      <c r="BJ2847" s="1" t="s">
        <v>1435</v>
      </c>
      <c r="BK2847" s="1" t="s">
        <v>725</v>
      </c>
      <c r="BL2847" s="1" t="s">
        <v>77</v>
      </c>
      <c r="BM2847" s="1" t="s">
        <v>126</v>
      </c>
      <c r="BN2847" s="1" t="s">
        <v>6115</v>
      </c>
      <c r="BO2847" s="1">
        <v>250</v>
      </c>
      <c r="BP2847" s="1">
        <v>250</v>
      </c>
      <c r="BQ2847" s="1" t="s">
        <v>97</v>
      </c>
      <c r="BR2847" s="1" t="s">
        <v>98</v>
      </c>
      <c r="BS2847" s="1" t="s">
        <v>65</v>
      </c>
      <c r="BT2847" s="2">
        <v>39783</v>
      </c>
      <c r="BU2847" s="1">
        <v>0</v>
      </c>
      <c r="BV2847" s="1">
        <v>0</v>
      </c>
      <c r="BW2847" s="1">
        <v>0</v>
      </c>
      <c r="BX2847" s="1">
        <v>0</v>
      </c>
    </row>
    <row r="2848" spans="4:76" hidden="1" x14ac:dyDescent="0.25">
      <c r="D2848" s="4"/>
      <c r="E2848" s="5">
        <f t="shared" si="181"/>
        <v>0</v>
      </c>
      <c r="F2848" s="5">
        <f t="shared" si="182"/>
        <v>0</v>
      </c>
      <c r="H2848" s="5" t="str">
        <f t="shared" si="183"/>
        <v>Withdrawn</v>
      </c>
      <c r="I2848" s="6" t="str">
        <f t="shared" si="184"/>
        <v>Not Started</v>
      </c>
      <c r="J2848" s="1" t="s">
        <v>6116</v>
      </c>
      <c r="P2848" s="1" t="str">
        <f t="shared" si="185"/>
        <v>ERIS</v>
      </c>
      <c r="R2848" s="1">
        <f t="shared" si="186"/>
        <v>14</v>
      </c>
      <c r="T2848" s="1">
        <f t="shared" si="187"/>
        <v>0</v>
      </c>
      <c r="U2848" s="1" t="str">
        <f t="shared" si="188"/>
        <v>Pipestone County</v>
      </c>
      <c r="V2848" s="1" t="str">
        <f t="shared" si="189"/>
        <v>MN</v>
      </c>
      <c r="AB2848" s="1"/>
      <c r="AC2848" s="1"/>
      <c r="AJ2848" s="5"/>
      <c r="AK2848" s="5"/>
      <c r="AL2848" s="5"/>
      <c r="AM2848" s="5"/>
      <c r="AN2848" s="5"/>
      <c r="AO2848" s="5"/>
      <c r="AP2848" s="5"/>
      <c r="AQ2848" s="5"/>
      <c r="AR2848" s="5"/>
      <c r="AS2848" s="5"/>
      <c r="AT2848" s="5"/>
      <c r="AU2848" s="5"/>
      <c r="BB2848" s="1" t="s">
        <v>73</v>
      </c>
      <c r="BC2848" s="2">
        <v>37331</v>
      </c>
      <c r="BG2848" s="1" t="s">
        <v>91</v>
      </c>
      <c r="BH2848" s="1" t="s">
        <v>169</v>
      </c>
      <c r="BI2848" s="1" t="s">
        <v>93</v>
      </c>
      <c r="BM2848" s="1" t="s">
        <v>62</v>
      </c>
      <c r="BN2848" s="1" t="s">
        <v>78</v>
      </c>
      <c r="BO2848" s="1">
        <v>14</v>
      </c>
      <c r="BP2848" s="1">
        <v>14</v>
      </c>
      <c r="BS2848" s="1" t="s">
        <v>84</v>
      </c>
      <c r="BT2848" s="2">
        <v>38139</v>
      </c>
      <c r="BU2848" s="1">
        <v>0</v>
      </c>
      <c r="BV2848" s="1">
        <v>0</v>
      </c>
      <c r="BW2848" s="1">
        <v>0</v>
      </c>
      <c r="BX2848" s="1">
        <v>0</v>
      </c>
    </row>
    <row r="2849" spans="4:76" hidden="1" x14ac:dyDescent="0.25">
      <c r="D2849" s="4"/>
      <c r="E2849" s="5">
        <f t="shared" si="181"/>
        <v>0</v>
      </c>
      <c r="F2849" s="5">
        <f t="shared" si="182"/>
        <v>0</v>
      </c>
      <c r="H2849" s="5" t="str">
        <f t="shared" si="183"/>
        <v>Withdrawn</v>
      </c>
      <c r="I2849" s="6" t="str">
        <f t="shared" si="184"/>
        <v>Not Started</v>
      </c>
      <c r="J2849" s="1" t="s">
        <v>6117</v>
      </c>
      <c r="P2849" s="1" t="str">
        <f t="shared" si="185"/>
        <v>ERIS</v>
      </c>
      <c r="R2849" s="1">
        <f t="shared" si="186"/>
        <v>600</v>
      </c>
      <c r="T2849" s="1">
        <f t="shared" si="187"/>
        <v>0</v>
      </c>
      <c r="U2849" s="1" t="str">
        <f t="shared" si="188"/>
        <v>Muscatine County</v>
      </c>
      <c r="V2849" s="1" t="str">
        <f t="shared" si="189"/>
        <v>IA</v>
      </c>
      <c r="AB2849" s="1"/>
      <c r="AC2849" s="1"/>
      <c r="AJ2849" s="5"/>
      <c r="AK2849" s="5"/>
      <c r="AL2849" s="5"/>
      <c r="AM2849" s="5"/>
      <c r="AN2849" s="5"/>
      <c r="AO2849" s="5"/>
      <c r="AP2849" s="5"/>
      <c r="AQ2849" s="5"/>
      <c r="AR2849" s="5"/>
      <c r="AS2849" s="5"/>
      <c r="AT2849" s="5"/>
      <c r="AU2849" s="5"/>
      <c r="BB2849" s="1" t="s">
        <v>73</v>
      </c>
      <c r="BC2849" s="2">
        <v>37347</v>
      </c>
      <c r="BG2849" s="1" t="s">
        <v>87</v>
      </c>
      <c r="BH2849" s="1" t="s">
        <v>713</v>
      </c>
      <c r="BI2849" s="1" t="s">
        <v>89</v>
      </c>
      <c r="BM2849" s="1" t="s">
        <v>62</v>
      </c>
      <c r="BN2849" s="1" t="s">
        <v>78</v>
      </c>
      <c r="BO2849" s="1">
        <v>600</v>
      </c>
      <c r="BP2849" s="1">
        <v>600</v>
      </c>
      <c r="BS2849" s="1" t="s">
        <v>84</v>
      </c>
      <c r="BT2849" s="2">
        <v>37926</v>
      </c>
      <c r="BU2849" s="1">
        <v>0</v>
      </c>
      <c r="BV2849" s="1">
        <v>0</v>
      </c>
      <c r="BW2849" s="1">
        <v>0</v>
      </c>
      <c r="BX2849" s="1">
        <v>0</v>
      </c>
    </row>
    <row r="2850" spans="4:76" hidden="1" x14ac:dyDescent="0.25">
      <c r="D2850" s="4"/>
      <c r="E2850" s="5" t="str">
        <f t="shared" si="181"/>
        <v>DPP-2012-AUG</v>
      </c>
      <c r="F2850" s="5" t="str">
        <f t="shared" si="182"/>
        <v>WEST</v>
      </c>
      <c r="H2850" s="5" t="str">
        <f t="shared" si="183"/>
        <v>Done</v>
      </c>
      <c r="I2850" s="6" t="str">
        <f t="shared" si="184"/>
        <v>In Service</v>
      </c>
      <c r="J2850" s="1" t="s">
        <v>6118</v>
      </c>
      <c r="P2850" s="1" t="str">
        <f t="shared" si="185"/>
        <v>NRIS</v>
      </c>
      <c r="R2850" s="1">
        <f t="shared" si="186"/>
        <v>12</v>
      </c>
      <c r="T2850" s="1" t="str">
        <f t="shared" si="187"/>
        <v>Wind</v>
      </c>
      <c r="U2850" s="1" t="str">
        <f t="shared" si="188"/>
        <v>Calhoun County</v>
      </c>
      <c r="V2850" s="1" t="str">
        <f t="shared" si="189"/>
        <v>IA</v>
      </c>
      <c r="AB2850" s="1"/>
      <c r="AC2850" s="1"/>
      <c r="AJ2850" s="5"/>
      <c r="AK2850" s="5"/>
      <c r="AL2850" s="5"/>
      <c r="AM2850" s="5"/>
      <c r="AN2850" s="5"/>
      <c r="AO2850" s="5"/>
      <c r="AP2850" s="5"/>
      <c r="AQ2850" s="5"/>
      <c r="AR2850" s="5"/>
      <c r="AS2850" s="5"/>
      <c r="AT2850" s="5"/>
      <c r="AU2850" s="5"/>
      <c r="BB2850" s="1" t="s">
        <v>58</v>
      </c>
      <c r="BC2850" s="2">
        <v>39463</v>
      </c>
      <c r="BE2850" s="2">
        <v>42079</v>
      </c>
      <c r="BF2850" s="2">
        <v>40846</v>
      </c>
      <c r="BG2850" s="1" t="s">
        <v>251</v>
      </c>
      <c r="BH2850" s="1" t="s">
        <v>1766</v>
      </c>
      <c r="BI2850" s="1" t="s">
        <v>89</v>
      </c>
      <c r="BJ2850" s="1" t="s">
        <v>1435</v>
      </c>
      <c r="BK2850" s="1" t="s">
        <v>1436</v>
      </c>
      <c r="BL2850" s="1" t="s">
        <v>77</v>
      </c>
      <c r="BM2850" s="1" t="s">
        <v>126</v>
      </c>
      <c r="BN2850" s="1" t="s">
        <v>6119</v>
      </c>
      <c r="BO2850" s="1">
        <v>12</v>
      </c>
      <c r="BP2850" s="1">
        <v>12</v>
      </c>
      <c r="BQ2850" s="1" t="s">
        <v>97</v>
      </c>
      <c r="BR2850" s="1" t="s">
        <v>98</v>
      </c>
      <c r="BS2850" s="1" t="s">
        <v>65</v>
      </c>
      <c r="BT2850" s="2">
        <v>40513</v>
      </c>
      <c r="BU2850" s="1">
        <v>0</v>
      </c>
      <c r="BV2850" s="1">
        <v>0</v>
      </c>
      <c r="BW2850" s="1">
        <v>0</v>
      </c>
      <c r="BX2850" s="1">
        <v>0</v>
      </c>
    </row>
    <row r="2851" spans="4:76" hidden="1" x14ac:dyDescent="0.25">
      <c r="D2851" s="4"/>
      <c r="E2851" s="5">
        <f t="shared" si="181"/>
        <v>0</v>
      </c>
      <c r="F2851" s="5">
        <f t="shared" si="182"/>
        <v>0</v>
      </c>
      <c r="H2851" s="5" t="str">
        <f t="shared" si="183"/>
        <v>Withdrawn</v>
      </c>
      <c r="I2851" s="6" t="str">
        <f t="shared" si="184"/>
        <v>Not Started</v>
      </c>
      <c r="J2851" s="1" t="s">
        <v>6120</v>
      </c>
      <c r="P2851" s="1" t="str">
        <f t="shared" si="185"/>
        <v>ERIS</v>
      </c>
      <c r="R2851" s="1">
        <f t="shared" si="186"/>
        <v>300</v>
      </c>
      <c r="T2851" s="1">
        <f t="shared" si="187"/>
        <v>0</v>
      </c>
      <c r="U2851" s="1" t="str">
        <f t="shared" si="188"/>
        <v>Saginaw County</v>
      </c>
      <c r="V2851" s="1" t="str">
        <f t="shared" si="189"/>
        <v>MI</v>
      </c>
      <c r="AB2851" s="1"/>
      <c r="AC2851" s="1"/>
      <c r="AJ2851" s="5"/>
      <c r="AK2851" s="5"/>
      <c r="AL2851" s="5"/>
      <c r="AM2851" s="5"/>
      <c r="AN2851" s="5"/>
      <c r="AO2851" s="5"/>
      <c r="AP2851" s="5"/>
      <c r="AQ2851" s="5"/>
      <c r="AR2851" s="5"/>
      <c r="AS2851" s="5"/>
      <c r="AT2851" s="5"/>
      <c r="AU2851" s="5"/>
      <c r="BB2851" s="1" t="s">
        <v>73</v>
      </c>
      <c r="BC2851" s="2">
        <v>36109</v>
      </c>
      <c r="BG2851" s="1" t="s">
        <v>139</v>
      </c>
      <c r="BH2851" s="1" t="s">
        <v>3325</v>
      </c>
      <c r="BI2851" s="1" t="s">
        <v>130</v>
      </c>
      <c r="BM2851" s="1" t="s">
        <v>62</v>
      </c>
      <c r="BN2851" s="1" t="s">
        <v>78</v>
      </c>
      <c r="BO2851" s="1">
        <v>300</v>
      </c>
      <c r="BP2851" s="1">
        <v>300</v>
      </c>
      <c r="BS2851" s="1" t="s">
        <v>84</v>
      </c>
      <c r="BT2851" s="2">
        <v>38504</v>
      </c>
      <c r="BU2851" s="1">
        <v>0</v>
      </c>
      <c r="BV2851" s="1">
        <v>0</v>
      </c>
      <c r="BW2851" s="1">
        <v>0</v>
      </c>
      <c r="BX2851" s="1">
        <v>0</v>
      </c>
    </row>
    <row r="2852" spans="4:76" hidden="1" x14ac:dyDescent="0.25">
      <c r="D2852" s="4"/>
      <c r="E2852" s="5">
        <f t="shared" si="181"/>
        <v>0</v>
      </c>
      <c r="F2852" s="5">
        <f t="shared" si="182"/>
        <v>0</v>
      </c>
      <c r="H2852" s="5" t="str">
        <f t="shared" si="183"/>
        <v>Withdrawn</v>
      </c>
      <c r="I2852" s="6" t="str">
        <f t="shared" si="184"/>
        <v>Not Started</v>
      </c>
      <c r="J2852" s="1" t="s">
        <v>6121</v>
      </c>
      <c r="P2852" s="1" t="str">
        <f t="shared" si="185"/>
        <v>ERIS</v>
      </c>
      <c r="R2852" s="1">
        <f t="shared" si="186"/>
        <v>560</v>
      </c>
      <c r="T2852" s="1">
        <f t="shared" si="187"/>
        <v>0</v>
      </c>
      <c r="U2852" s="1" t="str">
        <f t="shared" si="188"/>
        <v>Saginaw County</v>
      </c>
      <c r="V2852" s="1" t="str">
        <f t="shared" si="189"/>
        <v>MI</v>
      </c>
      <c r="AB2852" s="1"/>
      <c r="AC2852" s="1"/>
      <c r="AJ2852" s="5"/>
      <c r="AK2852" s="5"/>
      <c r="AL2852" s="5"/>
      <c r="AM2852" s="5"/>
      <c r="AN2852" s="5"/>
      <c r="AO2852" s="5"/>
      <c r="AP2852" s="5"/>
      <c r="AQ2852" s="5"/>
      <c r="AR2852" s="5"/>
      <c r="AS2852" s="5"/>
      <c r="AT2852" s="5"/>
      <c r="AU2852" s="5"/>
      <c r="BB2852" s="1" t="s">
        <v>73</v>
      </c>
      <c r="BC2852" s="2">
        <v>36570</v>
      </c>
      <c r="BG2852" s="1" t="s">
        <v>139</v>
      </c>
      <c r="BH2852" s="1" t="s">
        <v>3325</v>
      </c>
      <c r="BI2852" s="1" t="s">
        <v>130</v>
      </c>
      <c r="BM2852" s="1" t="s">
        <v>62</v>
      </c>
      <c r="BN2852" s="1" t="s">
        <v>78</v>
      </c>
      <c r="BO2852" s="1">
        <v>560</v>
      </c>
      <c r="BP2852" s="1">
        <v>560</v>
      </c>
      <c r="BS2852" s="1" t="s">
        <v>84</v>
      </c>
      <c r="BT2852" s="2">
        <v>37408</v>
      </c>
      <c r="BU2852" s="1">
        <v>0</v>
      </c>
      <c r="BV2852" s="1">
        <v>0</v>
      </c>
      <c r="BW2852" s="1">
        <v>0</v>
      </c>
      <c r="BX2852" s="1">
        <v>0</v>
      </c>
    </row>
    <row r="2853" spans="4:76" hidden="1" x14ac:dyDescent="0.25">
      <c r="D2853" s="4"/>
      <c r="E2853" s="5">
        <f t="shared" si="181"/>
        <v>0</v>
      </c>
      <c r="F2853" s="5">
        <f t="shared" si="182"/>
        <v>0</v>
      </c>
      <c r="H2853" s="5" t="str">
        <f t="shared" si="183"/>
        <v>Withdrawn</v>
      </c>
      <c r="I2853" s="6" t="str">
        <f t="shared" si="184"/>
        <v>Not Started</v>
      </c>
      <c r="J2853" s="1" t="s">
        <v>6122</v>
      </c>
      <c r="P2853" s="1" t="str">
        <f t="shared" si="185"/>
        <v>ERIS</v>
      </c>
      <c r="R2853" s="1">
        <f t="shared" si="186"/>
        <v>875</v>
      </c>
      <c r="T2853" s="1">
        <f t="shared" si="187"/>
        <v>0</v>
      </c>
      <c r="U2853" s="1" t="str">
        <f t="shared" si="188"/>
        <v>Saginaw County</v>
      </c>
      <c r="V2853" s="1" t="str">
        <f t="shared" si="189"/>
        <v>MI</v>
      </c>
      <c r="AB2853" s="1"/>
      <c r="AC2853" s="1"/>
      <c r="AJ2853" s="5"/>
      <c r="AK2853" s="5"/>
      <c r="AL2853" s="5"/>
      <c r="AM2853" s="5"/>
      <c r="AN2853" s="5"/>
      <c r="AO2853" s="5"/>
      <c r="AP2853" s="5"/>
      <c r="AQ2853" s="5"/>
      <c r="AR2853" s="5"/>
      <c r="AS2853" s="5"/>
      <c r="AT2853" s="5"/>
      <c r="AU2853" s="5"/>
      <c r="BB2853" s="1" t="s">
        <v>73</v>
      </c>
      <c r="BC2853" s="2">
        <v>37060</v>
      </c>
      <c r="BG2853" s="1" t="s">
        <v>139</v>
      </c>
      <c r="BH2853" s="1" t="s">
        <v>3325</v>
      </c>
      <c r="BI2853" s="1" t="s">
        <v>130</v>
      </c>
      <c r="BM2853" s="1" t="s">
        <v>62</v>
      </c>
      <c r="BN2853" s="1" t="s">
        <v>78</v>
      </c>
      <c r="BO2853" s="1">
        <v>875</v>
      </c>
      <c r="BP2853" s="1">
        <v>875</v>
      </c>
      <c r="BS2853" s="1" t="s">
        <v>84</v>
      </c>
      <c r="BT2853" s="2">
        <v>36647</v>
      </c>
      <c r="BU2853" s="1">
        <v>0</v>
      </c>
      <c r="BV2853" s="1">
        <v>0</v>
      </c>
      <c r="BW2853" s="1">
        <v>0</v>
      </c>
      <c r="BX2853" s="1">
        <v>0</v>
      </c>
    </row>
    <row r="2854" spans="4:76" hidden="1" x14ac:dyDescent="0.25">
      <c r="D2854" s="4"/>
      <c r="E2854" s="5">
        <f t="shared" si="181"/>
        <v>0</v>
      </c>
      <c r="F2854" s="5">
        <f t="shared" si="182"/>
        <v>0</v>
      </c>
      <c r="H2854" s="5" t="str">
        <f t="shared" si="183"/>
        <v>Withdrawn</v>
      </c>
      <c r="I2854" s="6" t="str">
        <f t="shared" si="184"/>
        <v>Not Started</v>
      </c>
      <c r="J2854" s="1" t="s">
        <v>6123</v>
      </c>
      <c r="P2854" s="1" t="str">
        <f t="shared" si="185"/>
        <v>ERIS</v>
      </c>
      <c r="R2854" s="1">
        <f t="shared" si="186"/>
        <v>200</v>
      </c>
      <c r="T2854" s="1">
        <f t="shared" si="187"/>
        <v>0</v>
      </c>
      <c r="U2854" s="1" t="str">
        <f t="shared" si="188"/>
        <v>Cheboygan County</v>
      </c>
      <c r="V2854" s="1" t="str">
        <f t="shared" si="189"/>
        <v>MI</v>
      </c>
      <c r="AB2854" s="1"/>
      <c r="AC2854" s="1"/>
      <c r="AJ2854" s="5"/>
      <c r="AK2854" s="5"/>
      <c r="AL2854" s="5"/>
      <c r="AM2854" s="5"/>
      <c r="AN2854" s="5"/>
      <c r="AO2854" s="5"/>
      <c r="AP2854" s="5"/>
      <c r="AQ2854" s="5"/>
      <c r="AR2854" s="5"/>
      <c r="AS2854" s="5"/>
      <c r="AT2854" s="5"/>
      <c r="AU2854" s="5"/>
      <c r="BB2854" s="1" t="s">
        <v>73</v>
      </c>
      <c r="BC2854" s="2">
        <v>37071</v>
      </c>
      <c r="BG2854" s="1" t="s">
        <v>139</v>
      </c>
      <c r="BH2854" s="1" t="s">
        <v>5798</v>
      </c>
      <c r="BI2854" s="1" t="s">
        <v>130</v>
      </c>
      <c r="BM2854" s="1" t="s">
        <v>62</v>
      </c>
      <c r="BN2854" s="1" t="s">
        <v>78</v>
      </c>
      <c r="BO2854" s="1">
        <v>200</v>
      </c>
      <c r="BP2854" s="1">
        <v>200</v>
      </c>
      <c r="BS2854" s="1" t="s">
        <v>84</v>
      </c>
      <c r="BT2854" s="2">
        <v>37377</v>
      </c>
      <c r="BU2854" s="1">
        <v>0</v>
      </c>
      <c r="BV2854" s="1">
        <v>0</v>
      </c>
      <c r="BW2854" s="1">
        <v>0</v>
      </c>
      <c r="BX2854" s="1">
        <v>0</v>
      </c>
    </row>
    <row r="2855" spans="4:76" hidden="1" x14ac:dyDescent="0.25">
      <c r="D2855" s="4"/>
      <c r="E2855" s="5">
        <f t="shared" si="181"/>
        <v>0</v>
      </c>
      <c r="F2855" s="5">
        <f t="shared" si="182"/>
        <v>0</v>
      </c>
      <c r="H2855" s="5" t="str">
        <f t="shared" si="183"/>
        <v>Withdrawn</v>
      </c>
      <c r="I2855" s="6" t="str">
        <f t="shared" si="184"/>
        <v>Not Started</v>
      </c>
      <c r="J2855" s="1" t="s">
        <v>6124</v>
      </c>
      <c r="P2855" s="1" t="str">
        <f t="shared" si="185"/>
        <v>ERIS</v>
      </c>
      <c r="R2855" s="1">
        <f t="shared" si="186"/>
        <v>280</v>
      </c>
      <c r="T2855" s="1">
        <f t="shared" si="187"/>
        <v>0</v>
      </c>
      <c r="U2855" s="1" t="str">
        <f t="shared" si="188"/>
        <v>Livingston County</v>
      </c>
      <c r="V2855" s="1" t="str">
        <f t="shared" si="189"/>
        <v>MI</v>
      </c>
      <c r="AB2855" s="1"/>
      <c r="AC2855" s="1"/>
      <c r="AJ2855" s="5"/>
      <c r="AK2855" s="5"/>
      <c r="AL2855" s="5"/>
      <c r="AM2855" s="5"/>
      <c r="AN2855" s="5"/>
      <c r="AO2855" s="5"/>
      <c r="AP2855" s="5"/>
      <c r="AQ2855" s="5"/>
      <c r="AR2855" s="5"/>
      <c r="AS2855" s="5"/>
      <c r="AT2855" s="5"/>
      <c r="AU2855" s="5"/>
      <c r="BB2855" s="1" t="s">
        <v>73</v>
      </c>
      <c r="BC2855" s="2">
        <v>37201</v>
      </c>
      <c r="BG2855" s="1" t="s">
        <v>139</v>
      </c>
      <c r="BH2855" s="1" t="s">
        <v>1658</v>
      </c>
      <c r="BI2855" s="1" t="s">
        <v>130</v>
      </c>
      <c r="BM2855" s="1" t="s">
        <v>62</v>
      </c>
      <c r="BN2855" s="1" t="s">
        <v>78</v>
      </c>
      <c r="BO2855" s="1">
        <v>280</v>
      </c>
      <c r="BP2855" s="1">
        <v>280</v>
      </c>
      <c r="BS2855" s="1" t="s">
        <v>84</v>
      </c>
      <c r="BT2855" s="2">
        <v>38108</v>
      </c>
      <c r="BU2855" s="1">
        <v>0</v>
      </c>
      <c r="BV2855" s="1">
        <v>0</v>
      </c>
      <c r="BW2855" s="1">
        <v>0</v>
      </c>
      <c r="BX2855" s="1">
        <v>0</v>
      </c>
    </row>
    <row r="2856" spans="4:76" hidden="1" x14ac:dyDescent="0.25">
      <c r="D2856" s="4"/>
      <c r="E2856" s="5">
        <f t="shared" si="181"/>
        <v>0</v>
      </c>
      <c r="F2856" s="5">
        <f t="shared" si="182"/>
        <v>0</v>
      </c>
      <c r="H2856" s="5" t="str">
        <f t="shared" si="183"/>
        <v>Withdrawn</v>
      </c>
      <c r="I2856" s="6" t="str">
        <f t="shared" si="184"/>
        <v>Not Started</v>
      </c>
      <c r="J2856" s="1" t="s">
        <v>6125</v>
      </c>
      <c r="P2856" s="1" t="str">
        <f t="shared" si="185"/>
        <v>ERIS</v>
      </c>
      <c r="R2856" s="1">
        <f t="shared" si="186"/>
        <v>80</v>
      </c>
      <c r="T2856" s="1">
        <f t="shared" si="187"/>
        <v>0</v>
      </c>
      <c r="U2856" s="1" t="str">
        <f t="shared" si="188"/>
        <v>Ionia County</v>
      </c>
      <c r="V2856" s="1" t="str">
        <f t="shared" si="189"/>
        <v>MI</v>
      </c>
      <c r="AB2856" s="1"/>
      <c r="AC2856" s="1"/>
      <c r="AJ2856" s="5"/>
      <c r="AK2856" s="5"/>
      <c r="AL2856" s="5"/>
      <c r="AM2856" s="5"/>
      <c r="AN2856" s="5"/>
      <c r="AO2856" s="5"/>
      <c r="AP2856" s="5"/>
      <c r="AQ2856" s="5"/>
      <c r="AR2856" s="5"/>
      <c r="AS2856" s="5"/>
      <c r="AT2856" s="5"/>
      <c r="AU2856" s="5"/>
      <c r="BB2856" s="1" t="s">
        <v>73</v>
      </c>
      <c r="BC2856" s="2">
        <v>36921</v>
      </c>
      <c r="BG2856" s="1" t="s">
        <v>139</v>
      </c>
      <c r="BH2856" s="1" t="s">
        <v>3024</v>
      </c>
      <c r="BI2856" s="1" t="s">
        <v>130</v>
      </c>
      <c r="BM2856" s="1" t="s">
        <v>62</v>
      </c>
      <c r="BN2856" s="1" t="s">
        <v>78</v>
      </c>
      <c r="BO2856" s="1">
        <v>80</v>
      </c>
      <c r="BP2856" s="1">
        <v>80</v>
      </c>
      <c r="BS2856" s="1" t="s">
        <v>84</v>
      </c>
      <c r="BT2856" s="2">
        <v>37377</v>
      </c>
      <c r="BU2856" s="1">
        <v>0</v>
      </c>
      <c r="BV2856" s="1">
        <v>0</v>
      </c>
      <c r="BW2856" s="1">
        <v>0</v>
      </c>
      <c r="BX2856" s="1">
        <v>0</v>
      </c>
    </row>
    <row r="2857" spans="4:76" hidden="1" x14ac:dyDescent="0.25">
      <c r="D2857" s="4"/>
      <c r="E2857" s="5">
        <f t="shared" si="181"/>
        <v>0</v>
      </c>
      <c r="F2857" s="5">
        <f t="shared" si="182"/>
        <v>0</v>
      </c>
      <c r="H2857" s="5" t="str">
        <f t="shared" si="183"/>
        <v>Withdrawn</v>
      </c>
      <c r="I2857" s="6" t="str">
        <f t="shared" si="184"/>
        <v>Not Started</v>
      </c>
      <c r="J2857" s="1" t="s">
        <v>6126</v>
      </c>
      <c r="P2857" s="1" t="str">
        <f t="shared" si="185"/>
        <v>ERIS</v>
      </c>
      <c r="R2857" s="1">
        <f t="shared" si="186"/>
        <v>510</v>
      </c>
      <c r="T2857" s="1">
        <f t="shared" si="187"/>
        <v>0</v>
      </c>
      <c r="U2857" s="1" t="str">
        <f t="shared" si="188"/>
        <v>Livingston County</v>
      </c>
      <c r="V2857" s="1" t="str">
        <f t="shared" si="189"/>
        <v>MI</v>
      </c>
      <c r="AB2857" s="1"/>
      <c r="AC2857" s="1"/>
      <c r="AJ2857" s="5"/>
      <c r="AK2857" s="5"/>
      <c r="AL2857" s="5"/>
      <c r="AM2857" s="5"/>
      <c r="AN2857" s="5"/>
      <c r="AO2857" s="5"/>
      <c r="AP2857" s="5"/>
      <c r="AQ2857" s="5"/>
      <c r="AR2857" s="5"/>
      <c r="AS2857" s="5"/>
      <c r="AT2857" s="5"/>
      <c r="AU2857" s="5"/>
      <c r="BB2857" s="1" t="s">
        <v>73</v>
      </c>
      <c r="BC2857" s="2">
        <v>36956</v>
      </c>
      <c r="BG2857" s="1" t="s">
        <v>139</v>
      </c>
      <c r="BH2857" s="1" t="s">
        <v>1658</v>
      </c>
      <c r="BI2857" s="1" t="s">
        <v>130</v>
      </c>
      <c r="BM2857" s="1" t="s">
        <v>62</v>
      </c>
      <c r="BN2857" s="1" t="s">
        <v>78</v>
      </c>
      <c r="BO2857" s="1">
        <v>510</v>
      </c>
      <c r="BP2857" s="1">
        <v>510</v>
      </c>
      <c r="BS2857" s="1" t="s">
        <v>84</v>
      </c>
      <c r="BT2857" s="2">
        <v>37377</v>
      </c>
      <c r="BU2857" s="1">
        <v>0</v>
      </c>
      <c r="BV2857" s="1">
        <v>0</v>
      </c>
      <c r="BW2857" s="1">
        <v>0</v>
      </c>
      <c r="BX2857" s="1">
        <v>0</v>
      </c>
    </row>
    <row r="2858" spans="4:76" hidden="1" x14ac:dyDescent="0.25">
      <c r="D2858" s="4"/>
      <c r="E2858" s="5">
        <f t="shared" si="181"/>
        <v>0</v>
      </c>
      <c r="F2858" s="5">
        <f t="shared" si="182"/>
        <v>0</v>
      </c>
      <c r="H2858" s="5" t="str">
        <f t="shared" si="183"/>
        <v>Withdrawn</v>
      </c>
      <c r="I2858" s="6" t="str">
        <f t="shared" si="184"/>
        <v>Not Started</v>
      </c>
      <c r="J2858" s="1" t="s">
        <v>6127</v>
      </c>
      <c r="P2858" s="1" t="str">
        <f t="shared" si="185"/>
        <v>ERIS</v>
      </c>
      <c r="R2858" s="1">
        <f t="shared" si="186"/>
        <v>79</v>
      </c>
      <c r="T2858" s="1">
        <f t="shared" si="187"/>
        <v>0</v>
      </c>
      <c r="U2858" s="1" t="str">
        <f t="shared" si="188"/>
        <v>Washington County</v>
      </c>
      <c r="V2858" s="1" t="str">
        <f t="shared" si="189"/>
        <v>MN</v>
      </c>
      <c r="AB2858" s="1"/>
      <c r="AC2858" s="1"/>
      <c r="AJ2858" s="5"/>
      <c r="AK2858" s="5"/>
      <c r="AL2858" s="5"/>
      <c r="AM2858" s="5"/>
      <c r="AN2858" s="5"/>
      <c r="AO2858" s="5"/>
      <c r="AP2858" s="5"/>
      <c r="AQ2858" s="5"/>
      <c r="AR2858" s="5"/>
      <c r="AS2858" s="5"/>
      <c r="AT2858" s="5"/>
      <c r="AU2858" s="5"/>
      <c r="BB2858" s="1" t="s">
        <v>73</v>
      </c>
      <c r="BC2858" s="2">
        <v>37272</v>
      </c>
      <c r="BG2858" s="1" t="s">
        <v>91</v>
      </c>
      <c r="BH2858" s="1" t="s">
        <v>395</v>
      </c>
      <c r="BI2858" s="1" t="s">
        <v>93</v>
      </c>
      <c r="BM2858" s="1" t="s">
        <v>62</v>
      </c>
      <c r="BN2858" s="1" t="s">
        <v>78</v>
      </c>
      <c r="BO2858" s="1">
        <v>79</v>
      </c>
      <c r="BP2858" s="1">
        <v>79</v>
      </c>
      <c r="BS2858" s="1" t="s">
        <v>84</v>
      </c>
      <c r="BT2858" s="2">
        <v>37865</v>
      </c>
      <c r="BU2858" s="1">
        <v>0</v>
      </c>
      <c r="BV2858" s="1">
        <v>0</v>
      </c>
      <c r="BW2858" s="1">
        <v>0</v>
      </c>
      <c r="BX2858" s="1">
        <v>0</v>
      </c>
    </row>
    <row r="2859" spans="4:76" hidden="1" x14ac:dyDescent="0.25">
      <c r="D2859" s="4"/>
      <c r="E2859" s="5">
        <f t="shared" si="181"/>
        <v>0</v>
      </c>
      <c r="F2859" s="5">
        <f t="shared" si="182"/>
        <v>0</v>
      </c>
      <c r="H2859" s="5" t="str">
        <f t="shared" si="183"/>
        <v>Withdrawn</v>
      </c>
      <c r="I2859" s="6" t="str">
        <f t="shared" si="184"/>
        <v>Not Started</v>
      </c>
      <c r="J2859" s="1" t="s">
        <v>6128</v>
      </c>
      <c r="P2859" s="1" t="str">
        <f t="shared" si="185"/>
        <v>ERIS</v>
      </c>
      <c r="R2859" s="1">
        <f t="shared" si="186"/>
        <v>100</v>
      </c>
      <c r="T2859" s="1">
        <f t="shared" si="187"/>
        <v>0</v>
      </c>
      <c r="U2859" s="1" t="str">
        <f t="shared" si="188"/>
        <v>Mower County</v>
      </c>
      <c r="V2859" s="1" t="str">
        <f t="shared" si="189"/>
        <v>MN</v>
      </c>
      <c r="AB2859" s="1"/>
      <c r="AC2859" s="1"/>
      <c r="AJ2859" s="5"/>
      <c r="AK2859" s="5"/>
      <c r="AL2859" s="5"/>
      <c r="AM2859" s="5"/>
      <c r="AN2859" s="5"/>
      <c r="AO2859" s="5"/>
      <c r="AP2859" s="5"/>
      <c r="AQ2859" s="5"/>
      <c r="AR2859" s="5"/>
      <c r="AS2859" s="5"/>
      <c r="AT2859" s="5"/>
      <c r="AU2859" s="5"/>
      <c r="BB2859" s="1" t="s">
        <v>73</v>
      </c>
      <c r="BC2859" s="2">
        <v>37487</v>
      </c>
      <c r="BG2859" s="1" t="s">
        <v>91</v>
      </c>
      <c r="BH2859" s="1" t="s">
        <v>179</v>
      </c>
      <c r="BI2859" s="1" t="s">
        <v>93</v>
      </c>
      <c r="BM2859" s="1" t="s">
        <v>62</v>
      </c>
      <c r="BN2859" s="1" t="s">
        <v>78</v>
      </c>
      <c r="BO2859" s="1">
        <v>100</v>
      </c>
      <c r="BP2859" s="1">
        <v>100</v>
      </c>
      <c r="BS2859" s="1" t="s">
        <v>84</v>
      </c>
      <c r="BT2859" s="2">
        <v>37895</v>
      </c>
      <c r="BU2859" s="1">
        <v>0</v>
      </c>
      <c r="BV2859" s="1">
        <v>0</v>
      </c>
      <c r="BW2859" s="1">
        <v>0</v>
      </c>
      <c r="BX2859" s="1">
        <v>0</v>
      </c>
    </row>
    <row r="2860" spans="4:76" hidden="1" x14ac:dyDescent="0.25">
      <c r="D2860" s="4"/>
      <c r="E2860" s="5">
        <f t="shared" si="181"/>
        <v>0</v>
      </c>
      <c r="F2860" s="5">
        <f t="shared" si="182"/>
        <v>0</v>
      </c>
      <c r="H2860" s="5" t="str">
        <f t="shared" si="183"/>
        <v>Withdrawn</v>
      </c>
      <c r="I2860" s="6" t="str">
        <f t="shared" si="184"/>
        <v>Not Started</v>
      </c>
      <c r="J2860" s="1" t="s">
        <v>6129</v>
      </c>
      <c r="P2860" s="1" t="str">
        <f t="shared" si="185"/>
        <v>ERIS</v>
      </c>
      <c r="R2860" s="1">
        <f t="shared" si="186"/>
        <v>1100</v>
      </c>
      <c r="T2860" s="1" t="str">
        <f t="shared" si="187"/>
        <v>Combined Cycle</v>
      </c>
      <c r="U2860" s="1" t="str">
        <f t="shared" si="188"/>
        <v>Dakota County</v>
      </c>
      <c r="V2860" s="1" t="str">
        <f t="shared" si="189"/>
        <v>MN</v>
      </c>
      <c r="AB2860" s="1"/>
      <c r="AC2860" s="1"/>
      <c r="AJ2860" s="5"/>
      <c r="AK2860" s="5"/>
      <c r="AL2860" s="5"/>
      <c r="AM2860" s="5"/>
      <c r="AN2860" s="5"/>
      <c r="AO2860" s="5"/>
      <c r="AP2860" s="5"/>
      <c r="AQ2860" s="5"/>
      <c r="AR2860" s="5"/>
      <c r="AS2860" s="5"/>
      <c r="AT2860" s="5"/>
      <c r="AU2860" s="5"/>
      <c r="BB2860" s="1" t="s">
        <v>73</v>
      </c>
      <c r="BC2860" s="2">
        <v>37536</v>
      </c>
      <c r="BG2860" s="1" t="s">
        <v>91</v>
      </c>
      <c r="BH2860" s="1" t="s">
        <v>120</v>
      </c>
      <c r="BI2860" s="1" t="s">
        <v>93</v>
      </c>
      <c r="BM2860" s="1" t="s">
        <v>62</v>
      </c>
      <c r="BN2860" s="1" t="s">
        <v>78</v>
      </c>
      <c r="BO2860" s="1">
        <v>1100</v>
      </c>
      <c r="BP2860" s="1">
        <v>1100</v>
      </c>
      <c r="BQ2860" s="1" t="s">
        <v>94</v>
      </c>
      <c r="BS2860" s="1" t="s">
        <v>84</v>
      </c>
      <c r="BT2860" s="2">
        <v>38473</v>
      </c>
      <c r="BU2860" s="1">
        <v>0</v>
      </c>
      <c r="BV2860" s="1">
        <v>0</v>
      </c>
      <c r="BW2860" s="1">
        <v>0</v>
      </c>
      <c r="BX2860" s="1">
        <v>0</v>
      </c>
    </row>
    <row r="2861" spans="4:76" hidden="1" x14ac:dyDescent="0.25">
      <c r="D2861" s="4"/>
      <c r="E2861" s="5">
        <f t="shared" si="181"/>
        <v>0</v>
      </c>
      <c r="F2861" s="5">
        <f t="shared" si="182"/>
        <v>0</v>
      </c>
      <c r="H2861" s="5" t="str">
        <f t="shared" si="183"/>
        <v>Withdrawn</v>
      </c>
      <c r="I2861" s="6" t="str">
        <f t="shared" si="184"/>
        <v>Not Started</v>
      </c>
      <c r="J2861" s="1" t="s">
        <v>6130</v>
      </c>
      <c r="P2861" s="1" t="str">
        <f t="shared" si="185"/>
        <v>ERIS</v>
      </c>
      <c r="R2861" s="1">
        <f t="shared" si="186"/>
        <v>1420</v>
      </c>
      <c r="T2861" s="1">
        <f t="shared" si="187"/>
        <v>0</v>
      </c>
      <c r="U2861" s="1" t="str">
        <f t="shared" si="188"/>
        <v>Campbell County</v>
      </c>
      <c r="V2861" s="1" t="str">
        <f t="shared" si="189"/>
        <v>WY</v>
      </c>
      <c r="AB2861" s="1"/>
      <c r="AC2861" s="1"/>
      <c r="AJ2861" s="5"/>
      <c r="AK2861" s="5"/>
      <c r="AL2861" s="5"/>
      <c r="AM2861" s="5"/>
      <c r="AN2861" s="5"/>
      <c r="AO2861" s="5"/>
      <c r="AP2861" s="5"/>
      <c r="AQ2861" s="5"/>
      <c r="AR2861" s="5"/>
      <c r="AS2861" s="5"/>
      <c r="AT2861" s="5"/>
      <c r="AU2861" s="5"/>
      <c r="BB2861" s="1" t="s">
        <v>73</v>
      </c>
      <c r="BC2861" s="2">
        <v>37572</v>
      </c>
      <c r="BG2861" s="1" t="s">
        <v>236</v>
      </c>
      <c r="BH2861" s="1" t="s">
        <v>6131</v>
      </c>
      <c r="BI2861" s="1" t="s">
        <v>6132</v>
      </c>
      <c r="BM2861" s="1" t="s">
        <v>62</v>
      </c>
      <c r="BN2861" s="1" t="s">
        <v>78</v>
      </c>
      <c r="BO2861" s="1">
        <v>1420</v>
      </c>
      <c r="BP2861" s="1">
        <v>1420</v>
      </c>
      <c r="BS2861" s="1" t="s">
        <v>84</v>
      </c>
      <c r="BT2861" s="2">
        <v>38231</v>
      </c>
      <c r="BU2861" s="1">
        <v>0</v>
      </c>
      <c r="BV2861" s="1">
        <v>0</v>
      </c>
      <c r="BW2861" s="1">
        <v>0</v>
      </c>
      <c r="BX2861" s="1">
        <v>0</v>
      </c>
    </row>
    <row r="2862" spans="4:76" hidden="1" x14ac:dyDescent="0.25">
      <c r="D2862" s="4"/>
      <c r="E2862" s="5">
        <f t="shared" si="181"/>
        <v>0</v>
      </c>
      <c r="F2862" s="5">
        <f t="shared" si="182"/>
        <v>0</v>
      </c>
      <c r="H2862" s="5" t="str">
        <f t="shared" si="183"/>
        <v>Withdrawn</v>
      </c>
      <c r="I2862" s="6" t="str">
        <f t="shared" si="184"/>
        <v>Not Started</v>
      </c>
      <c r="J2862" s="1" t="s">
        <v>6133</v>
      </c>
      <c r="P2862" s="1" t="str">
        <f t="shared" si="185"/>
        <v>ERIS</v>
      </c>
      <c r="R2862" s="1">
        <f t="shared" si="186"/>
        <v>100</v>
      </c>
      <c r="T2862" s="1">
        <f t="shared" si="187"/>
        <v>0</v>
      </c>
      <c r="U2862" s="1" t="str">
        <f t="shared" si="188"/>
        <v>Franklin County</v>
      </c>
      <c r="V2862" s="1" t="str">
        <f t="shared" si="189"/>
        <v>IA</v>
      </c>
      <c r="AB2862" s="1"/>
      <c r="AC2862" s="1"/>
      <c r="AJ2862" s="5"/>
      <c r="AK2862" s="5"/>
      <c r="AL2862" s="5"/>
      <c r="AM2862" s="5"/>
      <c r="AN2862" s="5"/>
      <c r="AO2862" s="5"/>
      <c r="AP2862" s="5"/>
      <c r="AQ2862" s="5"/>
      <c r="AR2862" s="5"/>
      <c r="AS2862" s="5"/>
      <c r="AT2862" s="5"/>
      <c r="AU2862" s="5"/>
      <c r="BB2862" s="1" t="s">
        <v>73</v>
      </c>
      <c r="BC2862" s="2">
        <v>37602</v>
      </c>
      <c r="BG2862" s="1" t="s">
        <v>87</v>
      </c>
      <c r="BH2862" s="1" t="s">
        <v>1112</v>
      </c>
      <c r="BI2862" s="1" t="s">
        <v>89</v>
      </c>
      <c r="BM2862" s="1" t="s">
        <v>62</v>
      </c>
      <c r="BN2862" s="1" t="s">
        <v>78</v>
      </c>
      <c r="BO2862" s="1">
        <v>100</v>
      </c>
      <c r="BP2862" s="1">
        <v>100</v>
      </c>
      <c r="BS2862" s="1" t="s">
        <v>84</v>
      </c>
      <c r="BT2862" s="2">
        <v>37742</v>
      </c>
      <c r="BU2862" s="1">
        <v>0</v>
      </c>
      <c r="BV2862" s="1">
        <v>0</v>
      </c>
      <c r="BW2862" s="1">
        <v>0</v>
      </c>
      <c r="BX2862" s="1">
        <v>0</v>
      </c>
    </row>
    <row r="2863" spans="4:76" hidden="1" x14ac:dyDescent="0.25">
      <c r="D2863" s="4"/>
      <c r="E2863" s="5">
        <f t="shared" si="181"/>
        <v>0</v>
      </c>
      <c r="F2863" s="5">
        <f t="shared" si="182"/>
        <v>0</v>
      </c>
      <c r="H2863" s="5" t="str">
        <f t="shared" si="183"/>
        <v>Withdrawn</v>
      </c>
      <c r="I2863" s="6" t="str">
        <f t="shared" si="184"/>
        <v>Not Started</v>
      </c>
      <c r="J2863" s="1" t="s">
        <v>6134</v>
      </c>
      <c r="P2863" s="1" t="str">
        <f t="shared" si="185"/>
        <v>ERIS</v>
      </c>
      <c r="R2863" s="1">
        <f t="shared" si="186"/>
        <v>200</v>
      </c>
      <c r="T2863" s="1">
        <f t="shared" si="187"/>
        <v>0</v>
      </c>
      <c r="U2863" s="1" t="str">
        <f t="shared" si="188"/>
        <v>Franklin County</v>
      </c>
      <c r="V2863" s="1" t="str">
        <f t="shared" si="189"/>
        <v>IA</v>
      </c>
      <c r="AB2863" s="1"/>
      <c r="AC2863" s="1"/>
      <c r="AJ2863" s="5"/>
      <c r="AK2863" s="5"/>
      <c r="AL2863" s="5"/>
      <c r="AM2863" s="5"/>
      <c r="AN2863" s="5"/>
      <c r="AO2863" s="5"/>
      <c r="AP2863" s="5"/>
      <c r="AQ2863" s="5"/>
      <c r="AR2863" s="5"/>
      <c r="AS2863" s="5"/>
      <c r="AT2863" s="5"/>
      <c r="AU2863" s="5"/>
      <c r="BB2863" s="1" t="s">
        <v>73</v>
      </c>
      <c r="BC2863" s="2">
        <v>37602</v>
      </c>
      <c r="BG2863" s="1" t="s">
        <v>87</v>
      </c>
      <c r="BH2863" s="1" t="s">
        <v>1112</v>
      </c>
      <c r="BI2863" s="1" t="s">
        <v>89</v>
      </c>
      <c r="BM2863" s="1" t="s">
        <v>62</v>
      </c>
      <c r="BN2863" s="1" t="s">
        <v>78</v>
      </c>
      <c r="BO2863" s="1">
        <v>200</v>
      </c>
      <c r="BP2863" s="1">
        <v>200</v>
      </c>
      <c r="BS2863" s="1" t="s">
        <v>84</v>
      </c>
      <c r="BT2863" s="2">
        <v>38718</v>
      </c>
      <c r="BU2863" s="1">
        <v>0</v>
      </c>
      <c r="BV2863" s="1">
        <v>0</v>
      </c>
      <c r="BW2863" s="1">
        <v>0</v>
      </c>
      <c r="BX2863" s="1">
        <v>0</v>
      </c>
    </row>
    <row r="2864" spans="4:76" hidden="1" x14ac:dyDescent="0.25">
      <c r="D2864" s="4"/>
      <c r="E2864" s="5" t="str">
        <f t="shared" si="181"/>
        <v>DPP-2012-AUG</v>
      </c>
      <c r="F2864" s="5" t="str">
        <f t="shared" si="182"/>
        <v>WEST</v>
      </c>
      <c r="H2864" s="5" t="str">
        <f t="shared" si="183"/>
        <v>Done</v>
      </c>
      <c r="I2864" s="6" t="str">
        <f t="shared" si="184"/>
        <v>In Service</v>
      </c>
      <c r="J2864" s="1" t="s">
        <v>6135</v>
      </c>
      <c r="P2864" s="1" t="str">
        <f t="shared" si="185"/>
        <v>NRIS</v>
      </c>
      <c r="R2864" s="1">
        <f t="shared" si="186"/>
        <v>92</v>
      </c>
      <c r="T2864" s="1" t="str">
        <f t="shared" si="187"/>
        <v>Wind</v>
      </c>
      <c r="U2864" s="1" t="str">
        <f t="shared" si="188"/>
        <v>Cass County</v>
      </c>
      <c r="V2864" s="1" t="str">
        <f t="shared" si="189"/>
        <v>IA</v>
      </c>
      <c r="AB2864" s="1"/>
      <c r="AC2864" s="1"/>
      <c r="AJ2864" s="5"/>
      <c r="AK2864" s="5"/>
      <c r="AL2864" s="5"/>
      <c r="AM2864" s="5"/>
      <c r="AN2864" s="5"/>
      <c r="AO2864" s="5"/>
      <c r="AP2864" s="5"/>
      <c r="AQ2864" s="5"/>
      <c r="AR2864" s="5"/>
      <c r="AS2864" s="5"/>
      <c r="AT2864" s="5"/>
      <c r="AU2864" s="5"/>
      <c r="BB2864" s="1" t="s">
        <v>58</v>
      </c>
      <c r="BC2864" s="2">
        <v>39911</v>
      </c>
      <c r="BE2864" s="2">
        <v>42128</v>
      </c>
      <c r="BF2864" s="2">
        <v>40899</v>
      </c>
      <c r="BG2864" s="1" t="s">
        <v>251</v>
      </c>
      <c r="BH2864" s="1" t="s">
        <v>226</v>
      </c>
      <c r="BI2864" s="1" t="s">
        <v>89</v>
      </c>
      <c r="BJ2864" s="1" t="s">
        <v>1435</v>
      </c>
      <c r="BK2864" s="1" t="s">
        <v>1436</v>
      </c>
      <c r="BL2864" s="1" t="s">
        <v>77</v>
      </c>
      <c r="BM2864" s="1" t="s">
        <v>126</v>
      </c>
      <c r="BN2864" s="1" t="s">
        <v>6136</v>
      </c>
      <c r="BO2864" s="1">
        <v>92</v>
      </c>
      <c r="BP2864" s="1">
        <v>92</v>
      </c>
      <c r="BQ2864" s="1" t="s">
        <v>97</v>
      </c>
      <c r="BR2864" s="1" t="s">
        <v>98</v>
      </c>
      <c r="BS2864" s="1" t="s">
        <v>65</v>
      </c>
      <c r="BT2864" s="2">
        <v>40178</v>
      </c>
      <c r="BU2864" s="1">
        <v>0</v>
      </c>
      <c r="BV2864" s="1">
        <v>0</v>
      </c>
      <c r="BW2864" s="1">
        <v>0</v>
      </c>
      <c r="BX2864" s="1">
        <v>0</v>
      </c>
    </row>
    <row r="2865" spans="4:76" hidden="1" x14ac:dyDescent="0.25">
      <c r="D2865" s="4"/>
      <c r="E2865" s="5">
        <f t="shared" si="181"/>
        <v>0</v>
      </c>
      <c r="F2865" s="5">
        <f t="shared" si="182"/>
        <v>0</v>
      </c>
      <c r="H2865" s="5" t="str">
        <f t="shared" si="183"/>
        <v>Withdrawn</v>
      </c>
      <c r="I2865" s="6" t="str">
        <f t="shared" si="184"/>
        <v>Not Started</v>
      </c>
      <c r="J2865" s="1" t="s">
        <v>6137</v>
      </c>
      <c r="P2865" s="1" t="str">
        <f t="shared" si="185"/>
        <v>ERIS</v>
      </c>
      <c r="R2865" s="1">
        <f t="shared" si="186"/>
        <v>86</v>
      </c>
      <c r="T2865" s="1">
        <f t="shared" si="187"/>
        <v>0</v>
      </c>
      <c r="U2865" s="1" t="str">
        <f t="shared" si="188"/>
        <v>Lawrence County</v>
      </c>
      <c r="V2865" s="1" t="str">
        <f t="shared" si="189"/>
        <v>IN</v>
      </c>
      <c r="AB2865" s="1"/>
      <c r="AC2865" s="1"/>
      <c r="AJ2865" s="5"/>
      <c r="AK2865" s="5"/>
      <c r="AL2865" s="5"/>
      <c r="AM2865" s="5"/>
      <c r="AN2865" s="5"/>
      <c r="AO2865" s="5"/>
      <c r="AP2865" s="5"/>
      <c r="AQ2865" s="5"/>
      <c r="AR2865" s="5"/>
      <c r="AS2865" s="5"/>
      <c r="AT2865" s="5"/>
      <c r="AU2865" s="5"/>
      <c r="BB2865" s="1" t="s">
        <v>73</v>
      </c>
      <c r="BC2865" s="2">
        <v>37649</v>
      </c>
      <c r="BG2865" s="1" t="s">
        <v>256</v>
      </c>
      <c r="BH2865" s="1" t="s">
        <v>215</v>
      </c>
      <c r="BI2865" s="1" t="s">
        <v>103</v>
      </c>
      <c r="BM2865" s="1" t="s">
        <v>62</v>
      </c>
      <c r="BN2865" s="1" t="s">
        <v>78</v>
      </c>
      <c r="BO2865" s="1">
        <v>86</v>
      </c>
      <c r="BP2865" s="1">
        <v>86</v>
      </c>
      <c r="BS2865" s="1" t="s">
        <v>84</v>
      </c>
      <c r="BT2865" s="2">
        <v>38322</v>
      </c>
      <c r="BU2865" s="1">
        <v>0</v>
      </c>
      <c r="BV2865" s="1">
        <v>0</v>
      </c>
      <c r="BW2865" s="1">
        <v>0</v>
      </c>
      <c r="BX2865" s="1">
        <v>0</v>
      </c>
    </row>
    <row r="2866" spans="4:76" hidden="1" x14ac:dyDescent="0.25">
      <c r="D2866" s="4"/>
      <c r="E2866" s="5">
        <f t="shared" si="181"/>
        <v>0</v>
      </c>
      <c r="F2866" s="5">
        <f t="shared" si="182"/>
        <v>0</v>
      </c>
      <c r="H2866" s="5" t="str">
        <f t="shared" si="183"/>
        <v>Withdrawn</v>
      </c>
      <c r="I2866" s="6" t="str">
        <f t="shared" si="184"/>
        <v>Not Started</v>
      </c>
      <c r="J2866" s="1" t="s">
        <v>6138</v>
      </c>
      <c r="P2866" s="1" t="str">
        <f t="shared" si="185"/>
        <v>ERIS</v>
      </c>
      <c r="R2866" s="1">
        <f t="shared" si="186"/>
        <v>525</v>
      </c>
      <c r="T2866" s="1" t="str">
        <f t="shared" si="187"/>
        <v>Coal</v>
      </c>
      <c r="U2866" s="1" t="str">
        <f t="shared" si="188"/>
        <v>Portage County</v>
      </c>
      <c r="V2866" s="1" t="str">
        <f t="shared" si="189"/>
        <v>WI</v>
      </c>
      <c r="AB2866" s="1"/>
      <c r="AC2866" s="1"/>
      <c r="AJ2866" s="5"/>
      <c r="AK2866" s="5"/>
      <c r="AL2866" s="5"/>
      <c r="AM2866" s="5"/>
      <c r="AN2866" s="5"/>
      <c r="AO2866" s="5"/>
      <c r="AP2866" s="5"/>
      <c r="AQ2866" s="5"/>
      <c r="AR2866" s="5"/>
      <c r="AS2866" s="5"/>
      <c r="AT2866" s="5"/>
      <c r="AU2866" s="5"/>
      <c r="BB2866" s="1" t="s">
        <v>73</v>
      </c>
      <c r="BC2866" s="2">
        <v>37659</v>
      </c>
      <c r="BG2866" s="1" t="s">
        <v>74</v>
      </c>
      <c r="BH2866" s="1" t="s">
        <v>329</v>
      </c>
      <c r="BI2866" s="1" t="s">
        <v>76</v>
      </c>
      <c r="BM2866" s="1" t="s">
        <v>62</v>
      </c>
      <c r="BN2866" s="1" t="s">
        <v>78</v>
      </c>
      <c r="BO2866" s="1">
        <v>525</v>
      </c>
      <c r="BP2866" s="1">
        <v>525</v>
      </c>
      <c r="BQ2866" s="1" t="s">
        <v>83</v>
      </c>
      <c r="BS2866" s="1" t="s">
        <v>84</v>
      </c>
      <c r="BT2866" s="2">
        <v>38108</v>
      </c>
      <c r="BU2866" s="1">
        <v>0</v>
      </c>
      <c r="BV2866" s="1">
        <v>0</v>
      </c>
      <c r="BW2866" s="1">
        <v>0</v>
      </c>
      <c r="BX2866" s="1">
        <v>0</v>
      </c>
    </row>
    <row r="2867" spans="4:76" hidden="1" x14ac:dyDescent="0.25">
      <c r="D2867" s="4"/>
      <c r="E2867" s="5" t="str">
        <f t="shared" si="181"/>
        <v>DPP-2015-FEB</v>
      </c>
      <c r="F2867" s="5" t="str">
        <f t="shared" si="182"/>
        <v>East (ITC)</v>
      </c>
      <c r="H2867" s="5" t="str">
        <f t="shared" si="183"/>
        <v>Withdrawn</v>
      </c>
      <c r="I2867" s="6" t="str">
        <f t="shared" si="184"/>
        <v>Withdrawn</v>
      </c>
      <c r="J2867" s="1" t="s">
        <v>6139</v>
      </c>
      <c r="P2867" s="1" t="str">
        <f t="shared" si="185"/>
        <v>NRIS</v>
      </c>
      <c r="R2867" s="1">
        <f t="shared" si="186"/>
        <v>151.19999999999999</v>
      </c>
      <c r="T2867" s="1" t="str">
        <f t="shared" si="187"/>
        <v>Wind</v>
      </c>
      <c r="U2867" s="1" t="str">
        <f t="shared" si="188"/>
        <v>Sanilac County</v>
      </c>
      <c r="V2867" s="1" t="str">
        <f t="shared" si="189"/>
        <v>MI</v>
      </c>
      <c r="AB2867" s="1"/>
      <c r="AC2867" s="1"/>
      <c r="AJ2867" s="5"/>
      <c r="AK2867" s="5"/>
      <c r="AL2867" s="5"/>
      <c r="AM2867" s="5"/>
      <c r="AN2867" s="5"/>
      <c r="AO2867" s="5"/>
      <c r="AP2867" s="5"/>
      <c r="AQ2867" s="5"/>
      <c r="AR2867" s="5"/>
      <c r="AS2867" s="5"/>
      <c r="AT2867" s="5"/>
      <c r="AU2867" s="5"/>
      <c r="BB2867" s="1" t="s">
        <v>73</v>
      </c>
      <c r="BC2867" s="2">
        <v>41652</v>
      </c>
      <c r="BE2867" s="2">
        <v>42564</v>
      </c>
      <c r="BF2867" s="2">
        <v>42644</v>
      </c>
      <c r="BG2867" s="1" t="s">
        <v>128</v>
      </c>
      <c r="BH2867" s="1" t="s">
        <v>681</v>
      </c>
      <c r="BI2867" s="1" t="s">
        <v>130</v>
      </c>
      <c r="BJ2867" s="1" t="s">
        <v>1438</v>
      </c>
      <c r="BK2867" s="1" t="s">
        <v>1808</v>
      </c>
      <c r="BL2867" s="1" t="s">
        <v>2320</v>
      </c>
      <c r="BM2867" s="1" t="s">
        <v>126</v>
      </c>
      <c r="BN2867" s="1" t="s">
        <v>6140</v>
      </c>
      <c r="BO2867" s="1">
        <v>151.19999999999999</v>
      </c>
      <c r="BP2867" s="1">
        <v>151.19999999999999</v>
      </c>
      <c r="BQ2867" s="1" t="s">
        <v>97</v>
      </c>
      <c r="BR2867" s="1" t="s">
        <v>98</v>
      </c>
      <c r="BS2867" s="1" t="s">
        <v>73</v>
      </c>
      <c r="BT2867" s="2">
        <v>42186</v>
      </c>
      <c r="BU2867" s="1">
        <v>0</v>
      </c>
      <c r="BV2867" s="1">
        <v>0</v>
      </c>
      <c r="BW2867" s="1">
        <v>0</v>
      </c>
      <c r="BX2867" s="1">
        <v>0</v>
      </c>
    </row>
    <row r="2868" spans="4:76" hidden="1" x14ac:dyDescent="0.25">
      <c r="D2868" s="4"/>
      <c r="E2868" s="5">
        <f t="shared" si="181"/>
        <v>0</v>
      </c>
      <c r="F2868" s="5">
        <f t="shared" si="182"/>
        <v>0</v>
      </c>
      <c r="H2868" s="5" t="str">
        <f t="shared" si="183"/>
        <v>Done</v>
      </c>
      <c r="I2868" s="6" t="str">
        <f t="shared" si="184"/>
        <v>Not Started</v>
      </c>
      <c r="J2868" s="1" t="s">
        <v>6141</v>
      </c>
      <c r="P2868" s="1">
        <f t="shared" si="185"/>
        <v>0</v>
      </c>
      <c r="R2868" s="1">
        <f t="shared" si="186"/>
        <v>0</v>
      </c>
      <c r="T2868" s="1">
        <f t="shared" si="187"/>
        <v>0</v>
      </c>
      <c r="U2868" s="1">
        <f t="shared" si="188"/>
        <v>0</v>
      </c>
      <c r="V2868" s="1">
        <f t="shared" si="189"/>
        <v>0</v>
      </c>
      <c r="AB2868" s="1"/>
      <c r="AC2868" s="1"/>
      <c r="AJ2868" s="5"/>
      <c r="AK2868" s="5"/>
      <c r="AL2868" s="5"/>
      <c r="AM2868" s="5"/>
      <c r="AN2868" s="5"/>
      <c r="AO2868" s="5"/>
      <c r="AP2868" s="5"/>
      <c r="AQ2868" s="5"/>
      <c r="AR2868" s="5"/>
      <c r="AS2868" s="5"/>
      <c r="AT2868" s="5"/>
      <c r="AU2868" s="5"/>
      <c r="BB2868" s="1" t="s">
        <v>58</v>
      </c>
      <c r="BC2868" s="2">
        <v>25568</v>
      </c>
      <c r="BG2868" s="1" t="s">
        <v>236</v>
      </c>
      <c r="BN2868" s="1" t="s">
        <v>78</v>
      </c>
      <c r="BO2868" s="1">
        <v>0</v>
      </c>
      <c r="BP2868" s="1">
        <v>0</v>
      </c>
      <c r="BS2868" s="1" t="s">
        <v>84</v>
      </c>
      <c r="BU2868" s="1">
        <v>0</v>
      </c>
      <c r="BV2868" s="1">
        <v>0</v>
      </c>
      <c r="BW2868" s="1">
        <v>0</v>
      </c>
      <c r="BX2868" s="1">
        <v>0</v>
      </c>
    </row>
    <row r="2869" spans="4:76" hidden="1" x14ac:dyDescent="0.25">
      <c r="D2869" s="4"/>
      <c r="E2869" s="5">
        <f t="shared" si="181"/>
        <v>125</v>
      </c>
      <c r="F2869" s="5" t="str">
        <f t="shared" si="182"/>
        <v>sss</v>
      </c>
      <c r="H2869" s="5" t="str">
        <f t="shared" si="183"/>
        <v>Withdrawn</v>
      </c>
      <c r="I2869" s="6" t="str">
        <f t="shared" si="184"/>
        <v>Not Started</v>
      </c>
      <c r="J2869" s="1" t="s">
        <v>6142</v>
      </c>
      <c r="P2869" s="1">
        <f t="shared" si="185"/>
        <v>0</v>
      </c>
      <c r="R2869" s="1">
        <f t="shared" si="186"/>
        <v>0</v>
      </c>
      <c r="T2869" s="1">
        <f t="shared" si="187"/>
        <v>0</v>
      </c>
      <c r="U2869" s="1" t="str">
        <f t="shared" si="188"/>
        <v>Jackson County</v>
      </c>
      <c r="V2869" s="1" t="str">
        <f t="shared" si="189"/>
        <v>TX</v>
      </c>
      <c r="AB2869" s="1"/>
      <c r="AC2869" s="1"/>
      <c r="AJ2869" s="5"/>
      <c r="AK2869" s="5"/>
      <c r="AL2869" s="5"/>
      <c r="AM2869" s="5"/>
      <c r="AN2869" s="5"/>
      <c r="AO2869" s="5"/>
      <c r="AP2869" s="5"/>
      <c r="AQ2869" s="5"/>
      <c r="AR2869" s="5"/>
      <c r="AS2869" s="5"/>
      <c r="AT2869" s="5"/>
      <c r="AU2869" s="5"/>
      <c r="BB2869" s="1" t="s">
        <v>73</v>
      </c>
      <c r="BC2869" s="2">
        <v>36526</v>
      </c>
      <c r="BE2869" s="2">
        <v>43355</v>
      </c>
      <c r="BF2869" s="2">
        <v>40179</v>
      </c>
      <c r="BG2869" s="1" t="s">
        <v>236</v>
      </c>
      <c r="BH2869" s="1" t="s">
        <v>259</v>
      </c>
      <c r="BI2869" s="1" t="s">
        <v>67</v>
      </c>
      <c r="BJ2869" s="1">
        <v>125</v>
      </c>
      <c r="BK2869" s="1" t="s">
        <v>6143</v>
      </c>
      <c r="BL2869" s="1" t="s">
        <v>6144</v>
      </c>
      <c r="BN2869" s="1" t="s">
        <v>6145</v>
      </c>
      <c r="BO2869" s="1">
        <v>0</v>
      </c>
      <c r="BP2869" s="1">
        <v>0</v>
      </c>
      <c r="BR2869" s="1" t="s">
        <v>2499</v>
      </c>
      <c r="BS2869" s="1" t="s">
        <v>84</v>
      </c>
      <c r="BU2869" s="1">
        <v>0</v>
      </c>
      <c r="BV2869" s="1">
        <v>0</v>
      </c>
      <c r="BW2869" s="1">
        <v>0</v>
      </c>
      <c r="BX2869" s="1">
        <v>0</v>
      </c>
    </row>
    <row r="2870" spans="4:76" x14ac:dyDescent="0.25">
      <c r="AT2870" s="28"/>
      <c r="AU2870" s="28"/>
    </row>
    <row r="2871" spans="4:76" x14ac:dyDescent="0.25">
      <c r="AT2871" s="28"/>
      <c r="AU2871" s="28"/>
    </row>
    <row r="2872" spans="4:76" x14ac:dyDescent="0.25">
      <c r="AT2872" s="28"/>
      <c r="AU2872" s="28"/>
    </row>
    <row r="2873" spans="4:76" x14ac:dyDescent="0.25">
      <c r="AT2873" s="28"/>
      <c r="AU2873" s="28"/>
    </row>
    <row r="2874" spans="4:76" x14ac:dyDescent="0.25">
      <c r="AT2874" s="28"/>
      <c r="AU2874" s="28"/>
    </row>
    <row r="2875" spans="4:76" x14ac:dyDescent="0.25">
      <c r="AT2875" s="28"/>
      <c r="AU2875" s="28"/>
    </row>
    <row r="2876" spans="4:76" x14ac:dyDescent="0.25">
      <c r="AT2876" s="28"/>
      <c r="AU2876" s="28"/>
    </row>
    <row r="2877" spans="4:76" x14ac:dyDescent="0.25">
      <c r="AT2877" s="28"/>
      <c r="AU2877" s="28"/>
    </row>
    <row r="2878" spans="4:76" x14ac:dyDescent="0.25">
      <c r="AT2878" s="28"/>
      <c r="AU2878" s="28"/>
    </row>
    <row r="2879" spans="4:76" x14ac:dyDescent="0.25">
      <c r="AT2879" s="28"/>
      <c r="AU2879" s="28"/>
    </row>
    <row r="2880" spans="4:76" x14ac:dyDescent="0.25">
      <c r="AT2880" s="28"/>
      <c r="AU2880" s="28"/>
    </row>
    <row r="2881" spans="46:47" x14ac:dyDescent="0.25">
      <c r="AT2881" s="28"/>
      <c r="AU2881" s="28"/>
    </row>
    <row r="2882" spans="46:47" x14ac:dyDescent="0.25">
      <c r="AT2882" s="28"/>
      <c r="AU2882" s="28"/>
    </row>
    <row r="2883" spans="46:47" x14ac:dyDescent="0.25">
      <c r="AT2883" s="28"/>
      <c r="AU2883" s="28"/>
    </row>
    <row r="2884" spans="46:47" x14ac:dyDescent="0.25">
      <c r="AT2884" s="28"/>
      <c r="AU2884" s="28"/>
    </row>
    <row r="2885" spans="46:47" x14ac:dyDescent="0.25">
      <c r="AT2885" s="28"/>
      <c r="AU2885" s="28"/>
    </row>
    <row r="2886" spans="46:47" x14ac:dyDescent="0.25">
      <c r="AT2886" s="28"/>
      <c r="AU2886" s="28"/>
    </row>
    <row r="2887" spans="46:47" x14ac:dyDescent="0.25">
      <c r="AT2887" s="28"/>
      <c r="AU2887" s="28"/>
    </row>
    <row r="2888" spans="46:47" x14ac:dyDescent="0.25">
      <c r="AT2888" s="28"/>
      <c r="AU2888" s="28"/>
    </row>
    <row r="2889" spans="46:47" x14ac:dyDescent="0.25">
      <c r="AT2889" s="28"/>
      <c r="AU2889" s="28"/>
    </row>
    <row r="2890" spans="46:47" x14ac:dyDescent="0.25">
      <c r="AT2890" s="28"/>
      <c r="AU2890" s="28"/>
    </row>
    <row r="2891" spans="46:47" x14ac:dyDescent="0.25">
      <c r="AT2891" s="28"/>
      <c r="AU2891" s="28"/>
    </row>
    <row r="2892" spans="46:47" x14ac:dyDescent="0.25">
      <c r="AT2892" s="28"/>
      <c r="AU2892" s="28"/>
    </row>
    <row r="2893" spans="46:47" x14ac:dyDescent="0.25">
      <c r="AT2893" s="28"/>
      <c r="AU2893" s="28"/>
    </row>
    <row r="2894" spans="46:47" x14ac:dyDescent="0.25">
      <c r="AT2894" s="28"/>
      <c r="AU2894" s="28"/>
    </row>
    <row r="2895" spans="46:47" x14ac:dyDescent="0.25">
      <c r="AT2895" s="28"/>
      <c r="AU2895" s="28"/>
    </row>
    <row r="2896" spans="46:47" x14ac:dyDescent="0.25">
      <c r="AT2896" s="28"/>
      <c r="AU2896" s="28"/>
    </row>
    <row r="2897" spans="46:47" x14ac:dyDescent="0.25">
      <c r="AT2897" s="28"/>
      <c r="AU2897" s="28"/>
    </row>
    <row r="2898" spans="46:47" x14ac:dyDescent="0.25">
      <c r="AT2898" s="28"/>
      <c r="AU2898" s="28"/>
    </row>
    <row r="2899" spans="46:47" x14ac:dyDescent="0.25">
      <c r="AT2899" s="28"/>
      <c r="AU2899" s="28"/>
    </row>
    <row r="2900" spans="46:47" x14ac:dyDescent="0.25">
      <c r="AT2900" s="28"/>
      <c r="AU2900" s="28"/>
    </row>
    <row r="2901" spans="46:47" x14ac:dyDescent="0.25">
      <c r="AT2901" s="28"/>
      <c r="AU2901" s="28"/>
    </row>
    <row r="2902" spans="46:47" x14ac:dyDescent="0.25">
      <c r="AT2902" s="28"/>
      <c r="AU2902" s="28"/>
    </row>
    <row r="2903" spans="46:47" x14ac:dyDescent="0.25">
      <c r="AT2903" s="28"/>
      <c r="AU2903" s="28"/>
    </row>
    <row r="2904" spans="46:47" x14ac:dyDescent="0.25">
      <c r="AT2904" s="28"/>
      <c r="AU2904" s="28"/>
    </row>
    <row r="2905" spans="46:47" x14ac:dyDescent="0.25">
      <c r="AT2905" s="28"/>
      <c r="AU2905" s="28"/>
    </row>
    <row r="2906" spans="46:47" x14ac:dyDescent="0.25">
      <c r="AT2906" s="28"/>
      <c r="AU2906" s="28"/>
    </row>
    <row r="2907" spans="46:47" x14ac:dyDescent="0.25">
      <c r="AT2907" s="28"/>
      <c r="AU2907" s="28"/>
    </row>
    <row r="2908" spans="46:47" x14ac:dyDescent="0.25">
      <c r="AT2908" s="28"/>
      <c r="AU2908" s="28"/>
    </row>
    <row r="2909" spans="46:47" x14ac:dyDescent="0.25">
      <c r="AT2909" s="28"/>
      <c r="AU2909" s="28"/>
    </row>
    <row r="2910" spans="46:47" x14ac:dyDescent="0.25">
      <c r="AT2910" s="28"/>
      <c r="AU2910" s="28"/>
    </row>
    <row r="2911" spans="46:47" x14ac:dyDescent="0.25">
      <c r="AT2911" s="28"/>
      <c r="AU2911" s="28"/>
    </row>
    <row r="2912" spans="46:47" x14ac:dyDescent="0.25">
      <c r="AT2912" s="28"/>
      <c r="AU2912" s="28"/>
    </row>
    <row r="2913" spans="46:47" x14ac:dyDescent="0.25">
      <c r="AT2913" s="28"/>
      <c r="AU2913" s="28"/>
    </row>
    <row r="2914" spans="46:47" x14ac:dyDescent="0.25">
      <c r="AT2914" s="28"/>
      <c r="AU2914" s="28"/>
    </row>
    <row r="2915" spans="46:47" x14ac:dyDescent="0.25">
      <c r="AT2915" s="28"/>
      <c r="AU2915" s="28"/>
    </row>
    <row r="2916" spans="46:47" x14ac:dyDescent="0.25">
      <c r="AT2916" s="28"/>
      <c r="AU2916" s="28"/>
    </row>
    <row r="2917" spans="46:47" x14ac:dyDescent="0.25">
      <c r="AT2917" s="28"/>
      <c r="AU2917" s="28"/>
    </row>
    <row r="2918" spans="46:47" x14ac:dyDescent="0.25">
      <c r="AT2918" s="28"/>
      <c r="AU2918" s="28"/>
    </row>
    <row r="2919" spans="46:47" x14ac:dyDescent="0.25">
      <c r="AT2919" s="28"/>
      <c r="AU2919" s="28"/>
    </row>
    <row r="2920" spans="46:47" x14ac:dyDescent="0.25">
      <c r="AT2920" s="28"/>
      <c r="AU2920" s="28"/>
    </row>
    <row r="2921" spans="46:47" x14ac:dyDescent="0.25">
      <c r="AT2921" s="28"/>
      <c r="AU2921" s="28"/>
    </row>
    <row r="2922" spans="46:47" x14ac:dyDescent="0.25">
      <c r="AT2922" s="28"/>
      <c r="AU2922" s="28"/>
    </row>
    <row r="2923" spans="46:47" x14ac:dyDescent="0.25">
      <c r="AT2923" s="28"/>
      <c r="AU2923" s="28"/>
    </row>
    <row r="2924" spans="46:47" x14ac:dyDescent="0.25">
      <c r="AT2924" s="28"/>
      <c r="AU2924" s="28"/>
    </row>
    <row r="2925" spans="46:47" x14ac:dyDescent="0.25">
      <c r="AT2925" s="28"/>
      <c r="AU2925" s="28"/>
    </row>
    <row r="2926" spans="46:47" x14ac:dyDescent="0.25">
      <c r="AT2926" s="28"/>
      <c r="AU2926" s="28"/>
    </row>
    <row r="2927" spans="46:47" x14ac:dyDescent="0.25">
      <c r="AT2927" s="28"/>
      <c r="AU2927" s="28"/>
    </row>
    <row r="2928" spans="46:47" x14ac:dyDescent="0.25">
      <c r="AT2928" s="28"/>
      <c r="AU2928" s="28"/>
    </row>
    <row r="2929" spans="46:47" x14ac:dyDescent="0.25">
      <c r="AT2929" s="28"/>
      <c r="AU2929" s="28"/>
    </row>
    <row r="2930" spans="46:47" x14ac:dyDescent="0.25">
      <c r="AT2930" s="28"/>
      <c r="AU2930" s="28"/>
    </row>
    <row r="2931" spans="46:47" x14ac:dyDescent="0.25">
      <c r="AT2931" s="28"/>
      <c r="AU2931" s="28"/>
    </row>
    <row r="2932" spans="46:47" x14ac:dyDescent="0.25">
      <c r="AT2932" s="28"/>
      <c r="AU2932" s="28"/>
    </row>
    <row r="2933" spans="46:47" x14ac:dyDescent="0.25">
      <c r="AT2933" s="28"/>
      <c r="AU2933" s="28"/>
    </row>
    <row r="2934" spans="46:47" x14ac:dyDescent="0.25">
      <c r="AT2934" s="28"/>
      <c r="AU2934" s="28"/>
    </row>
    <row r="2935" spans="46:47" x14ac:dyDescent="0.25">
      <c r="AT2935" s="28"/>
      <c r="AU2935" s="28"/>
    </row>
    <row r="2936" spans="46:47" x14ac:dyDescent="0.25">
      <c r="AT2936" s="28"/>
      <c r="AU2936" s="28"/>
    </row>
    <row r="2937" spans="46:47" x14ac:dyDescent="0.25">
      <c r="AT2937" s="28"/>
      <c r="AU2937" s="28"/>
    </row>
    <row r="2938" spans="46:47" x14ac:dyDescent="0.25">
      <c r="AT2938" s="28"/>
      <c r="AU2938" s="28"/>
    </row>
    <row r="2939" spans="46:47" x14ac:dyDescent="0.25">
      <c r="AT2939" s="28"/>
      <c r="AU2939" s="28"/>
    </row>
    <row r="2940" spans="46:47" x14ac:dyDescent="0.25">
      <c r="AT2940" s="28"/>
      <c r="AU2940" s="28"/>
    </row>
    <row r="2941" spans="46:47" x14ac:dyDescent="0.25">
      <c r="AT2941" s="28"/>
      <c r="AU2941" s="28"/>
    </row>
    <row r="2942" spans="46:47" x14ac:dyDescent="0.25">
      <c r="AT2942" s="28"/>
      <c r="AU2942" s="28"/>
    </row>
    <row r="2943" spans="46:47" x14ac:dyDescent="0.25">
      <c r="AT2943" s="28"/>
      <c r="AU2943" s="28"/>
    </row>
    <row r="2944" spans="46:47" x14ac:dyDescent="0.25">
      <c r="AT2944" s="28"/>
      <c r="AU2944" s="28"/>
    </row>
    <row r="2945" spans="46:47" x14ac:dyDescent="0.25">
      <c r="AT2945" s="28"/>
      <c r="AU2945" s="28"/>
    </row>
    <row r="2946" spans="46:47" x14ac:dyDescent="0.25">
      <c r="AT2946" s="28"/>
      <c r="AU2946" s="28"/>
    </row>
    <row r="2947" spans="46:47" x14ac:dyDescent="0.25">
      <c r="AT2947" s="28"/>
      <c r="AU2947" s="28"/>
    </row>
    <row r="2948" spans="46:47" x14ac:dyDescent="0.25">
      <c r="AT2948" s="28"/>
      <c r="AU2948" s="28"/>
    </row>
    <row r="2949" spans="46:47" x14ac:dyDescent="0.25">
      <c r="AT2949" s="28"/>
      <c r="AU2949" s="28"/>
    </row>
    <row r="2950" spans="46:47" x14ac:dyDescent="0.25">
      <c r="AT2950" s="28"/>
      <c r="AU2950" s="28"/>
    </row>
    <row r="2951" spans="46:47" x14ac:dyDescent="0.25">
      <c r="AT2951" s="28"/>
      <c r="AU2951" s="28"/>
    </row>
    <row r="2952" spans="46:47" x14ac:dyDescent="0.25">
      <c r="AT2952" s="28"/>
      <c r="AU2952" s="28"/>
    </row>
    <row r="2953" spans="46:47" x14ac:dyDescent="0.25">
      <c r="AT2953" s="28"/>
      <c r="AU2953" s="28"/>
    </row>
    <row r="2954" spans="46:47" x14ac:dyDescent="0.25">
      <c r="AT2954" s="28"/>
      <c r="AU2954" s="28"/>
    </row>
    <row r="2955" spans="46:47" x14ac:dyDescent="0.25">
      <c r="AT2955" s="28"/>
      <c r="AU2955" s="28"/>
    </row>
    <row r="2956" spans="46:47" x14ac:dyDescent="0.25">
      <c r="AT2956" s="28"/>
      <c r="AU2956" s="28"/>
    </row>
    <row r="2957" spans="46:47" x14ac:dyDescent="0.25">
      <c r="AT2957" s="28"/>
      <c r="AU2957" s="28"/>
    </row>
    <row r="2958" spans="46:47" x14ac:dyDescent="0.25">
      <c r="AT2958" s="28"/>
      <c r="AU2958" s="28"/>
    </row>
    <row r="2959" spans="46:47" x14ac:dyDescent="0.25">
      <c r="AT2959" s="28"/>
      <c r="AU2959" s="28"/>
    </row>
    <row r="2960" spans="46:47" x14ac:dyDescent="0.25">
      <c r="AT2960" s="28"/>
      <c r="AU2960" s="28"/>
    </row>
    <row r="2961" spans="46:47" x14ac:dyDescent="0.25">
      <c r="AT2961" s="28"/>
      <c r="AU2961" s="28"/>
    </row>
    <row r="2962" spans="46:47" x14ac:dyDescent="0.25">
      <c r="AT2962" s="28"/>
      <c r="AU2962" s="28"/>
    </row>
    <row r="2963" spans="46:47" x14ac:dyDescent="0.25">
      <c r="AT2963" s="28"/>
      <c r="AU2963" s="28"/>
    </row>
    <row r="2964" spans="46:47" x14ac:dyDescent="0.25">
      <c r="AT2964" s="28"/>
      <c r="AU2964" s="28"/>
    </row>
    <row r="2965" spans="46:47" x14ac:dyDescent="0.25">
      <c r="AT2965" s="28"/>
      <c r="AU2965" s="28"/>
    </row>
    <row r="2966" spans="46:47" x14ac:dyDescent="0.25">
      <c r="AT2966" s="28"/>
      <c r="AU2966" s="28"/>
    </row>
    <row r="2967" spans="46:47" x14ac:dyDescent="0.25">
      <c r="AT2967" s="28"/>
      <c r="AU2967" s="28"/>
    </row>
    <row r="2968" spans="46:47" x14ac:dyDescent="0.25">
      <c r="AT2968" s="28"/>
      <c r="AU2968" s="28"/>
    </row>
    <row r="2969" spans="46:47" x14ac:dyDescent="0.25">
      <c r="AT2969" s="28"/>
      <c r="AU2969" s="28"/>
    </row>
    <row r="2970" spans="46:47" x14ac:dyDescent="0.25">
      <c r="AT2970" s="28"/>
      <c r="AU2970" s="28"/>
    </row>
    <row r="2971" spans="46:47" x14ac:dyDescent="0.25">
      <c r="AT2971" s="28"/>
      <c r="AU2971" s="28"/>
    </row>
    <row r="2972" spans="46:47" x14ac:dyDescent="0.25">
      <c r="AT2972" s="28"/>
      <c r="AU2972" s="28"/>
    </row>
    <row r="2973" spans="46:47" x14ac:dyDescent="0.25">
      <c r="AT2973" s="28"/>
      <c r="AU2973" s="28"/>
    </row>
    <row r="2974" spans="46:47" x14ac:dyDescent="0.25">
      <c r="AT2974" s="28"/>
      <c r="AU2974" s="28"/>
    </row>
    <row r="2975" spans="46:47" x14ac:dyDescent="0.25">
      <c r="AT2975" s="28"/>
      <c r="AU2975" s="28"/>
    </row>
    <row r="2976" spans="46:47" x14ac:dyDescent="0.25">
      <c r="AT2976" s="28"/>
      <c r="AU2976" s="28"/>
    </row>
    <row r="2977" spans="46:47" x14ac:dyDescent="0.25">
      <c r="AT2977" s="28"/>
      <c r="AU2977" s="28"/>
    </row>
    <row r="2978" spans="46:47" x14ac:dyDescent="0.25">
      <c r="AT2978" s="28"/>
      <c r="AU2978" s="28"/>
    </row>
    <row r="2979" spans="46:47" x14ac:dyDescent="0.25">
      <c r="AT2979" s="28"/>
      <c r="AU2979" s="28"/>
    </row>
    <row r="2980" spans="46:47" x14ac:dyDescent="0.25">
      <c r="AT2980" s="28"/>
      <c r="AU2980" s="28"/>
    </row>
    <row r="2981" spans="46:47" x14ac:dyDescent="0.25">
      <c r="AT2981" s="28"/>
      <c r="AU2981" s="28"/>
    </row>
    <row r="2982" spans="46:47" x14ac:dyDescent="0.25">
      <c r="AT2982" s="28"/>
      <c r="AU2982" s="28"/>
    </row>
    <row r="2983" spans="46:47" x14ac:dyDescent="0.25">
      <c r="AT2983" s="28"/>
      <c r="AU2983" s="28"/>
    </row>
    <row r="2984" spans="46:47" x14ac:dyDescent="0.25">
      <c r="AT2984" s="28"/>
      <c r="AU2984" s="28"/>
    </row>
    <row r="2985" spans="46:47" x14ac:dyDescent="0.25">
      <c r="AT2985" s="28"/>
      <c r="AU2985" s="28"/>
    </row>
    <row r="2986" spans="46:47" x14ac:dyDescent="0.25">
      <c r="AT2986" s="28"/>
      <c r="AU2986" s="28"/>
    </row>
    <row r="2987" spans="46:47" x14ac:dyDescent="0.25">
      <c r="AT2987" s="28"/>
      <c r="AU2987" s="28"/>
    </row>
    <row r="2988" spans="46:47" x14ac:dyDescent="0.25">
      <c r="AT2988" s="28"/>
      <c r="AU2988" s="28"/>
    </row>
    <row r="2989" spans="46:47" x14ac:dyDescent="0.25">
      <c r="AT2989" s="28"/>
      <c r="AU2989" s="28"/>
    </row>
    <row r="2990" spans="46:47" x14ac:dyDescent="0.25">
      <c r="AT2990" s="28"/>
      <c r="AU2990" s="28"/>
    </row>
    <row r="2991" spans="46:47" x14ac:dyDescent="0.25">
      <c r="AT2991" s="28"/>
      <c r="AU2991" s="28"/>
    </row>
    <row r="2992" spans="46:47" x14ac:dyDescent="0.25">
      <c r="AT2992" s="28"/>
      <c r="AU2992" s="28"/>
    </row>
    <row r="2993" spans="46:47" x14ac:dyDescent="0.25">
      <c r="AT2993" s="28"/>
      <c r="AU2993" s="28"/>
    </row>
    <row r="2994" spans="46:47" x14ac:dyDescent="0.25">
      <c r="AT2994" s="28"/>
      <c r="AU2994" s="28"/>
    </row>
    <row r="2995" spans="46:47" x14ac:dyDescent="0.25">
      <c r="AT2995" s="28"/>
      <c r="AU2995" s="28"/>
    </row>
    <row r="2996" spans="46:47" x14ac:dyDescent="0.25">
      <c r="AT2996" s="28"/>
      <c r="AU2996" s="28"/>
    </row>
    <row r="2997" spans="46:47" x14ac:dyDescent="0.25">
      <c r="AT2997" s="28"/>
      <c r="AU2997" s="28"/>
    </row>
    <row r="2998" spans="46:47" x14ac:dyDescent="0.25">
      <c r="AT2998" s="28"/>
      <c r="AU2998" s="28"/>
    </row>
    <row r="2999" spans="46:47" x14ac:dyDescent="0.25">
      <c r="AT2999" s="28"/>
      <c r="AU2999" s="28"/>
    </row>
    <row r="3000" spans="46:47" x14ac:dyDescent="0.25">
      <c r="AT3000" s="28"/>
      <c r="AU3000" s="28"/>
    </row>
    <row r="3001" spans="46:47" x14ac:dyDescent="0.25">
      <c r="AT3001" s="28"/>
      <c r="AU3001" s="28"/>
    </row>
    <row r="3002" spans="46:47" x14ac:dyDescent="0.25">
      <c r="AT3002" s="28"/>
      <c r="AU3002" s="28"/>
    </row>
    <row r="3003" spans="46:47" x14ac:dyDescent="0.25">
      <c r="AT3003" s="28"/>
      <c r="AU3003" s="28"/>
    </row>
    <row r="3004" spans="46:47" x14ac:dyDescent="0.25">
      <c r="AT3004" s="28"/>
      <c r="AU3004" s="28"/>
    </row>
    <row r="3005" spans="46:47" x14ac:dyDescent="0.25">
      <c r="AT3005" s="28"/>
      <c r="AU3005" s="28"/>
    </row>
    <row r="3006" spans="46:47" x14ac:dyDescent="0.25">
      <c r="AT3006" s="28"/>
      <c r="AU3006" s="28"/>
    </row>
    <row r="3007" spans="46:47" x14ac:dyDescent="0.25">
      <c r="AT3007" s="28"/>
      <c r="AU3007" s="28"/>
    </row>
    <row r="3008" spans="46:47" x14ac:dyDescent="0.25">
      <c r="AT3008" s="28"/>
      <c r="AU3008" s="28"/>
    </row>
    <row r="3009" spans="46:47" x14ac:dyDescent="0.25">
      <c r="AT3009" s="28"/>
      <c r="AU3009" s="28"/>
    </row>
    <row r="3010" spans="46:47" x14ac:dyDescent="0.25">
      <c r="AT3010" s="28"/>
      <c r="AU3010" s="28"/>
    </row>
    <row r="3011" spans="46:47" x14ac:dyDescent="0.25">
      <c r="AT3011" s="28"/>
      <c r="AU3011" s="28"/>
    </row>
    <row r="3012" spans="46:47" x14ac:dyDescent="0.25">
      <c r="AT3012" s="28"/>
      <c r="AU3012" s="28"/>
    </row>
    <row r="3013" spans="46:47" x14ac:dyDescent="0.25">
      <c r="AT3013" s="28"/>
      <c r="AU3013" s="28"/>
    </row>
    <row r="3014" spans="46:47" x14ac:dyDescent="0.25">
      <c r="AT3014" s="28"/>
      <c r="AU3014" s="28"/>
    </row>
    <row r="3015" spans="46:47" x14ac:dyDescent="0.25">
      <c r="AT3015" s="28"/>
      <c r="AU3015" s="28"/>
    </row>
    <row r="3016" spans="46:47" x14ac:dyDescent="0.25">
      <c r="AT3016" s="28"/>
      <c r="AU3016" s="28"/>
    </row>
    <row r="3017" spans="46:47" x14ac:dyDescent="0.25">
      <c r="AT3017" s="28"/>
      <c r="AU3017" s="28"/>
    </row>
    <row r="3018" spans="46:47" x14ac:dyDescent="0.25">
      <c r="AT3018" s="28"/>
      <c r="AU3018" s="28"/>
    </row>
    <row r="3019" spans="46:47" x14ac:dyDescent="0.25">
      <c r="AT3019" s="28"/>
      <c r="AU3019" s="28"/>
    </row>
    <row r="3020" spans="46:47" x14ac:dyDescent="0.25">
      <c r="AT3020" s="28"/>
      <c r="AU3020" s="28"/>
    </row>
    <row r="3021" spans="46:47" x14ac:dyDescent="0.25">
      <c r="AT3021" s="28"/>
      <c r="AU3021" s="28"/>
    </row>
    <row r="3022" spans="46:47" x14ac:dyDescent="0.25">
      <c r="AT3022" s="28"/>
      <c r="AU3022" s="28"/>
    </row>
    <row r="3023" spans="46:47" x14ac:dyDescent="0.25">
      <c r="AT3023" s="28"/>
      <c r="AU3023" s="28"/>
    </row>
    <row r="3024" spans="46:47" x14ac:dyDescent="0.25">
      <c r="AT3024" s="28"/>
      <c r="AU3024" s="28"/>
    </row>
    <row r="3025" spans="46:47" x14ac:dyDescent="0.25">
      <c r="AT3025" s="28"/>
      <c r="AU3025" s="28"/>
    </row>
    <row r="3026" spans="46:47" x14ac:dyDescent="0.25">
      <c r="AT3026" s="28"/>
      <c r="AU3026" s="28"/>
    </row>
    <row r="3027" spans="46:47" x14ac:dyDescent="0.25">
      <c r="AT3027" s="28"/>
      <c r="AU3027" s="28"/>
    </row>
    <row r="3028" spans="46:47" x14ac:dyDescent="0.25">
      <c r="AT3028" s="28"/>
      <c r="AU3028" s="28"/>
    </row>
    <row r="3029" spans="46:47" x14ac:dyDescent="0.25">
      <c r="AT3029" s="28"/>
      <c r="AU3029" s="28"/>
    </row>
    <row r="3030" spans="46:47" x14ac:dyDescent="0.25">
      <c r="AT3030" s="28"/>
      <c r="AU3030" s="28"/>
    </row>
    <row r="3031" spans="46:47" x14ac:dyDescent="0.25">
      <c r="AT3031" s="28"/>
      <c r="AU3031" s="28"/>
    </row>
    <row r="3032" spans="46:47" x14ac:dyDescent="0.25">
      <c r="AT3032" s="28"/>
      <c r="AU3032" s="28"/>
    </row>
    <row r="3033" spans="46:47" x14ac:dyDescent="0.25">
      <c r="AT3033" s="28"/>
      <c r="AU3033" s="28"/>
    </row>
    <row r="3034" spans="46:47" x14ac:dyDescent="0.25">
      <c r="AT3034" s="28"/>
      <c r="AU3034" s="28"/>
    </row>
    <row r="3035" spans="46:47" x14ac:dyDescent="0.25">
      <c r="AT3035" s="28"/>
      <c r="AU3035" s="28"/>
    </row>
    <row r="3036" spans="46:47" x14ac:dyDescent="0.25">
      <c r="AT3036" s="28"/>
      <c r="AU3036" s="28"/>
    </row>
    <row r="3037" spans="46:47" x14ac:dyDescent="0.25">
      <c r="AT3037" s="28"/>
      <c r="AU3037" s="28"/>
    </row>
    <row r="3038" spans="46:47" x14ac:dyDescent="0.25">
      <c r="AT3038" s="28"/>
      <c r="AU3038" s="28"/>
    </row>
    <row r="3039" spans="46:47" x14ac:dyDescent="0.25">
      <c r="AT3039" s="28"/>
      <c r="AU3039" s="28"/>
    </row>
    <row r="3040" spans="46:47" x14ac:dyDescent="0.25">
      <c r="AT3040" s="28"/>
      <c r="AU3040" s="28"/>
    </row>
    <row r="3041" spans="46:47" x14ac:dyDescent="0.25">
      <c r="AT3041" s="28"/>
      <c r="AU3041" s="28"/>
    </row>
    <row r="3042" spans="46:47" x14ac:dyDescent="0.25">
      <c r="AT3042" s="28"/>
      <c r="AU3042" s="28"/>
    </row>
    <row r="3043" spans="46:47" x14ac:dyDescent="0.25">
      <c r="AT3043" s="28"/>
      <c r="AU3043" s="28"/>
    </row>
    <row r="3044" spans="46:47" x14ac:dyDescent="0.25">
      <c r="AT3044" s="28"/>
      <c r="AU3044" s="28"/>
    </row>
    <row r="3045" spans="46:47" x14ac:dyDescent="0.25">
      <c r="AT3045" s="28"/>
      <c r="AU3045" s="28"/>
    </row>
    <row r="3046" spans="46:47" x14ac:dyDescent="0.25">
      <c r="AT3046" s="28"/>
      <c r="AU3046" s="28"/>
    </row>
    <row r="3047" spans="46:47" x14ac:dyDescent="0.25">
      <c r="AT3047" s="28"/>
      <c r="AU3047" s="28"/>
    </row>
    <row r="3048" spans="46:47" x14ac:dyDescent="0.25">
      <c r="AT3048" s="28"/>
      <c r="AU3048" s="28"/>
    </row>
    <row r="3049" spans="46:47" x14ac:dyDescent="0.25">
      <c r="AT3049" s="28"/>
      <c r="AU3049" s="28"/>
    </row>
    <row r="3050" spans="46:47" x14ac:dyDescent="0.25">
      <c r="AT3050" s="28"/>
      <c r="AU3050" s="28"/>
    </row>
  </sheetData>
  <autoFilter ref="E2:BX2869" xr:uid="{2D7F3B44-752E-4FB7-BB5A-553543F0B73E}">
    <filterColumn colId="15">
      <filters>
        <filter val="Solar"/>
        <filter val="Wind"/>
      </filters>
    </filterColumn>
    <filterColumn colId="21">
      <filters>
        <filter val="1"/>
      </filters>
    </filterColumn>
    <sortState xmlns:xlrd2="http://schemas.microsoft.com/office/spreadsheetml/2017/richdata2" ref="E1088:BX2813">
      <sortCondition ref="J2:J2869"/>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B4CC0-B36C-4C28-92D6-468247FCFDCF}">
  <dimension ref="A1:X147"/>
  <sheetViews>
    <sheetView tabSelected="1" workbookViewId="0">
      <selection sqref="A1:XFD1"/>
    </sheetView>
  </sheetViews>
  <sheetFormatPr defaultRowHeight="15" x14ac:dyDescent="0.25"/>
  <cols>
    <col min="5" max="5" width="11.5703125" bestFit="1" customWidth="1"/>
    <col min="6" max="6" width="12.5703125" bestFit="1" customWidth="1"/>
    <col min="7" max="7" width="17.85546875" bestFit="1" customWidth="1"/>
    <col min="8" max="8" width="17.7109375" bestFit="1" customWidth="1"/>
    <col min="9" max="9" width="18.140625" bestFit="1" customWidth="1"/>
    <col min="10" max="10" width="25" style="16" bestFit="1" customWidth="1"/>
    <col min="11" max="11" width="11.5703125" bestFit="1" customWidth="1"/>
    <col min="12" max="13" width="12.5703125" bestFit="1" customWidth="1"/>
    <col min="14" max="14" width="15" bestFit="1" customWidth="1"/>
    <col min="15" max="24" width="16.140625" customWidth="1"/>
    <col min="25" max="25" width="12.42578125" customWidth="1"/>
  </cols>
  <sheetData>
    <row r="1" spans="1:24" x14ac:dyDescent="0.25">
      <c r="A1" t="s">
        <v>6214</v>
      </c>
      <c r="B1" t="s">
        <v>37</v>
      </c>
      <c r="C1" t="s">
        <v>10</v>
      </c>
      <c r="D1" t="s">
        <v>14</v>
      </c>
      <c r="E1" t="s">
        <v>6201</v>
      </c>
      <c r="F1" t="s">
        <v>15</v>
      </c>
      <c r="G1" t="s">
        <v>17</v>
      </c>
      <c r="H1" t="s">
        <v>19</v>
      </c>
      <c r="I1" t="s">
        <v>6200</v>
      </c>
      <c r="J1" s="40" t="s">
        <v>6211</v>
      </c>
      <c r="K1" s="38" t="s">
        <v>6198</v>
      </c>
      <c r="L1" s="38" t="s">
        <v>6199</v>
      </c>
      <c r="M1" s="38" t="s">
        <v>6212</v>
      </c>
      <c r="N1" s="38" t="s">
        <v>6210</v>
      </c>
      <c r="O1" s="38" t="s">
        <v>6203</v>
      </c>
      <c r="P1" s="38" t="s">
        <v>6204</v>
      </c>
      <c r="Q1" s="38" t="s">
        <v>6205</v>
      </c>
      <c r="R1" s="38" t="s">
        <v>6207</v>
      </c>
      <c r="S1" s="38" t="s">
        <v>6206</v>
      </c>
      <c r="T1" s="38" t="s">
        <v>30</v>
      </c>
      <c r="U1" s="38" t="s">
        <v>31</v>
      </c>
      <c r="V1" s="39" t="s">
        <v>32</v>
      </c>
      <c r="W1" s="39" t="s">
        <v>33</v>
      </c>
      <c r="X1" t="s">
        <v>6209</v>
      </c>
    </row>
    <row r="2" spans="1:24" x14ac:dyDescent="0.25">
      <c r="A2" t="s">
        <v>6215</v>
      </c>
      <c r="B2" t="s">
        <v>2374</v>
      </c>
      <c r="C2" t="s">
        <v>2373</v>
      </c>
      <c r="D2" t="s">
        <v>126</v>
      </c>
      <c r="E2" t="s">
        <v>6202</v>
      </c>
      <c r="F2">
        <v>50</v>
      </c>
      <c r="G2" t="s">
        <v>1485</v>
      </c>
      <c r="H2" t="s">
        <v>76</v>
      </c>
      <c r="I2">
        <v>1</v>
      </c>
      <c r="J2" s="40">
        <v>1</v>
      </c>
      <c r="K2" s="38">
        <v>200000</v>
      </c>
      <c r="L2" s="38">
        <v>0</v>
      </c>
      <c r="M2" s="38">
        <v>1088292</v>
      </c>
      <c r="N2" s="38">
        <v>1288292</v>
      </c>
      <c r="O2" s="38"/>
      <c r="P2" s="38"/>
      <c r="Q2" s="38">
        <v>0</v>
      </c>
      <c r="R2" s="38">
        <v>6441458</v>
      </c>
      <c r="S2" s="38"/>
      <c r="T2" s="38">
        <v>6441458</v>
      </c>
      <c r="U2" s="38">
        <v>6441458</v>
      </c>
      <c r="V2" s="39">
        <v>128.82916</v>
      </c>
      <c r="W2" s="39">
        <v>128.82916</v>
      </c>
      <c r="X2" s="38">
        <v>6441458</v>
      </c>
    </row>
    <row r="3" spans="1:24" x14ac:dyDescent="0.25">
      <c r="A3" t="s">
        <v>6216</v>
      </c>
      <c r="B3" t="s">
        <v>73</v>
      </c>
      <c r="C3" t="s">
        <v>5873</v>
      </c>
      <c r="D3" t="s">
        <v>126</v>
      </c>
      <c r="E3" t="s">
        <v>6202</v>
      </c>
      <c r="F3">
        <v>40</v>
      </c>
      <c r="G3" t="s">
        <v>1485</v>
      </c>
      <c r="H3" t="s">
        <v>93</v>
      </c>
      <c r="I3">
        <v>1</v>
      </c>
      <c r="J3" s="40">
        <v>0</v>
      </c>
      <c r="K3" s="38">
        <v>160000</v>
      </c>
      <c r="L3" s="38">
        <v>345292</v>
      </c>
      <c r="M3" s="38">
        <v>1149688</v>
      </c>
      <c r="N3" s="38">
        <v>1654980</v>
      </c>
      <c r="O3" s="38">
        <v>0</v>
      </c>
      <c r="P3" s="38">
        <v>33148</v>
      </c>
      <c r="Q3" s="38">
        <v>0</v>
      </c>
      <c r="R3" s="34">
        <v>8265000</v>
      </c>
      <c r="S3" s="38">
        <v>0</v>
      </c>
      <c r="T3" s="38">
        <v>8265000</v>
      </c>
      <c r="U3" s="38">
        <v>8298148</v>
      </c>
      <c r="V3" s="39">
        <v>206.625</v>
      </c>
      <c r="W3" s="39">
        <v>207.4537</v>
      </c>
      <c r="X3" s="38">
        <v>8298148</v>
      </c>
    </row>
    <row r="4" spans="1:24" x14ac:dyDescent="0.25">
      <c r="A4" t="s">
        <v>6215</v>
      </c>
      <c r="B4" t="s">
        <v>2374</v>
      </c>
      <c r="C4" t="s">
        <v>2381</v>
      </c>
      <c r="D4" t="s">
        <v>126</v>
      </c>
      <c r="E4" t="s">
        <v>6202</v>
      </c>
      <c r="F4">
        <v>99</v>
      </c>
      <c r="G4" t="s">
        <v>1485</v>
      </c>
      <c r="H4" t="s">
        <v>76</v>
      </c>
      <c r="I4">
        <v>1</v>
      </c>
      <c r="J4" s="40">
        <v>1</v>
      </c>
      <c r="K4" s="38">
        <v>396000</v>
      </c>
      <c r="L4" s="38">
        <v>0</v>
      </c>
      <c r="M4" s="38">
        <v>577015</v>
      </c>
      <c r="N4" s="38">
        <v>973015</v>
      </c>
      <c r="O4" s="38"/>
      <c r="P4" s="38"/>
      <c r="Q4" s="38">
        <v>887272</v>
      </c>
      <c r="R4" s="38">
        <v>2618981</v>
      </c>
      <c r="S4" s="38">
        <v>0</v>
      </c>
      <c r="T4" s="38">
        <v>2618981</v>
      </c>
      <c r="U4" s="38">
        <v>3506253</v>
      </c>
      <c r="V4" s="39">
        <v>26.454353535353537</v>
      </c>
      <c r="W4" s="39">
        <v>35.416696969696972</v>
      </c>
      <c r="X4" s="38">
        <v>3506253</v>
      </c>
    </row>
    <row r="5" spans="1:24" x14ac:dyDescent="0.25">
      <c r="A5" t="s">
        <v>6215</v>
      </c>
      <c r="B5" t="s">
        <v>2374</v>
      </c>
      <c r="C5" t="s">
        <v>2384</v>
      </c>
      <c r="D5" t="s">
        <v>126</v>
      </c>
      <c r="E5" t="s">
        <v>6202</v>
      </c>
      <c r="F5">
        <v>50</v>
      </c>
      <c r="G5" t="s">
        <v>1485</v>
      </c>
      <c r="H5" t="s">
        <v>76</v>
      </c>
      <c r="I5">
        <v>1</v>
      </c>
      <c r="J5" s="40">
        <v>1</v>
      </c>
      <c r="K5" s="38">
        <v>200000</v>
      </c>
      <c r="L5" s="38">
        <v>0</v>
      </c>
      <c r="M5" s="38">
        <v>437691</v>
      </c>
      <c r="N5" s="38">
        <v>637691</v>
      </c>
      <c r="O5" s="38"/>
      <c r="P5" s="38"/>
      <c r="Q5" s="38">
        <v>410328</v>
      </c>
      <c r="R5" s="38">
        <v>366697</v>
      </c>
      <c r="S5" s="38">
        <v>2798507</v>
      </c>
      <c r="T5" s="38">
        <v>366697</v>
      </c>
      <c r="U5" s="38">
        <v>3575532</v>
      </c>
      <c r="V5" s="39">
        <v>7.3339400000000001</v>
      </c>
      <c r="W5" s="39">
        <v>71.510639999999995</v>
      </c>
      <c r="X5" s="38">
        <v>3575532</v>
      </c>
    </row>
    <row r="6" spans="1:24" x14ac:dyDescent="0.25">
      <c r="A6" t="s">
        <v>6215</v>
      </c>
      <c r="B6" t="s">
        <v>73</v>
      </c>
      <c r="C6" t="s">
        <v>5373</v>
      </c>
      <c r="D6" t="s">
        <v>126</v>
      </c>
      <c r="E6" t="s">
        <v>6202</v>
      </c>
      <c r="F6">
        <v>400</v>
      </c>
      <c r="G6" t="s">
        <v>1485</v>
      </c>
      <c r="H6" t="s">
        <v>76</v>
      </c>
      <c r="I6">
        <v>1</v>
      </c>
      <c r="J6" s="40">
        <v>0</v>
      </c>
      <c r="K6" s="38">
        <v>1600000</v>
      </c>
      <c r="L6" s="38">
        <v>0</v>
      </c>
      <c r="M6" s="38">
        <v>591762</v>
      </c>
      <c r="N6" s="38">
        <v>2191762</v>
      </c>
      <c r="O6" s="38"/>
      <c r="P6" s="38"/>
      <c r="Q6" s="38">
        <v>6050000</v>
      </c>
      <c r="R6" s="38">
        <v>10951322</v>
      </c>
      <c r="S6" s="38">
        <v>0</v>
      </c>
      <c r="T6" s="38">
        <v>10951322</v>
      </c>
      <c r="U6" s="38">
        <v>17001322</v>
      </c>
      <c r="V6" s="39">
        <v>27.378305000000001</v>
      </c>
      <c r="W6" s="39">
        <v>42.503304999999997</v>
      </c>
      <c r="X6" s="38">
        <v>17001322</v>
      </c>
    </row>
    <row r="7" spans="1:24" x14ac:dyDescent="0.25">
      <c r="A7" t="s">
        <v>6215</v>
      </c>
      <c r="B7" t="s">
        <v>73</v>
      </c>
      <c r="C7" t="s">
        <v>5376</v>
      </c>
      <c r="D7" t="s">
        <v>126</v>
      </c>
      <c r="E7" t="s">
        <v>6202</v>
      </c>
      <c r="F7">
        <v>400</v>
      </c>
      <c r="G7" t="s">
        <v>1485</v>
      </c>
      <c r="H7" t="s">
        <v>76</v>
      </c>
      <c r="I7">
        <v>1</v>
      </c>
      <c r="J7" s="40">
        <v>0</v>
      </c>
      <c r="K7" s="38">
        <v>1600000</v>
      </c>
      <c r="L7" s="38">
        <v>0</v>
      </c>
      <c r="M7" s="38">
        <v>0</v>
      </c>
      <c r="N7" s="38">
        <v>1600000</v>
      </c>
      <c r="O7" s="38"/>
      <c r="P7" s="38"/>
      <c r="Q7" s="38">
        <v>6520000</v>
      </c>
      <c r="R7" s="38">
        <v>2753837</v>
      </c>
      <c r="S7" s="38">
        <v>0</v>
      </c>
      <c r="T7" s="38">
        <v>2753837</v>
      </c>
      <c r="U7" s="38">
        <v>9273837</v>
      </c>
      <c r="V7" s="39">
        <v>6.8845925000000001</v>
      </c>
      <c r="W7" s="39">
        <v>23.184592500000001</v>
      </c>
      <c r="X7" s="38">
        <v>9273837</v>
      </c>
    </row>
    <row r="8" spans="1:24" x14ac:dyDescent="0.25">
      <c r="A8" t="s">
        <v>6215</v>
      </c>
      <c r="B8" t="s">
        <v>73</v>
      </c>
      <c r="C8" t="s">
        <v>5378</v>
      </c>
      <c r="D8" t="s">
        <v>126</v>
      </c>
      <c r="E8" t="s">
        <v>6202</v>
      </c>
      <c r="F8">
        <v>400</v>
      </c>
      <c r="G8" t="s">
        <v>1485</v>
      </c>
      <c r="H8" t="s">
        <v>76</v>
      </c>
      <c r="I8">
        <v>1</v>
      </c>
      <c r="J8" s="40">
        <v>0</v>
      </c>
      <c r="K8" s="38">
        <v>1600000</v>
      </c>
      <c r="L8" s="38">
        <v>0</v>
      </c>
      <c r="M8" s="38">
        <v>0</v>
      </c>
      <c r="N8" s="38">
        <v>1600000</v>
      </c>
      <c r="O8" s="38"/>
      <c r="P8" s="38"/>
      <c r="Q8" s="38">
        <v>25368000</v>
      </c>
      <c r="R8" s="38">
        <v>2753837</v>
      </c>
      <c r="S8" s="38">
        <v>0</v>
      </c>
      <c r="T8" s="38">
        <v>2753837</v>
      </c>
      <c r="U8" s="38">
        <v>28121837</v>
      </c>
      <c r="V8" s="39">
        <v>6.8845925000000001</v>
      </c>
      <c r="W8" s="39">
        <v>70.304592499999998</v>
      </c>
      <c r="X8" s="38">
        <v>28121837</v>
      </c>
    </row>
    <row r="9" spans="1:24" x14ac:dyDescent="0.25">
      <c r="A9" t="s">
        <v>6217</v>
      </c>
      <c r="B9" t="s">
        <v>2374</v>
      </c>
      <c r="C9" t="s">
        <v>2434</v>
      </c>
      <c r="D9" t="s">
        <v>62</v>
      </c>
      <c r="E9" t="s">
        <v>6202</v>
      </c>
      <c r="F9">
        <v>150</v>
      </c>
      <c r="G9" t="s">
        <v>97</v>
      </c>
      <c r="H9" t="s">
        <v>124</v>
      </c>
      <c r="I9">
        <v>1</v>
      </c>
      <c r="J9" s="40">
        <v>1</v>
      </c>
      <c r="K9" s="37">
        <v>600000</v>
      </c>
      <c r="L9" s="38">
        <v>0</v>
      </c>
      <c r="M9" s="38">
        <v>0</v>
      </c>
      <c r="N9" s="38">
        <v>600000</v>
      </c>
      <c r="O9" s="38"/>
      <c r="P9" s="38"/>
      <c r="Q9" s="38">
        <v>151000</v>
      </c>
      <c r="R9" s="38">
        <v>1970000</v>
      </c>
      <c r="S9" s="38">
        <v>0</v>
      </c>
      <c r="T9" s="38">
        <v>1970000</v>
      </c>
      <c r="U9" s="38">
        <v>2121000</v>
      </c>
      <c r="V9" s="39">
        <v>13.133333333333333</v>
      </c>
      <c r="W9" s="39">
        <v>14.14</v>
      </c>
      <c r="X9" s="38">
        <v>1970000</v>
      </c>
    </row>
    <row r="10" spans="1:24" x14ac:dyDescent="0.25">
      <c r="A10" t="s">
        <v>6216</v>
      </c>
      <c r="B10" t="s">
        <v>73</v>
      </c>
      <c r="C10" t="s">
        <v>5877</v>
      </c>
      <c r="D10" t="s">
        <v>126</v>
      </c>
      <c r="E10" t="s">
        <v>6202</v>
      </c>
      <c r="F10">
        <v>200</v>
      </c>
      <c r="G10" t="s">
        <v>97</v>
      </c>
      <c r="H10" t="s">
        <v>488</v>
      </c>
      <c r="I10">
        <v>1</v>
      </c>
      <c r="J10" s="40">
        <v>0</v>
      </c>
      <c r="K10" s="38">
        <v>800000</v>
      </c>
      <c r="L10" s="38">
        <v>1510089</v>
      </c>
      <c r="M10" s="38">
        <v>1294200</v>
      </c>
      <c r="N10" s="38">
        <v>3604289</v>
      </c>
      <c r="O10" s="38">
        <v>12000000</v>
      </c>
      <c r="P10" s="38"/>
      <c r="Q10" s="38">
        <v>0</v>
      </c>
      <c r="R10" s="38">
        <v>10633003</v>
      </c>
      <c r="S10" s="38">
        <v>7388443</v>
      </c>
      <c r="T10" s="38">
        <v>22633003</v>
      </c>
      <c r="U10" s="38">
        <v>30021446</v>
      </c>
      <c r="V10" s="39">
        <v>113.165015</v>
      </c>
      <c r="W10" s="39">
        <v>150.10722999999999</v>
      </c>
      <c r="X10" s="38">
        <v>30021446</v>
      </c>
    </row>
    <row r="11" spans="1:24" x14ac:dyDescent="0.25">
      <c r="A11" t="s">
        <v>6217</v>
      </c>
      <c r="B11" t="s">
        <v>2374</v>
      </c>
      <c r="C11" t="s">
        <v>2443</v>
      </c>
      <c r="D11" t="s">
        <v>126</v>
      </c>
      <c r="E11" t="s">
        <v>6202</v>
      </c>
      <c r="F11">
        <v>300</v>
      </c>
      <c r="G11" t="s">
        <v>97</v>
      </c>
      <c r="H11" t="s">
        <v>488</v>
      </c>
      <c r="I11">
        <v>1</v>
      </c>
      <c r="J11" s="40">
        <v>1</v>
      </c>
      <c r="K11" s="38">
        <v>1200000</v>
      </c>
      <c r="L11" s="38">
        <v>2948233</v>
      </c>
      <c r="M11" s="38">
        <v>1343319</v>
      </c>
      <c r="N11" s="38">
        <v>5491552</v>
      </c>
      <c r="O11" s="38"/>
      <c r="P11" s="38"/>
      <c r="Q11" s="38">
        <v>0</v>
      </c>
      <c r="R11" s="38">
        <v>27457764</v>
      </c>
      <c r="S11" s="38">
        <v>0</v>
      </c>
      <c r="T11" s="38">
        <v>27457764</v>
      </c>
      <c r="U11" s="38">
        <v>27457764</v>
      </c>
      <c r="V11" s="39">
        <v>91.525880000000001</v>
      </c>
      <c r="W11" s="39">
        <v>91.525880000000001</v>
      </c>
      <c r="X11" s="38">
        <v>27457764</v>
      </c>
    </row>
    <row r="12" spans="1:24" x14ac:dyDescent="0.25">
      <c r="A12" t="s">
        <v>6217</v>
      </c>
      <c r="B12" t="s">
        <v>2374</v>
      </c>
      <c r="C12" t="s">
        <v>2446</v>
      </c>
      <c r="D12" t="s">
        <v>126</v>
      </c>
      <c r="E12" t="s">
        <v>6202</v>
      </c>
      <c r="F12">
        <v>400</v>
      </c>
      <c r="G12" t="s">
        <v>97</v>
      </c>
      <c r="H12" t="s">
        <v>488</v>
      </c>
      <c r="I12">
        <v>1</v>
      </c>
      <c r="J12" s="40">
        <v>1</v>
      </c>
      <c r="K12" s="38">
        <v>1600000</v>
      </c>
      <c r="L12" s="38">
        <v>1203627</v>
      </c>
      <c r="M12" s="38">
        <v>3286991</v>
      </c>
      <c r="N12" s="38">
        <v>6090618</v>
      </c>
      <c r="O12" s="38"/>
      <c r="P12" s="38"/>
      <c r="Q12" s="38">
        <v>4037000</v>
      </c>
      <c r="R12" s="38">
        <v>14009254</v>
      </c>
      <c r="S12" s="38">
        <v>16443844</v>
      </c>
      <c r="T12" s="38">
        <v>14009254</v>
      </c>
      <c r="U12" s="38">
        <v>34490098</v>
      </c>
      <c r="V12" s="39">
        <v>35.023135000000003</v>
      </c>
      <c r="W12" s="39">
        <v>86.225245000000001</v>
      </c>
      <c r="X12" s="38">
        <v>34490098</v>
      </c>
    </row>
    <row r="13" spans="1:24" x14ac:dyDescent="0.25">
      <c r="A13" t="s">
        <v>6217</v>
      </c>
      <c r="B13" t="s">
        <v>2374</v>
      </c>
      <c r="C13" t="s">
        <v>2449</v>
      </c>
      <c r="D13" t="s">
        <v>126</v>
      </c>
      <c r="E13" t="s">
        <v>6202</v>
      </c>
      <c r="F13">
        <v>150</v>
      </c>
      <c r="G13" t="s">
        <v>1485</v>
      </c>
      <c r="H13" t="s">
        <v>103</v>
      </c>
      <c r="I13">
        <v>1</v>
      </c>
      <c r="J13" s="40">
        <v>1</v>
      </c>
      <c r="K13" s="38">
        <v>600000</v>
      </c>
      <c r="L13" s="38">
        <v>507695</v>
      </c>
      <c r="M13" s="38">
        <v>1066775</v>
      </c>
      <c r="N13" s="38">
        <v>2174470</v>
      </c>
      <c r="O13" s="38"/>
      <c r="P13" s="38"/>
      <c r="Q13" s="38">
        <v>0</v>
      </c>
      <c r="R13" s="38">
        <v>717200</v>
      </c>
      <c r="S13" s="38">
        <v>10155153</v>
      </c>
      <c r="T13" s="38">
        <v>717200</v>
      </c>
      <c r="U13" s="38">
        <v>10872353</v>
      </c>
      <c r="V13" s="39">
        <v>4.7813333333333334</v>
      </c>
      <c r="W13" s="39">
        <v>72.482353333333336</v>
      </c>
      <c r="X13" s="38">
        <v>10872353</v>
      </c>
    </row>
    <row r="14" spans="1:24" x14ac:dyDescent="0.25">
      <c r="A14" t="s">
        <v>6217</v>
      </c>
      <c r="B14" t="s">
        <v>2374</v>
      </c>
      <c r="C14" t="s">
        <v>2452</v>
      </c>
      <c r="D14" t="s">
        <v>126</v>
      </c>
      <c r="E14" t="s">
        <v>6202</v>
      </c>
      <c r="F14">
        <v>150</v>
      </c>
      <c r="G14" t="s">
        <v>1485</v>
      </c>
      <c r="H14" t="s">
        <v>103</v>
      </c>
      <c r="I14">
        <v>1</v>
      </c>
      <c r="J14">
        <v>1</v>
      </c>
      <c r="K14" s="38">
        <v>600000</v>
      </c>
      <c r="L14" s="38">
        <v>1109879</v>
      </c>
      <c r="M14" s="38">
        <v>2682564</v>
      </c>
      <c r="N14" s="38">
        <v>4392443</v>
      </c>
      <c r="O14" s="38"/>
      <c r="P14" s="38"/>
      <c r="Q14" s="38">
        <v>0</v>
      </c>
      <c r="R14" s="38">
        <v>9916400</v>
      </c>
      <c r="S14" s="38">
        <v>12045819</v>
      </c>
      <c r="T14" s="38">
        <v>9916400</v>
      </c>
      <c r="U14" s="38">
        <v>21962219</v>
      </c>
      <c r="V14" s="39">
        <v>66.109333333333339</v>
      </c>
      <c r="W14" s="39">
        <v>146.41479333333334</v>
      </c>
      <c r="X14" s="38">
        <v>21962219</v>
      </c>
    </row>
    <row r="15" spans="1:24" x14ac:dyDescent="0.25">
      <c r="A15" t="s">
        <v>6217</v>
      </c>
      <c r="B15" t="s">
        <v>2374</v>
      </c>
      <c r="C15" t="s">
        <v>2468</v>
      </c>
      <c r="D15" t="s">
        <v>126</v>
      </c>
      <c r="E15" t="s">
        <v>6202</v>
      </c>
      <c r="F15">
        <v>225</v>
      </c>
      <c r="G15" t="s">
        <v>1485</v>
      </c>
      <c r="H15" t="s">
        <v>488</v>
      </c>
      <c r="I15">
        <v>1</v>
      </c>
      <c r="J15">
        <v>1</v>
      </c>
      <c r="K15" s="38">
        <v>900000</v>
      </c>
      <c r="L15" s="38">
        <v>0</v>
      </c>
      <c r="M15" s="38">
        <v>12463</v>
      </c>
      <c r="N15" s="38">
        <v>912463</v>
      </c>
      <c r="O15" s="38"/>
      <c r="P15" s="38"/>
      <c r="Q15" s="38">
        <v>1959000</v>
      </c>
      <c r="R15" s="38">
        <v>3054500</v>
      </c>
      <c r="S15" s="38">
        <v>1507815</v>
      </c>
      <c r="T15" s="38">
        <v>3054500</v>
      </c>
      <c r="U15" s="38">
        <v>6521315</v>
      </c>
      <c r="V15" s="39">
        <v>13.575555555555555</v>
      </c>
      <c r="W15" s="39">
        <v>28.983622222222223</v>
      </c>
      <c r="X15" s="38">
        <v>6521315</v>
      </c>
    </row>
    <row r="16" spans="1:24" x14ac:dyDescent="0.25">
      <c r="A16" t="s">
        <v>6216</v>
      </c>
      <c r="B16" t="s">
        <v>2374</v>
      </c>
      <c r="C16" t="s">
        <v>2484</v>
      </c>
      <c r="D16" t="s">
        <v>126</v>
      </c>
      <c r="E16" t="s">
        <v>6202</v>
      </c>
      <c r="F16">
        <v>250</v>
      </c>
      <c r="G16" t="s">
        <v>97</v>
      </c>
      <c r="H16" t="s">
        <v>194</v>
      </c>
      <c r="I16">
        <v>1</v>
      </c>
      <c r="J16" s="40">
        <v>1</v>
      </c>
      <c r="K16" s="38">
        <v>1000000</v>
      </c>
      <c r="L16" s="38">
        <v>6723874</v>
      </c>
      <c r="M16" s="38">
        <v>24982137</v>
      </c>
      <c r="N16" s="38">
        <v>32706011</v>
      </c>
      <c r="O16" s="38">
        <v>465966</v>
      </c>
      <c r="P16" s="38">
        <v>167518</v>
      </c>
      <c r="Q16" s="38">
        <v>2323563</v>
      </c>
      <c r="R16" s="38">
        <v>163530056</v>
      </c>
      <c r="S16" s="38">
        <v>0</v>
      </c>
      <c r="T16" s="38">
        <v>163996022</v>
      </c>
      <c r="U16" s="38">
        <v>166487103</v>
      </c>
      <c r="V16" s="39">
        <v>655.98408800000004</v>
      </c>
      <c r="W16" s="39">
        <v>665.94841199999996</v>
      </c>
      <c r="X16" s="38">
        <v>166487103</v>
      </c>
    </row>
    <row r="17" spans="1:24" x14ac:dyDescent="0.25">
      <c r="A17" t="s">
        <v>6215</v>
      </c>
      <c r="B17" t="s">
        <v>2374</v>
      </c>
      <c r="C17" t="s">
        <v>2489</v>
      </c>
      <c r="D17" t="s">
        <v>126</v>
      </c>
      <c r="E17" t="s">
        <v>6202</v>
      </c>
      <c r="F17">
        <v>200</v>
      </c>
      <c r="G17" t="s">
        <v>1485</v>
      </c>
      <c r="H17" t="s">
        <v>76</v>
      </c>
      <c r="I17">
        <v>1</v>
      </c>
      <c r="J17">
        <v>1</v>
      </c>
      <c r="K17" s="38">
        <v>800000</v>
      </c>
      <c r="L17" s="38">
        <v>258992</v>
      </c>
      <c r="M17" s="38">
        <v>1944069</v>
      </c>
      <c r="N17" s="38">
        <v>3003061</v>
      </c>
      <c r="O17" s="38"/>
      <c r="P17" s="38"/>
      <c r="Q17" s="38">
        <v>1950000</v>
      </c>
      <c r="R17" s="38">
        <v>750098</v>
      </c>
      <c r="S17" s="38">
        <v>13825209</v>
      </c>
      <c r="T17" s="38">
        <v>750098</v>
      </c>
      <c r="U17" s="38">
        <v>16525307</v>
      </c>
      <c r="V17" s="39">
        <v>3.7504900000000001</v>
      </c>
      <c r="W17" s="39">
        <v>82.626535000000004</v>
      </c>
      <c r="X17" s="38">
        <v>16525307</v>
      </c>
    </row>
    <row r="18" spans="1:24" x14ac:dyDescent="0.25">
      <c r="A18" t="s">
        <v>6216</v>
      </c>
      <c r="B18" t="s">
        <v>2374</v>
      </c>
      <c r="C18" t="s">
        <v>2510</v>
      </c>
      <c r="D18" t="s">
        <v>126</v>
      </c>
      <c r="E18" t="s">
        <v>6202</v>
      </c>
      <c r="F18">
        <v>225</v>
      </c>
      <c r="G18" t="s">
        <v>97</v>
      </c>
      <c r="H18" t="s">
        <v>89</v>
      </c>
      <c r="I18">
        <v>1</v>
      </c>
      <c r="J18">
        <v>1</v>
      </c>
      <c r="K18" s="38">
        <v>900000</v>
      </c>
      <c r="L18" s="38">
        <v>0</v>
      </c>
      <c r="M18" s="38">
        <v>0</v>
      </c>
      <c r="N18" s="38">
        <v>900000</v>
      </c>
      <c r="O18" s="38">
        <v>0</v>
      </c>
      <c r="P18" s="38">
        <v>2000000</v>
      </c>
      <c r="Q18" s="38">
        <v>0</v>
      </c>
      <c r="R18" s="38">
        <v>439861</v>
      </c>
      <c r="S18" s="38">
        <v>18345</v>
      </c>
      <c r="T18" s="38">
        <v>439861</v>
      </c>
      <c r="U18" s="38">
        <v>2458206</v>
      </c>
      <c r="V18" s="39">
        <v>1.9549377777777779</v>
      </c>
      <c r="W18" s="39">
        <v>10.92536</v>
      </c>
      <c r="X18" s="38">
        <v>2458206</v>
      </c>
    </row>
    <row r="19" spans="1:24" x14ac:dyDescent="0.25">
      <c r="A19" t="s">
        <v>6215</v>
      </c>
      <c r="B19" t="s">
        <v>73</v>
      </c>
      <c r="C19" t="s">
        <v>5384</v>
      </c>
      <c r="D19" t="s">
        <v>126</v>
      </c>
      <c r="E19" t="s">
        <v>6202</v>
      </c>
      <c r="F19">
        <v>300</v>
      </c>
      <c r="G19" t="s">
        <v>1485</v>
      </c>
      <c r="H19" t="s">
        <v>76</v>
      </c>
      <c r="I19">
        <v>1</v>
      </c>
      <c r="J19" s="40">
        <v>0</v>
      </c>
      <c r="K19" s="38">
        <v>1200000</v>
      </c>
      <c r="L19" s="38">
        <v>1969396</v>
      </c>
      <c r="M19" s="38">
        <v>2583772</v>
      </c>
      <c r="N19" s="38">
        <v>5753168</v>
      </c>
      <c r="O19" s="38"/>
      <c r="P19" s="38"/>
      <c r="Q19" s="38">
        <v>12022954</v>
      </c>
      <c r="R19" s="38">
        <v>6009313</v>
      </c>
      <c r="S19" s="38">
        <v>22121983</v>
      </c>
      <c r="T19" s="38">
        <v>6009313</v>
      </c>
      <c r="U19" s="38">
        <v>40154250</v>
      </c>
      <c r="V19" s="39">
        <v>20.031043333333333</v>
      </c>
      <c r="W19" s="39">
        <v>133.8475</v>
      </c>
      <c r="X19" s="38">
        <v>40154250</v>
      </c>
    </row>
    <row r="20" spans="1:24" x14ac:dyDescent="0.25">
      <c r="A20" t="s">
        <v>6217</v>
      </c>
      <c r="B20" t="s">
        <v>2374</v>
      </c>
      <c r="C20" t="s">
        <v>2522</v>
      </c>
      <c r="D20" t="s">
        <v>126</v>
      </c>
      <c r="E20" t="s">
        <v>6202</v>
      </c>
      <c r="F20">
        <v>144</v>
      </c>
      <c r="G20" t="s">
        <v>97</v>
      </c>
      <c r="H20" t="s">
        <v>124</v>
      </c>
      <c r="I20">
        <v>1</v>
      </c>
      <c r="J20" s="40">
        <v>1</v>
      </c>
      <c r="K20" s="38">
        <v>576000</v>
      </c>
      <c r="L20" s="38">
        <v>0</v>
      </c>
      <c r="M20" s="38">
        <v>0</v>
      </c>
      <c r="N20" s="38">
        <v>576000</v>
      </c>
      <c r="O20" s="38"/>
      <c r="P20" s="38"/>
      <c r="Q20" s="38">
        <v>149800</v>
      </c>
      <c r="R20" s="38">
        <v>1156000</v>
      </c>
      <c r="S20" s="38">
        <v>0</v>
      </c>
      <c r="T20" s="38">
        <v>1156000</v>
      </c>
      <c r="U20" s="38">
        <v>1305800</v>
      </c>
      <c r="V20" s="39">
        <v>8.0277777777777786</v>
      </c>
      <c r="W20" s="39">
        <v>9.0680555555555564</v>
      </c>
      <c r="X20" s="38">
        <v>1305800</v>
      </c>
    </row>
    <row r="21" spans="1:24" x14ac:dyDescent="0.25">
      <c r="A21" t="s">
        <v>6217</v>
      </c>
      <c r="B21" t="s">
        <v>2374</v>
      </c>
      <c r="C21" t="s">
        <v>2530</v>
      </c>
      <c r="D21" t="s">
        <v>126</v>
      </c>
      <c r="E21" t="s">
        <v>6202</v>
      </c>
      <c r="F21">
        <v>300</v>
      </c>
      <c r="G21" t="s">
        <v>1485</v>
      </c>
      <c r="H21" t="s">
        <v>103</v>
      </c>
      <c r="I21">
        <v>1</v>
      </c>
      <c r="J21" s="40">
        <v>1</v>
      </c>
      <c r="K21" s="38">
        <v>1200000</v>
      </c>
      <c r="L21" s="38">
        <v>300000</v>
      </c>
      <c r="M21" s="38">
        <v>3416446</v>
      </c>
      <c r="N21" s="38">
        <v>4916446</v>
      </c>
      <c r="O21" s="38"/>
      <c r="P21" s="38"/>
      <c r="Q21" s="38">
        <v>6280000</v>
      </c>
      <c r="R21" s="38">
        <v>24582234</v>
      </c>
      <c r="S21" s="38">
        <v>0</v>
      </c>
      <c r="T21" s="38">
        <v>24582234</v>
      </c>
      <c r="U21" s="38">
        <v>30862234</v>
      </c>
      <c r="V21" s="39">
        <v>81.940780000000004</v>
      </c>
      <c r="W21" s="39">
        <v>102.87411333333333</v>
      </c>
      <c r="X21" s="38">
        <v>30862234</v>
      </c>
    </row>
    <row r="22" spans="1:24" x14ac:dyDescent="0.25">
      <c r="A22" t="s">
        <v>6217</v>
      </c>
      <c r="B22" t="s">
        <v>2374</v>
      </c>
      <c r="C22" t="s">
        <v>2545</v>
      </c>
      <c r="D22" t="s">
        <v>126</v>
      </c>
      <c r="E22" t="s">
        <v>6202</v>
      </c>
      <c r="F22">
        <v>195</v>
      </c>
      <c r="G22" t="s">
        <v>1485</v>
      </c>
      <c r="H22" t="s">
        <v>103</v>
      </c>
      <c r="I22">
        <v>1</v>
      </c>
      <c r="J22" s="40">
        <v>1</v>
      </c>
      <c r="K22" s="38">
        <v>1200000</v>
      </c>
      <c r="L22" s="38">
        <v>4996500</v>
      </c>
      <c r="M22" s="38">
        <v>2437330</v>
      </c>
      <c r="N22" s="38">
        <v>8633830</v>
      </c>
      <c r="O22" s="38"/>
      <c r="P22" s="38"/>
      <c r="Q22" s="38">
        <v>5655000</v>
      </c>
      <c r="R22" s="38">
        <v>24214951</v>
      </c>
      <c r="S22" s="38">
        <v>18954200</v>
      </c>
      <c r="T22" s="38">
        <v>24214951</v>
      </c>
      <c r="U22" s="38">
        <v>48824151</v>
      </c>
      <c r="V22" s="39">
        <v>124.1792358974359</v>
      </c>
      <c r="W22" s="39">
        <v>250.38026153846153</v>
      </c>
      <c r="X22" s="38">
        <v>48824151</v>
      </c>
    </row>
    <row r="23" spans="1:24" x14ac:dyDescent="0.25">
      <c r="A23" t="s">
        <v>6217</v>
      </c>
      <c r="B23" t="s">
        <v>2374</v>
      </c>
      <c r="C23" t="s">
        <v>2553</v>
      </c>
      <c r="D23" t="s">
        <v>126</v>
      </c>
      <c r="E23" t="s">
        <v>6202</v>
      </c>
      <c r="F23">
        <v>240</v>
      </c>
      <c r="G23" t="s">
        <v>1485</v>
      </c>
      <c r="H23" t="s">
        <v>103</v>
      </c>
      <c r="I23">
        <v>1</v>
      </c>
      <c r="J23" s="40">
        <v>1</v>
      </c>
      <c r="K23" s="38">
        <v>960000</v>
      </c>
      <c r="L23" s="38">
        <v>540000</v>
      </c>
      <c r="M23" s="38">
        <v>3066366</v>
      </c>
      <c r="N23" s="38">
        <v>4566366</v>
      </c>
      <c r="O23" s="38"/>
      <c r="P23" s="38"/>
      <c r="Q23" s="38">
        <v>0</v>
      </c>
      <c r="R23" s="38">
        <v>22837834</v>
      </c>
      <c r="S23" s="38">
        <v>0</v>
      </c>
      <c r="T23" s="38">
        <v>22837834</v>
      </c>
      <c r="U23" s="38">
        <v>22837834</v>
      </c>
      <c r="V23" s="39">
        <v>95.157641666666663</v>
      </c>
      <c r="W23" s="39">
        <v>95.157641666666663</v>
      </c>
      <c r="X23" s="38">
        <v>22837834</v>
      </c>
    </row>
    <row r="24" spans="1:24" x14ac:dyDescent="0.25">
      <c r="A24" t="s">
        <v>6217</v>
      </c>
      <c r="B24" t="s">
        <v>2374</v>
      </c>
      <c r="C24" t="s">
        <v>2558</v>
      </c>
      <c r="D24" t="s">
        <v>126</v>
      </c>
      <c r="E24" t="s">
        <v>6202</v>
      </c>
      <c r="F24">
        <v>200</v>
      </c>
      <c r="G24" t="s">
        <v>97</v>
      </c>
      <c r="H24" t="s">
        <v>103</v>
      </c>
      <c r="I24">
        <v>1</v>
      </c>
      <c r="J24" s="40">
        <v>1</v>
      </c>
      <c r="K24" s="38">
        <v>800000</v>
      </c>
      <c r="L24" s="38">
        <v>0</v>
      </c>
      <c r="M24" s="38">
        <v>0</v>
      </c>
      <c r="N24" s="38">
        <v>800000</v>
      </c>
      <c r="O24" s="38"/>
      <c r="P24" s="38"/>
      <c r="Q24" s="38">
        <v>0</v>
      </c>
      <c r="R24" s="38">
        <v>1102243</v>
      </c>
      <c r="S24" s="38">
        <v>0</v>
      </c>
      <c r="T24" s="38">
        <v>1102243</v>
      </c>
      <c r="U24" s="38">
        <v>1102243</v>
      </c>
      <c r="V24" s="39">
        <v>5.511215</v>
      </c>
      <c r="W24" s="39">
        <v>5.511215</v>
      </c>
      <c r="X24" s="38">
        <v>1102243</v>
      </c>
    </row>
    <row r="25" spans="1:24" x14ac:dyDescent="0.25">
      <c r="A25" t="s">
        <v>6216</v>
      </c>
      <c r="B25" t="s">
        <v>2374</v>
      </c>
      <c r="C25" t="s">
        <v>2565</v>
      </c>
      <c r="D25" t="s">
        <v>126</v>
      </c>
      <c r="E25" t="s">
        <v>6202</v>
      </c>
      <c r="F25">
        <v>150</v>
      </c>
      <c r="G25" t="s">
        <v>1485</v>
      </c>
      <c r="H25" t="s">
        <v>93</v>
      </c>
      <c r="I25">
        <v>1</v>
      </c>
      <c r="J25" s="40">
        <v>1</v>
      </c>
      <c r="K25" s="38">
        <v>600000</v>
      </c>
      <c r="L25" s="38">
        <v>80963</v>
      </c>
      <c r="M25" s="38">
        <v>0</v>
      </c>
      <c r="N25" s="38">
        <v>680963</v>
      </c>
      <c r="O25" s="38">
        <v>0</v>
      </c>
      <c r="P25" s="38">
        <v>71345</v>
      </c>
      <c r="Q25" s="38">
        <v>0</v>
      </c>
      <c r="R25" s="38">
        <v>2764007</v>
      </c>
      <c r="S25" s="38"/>
      <c r="T25" s="38">
        <v>2764007</v>
      </c>
      <c r="U25" s="38">
        <v>2835352</v>
      </c>
      <c r="V25" s="39">
        <v>18.902346666666666</v>
      </c>
      <c r="W25" s="39">
        <v>18.902346666666666</v>
      </c>
      <c r="X25" s="38">
        <v>2835352</v>
      </c>
    </row>
    <row r="26" spans="1:24" x14ac:dyDescent="0.25">
      <c r="A26" t="s">
        <v>6217</v>
      </c>
      <c r="B26" t="s">
        <v>2374</v>
      </c>
      <c r="C26" t="s">
        <v>2568</v>
      </c>
      <c r="D26" t="s">
        <v>126</v>
      </c>
      <c r="E26" t="s">
        <v>6202</v>
      </c>
      <c r="F26">
        <v>200</v>
      </c>
      <c r="G26" t="s">
        <v>1485</v>
      </c>
      <c r="H26" t="s">
        <v>103</v>
      </c>
      <c r="I26">
        <v>1</v>
      </c>
      <c r="J26" s="40">
        <v>1</v>
      </c>
      <c r="K26" s="38">
        <v>800000</v>
      </c>
      <c r="L26" s="38">
        <v>1805435</v>
      </c>
      <c r="M26" s="38">
        <v>2997489</v>
      </c>
      <c r="N26" s="38">
        <v>5602924</v>
      </c>
      <c r="O26" s="38"/>
      <c r="P26" s="38"/>
      <c r="Q26" s="38">
        <v>2531000</v>
      </c>
      <c r="R26" s="38">
        <v>1216300</v>
      </c>
      <c r="S26" s="38">
        <v>26798315</v>
      </c>
      <c r="T26" s="38">
        <v>1216300</v>
      </c>
      <c r="U26" s="38">
        <v>30545615</v>
      </c>
      <c r="V26" s="39">
        <v>6.0815000000000001</v>
      </c>
      <c r="W26" s="39">
        <v>152.72807499999999</v>
      </c>
      <c r="X26" s="38">
        <v>30545615</v>
      </c>
    </row>
    <row r="27" spans="1:24" x14ac:dyDescent="0.25">
      <c r="A27" t="s">
        <v>6215</v>
      </c>
      <c r="B27" t="s">
        <v>73</v>
      </c>
      <c r="C27" t="s">
        <v>5386</v>
      </c>
      <c r="D27" t="s">
        <v>126</v>
      </c>
      <c r="E27" t="s">
        <v>6202</v>
      </c>
      <c r="F27">
        <v>300</v>
      </c>
      <c r="G27" t="s">
        <v>97</v>
      </c>
      <c r="H27" t="s">
        <v>76</v>
      </c>
      <c r="I27">
        <v>1</v>
      </c>
      <c r="J27" s="40">
        <v>0</v>
      </c>
      <c r="K27" s="38">
        <v>1200000</v>
      </c>
      <c r="L27" s="38">
        <v>547326</v>
      </c>
      <c r="M27" s="38">
        <v>4069706</v>
      </c>
      <c r="N27" s="38">
        <v>5817032</v>
      </c>
      <c r="O27" s="38"/>
      <c r="P27" s="38"/>
      <c r="Q27" s="38">
        <v>4061000</v>
      </c>
      <c r="R27" s="38">
        <v>11492260</v>
      </c>
      <c r="S27" s="38">
        <v>11400000</v>
      </c>
      <c r="T27" s="38">
        <v>11492260</v>
      </c>
      <c r="U27" s="38">
        <v>26953260</v>
      </c>
      <c r="V27" s="39">
        <v>38.307533333333332</v>
      </c>
      <c r="W27" s="39">
        <v>89.844200000000001</v>
      </c>
      <c r="X27" s="38">
        <v>26953260</v>
      </c>
    </row>
    <row r="28" spans="1:24" x14ac:dyDescent="0.25">
      <c r="A28" t="s">
        <v>6217</v>
      </c>
      <c r="B28" t="s">
        <v>2374</v>
      </c>
      <c r="C28" t="s">
        <v>2601</v>
      </c>
      <c r="D28" t="s">
        <v>126</v>
      </c>
      <c r="E28" t="s">
        <v>6202</v>
      </c>
      <c r="F28">
        <v>200</v>
      </c>
      <c r="G28" t="s">
        <v>1485</v>
      </c>
      <c r="H28" t="s">
        <v>488</v>
      </c>
      <c r="I28">
        <v>1</v>
      </c>
      <c r="J28" s="40">
        <v>1</v>
      </c>
      <c r="K28" s="38">
        <v>800000</v>
      </c>
      <c r="L28" s="38">
        <v>935301</v>
      </c>
      <c r="M28" s="38">
        <v>193005</v>
      </c>
      <c r="N28" s="38">
        <v>1928306</v>
      </c>
      <c r="O28" s="38"/>
      <c r="P28" s="38"/>
      <c r="Q28" s="38">
        <v>656000</v>
      </c>
      <c r="R28" s="38">
        <v>8322000</v>
      </c>
      <c r="S28" s="38">
        <v>1319532</v>
      </c>
      <c r="T28" s="38">
        <v>8322000</v>
      </c>
      <c r="U28" s="38">
        <v>10297532</v>
      </c>
      <c r="V28" s="39">
        <v>41.61</v>
      </c>
      <c r="W28" s="39">
        <v>51.487659999999998</v>
      </c>
      <c r="X28" s="38">
        <v>10297532</v>
      </c>
    </row>
    <row r="29" spans="1:24" x14ac:dyDescent="0.25">
      <c r="A29" t="s">
        <v>6216</v>
      </c>
      <c r="B29" t="s">
        <v>2374</v>
      </c>
      <c r="C29" t="s">
        <v>2614</v>
      </c>
      <c r="D29" t="s">
        <v>126</v>
      </c>
      <c r="E29" t="s">
        <v>6202</v>
      </c>
      <c r="F29">
        <v>100</v>
      </c>
      <c r="G29" t="s">
        <v>1485</v>
      </c>
      <c r="H29" t="s">
        <v>76</v>
      </c>
      <c r="I29">
        <v>1</v>
      </c>
      <c r="J29" s="40">
        <v>1</v>
      </c>
      <c r="K29" s="38">
        <v>400000</v>
      </c>
      <c r="L29" s="38">
        <v>0</v>
      </c>
      <c r="M29" s="38">
        <v>2083192</v>
      </c>
      <c r="N29" s="38">
        <v>2483192</v>
      </c>
      <c r="O29" s="38">
        <v>0</v>
      </c>
      <c r="P29" s="38">
        <v>54955</v>
      </c>
      <c r="Q29" s="38">
        <v>0</v>
      </c>
      <c r="R29" s="38">
        <v>12415962</v>
      </c>
      <c r="S29" s="38">
        <v>0</v>
      </c>
      <c r="T29" s="38">
        <v>12415962</v>
      </c>
      <c r="U29" s="38">
        <v>12470917</v>
      </c>
      <c r="V29" s="39">
        <v>124.15962</v>
      </c>
      <c r="W29" s="39">
        <v>124.70917</v>
      </c>
      <c r="X29" s="38">
        <v>12470917</v>
      </c>
    </row>
    <row r="30" spans="1:24" x14ac:dyDescent="0.25">
      <c r="A30" t="s">
        <v>6217</v>
      </c>
      <c r="B30" t="s">
        <v>2374</v>
      </c>
      <c r="C30" t="s">
        <v>2619</v>
      </c>
      <c r="D30" t="s">
        <v>126</v>
      </c>
      <c r="E30" t="s">
        <v>6202</v>
      </c>
      <c r="F30">
        <v>150</v>
      </c>
      <c r="G30" t="s">
        <v>1485</v>
      </c>
      <c r="H30" t="s">
        <v>124</v>
      </c>
      <c r="I30">
        <v>1</v>
      </c>
      <c r="J30" s="40">
        <v>1</v>
      </c>
      <c r="K30" s="38">
        <v>600000</v>
      </c>
      <c r="L30" s="38">
        <v>27877</v>
      </c>
      <c r="M30" s="38">
        <v>1148267</v>
      </c>
      <c r="N30" s="38">
        <v>1776144</v>
      </c>
      <c r="O30" s="38"/>
      <c r="P30" s="38"/>
      <c r="Q30" s="38">
        <v>0</v>
      </c>
      <c r="R30" s="38">
        <v>7653000</v>
      </c>
      <c r="S30" s="38">
        <v>1227725</v>
      </c>
      <c r="T30" s="38">
        <v>7653000</v>
      </c>
      <c r="U30" s="38">
        <v>8880725</v>
      </c>
      <c r="V30" s="39">
        <v>51.02</v>
      </c>
      <c r="W30" s="39">
        <v>59.204833333333333</v>
      </c>
      <c r="X30" s="38">
        <v>8880725</v>
      </c>
    </row>
    <row r="31" spans="1:24" x14ac:dyDescent="0.25">
      <c r="A31" t="s">
        <v>6217</v>
      </c>
      <c r="B31" t="s">
        <v>2374</v>
      </c>
      <c r="C31" t="s">
        <v>2623</v>
      </c>
      <c r="D31" t="s">
        <v>126</v>
      </c>
      <c r="E31" t="s">
        <v>6202</v>
      </c>
      <c r="F31">
        <v>150</v>
      </c>
      <c r="G31" t="s">
        <v>1485</v>
      </c>
      <c r="H31" t="s">
        <v>124</v>
      </c>
      <c r="I31">
        <v>1</v>
      </c>
      <c r="J31" s="40">
        <v>1</v>
      </c>
      <c r="K31" s="38">
        <v>600000</v>
      </c>
      <c r="L31" s="38">
        <v>200000</v>
      </c>
      <c r="M31" s="38">
        <v>484400</v>
      </c>
      <c r="N31" s="38">
        <v>1284400</v>
      </c>
      <c r="O31" s="38"/>
      <c r="P31" s="38"/>
      <c r="Q31" s="38">
        <v>0</v>
      </c>
      <c r="R31" s="38">
        <v>6422000</v>
      </c>
      <c r="S31" s="38">
        <v>0</v>
      </c>
      <c r="T31" s="38">
        <v>6422000</v>
      </c>
      <c r="U31" s="38">
        <v>6422000</v>
      </c>
      <c r="V31" s="39">
        <v>42.813333333333333</v>
      </c>
      <c r="W31" s="39">
        <v>42.813333333333333</v>
      </c>
      <c r="X31" s="38">
        <v>6422000</v>
      </c>
    </row>
    <row r="32" spans="1:24" x14ac:dyDescent="0.25">
      <c r="A32" t="s">
        <v>6216</v>
      </c>
      <c r="B32" t="s">
        <v>73</v>
      </c>
      <c r="C32" t="s">
        <v>5879</v>
      </c>
      <c r="D32" t="s">
        <v>126</v>
      </c>
      <c r="E32" t="s">
        <v>6202</v>
      </c>
      <c r="F32">
        <v>40</v>
      </c>
      <c r="G32" t="s">
        <v>1485</v>
      </c>
      <c r="H32" t="s">
        <v>93</v>
      </c>
      <c r="I32">
        <v>1</v>
      </c>
      <c r="J32">
        <v>0</v>
      </c>
      <c r="K32" s="38">
        <v>160000</v>
      </c>
      <c r="L32" s="38">
        <v>225567</v>
      </c>
      <c r="M32" s="38">
        <v>20974499</v>
      </c>
      <c r="N32" s="38">
        <v>21360066</v>
      </c>
      <c r="O32" s="38">
        <v>0</v>
      </c>
      <c r="P32" s="38">
        <v>250853</v>
      </c>
      <c r="Q32" s="38">
        <v>0</v>
      </c>
      <c r="R32" s="38">
        <v>96800000</v>
      </c>
      <c r="S32" s="38">
        <v>10000000</v>
      </c>
      <c r="T32" s="38">
        <v>96800000</v>
      </c>
      <c r="U32" s="38">
        <v>107050853</v>
      </c>
      <c r="V32" s="39">
        <v>2420</v>
      </c>
      <c r="W32" s="39">
        <v>2676.2713250000002</v>
      </c>
      <c r="X32" s="38">
        <v>107050853</v>
      </c>
    </row>
    <row r="33" spans="1:24" x14ac:dyDescent="0.25">
      <c r="A33" t="s">
        <v>6217</v>
      </c>
      <c r="B33" t="s">
        <v>2374</v>
      </c>
      <c r="C33" t="s">
        <v>2640</v>
      </c>
      <c r="D33" t="s">
        <v>126</v>
      </c>
      <c r="E33" t="s">
        <v>6202</v>
      </c>
      <c r="F33">
        <v>70</v>
      </c>
      <c r="G33" t="s">
        <v>1485</v>
      </c>
      <c r="H33" t="s">
        <v>124</v>
      </c>
      <c r="I33">
        <v>1</v>
      </c>
      <c r="J33" s="40">
        <v>1</v>
      </c>
      <c r="K33" s="38">
        <v>280000</v>
      </c>
      <c r="L33" s="38">
        <v>0</v>
      </c>
      <c r="M33" s="38">
        <v>0</v>
      </c>
      <c r="N33" s="38">
        <v>280000</v>
      </c>
      <c r="O33" s="38"/>
      <c r="P33" s="38"/>
      <c r="Q33" s="38">
        <v>0</v>
      </c>
      <c r="R33" s="38">
        <v>1031000</v>
      </c>
      <c r="S33" s="38">
        <v>0</v>
      </c>
      <c r="T33" s="38">
        <v>1031000</v>
      </c>
      <c r="U33" s="38">
        <v>1031000</v>
      </c>
      <c r="V33" s="39">
        <v>14.728571428571428</v>
      </c>
      <c r="W33" s="39">
        <v>14.728571428571428</v>
      </c>
      <c r="X33" s="38">
        <v>1031000</v>
      </c>
    </row>
    <row r="34" spans="1:24" x14ac:dyDescent="0.25">
      <c r="A34" t="s">
        <v>6216</v>
      </c>
      <c r="B34" t="s">
        <v>73</v>
      </c>
      <c r="C34" t="s">
        <v>5884</v>
      </c>
      <c r="D34" t="s">
        <v>126</v>
      </c>
      <c r="E34" t="s">
        <v>6202</v>
      </c>
      <c r="F34">
        <v>200</v>
      </c>
      <c r="G34" t="s">
        <v>1485</v>
      </c>
      <c r="H34" t="s">
        <v>93</v>
      </c>
      <c r="I34">
        <v>1</v>
      </c>
      <c r="J34" s="40">
        <v>0</v>
      </c>
      <c r="K34" s="38">
        <v>800000</v>
      </c>
      <c r="L34" s="38">
        <v>738148</v>
      </c>
      <c r="M34" s="38">
        <v>2083805</v>
      </c>
      <c r="N34" s="38">
        <v>3621953</v>
      </c>
      <c r="O34" s="38">
        <v>0</v>
      </c>
      <c r="P34" s="38">
        <v>120483</v>
      </c>
      <c r="Q34" s="38">
        <v>0</v>
      </c>
      <c r="R34" s="38">
        <v>18109762</v>
      </c>
      <c r="S34" s="38">
        <v>0</v>
      </c>
      <c r="T34" s="38">
        <v>18109762</v>
      </c>
      <c r="U34" s="38">
        <v>18230245</v>
      </c>
      <c r="V34" s="39">
        <v>90.548810000000003</v>
      </c>
      <c r="W34" s="39">
        <v>91.151224999999997</v>
      </c>
      <c r="X34" s="38">
        <v>18230245</v>
      </c>
    </row>
    <row r="35" spans="1:24" x14ac:dyDescent="0.25">
      <c r="A35" t="s">
        <v>6216</v>
      </c>
      <c r="B35" t="s">
        <v>73</v>
      </c>
      <c r="C35" t="s">
        <v>5890</v>
      </c>
      <c r="D35" t="s">
        <v>126</v>
      </c>
      <c r="E35" t="s">
        <v>6202</v>
      </c>
      <c r="F35">
        <v>414</v>
      </c>
      <c r="G35" t="s">
        <v>97</v>
      </c>
      <c r="H35" t="s">
        <v>93</v>
      </c>
      <c r="I35">
        <v>1</v>
      </c>
      <c r="J35" s="40">
        <v>0</v>
      </c>
      <c r="K35" s="38">
        <v>1656000</v>
      </c>
      <c r="L35" s="38">
        <v>4314168</v>
      </c>
      <c r="M35" s="38">
        <v>25584826</v>
      </c>
      <c r="N35" s="38">
        <v>31554994</v>
      </c>
      <c r="O35" s="38">
        <v>0</v>
      </c>
      <c r="P35" s="38">
        <v>307898</v>
      </c>
      <c r="Q35" s="38">
        <v>0</v>
      </c>
      <c r="R35" s="38">
        <v>157774968</v>
      </c>
      <c r="S35" s="38">
        <v>0</v>
      </c>
      <c r="T35" s="38">
        <v>157774968</v>
      </c>
      <c r="U35" s="38">
        <v>158082866</v>
      </c>
      <c r="V35" s="39">
        <v>381.09895652173913</v>
      </c>
      <c r="W35" s="39">
        <v>381.84267149758455</v>
      </c>
      <c r="X35" s="38">
        <v>158082866</v>
      </c>
    </row>
    <row r="36" spans="1:24" x14ac:dyDescent="0.25">
      <c r="A36" t="s">
        <v>6217</v>
      </c>
      <c r="B36" t="s">
        <v>2374</v>
      </c>
      <c r="C36" t="s">
        <v>2651</v>
      </c>
      <c r="D36" t="s">
        <v>126</v>
      </c>
      <c r="E36" t="s">
        <v>6202</v>
      </c>
      <c r="F36">
        <v>200</v>
      </c>
      <c r="G36" t="s">
        <v>1485</v>
      </c>
      <c r="H36" t="s">
        <v>488</v>
      </c>
      <c r="I36">
        <v>1</v>
      </c>
      <c r="J36" s="40">
        <v>1</v>
      </c>
      <c r="K36" s="38">
        <v>800000</v>
      </c>
      <c r="L36" s="38">
        <v>704358</v>
      </c>
      <c r="M36" s="38">
        <v>730031</v>
      </c>
      <c r="N36" s="38">
        <v>2234389</v>
      </c>
      <c r="O36" s="38"/>
      <c r="P36" s="38"/>
      <c r="Q36" s="38">
        <v>447000</v>
      </c>
      <c r="R36" s="38">
        <v>9813000</v>
      </c>
      <c r="S36" s="38">
        <v>1358952</v>
      </c>
      <c r="T36" s="38">
        <v>9813000</v>
      </c>
      <c r="U36" s="38">
        <v>11618952</v>
      </c>
      <c r="V36" s="39">
        <v>49.064999999999998</v>
      </c>
      <c r="W36" s="39">
        <v>58.094760000000001</v>
      </c>
      <c r="X36" s="38">
        <v>11618952</v>
      </c>
    </row>
    <row r="37" spans="1:24" x14ac:dyDescent="0.25">
      <c r="A37" t="s">
        <v>6216</v>
      </c>
      <c r="B37" t="s">
        <v>2374</v>
      </c>
      <c r="C37" t="s">
        <v>2661</v>
      </c>
      <c r="D37" t="s">
        <v>126</v>
      </c>
      <c r="E37" t="s">
        <v>6202</v>
      </c>
      <c r="F37">
        <v>100</v>
      </c>
      <c r="G37" t="s">
        <v>1485</v>
      </c>
      <c r="H37" t="s">
        <v>93</v>
      </c>
      <c r="I37">
        <v>1</v>
      </c>
      <c r="J37" s="40">
        <v>1</v>
      </c>
      <c r="K37" s="38">
        <v>400000</v>
      </c>
      <c r="L37" s="38">
        <v>0</v>
      </c>
      <c r="M37" s="38">
        <v>633087</v>
      </c>
      <c r="N37" s="38">
        <v>1033087</v>
      </c>
      <c r="O37" s="38">
        <v>0</v>
      </c>
      <c r="P37" s="38">
        <v>4416785</v>
      </c>
      <c r="Q37" s="38">
        <v>0</v>
      </c>
      <c r="R37" s="38">
        <v>5165437</v>
      </c>
      <c r="S37" s="38">
        <v>0</v>
      </c>
      <c r="T37" s="38">
        <v>5165437</v>
      </c>
      <c r="U37" s="38">
        <v>9582222</v>
      </c>
      <c r="V37" s="39">
        <v>51.65437</v>
      </c>
      <c r="W37" s="39">
        <v>95.822220000000002</v>
      </c>
      <c r="X37" s="38">
        <v>9582222</v>
      </c>
    </row>
    <row r="38" spans="1:24" x14ac:dyDescent="0.25">
      <c r="A38" t="s">
        <v>6217</v>
      </c>
      <c r="B38" t="s">
        <v>73</v>
      </c>
      <c r="C38" t="s">
        <v>5917</v>
      </c>
      <c r="D38" t="s">
        <v>126</v>
      </c>
      <c r="E38" t="s">
        <v>6202</v>
      </c>
      <c r="F38">
        <v>150</v>
      </c>
      <c r="G38" t="s">
        <v>1485</v>
      </c>
      <c r="H38" t="s">
        <v>124</v>
      </c>
      <c r="I38">
        <v>1</v>
      </c>
      <c r="J38" s="40">
        <v>0</v>
      </c>
      <c r="K38" s="38">
        <v>600000</v>
      </c>
      <c r="L38" s="38">
        <v>824911</v>
      </c>
      <c r="M38" s="38">
        <v>2826198</v>
      </c>
      <c r="N38" s="38">
        <v>4251109</v>
      </c>
      <c r="O38" s="38"/>
      <c r="P38" s="38"/>
      <c r="Q38" s="38">
        <v>0</v>
      </c>
      <c r="R38" s="38">
        <v>20227000</v>
      </c>
      <c r="S38" s="38">
        <v>1028551</v>
      </c>
      <c r="T38" s="38">
        <v>20227000</v>
      </c>
      <c r="U38" s="38">
        <v>21255551</v>
      </c>
      <c r="V38" s="39">
        <v>134.84666666666666</v>
      </c>
      <c r="W38" s="39">
        <v>141.70367333333334</v>
      </c>
      <c r="X38" s="38">
        <v>21255551</v>
      </c>
    </row>
    <row r="39" spans="1:24" x14ac:dyDescent="0.25">
      <c r="A39" t="s">
        <v>6217</v>
      </c>
      <c r="B39" t="s">
        <v>73</v>
      </c>
      <c r="C39" t="s">
        <v>5921</v>
      </c>
      <c r="D39" t="s">
        <v>126</v>
      </c>
      <c r="E39" t="s">
        <v>6202</v>
      </c>
      <c r="F39">
        <v>150</v>
      </c>
      <c r="G39" t="s">
        <v>1485</v>
      </c>
      <c r="H39" t="s">
        <v>103</v>
      </c>
      <c r="I39">
        <v>1</v>
      </c>
      <c r="J39" s="40">
        <v>0</v>
      </c>
      <c r="K39" s="38">
        <v>800000</v>
      </c>
      <c r="L39" s="38">
        <v>0</v>
      </c>
      <c r="M39" s="38">
        <v>65275</v>
      </c>
      <c r="N39" s="38">
        <v>865275</v>
      </c>
      <c r="O39" s="38"/>
      <c r="P39" s="38"/>
      <c r="Q39" s="38">
        <v>0</v>
      </c>
      <c r="R39" s="38">
        <v>4326378</v>
      </c>
      <c r="S39" s="38">
        <v>0</v>
      </c>
      <c r="T39" s="38">
        <v>4326378</v>
      </c>
      <c r="U39" s="38">
        <v>4326378</v>
      </c>
      <c r="V39" s="39">
        <v>28.84252</v>
      </c>
      <c r="W39" s="39">
        <v>28.84252</v>
      </c>
      <c r="X39" s="38">
        <v>4326378</v>
      </c>
    </row>
    <row r="40" spans="1:24" x14ac:dyDescent="0.25">
      <c r="A40" t="s">
        <v>6217</v>
      </c>
      <c r="B40" t="s">
        <v>2374</v>
      </c>
      <c r="C40" t="s">
        <v>2671</v>
      </c>
      <c r="D40" t="s">
        <v>126</v>
      </c>
      <c r="E40" t="s">
        <v>6202</v>
      </c>
      <c r="F40">
        <v>200</v>
      </c>
      <c r="G40" t="s">
        <v>97</v>
      </c>
      <c r="H40" t="s">
        <v>124</v>
      </c>
      <c r="I40">
        <v>1</v>
      </c>
      <c r="J40" s="40">
        <v>1</v>
      </c>
      <c r="K40" s="38">
        <v>800000</v>
      </c>
      <c r="L40" s="38">
        <v>280000</v>
      </c>
      <c r="M40" s="38">
        <v>889400</v>
      </c>
      <c r="N40" s="38">
        <v>1969400</v>
      </c>
      <c r="O40" s="38"/>
      <c r="P40" s="38"/>
      <c r="Q40" s="38">
        <v>9681700</v>
      </c>
      <c r="R40" s="38">
        <v>9847000</v>
      </c>
      <c r="S40" s="38">
        <v>0</v>
      </c>
      <c r="T40" s="38">
        <v>9847000</v>
      </c>
      <c r="U40" s="38">
        <v>19528700</v>
      </c>
      <c r="V40" s="39">
        <v>49.234999999999999</v>
      </c>
      <c r="W40" s="39">
        <v>97.643500000000003</v>
      </c>
      <c r="X40" s="38">
        <v>19528700</v>
      </c>
    </row>
    <row r="41" spans="1:24" x14ac:dyDescent="0.25">
      <c r="A41" t="s">
        <v>6215</v>
      </c>
      <c r="B41" t="s">
        <v>73</v>
      </c>
      <c r="C41" t="s">
        <v>5389</v>
      </c>
      <c r="D41" t="s">
        <v>126</v>
      </c>
      <c r="E41" t="s">
        <v>6202</v>
      </c>
      <c r="F41">
        <v>200</v>
      </c>
      <c r="G41" t="s">
        <v>1485</v>
      </c>
      <c r="H41" t="s">
        <v>76</v>
      </c>
      <c r="I41">
        <v>1</v>
      </c>
      <c r="J41" s="40">
        <v>0</v>
      </c>
      <c r="K41" s="38">
        <v>800000</v>
      </c>
      <c r="L41" s="38">
        <v>521010</v>
      </c>
      <c r="M41" s="38">
        <v>2910302</v>
      </c>
      <c r="N41" s="38">
        <v>4231312</v>
      </c>
      <c r="O41" s="38"/>
      <c r="P41" s="38"/>
      <c r="Q41" s="38">
        <v>10349000</v>
      </c>
      <c r="R41" s="38">
        <v>11492261</v>
      </c>
      <c r="S41" s="38">
        <v>7600000</v>
      </c>
      <c r="T41" s="38">
        <v>11492261</v>
      </c>
      <c r="U41" s="38">
        <v>29441261</v>
      </c>
      <c r="V41" s="39">
        <v>57.461305000000003</v>
      </c>
      <c r="W41" s="39">
        <v>147.20630499999999</v>
      </c>
      <c r="X41" s="38">
        <v>29441261</v>
      </c>
    </row>
    <row r="42" spans="1:24" x14ac:dyDescent="0.25">
      <c r="A42" t="s">
        <v>6216</v>
      </c>
      <c r="B42" t="s">
        <v>73</v>
      </c>
      <c r="C42" t="s">
        <v>5892</v>
      </c>
      <c r="D42" t="s">
        <v>126</v>
      </c>
      <c r="E42" t="s">
        <v>6202</v>
      </c>
      <c r="F42">
        <v>200</v>
      </c>
      <c r="G42" t="s">
        <v>97</v>
      </c>
      <c r="H42" t="s">
        <v>89</v>
      </c>
      <c r="I42">
        <v>1</v>
      </c>
      <c r="J42" s="40">
        <v>0</v>
      </c>
      <c r="K42" s="38">
        <v>800000</v>
      </c>
      <c r="L42" s="38">
        <v>1350268</v>
      </c>
      <c r="M42" s="38">
        <v>685964</v>
      </c>
      <c r="N42" s="38">
        <v>2836232</v>
      </c>
      <c r="O42" s="38">
        <v>0</v>
      </c>
      <c r="P42" s="38">
        <v>0</v>
      </c>
      <c r="Q42" s="38">
        <v>0</v>
      </c>
      <c r="R42" s="38">
        <v>14036304</v>
      </c>
      <c r="S42" s="38">
        <v>144859</v>
      </c>
      <c r="T42" s="38">
        <v>14036304</v>
      </c>
      <c r="U42" s="38">
        <v>14181163</v>
      </c>
      <c r="V42" s="39">
        <v>70.181520000000006</v>
      </c>
      <c r="W42" s="39">
        <v>70.905815000000004</v>
      </c>
      <c r="X42" s="38">
        <v>14181163</v>
      </c>
    </row>
    <row r="43" spans="1:24" x14ac:dyDescent="0.25">
      <c r="A43" t="s">
        <v>6216</v>
      </c>
      <c r="B43" t="s">
        <v>2374</v>
      </c>
      <c r="C43" t="s">
        <v>2689</v>
      </c>
      <c r="D43" t="s">
        <v>126</v>
      </c>
      <c r="E43" t="s">
        <v>6202</v>
      </c>
      <c r="F43">
        <v>100</v>
      </c>
      <c r="G43" t="s">
        <v>1485</v>
      </c>
      <c r="H43" t="s">
        <v>93</v>
      </c>
      <c r="I43">
        <v>1</v>
      </c>
      <c r="J43" s="40">
        <v>1</v>
      </c>
      <c r="K43" s="38">
        <v>400000</v>
      </c>
      <c r="L43" s="38">
        <v>0</v>
      </c>
      <c r="M43" s="38">
        <v>410216</v>
      </c>
      <c r="N43" s="38">
        <v>810216</v>
      </c>
      <c r="O43" s="38">
        <v>0</v>
      </c>
      <c r="P43" s="38">
        <v>51717</v>
      </c>
      <c r="Q43" s="38">
        <v>0</v>
      </c>
      <c r="R43" s="38">
        <v>4051078</v>
      </c>
      <c r="S43" s="38">
        <v>0</v>
      </c>
      <c r="T43" s="38">
        <v>4051078</v>
      </c>
      <c r="U43" s="38">
        <v>4102795</v>
      </c>
      <c r="V43" s="39">
        <v>40.510779999999997</v>
      </c>
      <c r="W43" s="39">
        <v>41.027949999999997</v>
      </c>
      <c r="X43" s="38">
        <v>4102795</v>
      </c>
    </row>
    <row r="44" spans="1:24" x14ac:dyDescent="0.25">
      <c r="A44" t="s">
        <v>6216</v>
      </c>
      <c r="B44" t="s">
        <v>73</v>
      </c>
      <c r="C44" t="s">
        <v>5894</v>
      </c>
      <c r="D44" t="s">
        <v>126</v>
      </c>
      <c r="E44" t="s">
        <v>6202</v>
      </c>
      <c r="F44">
        <v>150</v>
      </c>
      <c r="G44" t="s">
        <v>1485</v>
      </c>
      <c r="H44" t="s">
        <v>93</v>
      </c>
      <c r="I44">
        <v>1</v>
      </c>
      <c r="J44" s="40">
        <v>0</v>
      </c>
      <c r="K44" s="38">
        <v>600000</v>
      </c>
      <c r="L44" s="38">
        <v>1338204</v>
      </c>
      <c r="M44" s="38">
        <v>1851920</v>
      </c>
      <c r="N44" s="38">
        <v>3790124</v>
      </c>
      <c r="O44" s="38">
        <v>0</v>
      </c>
      <c r="P44" s="38">
        <v>7878179</v>
      </c>
      <c r="Q44" s="38">
        <v>0</v>
      </c>
      <c r="R44" s="38">
        <v>18950622</v>
      </c>
      <c r="S44" s="38">
        <v>0</v>
      </c>
      <c r="T44" s="38">
        <v>18950622</v>
      </c>
      <c r="U44" s="38">
        <v>26828801</v>
      </c>
      <c r="V44" s="39">
        <v>126.33748</v>
      </c>
      <c r="W44" s="39">
        <v>178.85867333333334</v>
      </c>
      <c r="X44" s="38">
        <v>26828801</v>
      </c>
    </row>
    <row r="45" spans="1:24" x14ac:dyDescent="0.25">
      <c r="A45" t="s">
        <v>6216</v>
      </c>
      <c r="B45" t="s">
        <v>2374</v>
      </c>
      <c r="C45" t="s">
        <v>2708</v>
      </c>
      <c r="D45" t="s">
        <v>126</v>
      </c>
      <c r="E45" t="s">
        <v>6202</v>
      </c>
      <c r="F45">
        <v>50</v>
      </c>
      <c r="G45" t="s">
        <v>1485</v>
      </c>
      <c r="H45" t="s">
        <v>89</v>
      </c>
      <c r="I45">
        <v>1</v>
      </c>
      <c r="J45" s="40">
        <v>1</v>
      </c>
      <c r="K45" s="38">
        <v>200000</v>
      </c>
      <c r="L45" s="38">
        <v>330511</v>
      </c>
      <c r="M45" s="38">
        <v>265268</v>
      </c>
      <c r="N45" s="38">
        <v>795779</v>
      </c>
      <c r="O45" s="38">
        <v>0</v>
      </c>
      <c r="P45" s="38">
        <v>0</v>
      </c>
      <c r="Q45" s="38">
        <v>1988000</v>
      </c>
      <c r="R45" s="38">
        <v>230544</v>
      </c>
      <c r="S45" s="38">
        <v>3748353</v>
      </c>
      <c r="T45" s="38">
        <v>230544</v>
      </c>
      <c r="U45" s="38">
        <v>5966897</v>
      </c>
      <c r="V45" s="39">
        <v>4.6108799999999999</v>
      </c>
      <c r="W45" s="39">
        <v>119.33794</v>
      </c>
      <c r="X45" s="38">
        <v>5966897</v>
      </c>
    </row>
    <row r="46" spans="1:24" x14ac:dyDescent="0.25">
      <c r="A46" t="s">
        <v>6217</v>
      </c>
      <c r="B46" t="s">
        <v>2374</v>
      </c>
      <c r="C46" t="s">
        <v>2722</v>
      </c>
      <c r="D46" t="s">
        <v>126</v>
      </c>
      <c r="E46" t="s">
        <v>6202</v>
      </c>
      <c r="F46">
        <v>150</v>
      </c>
      <c r="G46" t="s">
        <v>1485</v>
      </c>
      <c r="H46" t="s">
        <v>124</v>
      </c>
      <c r="I46">
        <v>1</v>
      </c>
      <c r="J46" s="40">
        <v>1</v>
      </c>
      <c r="K46" s="38">
        <v>600000</v>
      </c>
      <c r="L46" s="38">
        <v>0</v>
      </c>
      <c r="M46" s="38">
        <v>0</v>
      </c>
      <c r="N46" s="38">
        <v>600000</v>
      </c>
      <c r="O46" s="38"/>
      <c r="P46" s="38"/>
      <c r="Q46" s="38">
        <v>41861500</v>
      </c>
      <c r="R46" s="38">
        <v>290000</v>
      </c>
      <c r="S46" s="38">
        <v>0</v>
      </c>
      <c r="T46" s="38">
        <v>290000</v>
      </c>
      <c r="U46" s="38">
        <v>42151500</v>
      </c>
      <c r="V46" s="39">
        <v>1.9333333333333333</v>
      </c>
      <c r="W46" s="39">
        <v>281.01</v>
      </c>
      <c r="X46" s="38">
        <v>42151500</v>
      </c>
    </row>
    <row r="47" spans="1:24" x14ac:dyDescent="0.25">
      <c r="A47" t="s">
        <v>6216</v>
      </c>
      <c r="B47" t="s">
        <v>73</v>
      </c>
      <c r="C47" t="s">
        <v>5896</v>
      </c>
      <c r="D47" t="s">
        <v>126</v>
      </c>
      <c r="E47" t="s">
        <v>6202</v>
      </c>
      <c r="F47">
        <v>80</v>
      </c>
      <c r="G47" t="s">
        <v>1485</v>
      </c>
      <c r="H47" t="s">
        <v>93</v>
      </c>
      <c r="I47">
        <v>1</v>
      </c>
      <c r="J47" s="40">
        <v>0</v>
      </c>
      <c r="K47" s="38">
        <v>400000</v>
      </c>
      <c r="L47" s="38">
        <v>969933</v>
      </c>
      <c r="M47" s="38">
        <v>7919301</v>
      </c>
      <c r="N47" s="38">
        <v>9289234</v>
      </c>
      <c r="O47" s="38">
        <v>0</v>
      </c>
      <c r="P47" s="38">
        <v>49820</v>
      </c>
      <c r="Q47" s="38">
        <v>0</v>
      </c>
      <c r="R47" s="38">
        <v>46446170</v>
      </c>
      <c r="S47" s="38">
        <v>0</v>
      </c>
      <c r="T47" s="38">
        <v>46446170</v>
      </c>
      <c r="U47" s="38">
        <v>46495990</v>
      </c>
      <c r="V47" s="39">
        <v>580.57712500000002</v>
      </c>
      <c r="W47" s="39">
        <v>581.19987500000002</v>
      </c>
      <c r="X47" s="38">
        <v>46495990</v>
      </c>
    </row>
    <row r="48" spans="1:24" x14ac:dyDescent="0.25">
      <c r="A48" t="s">
        <v>6217</v>
      </c>
      <c r="B48" t="s">
        <v>2374</v>
      </c>
      <c r="C48" t="s">
        <v>2742</v>
      </c>
      <c r="D48" t="s">
        <v>126</v>
      </c>
      <c r="E48" t="s">
        <v>6202</v>
      </c>
      <c r="F48">
        <v>250</v>
      </c>
      <c r="G48" t="s">
        <v>1485</v>
      </c>
      <c r="H48" t="s">
        <v>488</v>
      </c>
      <c r="I48">
        <v>1</v>
      </c>
      <c r="J48" s="40">
        <v>1</v>
      </c>
      <c r="K48" s="38">
        <v>1000000</v>
      </c>
      <c r="L48" s="38">
        <v>388122</v>
      </c>
      <c r="M48" s="38">
        <v>1317334</v>
      </c>
      <c r="N48" s="38">
        <v>2705456</v>
      </c>
      <c r="O48" s="38"/>
      <c r="P48" s="38"/>
      <c r="Q48" s="38">
        <v>1865000</v>
      </c>
      <c r="R48" s="38">
        <v>9855000</v>
      </c>
      <c r="S48" s="38">
        <v>3672284</v>
      </c>
      <c r="T48" s="38">
        <v>9855000</v>
      </c>
      <c r="U48" s="38">
        <v>15392284</v>
      </c>
      <c r="V48" s="39">
        <v>39.42</v>
      </c>
      <c r="W48" s="39">
        <v>61.569136</v>
      </c>
      <c r="X48" s="38">
        <v>15392284</v>
      </c>
    </row>
    <row r="49" spans="1:24" x14ac:dyDescent="0.25">
      <c r="A49" t="s">
        <v>6217</v>
      </c>
      <c r="B49" t="s">
        <v>2374</v>
      </c>
      <c r="C49" t="s">
        <v>2761</v>
      </c>
      <c r="D49" t="s">
        <v>126</v>
      </c>
      <c r="E49" t="s">
        <v>6202</v>
      </c>
      <c r="F49">
        <v>200</v>
      </c>
      <c r="G49" t="s">
        <v>1485</v>
      </c>
      <c r="H49" t="s">
        <v>103</v>
      </c>
      <c r="I49">
        <v>1</v>
      </c>
      <c r="J49" s="40">
        <v>1</v>
      </c>
      <c r="K49" s="38">
        <v>800000</v>
      </c>
      <c r="L49" s="38">
        <v>242500</v>
      </c>
      <c r="M49" s="38">
        <v>0</v>
      </c>
      <c r="N49" s="38">
        <v>1042500</v>
      </c>
      <c r="O49" s="38"/>
      <c r="P49" s="38"/>
      <c r="Q49" s="38">
        <v>3909000</v>
      </c>
      <c r="R49" s="38">
        <v>0</v>
      </c>
      <c r="S49" s="38">
        <v>2181818</v>
      </c>
      <c r="T49" s="38">
        <v>0</v>
      </c>
      <c r="U49" s="38">
        <v>6090818</v>
      </c>
      <c r="V49" s="39">
        <v>0</v>
      </c>
      <c r="W49" s="39">
        <v>30.454090000000001</v>
      </c>
      <c r="X49" s="38">
        <v>6090818</v>
      </c>
    </row>
    <row r="50" spans="1:24" x14ac:dyDescent="0.25">
      <c r="A50" t="s">
        <v>6215</v>
      </c>
      <c r="B50" t="s">
        <v>2374</v>
      </c>
      <c r="C50" t="s">
        <v>2764</v>
      </c>
      <c r="D50" t="s">
        <v>126</v>
      </c>
      <c r="E50" t="s">
        <v>6202</v>
      </c>
      <c r="F50">
        <v>150</v>
      </c>
      <c r="G50" t="s">
        <v>1485</v>
      </c>
      <c r="H50" t="s">
        <v>76</v>
      </c>
      <c r="I50">
        <v>1</v>
      </c>
      <c r="J50" s="40">
        <v>1</v>
      </c>
      <c r="K50" s="38">
        <v>600000</v>
      </c>
      <c r="L50" s="38">
        <v>0</v>
      </c>
      <c r="M50" s="38">
        <v>221282</v>
      </c>
      <c r="N50" s="38">
        <v>821282</v>
      </c>
      <c r="O50" s="38"/>
      <c r="P50" s="38"/>
      <c r="Q50" s="38">
        <v>12579000</v>
      </c>
      <c r="R50" s="38">
        <v>4106408</v>
      </c>
      <c r="S50" s="38">
        <v>0</v>
      </c>
      <c r="T50" s="38">
        <v>4106408</v>
      </c>
      <c r="U50" s="38">
        <v>16685408</v>
      </c>
      <c r="V50" s="39">
        <v>27.376053333333335</v>
      </c>
      <c r="W50" s="39">
        <v>111.23605333333333</v>
      </c>
      <c r="X50" s="38">
        <v>16685408</v>
      </c>
    </row>
    <row r="51" spans="1:24" x14ac:dyDescent="0.25">
      <c r="A51" t="s">
        <v>6215</v>
      </c>
      <c r="B51" t="s">
        <v>2374</v>
      </c>
      <c r="C51" t="s">
        <v>2766</v>
      </c>
      <c r="D51" t="s">
        <v>126</v>
      </c>
      <c r="E51" t="s">
        <v>6202</v>
      </c>
      <c r="F51">
        <v>75</v>
      </c>
      <c r="G51" t="s">
        <v>1485</v>
      </c>
      <c r="H51" t="s">
        <v>76</v>
      </c>
      <c r="I51">
        <v>1</v>
      </c>
      <c r="J51" s="40">
        <v>1</v>
      </c>
      <c r="K51" s="38">
        <v>800000</v>
      </c>
      <c r="L51" s="38">
        <v>0</v>
      </c>
      <c r="M51" s="38">
        <v>402638</v>
      </c>
      <c r="N51" s="38">
        <v>1202638</v>
      </c>
      <c r="O51" s="38"/>
      <c r="P51" s="38"/>
      <c r="Q51" s="38">
        <v>0</v>
      </c>
      <c r="R51" s="38">
        <v>0</v>
      </c>
      <c r="S51" s="38">
        <v>5994932</v>
      </c>
      <c r="T51" s="38">
        <v>0</v>
      </c>
      <c r="U51" s="38">
        <v>5994932</v>
      </c>
      <c r="V51" s="39">
        <v>0</v>
      </c>
      <c r="W51" s="39">
        <v>79.932426666666672</v>
      </c>
      <c r="X51" s="38">
        <v>5994932</v>
      </c>
    </row>
    <row r="52" spans="1:24" x14ac:dyDescent="0.25">
      <c r="A52" t="s">
        <v>6216</v>
      </c>
      <c r="B52" t="s">
        <v>2374</v>
      </c>
      <c r="C52" t="s">
        <v>2789</v>
      </c>
      <c r="D52" t="s">
        <v>126</v>
      </c>
      <c r="E52" t="s">
        <v>6202</v>
      </c>
      <c r="F52">
        <v>80</v>
      </c>
      <c r="G52" t="s">
        <v>1485</v>
      </c>
      <c r="H52" t="s">
        <v>93</v>
      </c>
      <c r="I52">
        <v>1</v>
      </c>
      <c r="J52" s="40">
        <v>1</v>
      </c>
      <c r="K52" s="38">
        <v>800000</v>
      </c>
      <c r="L52" s="38">
        <v>3874879</v>
      </c>
      <c r="M52" s="38">
        <v>0</v>
      </c>
      <c r="N52" s="38">
        <v>4674879</v>
      </c>
      <c r="O52" s="38">
        <v>0</v>
      </c>
      <c r="P52" s="38">
        <v>756133</v>
      </c>
      <c r="Q52" s="38">
        <v>0</v>
      </c>
      <c r="R52" s="38">
        <v>6923598</v>
      </c>
      <c r="S52" s="38">
        <v>0</v>
      </c>
      <c r="T52" s="38">
        <v>6923598</v>
      </c>
      <c r="U52" s="38">
        <v>7679731</v>
      </c>
      <c r="V52" s="39">
        <v>86.544974999999994</v>
      </c>
      <c r="W52" s="39">
        <v>95.996637500000006</v>
      </c>
      <c r="X52" s="38">
        <v>7679731</v>
      </c>
    </row>
    <row r="53" spans="1:24" x14ac:dyDescent="0.25">
      <c r="A53" t="s">
        <v>6216</v>
      </c>
      <c r="B53" t="s">
        <v>2374</v>
      </c>
      <c r="C53" t="s">
        <v>2797</v>
      </c>
      <c r="D53" t="s">
        <v>126</v>
      </c>
      <c r="E53" t="s">
        <v>6202</v>
      </c>
      <c r="F53">
        <v>50</v>
      </c>
      <c r="G53" t="s">
        <v>1485</v>
      </c>
      <c r="H53" t="s">
        <v>205</v>
      </c>
      <c r="I53">
        <v>1</v>
      </c>
      <c r="J53" s="40">
        <v>1</v>
      </c>
      <c r="K53" s="38">
        <v>200000</v>
      </c>
      <c r="L53" s="38">
        <v>293034</v>
      </c>
      <c r="M53" s="38">
        <v>606276</v>
      </c>
      <c r="N53" s="38">
        <v>1099310</v>
      </c>
      <c r="O53" s="38">
        <v>0</v>
      </c>
      <c r="P53" s="38">
        <v>1965718</v>
      </c>
      <c r="Q53" s="38">
        <v>0</v>
      </c>
      <c r="R53" s="38">
        <v>5496551</v>
      </c>
      <c r="S53" s="38">
        <v>0</v>
      </c>
      <c r="T53" s="38">
        <v>5496551</v>
      </c>
      <c r="U53" s="38">
        <v>7462269</v>
      </c>
      <c r="V53" s="39">
        <v>109.93102</v>
      </c>
      <c r="W53" s="39">
        <v>149.24538000000001</v>
      </c>
      <c r="X53" s="38">
        <v>7462269</v>
      </c>
    </row>
    <row r="54" spans="1:24" x14ac:dyDescent="0.25">
      <c r="A54" t="s">
        <v>6215</v>
      </c>
      <c r="B54" t="s">
        <v>2374</v>
      </c>
      <c r="C54" t="s">
        <v>2806</v>
      </c>
      <c r="D54" t="s">
        <v>126</v>
      </c>
      <c r="E54" t="s">
        <v>6202</v>
      </c>
      <c r="F54">
        <v>100</v>
      </c>
      <c r="G54" t="s">
        <v>1485</v>
      </c>
      <c r="H54" t="s">
        <v>76</v>
      </c>
      <c r="I54">
        <v>1</v>
      </c>
      <c r="J54" s="40">
        <v>1</v>
      </c>
      <c r="K54" s="38">
        <v>400000</v>
      </c>
      <c r="L54" s="38">
        <v>0</v>
      </c>
      <c r="M54" s="38">
        <v>965375</v>
      </c>
      <c r="N54" s="38">
        <v>1365375</v>
      </c>
      <c r="O54" s="38"/>
      <c r="P54" s="38"/>
      <c r="Q54" s="38">
        <v>670000</v>
      </c>
      <c r="R54" s="38">
        <v>1521698</v>
      </c>
      <c r="S54" s="38">
        <v>5097259</v>
      </c>
      <c r="T54" s="38">
        <v>1521698</v>
      </c>
      <c r="U54" s="38">
        <v>7288957</v>
      </c>
      <c r="V54" s="39">
        <v>15.21698</v>
      </c>
      <c r="W54" s="39">
        <v>72.889570000000006</v>
      </c>
      <c r="X54" s="38">
        <v>7288957</v>
      </c>
    </row>
    <row r="55" spans="1:24" x14ac:dyDescent="0.25">
      <c r="A55" t="s">
        <v>6216</v>
      </c>
      <c r="B55" t="s">
        <v>2374</v>
      </c>
      <c r="C55" t="s">
        <v>2812</v>
      </c>
      <c r="D55" t="s">
        <v>126</v>
      </c>
      <c r="E55" t="s">
        <v>6202</v>
      </c>
      <c r="F55">
        <v>165</v>
      </c>
      <c r="G55" t="s">
        <v>1485</v>
      </c>
      <c r="H55" t="s">
        <v>89</v>
      </c>
      <c r="I55">
        <v>1</v>
      </c>
      <c r="J55" s="40">
        <v>1</v>
      </c>
      <c r="K55" s="38">
        <v>1200000</v>
      </c>
      <c r="L55" s="38">
        <v>996501</v>
      </c>
      <c r="M55" s="38">
        <v>297316</v>
      </c>
      <c r="N55" s="38">
        <v>2493817</v>
      </c>
      <c r="O55" s="38">
        <v>0</v>
      </c>
      <c r="P55" s="38">
        <v>8521061</v>
      </c>
      <c r="Q55" s="38">
        <v>9959</v>
      </c>
      <c r="R55" s="38">
        <v>12469083</v>
      </c>
      <c r="S55" s="38">
        <v>0</v>
      </c>
      <c r="T55" s="38">
        <v>12469083</v>
      </c>
      <c r="U55" s="38">
        <v>21000103</v>
      </c>
      <c r="V55" s="39">
        <v>75.5702</v>
      </c>
      <c r="W55" s="39">
        <v>127.27335151515152</v>
      </c>
      <c r="X55" s="38">
        <v>21000103</v>
      </c>
    </row>
    <row r="56" spans="1:24" x14ac:dyDescent="0.25">
      <c r="A56" t="s">
        <v>6216</v>
      </c>
      <c r="B56" t="s">
        <v>2374</v>
      </c>
      <c r="C56" t="s">
        <v>2814</v>
      </c>
      <c r="D56" t="s">
        <v>126</v>
      </c>
      <c r="E56" t="s">
        <v>6202</v>
      </c>
      <c r="F56">
        <v>165</v>
      </c>
      <c r="G56" t="s">
        <v>97</v>
      </c>
      <c r="H56" t="s">
        <v>89</v>
      </c>
      <c r="I56">
        <v>1</v>
      </c>
      <c r="J56" s="40">
        <v>1</v>
      </c>
      <c r="K56" s="38">
        <v>1200000</v>
      </c>
      <c r="L56" s="38">
        <v>1390809</v>
      </c>
      <c r="M56" s="38">
        <v>1237992</v>
      </c>
      <c r="N56" s="38">
        <v>3828801</v>
      </c>
      <c r="O56" s="38">
        <v>0</v>
      </c>
      <c r="P56" s="38">
        <v>8521061</v>
      </c>
      <c r="Q56" s="38">
        <v>19918</v>
      </c>
      <c r="R56" s="38">
        <v>19144001</v>
      </c>
      <c r="S56" s="38">
        <v>0</v>
      </c>
      <c r="T56" s="38">
        <v>19144001</v>
      </c>
      <c r="U56" s="38">
        <v>27684980</v>
      </c>
      <c r="V56" s="39">
        <v>116.02424848484848</v>
      </c>
      <c r="W56" s="39">
        <v>167.78775757575758</v>
      </c>
      <c r="X56" s="38">
        <v>27684980</v>
      </c>
    </row>
    <row r="57" spans="1:24" x14ac:dyDescent="0.25">
      <c r="A57" t="s">
        <v>6217</v>
      </c>
      <c r="B57" t="s">
        <v>2374</v>
      </c>
      <c r="C57" t="s">
        <v>2828</v>
      </c>
      <c r="D57" t="s">
        <v>126</v>
      </c>
      <c r="E57" t="s">
        <v>6202</v>
      </c>
      <c r="F57">
        <v>75</v>
      </c>
      <c r="G57" t="s">
        <v>1485</v>
      </c>
      <c r="H57" t="s">
        <v>124</v>
      </c>
      <c r="I57">
        <v>1</v>
      </c>
      <c r="J57" s="40">
        <v>1</v>
      </c>
      <c r="K57" s="38">
        <v>300000</v>
      </c>
      <c r="L57" s="38">
        <v>880000</v>
      </c>
      <c r="M57" s="38">
        <v>1827200</v>
      </c>
      <c r="N57" s="38">
        <v>3007200</v>
      </c>
      <c r="O57" s="38"/>
      <c r="P57" s="38"/>
      <c r="Q57" s="38">
        <v>0</v>
      </c>
      <c r="R57" s="38">
        <v>15006000</v>
      </c>
      <c r="S57" s="38">
        <v>0</v>
      </c>
      <c r="T57" s="38">
        <v>15006000</v>
      </c>
      <c r="U57" s="38">
        <v>15006000</v>
      </c>
      <c r="V57" s="39">
        <v>200.08</v>
      </c>
      <c r="W57" s="39">
        <v>200.08</v>
      </c>
      <c r="X57" s="38">
        <v>15006000</v>
      </c>
    </row>
    <row r="58" spans="1:24" x14ac:dyDescent="0.25">
      <c r="A58" t="s">
        <v>6216</v>
      </c>
      <c r="B58" t="s">
        <v>2374</v>
      </c>
      <c r="C58" t="s">
        <v>2831</v>
      </c>
      <c r="D58" t="s">
        <v>126</v>
      </c>
      <c r="E58" t="s">
        <v>6202</v>
      </c>
      <c r="F58">
        <v>200</v>
      </c>
      <c r="G58" t="s">
        <v>97</v>
      </c>
      <c r="H58" t="s">
        <v>89</v>
      </c>
      <c r="I58">
        <v>1</v>
      </c>
      <c r="J58" s="40">
        <v>1</v>
      </c>
      <c r="K58" s="38">
        <v>800000</v>
      </c>
      <c r="L58" s="38">
        <v>629023</v>
      </c>
      <c r="M58" s="38">
        <v>2117254</v>
      </c>
      <c r="N58" s="38">
        <v>3546277</v>
      </c>
      <c r="O58" s="38">
        <v>0</v>
      </c>
      <c r="P58" s="38">
        <v>76301</v>
      </c>
      <c r="Q58" s="38">
        <v>4952823</v>
      </c>
      <c r="R58" s="38">
        <v>17731384</v>
      </c>
      <c r="S58" s="38">
        <v>0</v>
      </c>
      <c r="T58" s="38">
        <v>17731384</v>
      </c>
      <c r="U58" s="38">
        <v>22760508</v>
      </c>
      <c r="V58" s="39">
        <v>88.65692</v>
      </c>
      <c r="W58" s="39">
        <v>113.80253999999999</v>
      </c>
      <c r="X58" s="38">
        <v>22760508</v>
      </c>
    </row>
    <row r="59" spans="1:24" x14ac:dyDescent="0.25">
      <c r="A59" t="s">
        <v>6217</v>
      </c>
      <c r="B59" t="s">
        <v>2374</v>
      </c>
      <c r="C59" t="s">
        <v>2834</v>
      </c>
      <c r="D59" t="s">
        <v>126</v>
      </c>
      <c r="E59" t="s">
        <v>6202</v>
      </c>
      <c r="F59">
        <v>250</v>
      </c>
      <c r="G59" t="s">
        <v>1485</v>
      </c>
      <c r="H59" t="s">
        <v>488</v>
      </c>
      <c r="I59">
        <v>1</v>
      </c>
      <c r="J59" s="40">
        <v>1</v>
      </c>
      <c r="K59" s="38">
        <v>0</v>
      </c>
      <c r="L59" s="38">
        <v>390083</v>
      </c>
      <c r="M59" s="38">
        <v>615313</v>
      </c>
      <c r="N59" s="38">
        <v>1005396</v>
      </c>
      <c r="O59" s="38"/>
      <c r="P59" s="38"/>
      <c r="Q59" s="38">
        <v>2098000</v>
      </c>
      <c r="R59" s="38">
        <v>1367000</v>
      </c>
      <c r="S59" s="38">
        <v>0</v>
      </c>
      <c r="T59" s="38">
        <v>1367000</v>
      </c>
      <c r="U59" s="38">
        <v>3465000</v>
      </c>
      <c r="V59" s="39">
        <v>5.468</v>
      </c>
      <c r="W59" s="39">
        <v>13.86</v>
      </c>
      <c r="X59" s="38">
        <v>3465000</v>
      </c>
    </row>
    <row r="60" spans="1:24" x14ac:dyDescent="0.25">
      <c r="A60" t="s">
        <v>6215</v>
      </c>
      <c r="B60" t="s">
        <v>2374</v>
      </c>
      <c r="C60" t="s">
        <v>2836</v>
      </c>
      <c r="D60" t="s">
        <v>62</v>
      </c>
      <c r="E60" t="s">
        <v>6208</v>
      </c>
      <c r="F60">
        <v>1.35</v>
      </c>
      <c r="G60" t="s">
        <v>1485</v>
      </c>
      <c r="H60" t="s">
        <v>130</v>
      </c>
      <c r="I60">
        <v>1</v>
      </c>
      <c r="J60" s="40">
        <v>1</v>
      </c>
      <c r="K60" s="38">
        <v>5400</v>
      </c>
      <c r="L60" s="38"/>
      <c r="M60" s="38">
        <v>0</v>
      </c>
      <c r="N60" s="38">
        <v>5400</v>
      </c>
      <c r="O60" s="38"/>
      <c r="P60" s="38"/>
      <c r="Q60" s="38"/>
      <c r="R60" s="38"/>
      <c r="S60" s="38"/>
      <c r="T60" s="38">
        <v>0</v>
      </c>
      <c r="U60" s="38">
        <v>0</v>
      </c>
      <c r="V60" s="39">
        <v>0</v>
      </c>
      <c r="W60" s="39">
        <v>0</v>
      </c>
      <c r="X60" s="38">
        <v>0</v>
      </c>
    </row>
    <row r="61" spans="1:24" x14ac:dyDescent="0.25">
      <c r="A61" t="s">
        <v>6216</v>
      </c>
      <c r="B61" t="s">
        <v>73</v>
      </c>
      <c r="C61" t="s">
        <v>5898</v>
      </c>
      <c r="D61" t="s">
        <v>126</v>
      </c>
      <c r="E61" t="s">
        <v>6202</v>
      </c>
      <c r="F61">
        <v>151.80000000000001</v>
      </c>
      <c r="G61" t="s">
        <v>97</v>
      </c>
      <c r="H61" t="s">
        <v>194</v>
      </c>
      <c r="I61">
        <v>1</v>
      </c>
      <c r="J61" s="40">
        <v>0</v>
      </c>
      <c r="K61" s="38">
        <v>607200</v>
      </c>
      <c r="L61" s="38">
        <v>1627631</v>
      </c>
      <c r="M61" s="38">
        <v>6289193</v>
      </c>
      <c r="N61" s="38">
        <v>8524024</v>
      </c>
      <c r="O61" s="38">
        <v>318142</v>
      </c>
      <c r="P61" s="38">
        <v>97955</v>
      </c>
      <c r="Q61" s="38">
        <v>5776437</v>
      </c>
      <c r="R61" s="38">
        <v>4520117</v>
      </c>
      <c r="S61" s="38">
        <v>38100000</v>
      </c>
      <c r="T61" s="38">
        <v>4838259</v>
      </c>
      <c r="U61" s="38">
        <v>48812651</v>
      </c>
      <c r="V61" s="39">
        <v>31.872588932806323</v>
      </c>
      <c r="W61" s="39">
        <v>321.55896574440055</v>
      </c>
      <c r="X61" s="38">
        <v>48812651</v>
      </c>
    </row>
    <row r="62" spans="1:24" x14ac:dyDescent="0.25">
      <c r="A62" t="s">
        <v>6215</v>
      </c>
      <c r="B62" t="s">
        <v>2374</v>
      </c>
      <c r="C62" t="s">
        <v>2847</v>
      </c>
      <c r="D62" t="s">
        <v>126</v>
      </c>
      <c r="E62" t="s">
        <v>6202</v>
      </c>
      <c r="F62">
        <v>50</v>
      </c>
      <c r="G62" t="s">
        <v>1485</v>
      </c>
      <c r="H62" t="s">
        <v>76</v>
      </c>
      <c r="I62">
        <v>1</v>
      </c>
      <c r="J62" s="40">
        <v>1</v>
      </c>
      <c r="K62" s="38">
        <v>200000</v>
      </c>
      <c r="L62" s="38">
        <v>135899</v>
      </c>
      <c r="M62" s="38">
        <v>921327</v>
      </c>
      <c r="N62" s="38">
        <v>1257226</v>
      </c>
      <c r="O62" s="38"/>
      <c r="P62" s="38"/>
      <c r="Q62" s="38">
        <v>760211</v>
      </c>
      <c r="R62" s="38">
        <v>1362993</v>
      </c>
      <c r="S62" s="38">
        <v>4703137</v>
      </c>
      <c r="T62" s="38">
        <v>1362993</v>
      </c>
      <c r="U62" s="38">
        <v>6826341</v>
      </c>
      <c r="V62" s="39">
        <v>27.25986</v>
      </c>
      <c r="W62" s="39">
        <v>136.52681999999999</v>
      </c>
      <c r="X62" s="38">
        <v>6826341</v>
      </c>
    </row>
    <row r="63" spans="1:24" x14ac:dyDescent="0.25">
      <c r="A63" t="s">
        <v>6218</v>
      </c>
      <c r="B63" t="s">
        <v>2374</v>
      </c>
      <c r="C63" t="s">
        <v>2897</v>
      </c>
      <c r="D63" t="s">
        <v>126</v>
      </c>
      <c r="E63" t="s">
        <v>6202</v>
      </c>
      <c r="F63">
        <v>125</v>
      </c>
      <c r="G63" t="s">
        <v>1485</v>
      </c>
      <c r="H63" t="s">
        <v>61</v>
      </c>
      <c r="I63">
        <v>1</v>
      </c>
      <c r="J63" s="40">
        <v>1</v>
      </c>
      <c r="K63" s="38">
        <v>500000</v>
      </c>
      <c r="L63" s="38">
        <v>3475319</v>
      </c>
      <c r="M63" s="38">
        <v>4786751</v>
      </c>
      <c r="N63" s="38">
        <v>8762070</v>
      </c>
      <c r="O63" s="38"/>
      <c r="P63" s="38"/>
      <c r="Q63" s="38">
        <v>0</v>
      </c>
      <c r="R63" s="38">
        <v>10094000</v>
      </c>
      <c r="S63" s="38">
        <v>33716350</v>
      </c>
      <c r="T63" s="38">
        <v>10094000</v>
      </c>
      <c r="U63" s="38">
        <v>43810350</v>
      </c>
      <c r="V63" s="39">
        <v>80.751999999999995</v>
      </c>
      <c r="W63" s="39">
        <v>350.4828</v>
      </c>
      <c r="X63" s="38">
        <v>43810350</v>
      </c>
    </row>
    <row r="64" spans="1:24" x14ac:dyDescent="0.25">
      <c r="A64" t="s">
        <v>6218</v>
      </c>
      <c r="B64" t="s">
        <v>2374</v>
      </c>
      <c r="C64" t="s">
        <v>2925</v>
      </c>
      <c r="D64" t="s">
        <v>126</v>
      </c>
      <c r="E64" t="s">
        <v>6202</v>
      </c>
      <c r="F64">
        <v>200</v>
      </c>
      <c r="G64" t="s">
        <v>1485</v>
      </c>
      <c r="H64" t="s">
        <v>2394</v>
      </c>
      <c r="I64">
        <v>1</v>
      </c>
      <c r="J64" s="40">
        <v>1</v>
      </c>
      <c r="K64" s="38">
        <v>800000</v>
      </c>
      <c r="L64" s="38">
        <v>4252878</v>
      </c>
      <c r="M64" s="38">
        <v>0</v>
      </c>
      <c r="N64" s="38">
        <v>5052878</v>
      </c>
      <c r="O64" s="38"/>
      <c r="P64" s="38"/>
      <c r="Q64" s="38">
        <v>902000</v>
      </c>
      <c r="R64" s="38">
        <v>13149000</v>
      </c>
      <c r="S64" s="38">
        <v>317794</v>
      </c>
      <c r="T64" s="38">
        <v>13149000</v>
      </c>
      <c r="U64" s="38">
        <v>14368794</v>
      </c>
      <c r="V64" s="39">
        <v>65.745000000000005</v>
      </c>
      <c r="W64" s="39">
        <v>71.843969999999999</v>
      </c>
      <c r="X64" s="38">
        <v>14368794</v>
      </c>
    </row>
    <row r="65" spans="1:24" x14ac:dyDescent="0.25">
      <c r="A65" t="s">
        <v>6218</v>
      </c>
      <c r="B65" t="s">
        <v>2374</v>
      </c>
      <c r="C65" t="s">
        <v>2929</v>
      </c>
      <c r="D65" t="s">
        <v>126</v>
      </c>
      <c r="E65" t="s">
        <v>6202</v>
      </c>
      <c r="F65">
        <v>200</v>
      </c>
      <c r="G65" t="s">
        <v>1485</v>
      </c>
      <c r="H65" t="s">
        <v>61</v>
      </c>
      <c r="I65">
        <v>1</v>
      </c>
      <c r="J65" s="40">
        <v>1</v>
      </c>
      <c r="K65" s="38">
        <v>800000</v>
      </c>
      <c r="L65" s="38">
        <v>6670422</v>
      </c>
      <c r="M65" s="38">
        <v>3295653</v>
      </c>
      <c r="N65" s="38">
        <v>10766075</v>
      </c>
      <c r="O65" s="38"/>
      <c r="P65" s="38"/>
      <c r="Q65" s="38">
        <v>0</v>
      </c>
      <c r="R65" s="38">
        <v>8978660</v>
      </c>
      <c r="S65" s="38">
        <v>59851714</v>
      </c>
      <c r="T65" s="38">
        <v>8978660</v>
      </c>
      <c r="U65" s="38">
        <v>68830374</v>
      </c>
      <c r="V65" s="39">
        <v>44.893300000000004</v>
      </c>
      <c r="W65" s="39">
        <v>344.15186999999997</v>
      </c>
      <c r="X65" s="38">
        <v>68830374</v>
      </c>
    </row>
    <row r="66" spans="1:24" x14ac:dyDescent="0.25">
      <c r="A66" t="s">
        <v>6218</v>
      </c>
      <c r="B66" t="s">
        <v>2374</v>
      </c>
      <c r="C66" t="s">
        <v>2934</v>
      </c>
      <c r="D66" t="s">
        <v>126</v>
      </c>
      <c r="E66" t="s">
        <v>6202</v>
      </c>
      <c r="F66">
        <v>100</v>
      </c>
      <c r="G66" t="s">
        <v>1485</v>
      </c>
      <c r="H66" t="s">
        <v>61</v>
      </c>
      <c r="I66">
        <v>1</v>
      </c>
      <c r="J66" s="40">
        <v>1</v>
      </c>
      <c r="K66" s="38">
        <v>400000</v>
      </c>
      <c r="L66" s="38">
        <v>350977</v>
      </c>
      <c r="M66" s="38">
        <v>438223</v>
      </c>
      <c r="N66" s="38">
        <v>1189200</v>
      </c>
      <c r="O66" s="38"/>
      <c r="P66" s="38"/>
      <c r="Q66" s="38">
        <v>0</v>
      </c>
      <c r="R66" s="38">
        <v>5946000</v>
      </c>
      <c r="S66" s="38">
        <v>0</v>
      </c>
      <c r="T66" s="38">
        <v>5946000</v>
      </c>
      <c r="U66" s="38">
        <v>5946000</v>
      </c>
      <c r="V66" s="39">
        <v>59.46</v>
      </c>
      <c r="W66" s="39">
        <v>59.46</v>
      </c>
      <c r="X66" s="38">
        <v>5946000</v>
      </c>
    </row>
    <row r="67" spans="1:24" x14ac:dyDescent="0.25">
      <c r="A67" t="s">
        <v>6218</v>
      </c>
      <c r="B67" t="s">
        <v>2374</v>
      </c>
      <c r="C67" t="s">
        <v>2948</v>
      </c>
      <c r="D67" t="s">
        <v>126</v>
      </c>
      <c r="E67" t="s">
        <v>6202</v>
      </c>
      <c r="F67">
        <v>150</v>
      </c>
      <c r="G67" t="s">
        <v>1485</v>
      </c>
      <c r="H67" t="s">
        <v>2526</v>
      </c>
      <c r="I67">
        <v>1</v>
      </c>
      <c r="J67" s="40">
        <v>1</v>
      </c>
      <c r="K67" s="38">
        <v>600000</v>
      </c>
      <c r="L67" s="38">
        <v>151444</v>
      </c>
      <c r="M67" s="38">
        <v>1986156</v>
      </c>
      <c r="N67" s="38">
        <v>2737600</v>
      </c>
      <c r="O67" s="38"/>
      <c r="P67" s="38"/>
      <c r="Q67" s="38">
        <v>0</v>
      </c>
      <c r="R67" s="38">
        <v>13688000</v>
      </c>
      <c r="S67" s="38">
        <v>0</v>
      </c>
      <c r="T67" s="38">
        <v>13688000</v>
      </c>
      <c r="U67" s="38">
        <v>13688000</v>
      </c>
      <c r="V67" s="39">
        <v>91.25333333333333</v>
      </c>
      <c r="W67" s="39">
        <v>91.25333333333333</v>
      </c>
      <c r="X67" s="38">
        <v>13688000</v>
      </c>
    </row>
    <row r="68" spans="1:24" x14ac:dyDescent="0.25">
      <c r="A68" t="s">
        <v>6218</v>
      </c>
      <c r="B68" t="s">
        <v>2374</v>
      </c>
      <c r="C68" t="s">
        <v>2983</v>
      </c>
      <c r="D68" t="s">
        <v>126</v>
      </c>
      <c r="E68" t="s">
        <v>6202</v>
      </c>
      <c r="F68">
        <v>100</v>
      </c>
      <c r="G68" t="s">
        <v>1485</v>
      </c>
      <c r="H68" t="s">
        <v>61</v>
      </c>
      <c r="I68">
        <v>1</v>
      </c>
      <c r="J68" s="40">
        <v>1</v>
      </c>
      <c r="K68" s="38">
        <v>400000</v>
      </c>
      <c r="L68" s="38">
        <v>4016325</v>
      </c>
      <c r="M68" s="38">
        <v>0</v>
      </c>
      <c r="N68" s="38">
        <v>4416325</v>
      </c>
      <c r="O68" s="38"/>
      <c r="P68" s="38"/>
      <c r="Q68" s="38">
        <v>0</v>
      </c>
      <c r="R68" s="38">
        <v>3802000</v>
      </c>
      <c r="S68" s="38">
        <v>2582309</v>
      </c>
      <c r="T68" s="38">
        <v>3802000</v>
      </c>
      <c r="U68" s="38">
        <v>6384309</v>
      </c>
      <c r="V68" s="39">
        <v>38.020000000000003</v>
      </c>
      <c r="W68" s="39">
        <v>63.843089999999997</v>
      </c>
      <c r="X68" s="38">
        <v>6384309</v>
      </c>
    </row>
    <row r="69" spans="1:24" x14ac:dyDescent="0.25">
      <c r="A69" t="s">
        <v>6218</v>
      </c>
      <c r="B69" t="s">
        <v>2374</v>
      </c>
      <c r="C69" t="s">
        <v>3072</v>
      </c>
      <c r="D69" t="s">
        <v>126</v>
      </c>
      <c r="E69" t="s">
        <v>6202</v>
      </c>
      <c r="F69">
        <v>100</v>
      </c>
      <c r="G69" t="s">
        <v>1485</v>
      </c>
      <c r="H69" t="s">
        <v>67</v>
      </c>
      <c r="I69">
        <v>1</v>
      </c>
      <c r="J69" s="40">
        <v>1</v>
      </c>
      <c r="K69" s="38">
        <v>400000</v>
      </c>
      <c r="L69" s="38">
        <v>3212224</v>
      </c>
      <c r="M69" s="38">
        <v>7764335</v>
      </c>
      <c r="N69" s="38">
        <v>11376559</v>
      </c>
      <c r="O69" s="38"/>
      <c r="P69" s="38"/>
      <c r="Q69" s="38">
        <v>0</v>
      </c>
      <c r="R69" s="38">
        <v>15446000</v>
      </c>
      <c r="S69" s="38">
        <v>41435794</v>
      </c>
      <c r="T69" s="38">
        <v>15446000</v>
      </c>
      <c r="U69" s="38">
        <v>56881794</v>
      </c>
      <c r="V69" s="39">
        <v>154.46</v>
      </c>
      <c r="W69" s="39">
        <v>568.81794000000002</v>
      </c>
      <c r="X69" s="38">
        <v>56881794</v>
      </c>
    </row>
    <row r="70" spans="1:24" x14ac:dyDescent="0.25">
      <c r="A70" t="s">
        <v>6218</v>
      </c>
      <c r="B70" t="s">
        <v>2374</v>
      </c>
      <c r="C70" t="s">
        <v>3077</v>
      </c>
      <c r="D70" t="s">
        <v>126</v>
      </c>
      <c r="E70" t="s">
        <v>6202</v>
      </c>
      <c r="F70">
        <v>75</v>
      </c>
      <c r="G70" t="s">
        <v>1485</v>
      </c>
      <c r="H70" t="s">
        <v>2394</v>
      </c>
      <c r="I70">
        <v>1</v>
      </c>
      <c r="J70" s="40">
        <v>1</v>
      </c>
      <c r="K70" s="38">
        <v>300000</v>
      </c>
      <c r="L70" s="38">
        <v>1828655</v>
      </c>
      <c r="M70" s="38">
        <v>693401</v>
      </c>
      <c r="N70" s="38">
        <v>2822056</v>
      </c>
      <c r="O70" s="38"/>
      <c r="P70" s="38"/>
      <c r="Q70" s="38">
        <v>0</v>
      </c>
      <c r="R70" s="38">
        <v>11779000</v>
      </c>
      <c r="S70" s="38">
        <v>2331278</v>
      </c>
      <c r="T70" s="38">
        <v>11779000</v>
      </c>
      <c r="U70" s="38">
        <v>14110278</v>
      </c>
      <c r="V70" s="39">
        <v>157.05333333333334</v>
      </c>
      <c r="W70" s="39">
        <v>188.13704000000001</v>
      </c>
      <c r="X70" s="38">
        <v>14110278</v>
      </c>
    </row>
    <row r="71" spans="1:24" x14ac:dyDescent="0.25">
      <c r="A71" t="s">
        <v>6218</v>
      </c>
      <c r="B71" t="s">
        <v>2374</v>
      </c>
      <c r="C71" t="s">
        <v>3080</v>
      </c>
      <c r="D71" t="s">
        <v>126</v>
      </c>
      <c r="E71" t="s">
        <v>6202</v>
      </c>
      <c r="F71">
        <v>200</v>
      </c>
      <c r="G71" t="s">
        <v>1485</v>
      </c>
      <c r="H71" t="s">
        <v>61</v>
      </c>
      <c r="I71">
        <v>1</v>
      </c>
      <c r="J71" s="40">
        <v>1</v>
      </c>
      <c r="K71" s="38">
        <v>800000</v>
      </c>
      <c r="L71" s="38">
        <v>8857952</v>
      </c>
      <c r="M71" s="38">
        <v>10679724</v>
      </c>
      <c r="N71" s="38">
        <v>20337676</v>
      </c>
      <c r="O71" s="38"/>
      <c r="P71" s="38"/>
      <c r="Q71" s="38">
        <v>0</v>
      </c>
      <c r="R71" s="38">
        <v>11249146</v>
      </c>
      <c r="S71" s="38">
        <v>90439234</v>
      </c>
      <c r="T71" s="38">
        <v>11249146</v>
      </c>
      <c r="U71" s="38">
        <v>101688380</v>
      </c>
      <c r="V71" s="39">
        <v>56.245730000000002</v>
      </c>
      <c r="W71" s="39">
        <v>508.44189999999998</v>
      </c>
      <c r="X71" s="38">
        <v>101688380</v>
      </c>
    </row>
    <row r="72" spans="1:24" x14ac:dyDescent="0.25">
      <c r="A72" t="s">
        <v>6218</v>
      </c>
      <c r="B72" t="s">
        <v>2374</v>
      </c>
      <c r="C72" t="s">
        <v>3090</v>
      </c>
      <c r="D72" t="s">
        <v>126</v>
      </c>
      <c r="E72" t="s">
        <v>6202</v>
      </c>
      <c r="F72">
        <v>150</v>
      </c>
      <c r="G72" t="s">
        <v>1485</v>
      </c>
      <c r="H72" t="s">
        <v>61</v>
      </c>
      <c r="I72">
        <v>1</v>
      </c>
      <c r="J72" s="40">
        <v>1</v>
      </c>
      <c r="K72" s="38">
        <v>600000</v>
      </c>
      <c r="L72" s="38">
        <v>5978388</v>
      </c>
      <c r="M72" s="38">
        <v>7612356</v>
      </c>
      <c r="N72" s="38">
        <v>14190744</v>
      </c>
      <c r="O72" s="38"/>
      <c r="P72" s="38"/>
      <c r="Q72" s="38">
        <v>0</v>
      </c>
      <c r="R72" s="38">
        <v>2426089</v>
      </c>
      <c r="S72" s="38">
        <v>68527633</v>
      </c>
      <c r="T72" s="38">
        <v>2426089</v>
      </c>
      <c r="U72" s="38">
        <v>70953722</v>
      </c>
      <c r="V72" s="39">
        <v>16.173926666666667</v>
      </c>
      <c r="W72" s="39">
        <v>473.02481333333333</v>
      </c>
      <c r="X72" s="38">
        <v>70953722</v>
      </c>
    </row>
    <row r="73" spans="1:24" x14ac:dyDescent="0.25">
      <c r="A73" t="s">
        <v>6218</v>
      </c>
      <c r="B73" t="s">
        <v>2374</v>
      </c>
      <c r="C73" t="s">
        <v>3108</v>
      </c>
      <c r="D73" t="s">
        <v>126</v>
      </c>
      <c r="E73" t="s">
        <v>6202</v>
      </c>
      <c r="F73">
        <v>99</v>
      </c>
      <c r="G73" t="s">
        <v>1485</v>
      </c>
      <c r="H73" t="s">
        <v>2526</v>
      </c>
      <c r="I73">
        <v>1</v>
      </c>
      <c r="J73" s="40">
        <v>1</v>
      </c>
      <c r="K73" s="38">
        <v>396000</v>
      </c>
      <c r="L73" s="38">
        <v>1831523</v>
      </c>
      <c r="M73" s="38">
        <v>1013299</v>
      </c>
      <c r="N73" s="38">
        <v>3240822</v>
      </c>
      <c r="O73" s="38"/>
      <c r="P73" s="38"/>
      <c r="Q73" s="38">
        <v>902000</v>
      </c>
      <c r="R73" s="38">
        <v>12015000</v>
      </c>
      <c r="S73" s="38">
        <v>4189107</v>
      </c>
      <c r="T73" s="38">
        <v>12015000</v>
      </c>
      <c r="U73" s="38">
        <v>17106107</v>
      </c>
      <c r="V73" s="39">
        <v>121.36363636363636</v>
      </c>
      <c r="W73" s="39">
        <v>172.7889595959596</v>
      </c>
      <c r="X73" s="38">
        <v>17106107</v>
      </c>
    </row>
    <row r="74" spans="1:24" x14ac:dyDescent="0.25">
      <c r="A74" t="s">
        <v>6218</v>
      </c>
      <c r="B74" t="s">
        <v>2374</v>
      </c>
      <c r="C74" t="s">
        <v>3225</v>
      </c>
      <c r="D74" t="s">
        <v>62</v>
      </c>
      <c r="E74" t="s">
        <v>6208</v>
      </c>
      <c r="F74">
        <v>175</v>
      </c>
      <c r="G74" t="s">
        <v>1485</v>
      </c>
      <c r="H74" t="s">
        <v>2526</v>
      </c>
      <c r="I74">
        <v>1</v>
      </c>
      <c r="J74" s="40">
        <v>1</v>
      </c>
      <c r="K74" s="38">
        <v>800000</v>
      </c>
      <c r="L74" s="38">
        <v>1822322</v>
      </c>
      <c r="M74" s="38">
        <v>59678</v>
      </c>
      <c r="N74" s="38">
        <v>2682000</v>
      </c>
      <c r="O74" s="38"/>
      <c r="P74" s="38"/>
      <c r="Q74" s="38">
        <v>14200000</v>
      </c>
      <c r="R74" s="38">
        <v>12910000</v>
      </c>
      <c r="S74" s="38">
        <v>0</v>
      </c>
      <c r="T74" s="38">
        <v>12910000</v>
      </c>
      <c r="U74" s="38">
        <v>27110000</v>
      </c>
      <c r="V74" s="39">
        <v>73.771428571428572</v>
      </c>
      <c r="W74" s="39">
        <v>154.91428571428571</v>
      </c>
      <c r="X74" s="38">
        <v>12910000</v>
      </c>
    </row>
    <row r="75" spans="1:24" x14ac:dyDescent="0.25">
      <c r="A75" t="s">
        <v>6218</v>
      </c>
      <c r="B75" t="s">
        <v>2374</v>
      </c>
      <c r="C75" t="s">
        <v>3259</v>
      </c>
      <c r="D75" t="s">
        <v>126</v>
      </c>
      <c r="E75" t="s">
        <v>6202</v>
      </c>
      <c r="F75">
        <v>50</v>
      </c>
      <c r="G75" t="s">
        <v>1485</v>
      </c>
      <c r="H75" t="s">
        <v>61</v>
      </c>
      <c r="I75">
        <v>1</v>
      </c>
      <c r="J75" s="40">
        <v>1</v>
      </c>
      <c r="K75" s="38">
        <v>200000</v>
      </c>
      <c r="L75" s="38">
        <v>200480</v>
      </c>
      <c r="M75" s="38">
        <v>0</v>
      </c>
      <c r="N75" s="38">
        <v>400480</v>
      </c>
      <c r="O75" s="38"/>
      <c r="P75" s="38"/>
      <c r="Q75" s="38">
        <v>0</v>
      </c>
      <c r="R75" s="38">
        <v>1364000</v>
      </c>
      <c r="S75" s="38">
        <v>0</v>
      </c>
      <c r="T75" s="38">
        <v>1364000</v>
      </c>
      <c r="U75" s="38">
        <v>1364000</v>
      </c>
      <c r="V75" s="39">
        <v>27.28</v>
      </c>
      <c r="W75" s="39">
        <v>27.28</v>
      </c>
      <c r="X75" s="38">
        <v>1364000</v>
      </c>
    </row>
    <row r="76" spans="1:24" x14ac:dyDescent="0.25">
      <c r="A76" t="s">
        <v>6218</v>
      </c>
      <c r="B76" t="s">
        <v>2374</v>
      </c>
      <c r="C76" t="s">
        <v>3271</v>
      </c>
      <c r="D76" t="s">
        <v>126</v>
      </c>
      <c r="E76" t="s">
        <v>6202</v>
      </c>
      <c r="F76">
        <v>95</v>
      </c>
      <c r="G76" t="s">
        <v>1485</v>
      </c>
      <c r="H76" t="s">
        <v>61</v>
      </c>
      <c r="I76">
        <v>1</v>
      </c>
      <c r="J76" s="40">
        <v>1</v>
      </c>
      <c r="K76" s="38">
        <v>380000</v>
      </c>
      <c r="L76" s="38">
        <v>923623</v>
      </c>
      <c r="M76" s="38">
        <v>889330</v>
      </c>
      <c r="N76" s="38">
        <v>2192953</v>
      </c>
      <c r="O76" s="38"/>
      <c r="P76" s="38"/>
      <c r="Q76" s="38">
        <v>0</v>
      </c>
      <c r="R76" s="38">
        <v>3650000</v>
      </c>
      <c r="S76" s="38">
        <v>7314765</v>
      </c>
      <c r="T76" s="38">
        <v>3650000</v>
      </c>
      <c r="U76" s="38">
        <v>10964765</v>
      </c>
      <c r="V76" s="39">
        <v>38.421052631578945</v>
      </c>
      <c r="W76" s="39">
        <v>115.41857894736842</v>
      </c>
      <c r="X76" s="38">
        <v>10964765</v>
      </c>
    </row>
    <row r="77" spans="1:24" x14ac:dyDescent="0.25">
      <c r="A77" t="s">
        <v>6218</v>
      </c>
      <c r="B77" t="s">
        <v>2374</v>
      </c>
      <c r="C77" t="s">
        <v>3273</v>
      </c>
      <c r="D77" t="s">
        <v>126</v>
      </c>
      <c r="E77" t="s">
        <v>6202</v>
      </c>
      <c r="F77">
        <v>200</v>
      </c>
      <c r="G77" t="s">
        <v>1485</v>
      </c>
      <c r="H77" t="s">
        <v>61</v>
      </c>
      <c r="I77">
        <v>1</v>
      </c>
      <c r="J77" s="40">
        <v>1</v>
      </c>
      <c r="K77" s="38">
        <v>800000</v>
      </c>
      <c r="L77" s="38">
        <v>5418271</v>
      </c>
      <c r="M77" s="38">
        <v>3821771</v>
      </c>
      <c r="N77" s="38">
        <v>10040042</v>
      </c>
      <c r="O77" s="38"/>
      <c r="P77" s="38"/>
      <c r="Q77" s="38">
        <v>0</v>
      </c>
      <c r="R77" s="38">
        <v>7500000</v>
      </c>
      <c r="S77" s="38">
        <v>42700207</v>
      </c>
      <c r="T77" s="38">
        <v>7500000</v>
      </c>
      <c r="U77" s="38">
        <v>50200207</v>
      </c>
      <c r="V77" s="39">
        <v>37.5</v>
      </c>
      <c r="W77" s="39">
        <v>251.001035</v>
      </c>
      <c r="X77" s="38">
        <v>50200207</v>
      </c>
    </row>
    <row r="78" spans="1:24" x14ac:dyDescent="0.25">
      <c r="A78" t="s">
        <v>6218</v>
      </c>
      <c r="B78" t="s">
        <v>2374</v>
      </c>
      <c r="C78" t="s">
        <v>3286</v>
      </c>
      <c r="D78" t="s">
        <v>126</v>
      </c>
      <c r="E78" t="s">
        <v>6202</v>
      </c>
      <c r="F78">
        <v>100</v>
      </c>
      <c r="G78" t="s">
        <v>1485</v>
      </c>
      <c r="H78" t="s">
        <v>61</v>
      </c>
      <c r="I78">
        <v>1</v>
      </c>
      <c r="J78" s="40">
        <v>1</v>
      </c>
      <c r="K78" s="38">
        <v>400000</v>
      </c>
      <c r="L78" s="38">
        <v>3084135</v>
      </c>
      <c r="M78" s="38">
        <v>2285885</v>
      </c>
      <c r="N78" s="38">
        <v>5770020</v>
      </c>
      <c r="O78" s="38"/>
      <c r="P78" s="38"/>
      <c r="Q78" s="38">
        <v>0</v>
      </c>
      <c r="R78" s="38">
        <v>7500000</v>
      </c>
      <c r="S78" s="38">
        <v>21350104</v>
      </c>
      <c r="T78" s="38">
        <v>7500000</v>
      </c>
      <c r="U78" s="38">
        <v>28850104</v>
      </c>
      <c r="V78" s="39">
        <v>75</v>
      </c>
      <c r="W78" s="39">
        <v>288.50103999999999</v>
      </c>
      <c r="X78" s="38">
        <v>28850104</v>
      </c>
    </row>
    <row r="79" spans="1:24" x14ac:dyDescent="0.25">
      <c r="A79" t="s">
        <v>6218</v>
      </c>
      <c r="B79" t="s">
        <v>2374</v>
      </c>
      <c r="C79" t="s">
        <v>3288</v>
      </c>
      <c r="D79" t="s">
        <v>126</v>
      </c>
      <c r="E79" t="s">
        <v>6202</v>
      </c>
      <c r="F79">
        <v>95</v>
      </c>
      <c r="G79" t="s">
        <v>1485</v>
      </c>
      <c r="H79" t="s">
        <v>2394</v>
      </c>
      <c r="I79">
        <v>1</v>
      </c>
      <c r="J79">
        <v>1</v>
      </c>
      <c r="K79" s="38">
        <v>380000</v>
      </c>
      <c r="L79" s="38">
        <v>2117528</v>
      </c>
      <c r="M79" s="38">
        <v>0</v>
      </c>
      <c r="N79" s="38">
        <v>2497528</v>
      </c>
      <c r="O79" s="38"/>
      <c r="P79" s="38"/>
      <c r="Q79" s="38">
        <v>0</v>
      </c>
      <c r="R79" s="38">
        <v>10453000</v>
      </c>
      <c r="S79" s="38">
        <v>0</v>
      </c>
      <c r="T79" s="38">
        <v>10453000</v>
      </c>
      <c r="U79" s="38">
        <v>10453000</v>
      </c>
      <c r="V79" s="39">
        <v>110.03157894736842</v>
      </c>
      <c r="W79" s="39">
        <v>110.03157894736842</v>
      </c>
      <c r="X79" s="38">
        <v>10453000</v>
      </c>
    </row>
    <row r="80" spans="1:24" x14ac:dyDescent="0.25">
      <c r="A80" t="s">
        <v>6218</v>
      </c>
      <c r="B80" t="s">
        <v>2374</v>
      </c>
      <c r="C80" t="s">
        <v>3383</v>
      </c>
      <c r="D80" t="s">
        <v>126</v>
      </c>
      <c r="E80" t="s">
        <v>6202</v>
      </c>
      <c r="F80">
        <v>250</v>
      </c>
      <c r="G80" t="s">
        <v>1485</v>
      </c>
      <c r="H80" t="s">
        <v>2394</v>
      </c>
      <c r="I80">
        <v>1</v>
      </c>
      <c r="J80" s="40">
        <v>1</v>
      </c>
      <c r="K80" s="38">
        <v>1000000</v>
      </c>
      <c r="L80" s="38">
        <v>0</v>
      </c>
      <c r="M80" s="38">
        <v>0</v>
      </c>
      <c r="N80" s="38">
        <v>1000000</v>
      </c>
      <c r="O80" s="38"/>
      <c r="P80" s="38"/>
      <c r="Q80" s="38">
        <v>0</v>
      </c>
      <c r="R80" s="38">
        <v>1959500</v>
      </c>
      <c r="S80" s="38">
        <v>0</v>
      </c>
      <c r="T80" s="38">
        <v>1959500</v>
      </c>
      <c r="U80" s="38">
        <v>1959500</v>
      </c>
      <c r="V80" s="39">
        <v>7.8380000000000001</v>
      </c>
      <c r="W80" s="39">
        <v>7.8380000000000001</v>
      </c>
      <c r="X80" s="38">
        <v>1959500</v>
      </c>
    </row>
    <row r="81" spans="1:24" x14ac:dyDescent="0.25">
      <c r="A81" t="s">
        <v>6218</v>
      </c>
      <c r="B81" t="s">
        <v>2374</v>
      </c>
      <c r="C81" t="s">
        <v>3397</v>
      </c>
      <c r="D81" t="s">
        <v>126</v>
      </c>
      <c r="E81" t="s">
        <v>6202</v>
      </c>
      <c r="F81">
        <v>300</v>
      </c>
      <c r="G81" t="s">
        <v>1485</v>
      </c>
      <c r="H81" t="s">
        <v>61</v>
      </c>
      <c r="I81">
        <v>1</v>
      </c>
      <c r="J81" s="40">
        <v>1</v>
      </c>
      <c r="K81" s="38">
        <v>1200000</v>
      </c>
      <c r="L81" s="38">
        <v>1553225</v>
      </c>
      <c r="M81" s="38">
        <v>4166775</v>
      </c>
      <c r="N81" s="38">
        <v>6920000</v>
      </c>
      <c r="O81" s="38"/>
      <c r="P81" s="38"/>
      <c r="Q81" s="38">
        <v>0</v>
      </c>
      <c r="R81" s="38">
        <v>34600000</v>
      </c>
      <c r="S81" s="38">
        <v>0</v>
      </c>
      <c r="T81" s="38">
        <v>34600000</v>
      </c>
      <c r="U81" s="38">
        <v>34600000</v>
      </c>
      <c r="V81" s="39">
        <v>115.33333333333333</v>
      </c>
      <c r="W81" s="39">
        <v>115.33333333333333</v>
      </c>
      <c r="X81" s="38">
        <v>34600000</v>
      </c>
    </row>
    <row r="82" spans="1:24" x14ac:dyDescent="0.25">
      <c r="A82" t="s">
        <v>6218</v>
      </c>
      <c r="B82" t="s">
        <v>2374</v>
      </c>
      <c r="C82" t="s">
        <v>3405</v>
      </c>
      <c r="D82" t="s">
        <v>126</v>
      </c>
      <c r="E82" t="s">
        <v>6202</v>
      </c>
      <c r="F82">
        <v>200</v>
      </c>
      <c r="G82" t="s">
        <v>1485</v>
      </c>
      <c r="H82" t="s">
        <v>61</v>
      </c>
      <c r="I82">
        <v>1</v>
      </c>
      <c r="J82" s="40">
        <v>1</v>
      </c>
      <c r="K82" s="38">
        <v>800000</v>
      </c>
      <c r="L82" s="38">
        <v>8439655</v>
      </c>
      <c r="M82" s="38">
        <v>11179762</v>
      </c>
      <c r="N82" s="38">
        <v>20419417</v>
      </c>
      <c r="O82" s="38"/>
      <c r="P82" s="38"/>
      <c r="Q82" s="38">
        <v>0</v>
      </c>
      <c r="R82" s="38">
        <v>11478660</v>
      </c>
      <c r="S82" s="38">
        <v>90618429</v>
      </c>
      <c r="T82" s="38">
        <v>11478660</v>
      </c>
      <c r="U82" s="38">
        <v>102097089</v>
      </c>
      <c r="V82" s="39">
        <v>57.393300000000004</v>
      </c>
      <c r="W82" s="39">
        <v>510.48544500000003</v>
      </c>
      <c r="X82" s="38">
        <v>102097089</v>
      </c>
    </row>
    <row r="83" spans="1:24" x14ac:dyDescent="0.25">
      <c r="A83" t="s">
        <v>6218</v>
      </c>
      <c r="B83" t="s">
        <v>2374</v>
      </c>
      <c r="C83" t="s">
        <v>3420</v>
      </c>
      <c r="D83" t="s">
        <v>126</v>
      </c>
      <c r="E83" t="s">
        <v>6202</v>
      </c>
      <c r="F83">
        <v>200</v>
      </c>
      <c r="G83" t="s">
        <v>1485</v>
      </c>
      <c r="H83" t="s">
        <v>61</v>
      </c>
      <c r="I83">
        <v>1</v>
      </c>
      <c r="J83" s="40">
        <v>1</v>
      </c>
      <c r="K83" s="38">
        <v>800000</v>
      </c>
      <c r="L83" s="38">
        <v>3382034</v>
      </c>
      <c r="M83" s="38">
        <v>0</v>
      </c>
      <c r="N83" s="38">
        <v>4182034</v>
      </c>
      <c r="O83" s="38"/>
      <c r="P83" s="38"/>
      <c r="Q83" s="38">
        <v>0</v>
      </c>
      <c r="R83" s="38">
        <v>608000</v>
      </c>
      <c r="S83" s="38">
        <v>8678439</v>
      </c>
      <c r="T83" s="38">
        <v>608000</v>
      </c>
      <c r="U83" s="38">
        <v>9286439</v>
      </c>
      <c r="V83" s="39">
        <v>3.04</v>
      </c>
      <c r="W83" s="39">
        <v>46.432195</v>
      </c>
      <c r="X83" s="38">
        <v>9286439</v>
      </c>
    </row>
    <row r="84" spans="1:24" x14ac:dyDescent="0.25">
      <c r="A84" t="s">
        <v>6218</v>
      </c>
      <c r="B84" t="s">
        <v>2374</v>
      </c>
      <c r="C84" t="s">
        <v>3426</v>
      </c>
      <c r="D84" t="s">
        <v>126</v>
      </c>
      <c r="E84" t="s">
        <v>6202</v>
      </c>
      <c r="F84">
        <v>100</v>
      </c>
      <c r="G84" t="s">
        <v>1485</v>
      </c>
      <c r="H84" t="s">
        <v>2394</v>
      </c>
      <c r="I84">
        <v>1</v>
      </c>
      <c r="J84" s="40">
        <v>1</v>
      </c>
      <c r="K84" s="38">
        <v>400000</v>
      </c>
      <c r="L84" s="38">
        <v>1921525</v>
      </c>
      <c r="M84" s="38">
        <v>0</v>
      </c>
      <c r="N84" s="38">
        <v>2321525</v>
      </c>
      <c r="O84" s="38"/>
      <c r="P84" s="38"/>
      <c r="Q84" s="38">
        <v>792000</v>
      </c>
      <c r="R84" s="38">
        <v>0</v>
      </c>
      <c r="S84" s="38">
        <v>211598</v>
      </c>
      <c r="T84" s="38">
        <v>0</v>
      </c>
      <c r="U84" s="38">
        <v>1003598</v>
      </c>
      <c r="V84" s="39">
        <v>0</v>
      </c>
      <c r="W84" s="39">
        <v>10.03598</v>
      </c>
      <c r="X84" s="38">
        <v>1003598</v>
      </c>
    </row>
    <row r="85" spans="1:24" x14ac:dyDescent="0.25">
      <c r="A85" t="s">
        <v>6218</v>
      </c>
      <c r="B85" t="s">
        <v>2374</v>
      </c>
      <c r="C85" t="s">
        <v>3431</v>
      </c>
      <c r="D85" t="s">
        <v>62</v>
      </c>
      <c r="E85" t="s">
        <v>6208</v>
      </c>
      <c r="F85">
        <v>50</v>
      </c>
      <c r="G85" t="s">
        <v>1485</v>
      </c>
      <c r="H85" t="s">
        <v>61</v>
      </c>
      <c r="I85">
        <v>1</v>
      </c>
      <c r="J85" s="40">
        <v>1</v>
      </c>
      <c r="K85" s="38">
        <v>200000</v>
      </c>
      <c r="L85" s="38">
        <v>157619</v>
      </c>
      <c r="M85" s="38">
        <v>0</v>
      </c>
      <c r="N85" s="38">
        <v>357619</v>
      </c>
      <c r="O85" s="38"/>
      <c r="P85" s="38"/>
      <c r="Q85" s="38">
        <v>0</v>
      </c>
      <c r="R85" s="38">
        <v>0</v>
      </c>
      <c r="S85" s="38">
        <v>0</v>
      </c>
      <c r="T85" s="38">
        <v>0</v>
      </c>
      <c r="U85" s="38">
        <v>0</v>
      </c>
      <c r="V85" s="39">
        <v>0</v>
      </c>
      <c r="W85" s="39">
        <v>0</v>
      </c>
      <c r="X85" s="38">
        <v>0</v>
      </c>
    </row>
    <row r="86" spans="1:24" x14ac:dyDescent="0.25">
      <c r="A86" t="s">
        <v>6218</v>
      </c>
      <c r="B86" t="s">
        <v>2374</v>
      </c>
      <c r="C86" t="s">
        <v>3434</v>
      </c>
      <c r="D86" t="s">
        <v>126</v>
      </c>
      <c r="E86" t="s">
        <v>6202</v>
      </c>
      <c r="F86">
        <v>180</v>
      </c>
      <c r="G86" t="s">
        <v>97</v>
      </c>
      <c r="H86" t="s">
        <v>2394</v>
      </c>
      <c r="I86">
        <v>1</v>
      </c>
      <c r="J86" s="40">
        <v>1</v>
      </c>
      <c r="K86" s="38">
        <v>720000</v>
      </c>
      <c r="L86" s="38">
        <v>0</v>
      </c>
      <c r="M86" s="38">
        <v>0</v>
      </c>
      <c r="N86" s="38">
        <v>720000</v>
      </c>
      <c r="O86" s="38"/>
      <c r="P86" s="38"/>
      <c r="Q86" s="38">
        <v>500000</v>
      </c>
      <c r="R86" s="38">
        <v>2500000</v>
      </c>
      <c r="S86" s="38">
        <v>0</v>
      </c>
      <c r="T86" s="38">
        <v>2500000</v>
      </c>
      <c r="U86" s="38">
        <v>3000000</v>
      </c>
      <c r="V86" s="39">
        <v>13.888888888888889</v>
      </c>
      <c r="W86" s="39">
        <v>16.666666666666668</v>
      </c>
      <c r="X86" s="38">
        <v>3000000</v>
      </c>
    </row>
    <row r="87" spans="1:24" x14ac:dyDescent="0.25">
      <c r="A87" t="s">
        <v>6218</v>
      </c>
      <c r="B87" t="s">
        <v>2374</v>
      </c>
      <c r="C87" t="s">
        <v>3443</v>
      </c>
      <c r="D87" t="s">
        <v>126</v>
      </c>
      <c r="E87" t="s">
        <v>6202</v>
      </c>
      <c r="F87">
        <v>160</v>
      </c>
      <c r="G87" t="s">
        <v>1485</v>
      </c>
      <c r="H87" t="s">
        <v>2526</v>
      </c>
      <c r="I87">
        <v>1</v>
      </c>
      <c r="J87" s="40">
        <v>1</v>
      </c>
      <c r="K87" s="38">
        <v>650000</v>
      </c>
      <c r="L87" s="38">
        <v>2419980</v>
      </c>
      <c r="M87" s="38">
        <v>0</v>
      </c>
      <c r="N87" s="38">
        <v>3069980</v>
      </c>
      <c r="O87" s="38"/>
      <c r="P87" s="38"/>
      <c r="Q87" s="38">
        <v>946000</v>
      </c>
      <c r="R87" s="38">
        <v>12064000</v>
      </c>
      <c r="S87" s="38">
        <v>379113</v>
      </c>
      <c r="T87" s="38">
        <v>12064000</v>
      </c>
      <c r="U87" s="38">
        <v>13389113</v>
      </c>
      <c r="V87" s="39">
        <v>75.400000000000006</v>
      </c>
      <c r="W87" s="39">
        <v>83.681956249999999</v>
      </c>
      <c r="X87" s="38">
        <v>13389113</v>
      </c>
    </row>
    <row r="88" spans="1:24" x14ac:dyDescent="0.25">
      <c r="A88" t="s">
        <v>6218</v>
      </c>
      <c r="B88" t="s">
        <v>2374</v>
      </c>
      <c r="C88" t="s">
        <v>3446</v>
      </c>
      <c r="D88" t="s">
        <v>126</v>
      </c>
      <c r="E88" t="s">
        <v>6202</v>
      </c>
      <c r="F88">
        <v>200</v>
      </c>
      <c r="G88" t="s">
        <v>1485</v>
      </c>
      <c r="H88" t="s">
        <v>61</v>
      </c>
      <c r="I88">
        <v>1</v>
      </c>
      <c r="J88" s="40">
        <v>1</v>
      </c>
      <c r="K88" s="38">
        <v>800000</v>
      </c>
      <c r="L88" s="38">
        <v>3675142</v>
      </c>
      <c r="M88" s="38">
        <v>100170</v>
      </c>
      <c r="N88" s="38">
        <v>4575312</v>
      </c>
      <c r="O88" s="38"/>
      <c r="P88" s="38"/>
      <c r="Q88" s="38">
        <v>0</v>
      </c>
      <c r="R88" s="38">
        <v>3255000</v>
      </c>
      <c r="S88" s="38">
        <v>19621561</v>
      </c>
      <c r="T88" s="38">
        <v>3255000</v>
      </c>
      <c r="U88" s="38">
        <v>22876561</v>
      </c>
      <c r="V88" s="39">
        <v>16.274999999999999</v>
      </c>
      <c r="W88" s="39">
        <v>114.382805</v>
      </c>
      <c r="X88" s="38">
        <v>22876561</v>
      </c>
    </row>
    <row r="89" spans="1:24" x14ac:dyDescent="0.25">
      <c r="A89" t="s">
        <v>6218</v>
      </c>
      <c r="B89" t="s">
        <v>2374</v>
      </c>
      <c r="C89" t="s">
        <v>3449</v>
      </c>
      <c r="D89" t="s">
        <v>126</v>
      </c>
      <c r="E89" t="s">
        <v>6202</v>
      </c>
      <c r="F89">
        <v>165</v>
      </c>
      <c r="G89" t="s">
        <v>1485</v>
      </c>
      <c r="H89" t="s">
        <v>67</v>
      </c>
      <c r="I89">
        <v>1</v>
      </c>
      <c r="J89" s="40">
        <v>1</v>
      </c>
      <c r="K89" s="38">
        <v>660000</v>
      </c>
      <c r="L89" s="38">
        <v>5668331</v>
      </c>
      <c r="M89" s="38">
        <v>5244093</v>
      </c>
      <c r="N89" s="38">
        <v>11572424</v>
      </c>
      <c r="O89" s="38"/>
      <c r="P89" s="38"/>
      <c r="Q89" s="38"/>
      <c r="R89" s="37">
        <v>13578000</v>
      </c>
      <c r="S89" s="37">
        <v>44284120</v>
      </c>
      <c r="T89" s="38">
        <v>13578000</v>
      </c>
      <c r="U89" s="38">
        <v>57862120</v>
      </c>
      <c r="V89" s="39">
        <v>82.290909090909096</v>
      </c>
      <c r="W89" s="39">
        <v>350.67951515151515</v>
      </c>
      <c r="X89" s="38">
        <v>57862120</v>
      </c>
    </row>
    <row r="90" spans="1:24" x14ac:dyDescent="0.25">
      <c r="A90" t="s">
        <v>6218</v>
      </c>
      <c r="B90" t="s">
        <v>2374</v>
      </c>
      <c r="C90" t="s">
        <v>3473</v>
      </c>
      <c r="D90" t="s">
        <v>126</v>
      </c>
      <c r="E90" t="s">
        <v>6202</v>
      </c>
      <c r="F90">
        <v>200</v>
      </c>
      <c r="G90" t="s">
        <v>1485</v>
      </c>
      <c r="H90" t="s">
        <v>61</v>
      </c>
      <c r="I90">
        <v>1</v>
      </c>
      <c r="J90" s="40">
        <v>1</v>
      </c>
      <c r="K90" s="38">
        <v>800000</v>
      </c>
      <c r="L90" s="38">
        <v>2311132</v>
      </c>
      <c r="M90" s="38">
        <v>0</v>
      </c>
      <c r="N90" s="38">
        <v>3111132</v>
      </c>
      <c r="O90" s="38"/>
      <c r="P90" s="38"/>
      <c r="Q90" s="38"/>
      <c r="R90" s="37">
        <v>10250000</v>
      </c>
      <c r="S90" s="37">
        <v>5261535</v>
      </c>
      <c r="T90" s="38">
        <v>10250000</v>
      </c>
      <c r="U90" s="38">
        <v>15511535</v>
      </c>
      <c r="V90" s="39">
        <v>51.25</v>
      </c>
      <c r="W90" s="39">
        <v>77.557675000000003</v>
      </c>
      <c r="X90" s="38">
        <v>15511535</v>
      </c>
    </row>
    <row r="91" spans="1:24" x14ac:dyDescent="0.25">
      <c r="A91" t="s">
        <v>6218</v>
      </c>
      <c r="B91" t="s">
        <v>2374</v>
      </c>
      <c r="C91" t="s">
        <v>3480</v>
      </c>
      <c r="D91" t="s">
        <v>126</v>
      </c>
      <c r="E91" t="s">
        <v>6202</v>
      </c>
      <c r="F91">
        <v>150</v>
      </c>
      <c r="G91" t="s">
        <v>1485</v>
      </c>
      <c r="H91" t="s">
        <v>61</v>
      </c>
      <c r="I91">
        <v>1</v>
      </c>
      <c r="J91" s="40">
        <v>1</v>
      </c>
      <c r="K91" s="38">
        <v>600000</v>
      </c>
      <c r="L91" s="38">
        <v>1957465</v>
      </c>
      <c r="M91" s="38">
        <v>2012035</v>
      </c>
      <c r="N91" s="38">
        <v>4569500</v>
      </c>
      <c r="O91" s="38"/>
      <c r="P91" s="38"/>
      <c r="Q91" s="38"/>
      <c r="R91" s="37">
        <v>10814000</v>
      </c>
      <c r="S91" s="37">
        <v>12033496</v>
      </c>
      <c r="T91" s="38">
        <v>10814000</v>
      </c>
      <c r="U91" s="38">
        <v>22847496</v>
      </c>
      <c r="V91" s="39">
        <v>72.093333333333334</v>
      </c>
      <c r="W91" s="39">
        <v>152.31664000000001</v>
      </c>
      <c r="X91" s="38">
        <v>22847496</v>
      </c>
    </row>
    <row r="92" spans="1:24" x14ac:dyDescent="0.25">
      <c r="A92" t="s">
        <v>6218</v>
      </c>
      <c r="B92" t="s">
        <v>2374</v>
      </c>
      <c r="C92" t="s">
        <v>3486</v>
      </c>
      <c r="D92" t="s">
        <v>126</v>
      </c>
      <c r="E92" t="s">
        <v>6202</v>
      </c>
      <c r="F92">
        <v>200</v>
      </c>
      <c r="G92" t="s">
        <v>1485</v>
      </c>
      <c r="H92" t="s">
        <v>2526</v>
      </c>
      <c r="I92">
        <v>1</v>
      </c>
      <c r="J92" s="40">
        <v>1</v>
      </c>
      <c r="K92" s="38">
        <v>800000</v>
      </c>
      <c r="L92" s="38">
        <v>3839272</v>
      </c>
      <c r="M92" s="38">
        <v>0</v>
      </c>
      <c r="N92" s="38">
        <v>4639272</v>
      </c>
      <c r="O92" s="38"/>
      <c r="P92" s="38"/>
      <c r="Q92" s="37">
        <v>858000</v>
      </c>
      <c r="R92" s="37">
        <v>4380000</v>
      </c>
      <c r="S92" s="37">
        <v>13572412</v>
      </c>
      <c r="T92" s="38">
        <v>4380000</v>
      </c>
      <c r="U92" s="38">
        <v>18810412</v>
      </c>
      <c r="V92" s="39">
        <v>21.9</v>
      </c>
      <c r="W92" s="39">
        <v>94.052059999999997</v>
      </c>
      <c r="X92" s="38">
        <v>18810412</v>
      </c>
    </row>
    <row r="93" spans="1:24" x14ac:dyDescent="0.25">
      <c r="A93" t="s">
        <v>6218</v>
      </c>
      <c r="B93" t="s">
        <v>2374</v>
      </c>
      <c r="C93" t="s">
        <v>3499</v>
      </c>
      <c r="D93" t="s">
        <v>126</v>
      </c>
      <c r="E93" t="s">
        <v>6202</v>
      </c>
      <c r="F93">
        <v>150</v>
      </c>
      <c r="G93" t="s">
        <v>1485</v>
      </c>
      <c r="H93" t="s">
        <v>61</v>
      </c>
      <c r="I93">
        <v>1</v>
      </c>
      <c r="J93" s="40">
        <v>1</v>
      </c>
      <c r="K93" s="38">
        <v>600000</v>
      </c>
      <c r="L93" s="38">
        <v>2934367</v>
      </c>
      <c r="M93" s="38">
        <v>951087</v>
      </c>
      <c r="N93" s="38">
        <v>4485454</v>
      </c>
      <c r="O93" s="38"/>
      <c r="P93" s="38"/>
      <c r="Q93" s="38"/>
      <c r="R93" s="38"/>
      <c r="S93" s="37">
        <v>22427269</v>
      </c>
      <c r="T93" s="38">
        <v>0</v>
      </c>
      <c r="U93" s="38">
        <v>22427269</v>
      </c>
      <c r="V93" s="39">
        <v>0</v>
      </c>
      <c r="W93" s="39">
        <v>149.51512666666667</v>
      </c>
      <c r="X93" s="38">
        <v>22427269</v>
      </c>
    </row>
    <row r="94" spans="1:24" x14ac:dyDescent="0.25">
      <c r="A94" t="s">
        <v>6218</v>
      </c>
      <c r="B94" t="s">
        <v>2374</v>
      </c>
      <c r="C94" t="s">
        <v>3505</v>
      </c>
      <c r="D94" t="s">
        <v>126</v>
      </c>
      <c r="E94" t="s">
        <v>6202</v>
      </c>
      <c r="F94">
        <v>150</v>
      </c>
      <c r="G94" t="s">
        <v>1485</v>
      </c>
      <c r="H94" t="s">
        <v>61</v>
      </c>
      <c r="I94">
        <v>1</v>
      </c>
      <c r="J94">
        <v>1</v>
      </c>
      <c r="K94" s="38">
        <v>600000</v>
      </c>
      <c r="L94" s="38">
        <v>3130304</v>
      </c>
      <c r="M94" s="38">
        <v>5768361</v>
      </c>
      <c r="N94" s="38">
        <v>9498665</v>
      </c>
      <c r="O94" s="38"/>
      <c r="P94" s="38"/>
      <c r="Q94" s="37"/>
      <c r="R94" s="37">
        <v>15000000</v>
      </c>
      <c r="S94" s="37">
        <v>32493325</v>
      </c>
      <c r="T94" s="38">
        <v>15000000</v>
      </c>
      <c r="U94" s="38">
        <v>47493325</v>
      </c>
      <c r="V94" s="39">
        <v>100</v>
      </c>
      <c r="W94" s="39">
        <v>316.62216666666666</v>
      </c>
      <c r="X94" s="38">
        <v>47493325</v>
      </c>
    </row>
    <row r="95" spans="1:24" x14ac:dyDescent="0.25">
      <c r="A95" t="s">
        <v>6219</v>
      </c>
      <c r="B95" t="s">
        <v>58</v>
      </c>
      <c r="C95" t="s">
        <v>5209</v>
      </c>
      <c r="D95" t="s">
        <v>126</v>
      </c>
      <c r="E95" t="s">
        <v>6202</v>
      </c>
      <c r="F95">
        <v>400</v>
      </c>
      <c r="G95" t="s">
        <v>97</v>
      </c>
      <c r="H95" t="s">
        <v>488</v>
      </c>
      <c r="I95">
        <v>1</v>
      </c>
      <c r="J95" s="40">
        <v>1</v>
      </c>
      <c r="K95" s="38">
        <v>1513856</v>
      </c>
      <c r="L95" s="38">
        <v>11213124</v>
      </c>
      <c r="N95" s="38">
        <v>12726980</v>
      </c>
      <c r="O95" s="38"/>
      <c r="P95" s="38"/>
      <c r="Q95" s="38">
        <v>3380000</v>
      </c>
      <c r="R95" s="38">
        <v>34555897</v>
      </c>
      <c r="S95" s="38">
        <v>0</v>
      </c>
      <c r="T95" s="38">
        <v>34555897</v>
      </c>
      <c r="U95" s="38">
        <v>37935897</v>
      </c>
      <c r="V95" s="39">
        <v>86.389742499999997</v>
      </c>
      <c r="W95" s="39">
        <v>94.8397425</v>
      </c>
      <c r="X95" s="38">
        <v>37935897</v>
      </c>
    </row>
    <row r="96" spans="1:24" x14ac:dyDescent="0.25">
      <c r="A96" t="s">
        <v>6220</v>
      </c>
      <c r="B96" t="s">
        <v>2374</v>
      </c>
      <c r="C96" t="s">
        <v>5218</v>
      </c>
      <c r="D96" t="s">
        <v>62</v>
      </c>
      <c r="E96" t="s">
        <v>6202</v>
      </c>
      <c r="F96">
        <v>110</v>
      </c>
      <c r="G96" t="s">
        <v>97</v>
      </c>
      <c r="H96" t="s">
        <v>93</v>
      </c>
      <c r="I96">
        <v>1</v>
      </c>
      <c r="J96" s="40">
        <v>1</v>
      </c>
      <c r="K96" s="38">
        <v>600000</v>
      </c>
      <c r="L96" s="38">
        <v>0</v>
      </c>
      <c r="M96" s="38">
        <v>100252</v>
      </c>
      <c r="N96" s="38">
        <v>700252</v>
      </c>
      <c r="O96" s="38">
        <v>6390845</v>
      </c>
      <c r="P96" s="38">
        <v>32469863</v>
      </c>
      <c r="Q96" s="38"/>
      <c r="R96" s="38">
        <v>3501260</v>
      </c>
      <c r="S96" s="38">
        <v>0</v>
      </c>
      <c r="T96" s="38">
        <v>9892105</v>
      </c>
      <c r="U96" s="38">
        <v>42361968</v>
      </c>
      <c r="V96" s="39">
        <v>89.92822727272727</v>
      </c>
      <c r="W96" s="39">
        <v>385.10879999999997</v>
      </c>
      <c r="X96" s="38">
        <v>9892105</v>
      </c>
    </row>
    <row r="97" spans="1:24" x14ac:dyDescent="0.25">
      <c r="A97" t="s">
        <v>6219</v>
      </c>
      <c r="B97" t="s">
        <v>58</v>
      </c>
      <c r="C97" t="s">
        <v>5236</v>
      </c>
      <c r="D97" t="s">
        <v>126</v>
      </c>
      <c r="E97" t="s">
        <v>6202</v>
      </c>
      <c r="F97">
        <v>140</v>
      </c>
      <c r="G97" t="s">
        <v>97</v>
      </c>
      <c r="H97" t="s">
        <v>89</v>
      </c>
      <c r="I97">
        <v>1</v>
      </c>
      <c r="J97" s="40">
        <v>1</v>
      </c>
      <c r="K97" s="38">
        <v>820523</v>
      </c>
      <c r="L97" s="38">
        <v>3763917</v>
      </c>
      <c r="N97" s="38">
        <v>4584440</v>
      </c>
      <c r="O97" s="38"/>
      <c r="P97" s="38"/>
      <c r="Q97" s="38">
        <v>0</v>
      </c>
      <c r="R97" s="38">
        <v>8435190</v>
      </c>
      <c r="S97" s="38">
        <v>0</v>
      </c>
      <c r="T97" s="38">
        <v>8435190</v>
      </c>
      <c r="U97" s="38">
        <v>8435190</v>
      </c>
      <c r="V97" s="39">
        <v>60.251357142857145</v>
      </c>
      <c r="W97" s="39">
        <v>60.251357142857145</v>
      </c>
      <c r="X97" s="38">
        <v>8435190</v>
      </c>
    </row>
    <row r="98" spans="1:24" x14ac:dyDescent="0.25">
      <c r="A98" t="s">
        <v>6219</v>
      </c>
      <c r="B98" t="s">
        <v>58</v>
      </c>
      <c r="C98" t="s">
        <v>5263</v>
      </c>
      <c r="D98" t="s">
        <v>126</v>
      </c>
      <c r="E98" t="s">
        <v>6202</v>
      </c>
      <c r="F98">
        <v>100</v>
      </c>
      <c r="G98" t="s">
        <v>97</v>
      </c>
      <c r="H98" t="s">
        <v>93</v>
      </c>
      <c r="I98">
        <v>1</v>
      </c>
      <c r="J98" s="40">
        <v>1</v>
      </c>
      <c r="K98" s="38">
        <v>1027079</v>
      </c>
      <c r="L98" s="38">
        <v>956851</v>
      </c>
      <c r="N98" s="38">
        <v>1983930</v>
      </c>
      <c r="O98" s="38"/>
      <c r="P98" s="38"/>
      <c r="Q98" s="38"/>
      <c r="R98" s="38">
        <v>8073528</v>
      </c>
      <c r="S98" s="38"/>
      <c r="T98" s="38">
        <v>8073528</v>
      </c>
      <c r="U98" s="38">
        <v>8073528</v>
      </c>
      <c r="V98" s="39">
        <v>80.735280000000003</v>
      </c>
      <c r="W98" s="39">
        <v>80.735280000000003</v>
      </c>
      <c r="X98" s="38">
        <v>8073528</v>
      </c>
    </row>
    <row r="99" spans="1:24" x14ac:dyDescent="0.25">
      <c r="A99" t="s">
        <v>6220</v>
      </c>
      <c r="B99" t="s">
        <v>73</v>
      </c>
      <c r="C99" t="s">
        <v>5711</v>
      </c>
      <c r="D99" t="s">
        <v>62</v>
      </c>
      <c r="E99" t="s">
        <v>6208</v>
      </c>
      <c r="F99">
        <v>298</v>
      </c>
      <c r="G99" t="s">
        <v>97</v>
      </c>
      <c r="H99" t="s">
        <v>194</v>
      </c>
      <c r="I99">
        <v>1</v>
      </c>
      <c r="J99" s="40">
        <v>0</v>
      </c>
      <c r="K99" s="38">
        <v>1223600</v>
      </c>
      <c r="L99" s="38">
        <v>10282913</v>
      </c>
      <c r="M99" s="38">
        <v>34178568</v>
      </c>
      <c r="N99" s="38">
        <v>45685081</v>
      </c>
      <c r="O99" s="38">
        <v>19446106</v>
      </c>
      <c r="P99" s="38">
        <v>0</v>
      </c>
      <c r="Q99" s="38"/>
      <c r="R99" s="38">
        <v>226356861</v>
      </c>
      <c r="S99" s="38">
        <v>0</v>
      </c>
      <c r="T99" s="38">
        <v>245802967</v>
      </c>
      <c r="U99" s="38">
        <v>245802967</v>
      </c>
      <c r="V99" s="39">
        <v>824.84217114093963</v>
      </c>
      <c r="W99" s="39">
        <v>824.84217114093963</v>
      </c>
      <c r="X99" s="38">
        <v>245802967</v>
      </c>
    </row>
    <row r="100" spans="1:24" x14ac:dyDescent="0.25">
      <c r="A100" t="s">
        <v>6219</v>
      </c>
      <c r="B100" t="s">
        <v>58</v>
      </c>
      <c r="C100" t="s">
        <v>5293</v>
      </c>
      <c r="D100" t="s">
        <v>126</v>
      </c>
      <c r="E100" t="s">
        <v>6202</v>
      </c>
      <c r="F100">
        <v>200</v>
      </c>
      <c r="G100" t="s">
        <v>97</v>
      </c>
      <c r="H100" t="s">
        <v>89</v>
      </c>
      <c r="I100">
        <v>1</v>
      </c>
      <c r="J100" s="40">
        <v>1</v>
      </c>
      <c r="K100" s="38">
        <v>1045535</v>
      </c>
      <c r="L100" s="38">
        <v>3970000</v>
      </c>
      <c r="N100" s="38">
        <v>5015535</v>
      </c>
      <c r="O100" s="38"/>
      <c r="P100" s="38"/>
      <c r="Q100" s="38">
        <v>0</v>
      </c>
      <c r="R100" s="38">
        <v>14692471</v>
      </c>
      <c r="S100" s="38">
        <v>0</v>
      </c>
      <c r="T100" s="38">
        <v>14692471</v>
      </c>
      <c r="U100" s="38">
        <v>14692471</v>
      </c>
      <c r="V100" s="39">
        <v>73.462355000000002</v>
      </c>
      <c r="W100" s="39">
        <v>73.462355000000002</v>
      </c>
      <c r="X100" s="38">
        <v>14692471</v>
      </c>
    </row>
    <row r="101" spans="1:24" x14ac:dyDescent="0.25">
      <c r="A101" t="s">
        <v>6219</v>
      </c>
      <c r="B101" t="s">
        <v>58</v>
      </c>
      <c r="C101" t="s">
        <v>5300</v>
      </c>
      <c r="D101" t="s">
        <v>126</v>
      </c>
      <c r="E101" t="s">
        <v>6202</v>
      </c>
      <c r="F101">
        <v>200</v>
      </c>
      <c r="G101" t="s">
        <v>97</v>
      </c>
      <c r="H101" t="s">
        <v>93</v>
      </c>
      <c r="I101">
        <v>1</v>
      </c>
      <c r="J101" s="40">
        <v>1</v>
      </c>
      <c r="K101" s="38">
        <v>1382159</v>
      </c>
      <c r="L101" s="38">
        <v>9530643</v>
      </c>
      <c r="N101" s="38">
        <v>10912802</v>
      </c>
      <c r="O101" s="38"/>
      <c r="P101" s="38"/>
      <c r="Q101" s="38">
        <v>0</v>
      </c>
      <c r="R101" s="38">
        <v>31681519</v>
      </c>
      <c r="S101" s="38">
        <v>0</v>
      </c>
      <c r="T101" s="38">
        <v>31681519</v>
      </c>
      <c r="U101" s="38">
        <v>31681519</v>
      </c>
      <c r="V101" s="39">
        <v>158.40759499999999</v>
      </c>
      <c r="W101" s="39">
        <v>158.40759499999999</v>
      </c>
      <c r="X101" s="38">
        <v>31681519</v>
      </c>
    </row>
    <row r="102" spans="1:24" x14ac:dyDescent="0.25">
      <c r="A102" t="s">
        <v>6219</v>
      </c>
      <c r="B102" t="s">
        <v>58</v>
      </c>
      <c r="C102" t="s">
        <v>5306</v>
      </c>
      <c r="D102" t="s">
        <v>126</v>
      </c>
      <c r="E102" t="s">
        <v>6202</v>
      </c>
      <c r="F102">
        <v>90</v>
      </c>
      <c r="G102" t="s">
        <v>97</v>
      </c>
      <c r="H102" t="s">
        <v>89</v>
      </c>
      <c r="I102">
        <v>1</v>
      </c>
      <c r="J102" s="40">
        <v>1</v>
      </c>
      <c r="K102" s="38">
        <v>819471</v>
      </c>
      <c r="L102" s="38">
        <v>1512658</v>
      </c>
      <c r="N102" s="38">
        <v>2332129</v>
      </c>
      <c r="O102" s="38"/>
      <c r="P102" s="38"/>
      <c r="Q102" s="38">
        <v>0</v>
      </c>
      <c r="R102" s="38">
        <v>7964204</v>
      </c>
      <c r="S102" s="38">
        <v>0</v>
      </c>
      <c r="T102" s="38">
        <v>7964204</v>
      </c>
      <c r="U102" s="38">
        <v>7964204</v>
      </c>
      <c r="V102" s="39">
        <v>88.491155555555551</v>
      </c>
      <c r="W102" s="39">
        <v>88.491155555555551</v>
      </c>
      <c r="X102" s="38">
        <v>7964204</v>
      </c>
    </row>
    <row r="103" spans="1:24" x14ac:dyDescent="0.25">
      <c r="A103" t="s">
        <v>6219</v>
      </c>
      <c r="B103" t="s">
        <v>73</v>
      </c>
      <c r="C103" t="s">
        <v>5232</v>
      </c>
      <c r="D103" t="s">
        <v>126</v>
      </c>
      <c r="E103" t="s">
        <v>6202</v>
      </c>
      <c r="F103">
        <v>300</v>
      </c>
      <c r="G103" t="s">
        <v>97</v>
      </c>
      <c r="H103" t="s">
        <v>488</v>
      </c>
      <c r="I103">
        <v>1</v>
      </c>
      <c r="J103" s="40">
        <v>0</v>
      </c>
      <c r="K103" s="38">
        <v>1289238</v>
      </c>
      <c r="L103" s="38">
        <v>8208476</v>
      </c>
      <c r="N103" s="38">
        <v>9497714</v>
      </c>
      <c r="O103" s="38"/>
      <c r="P103" s="38"/>
      <c r="Q103" s="38">
        <v>0</v>
      </c>
      <c r="R103" s="38">
        <v>27522302</v>
      </c>
      <c r="S103" s="38">
        <v>0</v>
      </c>
      <c r="T103" s="38">
        <v>27522302</v>
      </c>
      <c r="U103" s="38">
        <v>27522302</v>
      </c>
      <c r="V103" s="39">
        <v>91.741006666666664</v>
      </c>
      <c r="W103" s="39">
        <v>91.741006666666664</v>
      </c>
      <c r="X103" s="38">
        <v>27522302</v>
      </c>
    </row>
    <row r="104" spans="1:24" x14ac:dyDescent="0.25">
      <c r="A104" t="s">
        <v>6219</v>
      </c>
      <c r="B104" t="s">
        <v>58</v>
      </c>
      <c r="C104" t="s">
        <v>5349</v>
      </c>
      <c r="D104" t="s">
        <v>126</v>
      </c>
      <c r="E104" t="s">
        <v>6202</v>
      </c>
      <c r="F104">
        <v>110</v>
      </c>
      <c r="G104" t="s">
        <v>97</v>
      </c>
      <c r="H104" t="s">
        <v>488</v>
      </c>
      <c r="I104">
        <v>1</v>
      </c>
      <c r="J104" s="40">
        <v>1</v>
      </c>
      <c r="K104" s="38">
        <v>1106198</v>
      </c>
      <c r="L104" s="38">
        <v>476247</v>
      </c>
      <c r="N104" s="38">
        <v>1582445</v>
      </c>
      <c r="O104" s="38"/>
      <c r="P104" s="38"/>
      <c r="Q104" s="38">
        <v>0</v>
      </c>
      <c r="R104" s="38">
        <v>9371999</v>
      </c>
      <c r="S104" s="38">
        <v>250000</v>
      </c>
      <c r="T104" s="38">
        <v>9371999</v>
      </c>
      <c r="U104" s="38">
        <v>9621999</v>
      </c>
      <c r="V104" s="39">
        <v>85.199990909090914</v>
      </c>
      <c r="W104" s="39">
        <v>87.47271818181818</v>
      </c>
      <c r="X104" s="38">
        <v>9621999</v>
      </c>
    </row>
    <row r="105" spans="1:24" x14ac:dyDescent="0.25">
      <c r="A105" t="s">
        <v>6219</v>
      </c>
      <c r="B105" t="s">
        <v>58</v>
      </c>
      <c r="C105" t="s">
        <v>5355</v>
      </c>
      <c r="D105" t="s">
        <v>126</v>
      </c>
      <c r="E105" t="s">
        <v>6202</v>
      </c>
      <c r="F105">
        <v>66</v>
      </c>
      <c r="G105" t="s">
        <v>97</v>
      </c>
      <c r="H105" t="s">
        <v>89</v>
      </c>
      <c r="I105">
        <v>1</v>
      </c>
      <c r="J105" s="40">
        <v>1</v>
      </c>
      <c r="K105" s="38">
        <v>496212</v>
      </c>
      <c r="L105" s="38">
        <v>1347250</v>
      </c>
      <c r="N105" s="38">
        <v>1843462</v>
      </c>
      <c r="O105" s="38"/>
      <c r="P105" s="38"/>
      <c r="Q105" s="38">
        <v>0</v>
      </c>
      <c r="R105" s="38">
        <v>12168508</v>
      </c>
      <c r="S105" s="38">
        <v>0</v>
      </c>
      <c r="T105" s="38">
        <v>12168508</v>
      </c>
      <c r="U105" s="38">
        <v>12168508</v>
      </c>
      <c r="V105" s="39">
        <v>184.37133333333333</v>
      </c>
      <c r="W105" s="39">
        <v>184.37133333333333</v>
      </c>
      <c r="X105" s="38">
        <v>12168508</v>
      </c>
    </row>
    <row r="106" spans="1:24" x14ac:dyDescent="0.25">
      <c r="A106" t="s">
        <v>6220</v>
      </c>
      <c r="B106" t="s">
        <v>2374</v>
      </c>
      <c r="C106" t="s">
        <v>5381</v>
      </c>
      <c r="D106" t="s">
        <v>62</v>
      </c>
      <c r="E106" t="s">
        <v>6202</v>
      </c>
      <c r="F106">
        <v>400</v>
      </c>
      <c r="G106" t="s">
        <v>97</v>
      </c>
      <c r="H106" t="s">
        <v>194</v>
      </c>
      <c r="I106">
        <v>1</v>
      </c>
      <c r="J106" s="40">
        <v>1</v>
      </c>
      <c r="K106" s="38">
        <v>1600000</v>
      </c>
      <c r="L106" s="38">
        <v>13627542</v>
      </c>
      <c r="M106" s="38">
        <v>0</v>
      </c>
      <c r="N106" s="38">
        <v>15227542</v>
      </c>
      <c r="O106" s="38">
        <v>14790414</v>
      </c>
      <c r="P106" s="38">
        <v>148236421</v>
      </c>
      <c r="Q106" s="38"/>
      <c r="R106" s="38">
        <v>33704318</v>
      </c>
      <c r="S106" s="38">
        <v>0</v>
      </c>
      <c r="T106" s="38">
        <v>48494732</v>
      </c>
      <c r="U106" s="38">
        <v>196731153</v>
      </c>
      <c r="V106" s="39">
        <v>121.23683</v>
      </c>
      <c r="W106" s="39">
        <v>491.82788249999999</v>
      </c>
      <c r="X106" s="38">
        <v>48494732</v>
      </c>
    </row>
    <row r="107" spans="1:24" x14ac:dyDescent="0.25">
      <c r="A107" t="s">
        <v>6219</v>
      </c>
      <c r="B107" t="s">
        <v>73</v>
      </c>
      <c r="C107" t="s">
        <v>4736</v>
      </c>
      <c r="D107" t="s">
        <v>126</v>
      </c>
      <c r="E107" t="s">
        <v>6202</v>
      </c>
      <c r="F107">
        <v>98</v>
      </c>
      <c r="G107" t="s">
        <v>97</v>
      </c>
      <c r="H107" t="s">
        <v>205</v>
      </c>
      <c r="I107">
        <v>1</v>
      </c>
      <c r="J107" s="40">
        <v>0</v>
      </c>
      <c r="K107" s="38">
        <v>980000</v>
      </c>
      <c r="L107" s="38">
        <v>6457111</v>
      </c>
      <c r="N107" s="38">
        <v>7437111</v>
      </c>
      <c r="O107" s="38"/>
      <c r="P107" s="38"/>
      <c r="Q107" s="38">
        <v>0</v>
      </c>
      <c r="R107" s="38">
        <v>45156913</v>
      </c>
      <c r="S107" s="38"/>
      <c r="T107" s="38">
        <v>45156913</v>
      </c>
      <c r="U107" s="38">
        <v>45156913</v>
      </c>
      <c r="V107" s="39">
        <v>460.78482653061224</v>
      </c>
      <c r="W107" s="39">
        <v>460.78482653061224</v>
      </c>
      <c r="X107" s="38">
        <v>45156913</v>
      </c>
    </row>
    <row r="108" spans="1:24" x14ac:dyDescent="0.25">
      <c r="A108" t="s">
        <v>6220</v>
      </c>
      <c r="B108" t="s">
        <v>73</v>
      </c>
      <c r="C108" t="s">
        <v>5728</v>
      </c>
      <c r="D108" t="s">
        <v>126</v>
      </c>
      <c r="E108" t="s">
        <v>6202</v>
      </c>
      <c r="F108">
        <v>100</v>
      </c>
      <c r="G108" t="s">
        <v>97</v>
      </c>
      <c r="H108" t="s">
        <v>194</v>
      </c>
      <c r="I108">
        <v>1</v>
      </c>
      <c r="J108" s="40">
        <v>0</v>
      </c>
      <c r="K108" s="38">
        <v>400000</v>
      </c>
      <c r="L108" s="38">
        <v>1788248</v>
      </c>
      <c r="M108" s="38">
        <v>14852219</v>
      </c>
      <c r="N108" s="38">
        <v>17040467</v>
      </c>
      <c r="O108" s="38">
        <v>4435188</v>
      </c>
      <c r="P108" s="38">
        <v>70059305</v>
      </c>
      <c r="Q108" s="38"/>
      <c r="R108" s="38">
        <v>83897334</v>
      </c>
      <c r="S108" s="38">
        <v>1305000</v>
      </c>
      <c r="T108" s="38">
        <v>88332522</v>
      </c>
      <c r="U108" s="38">
        <v>159696827</v>
      </c>
      <c r="V108" s="39">
        <v>883.32521999999994</v>
      </c>
      <c r="W108" s="39">
        <v>1596.9682700000001</v>
      </c>
      <c r="X108" s="38">
        <v>159696827</v>
      </c>
    </row>
    <row r="109" spans="1:24" x14ac:dyDescent="0.25">
      <c r="A109" t="s">
        <v>6220</v>
      </c>
      <c r="B109" t="s">
        <v>73</v>
      </c>
      <c r="C109" t="s">
        <v>5731</v>
      </c>
      <c r="D109" t="s">
        <v>126</v>
      </c>
      <c r="E109" t="s">
        <v>6202</v>
      </c>
      <c r="F109">
        <v>100</v>
      </c>
      <c r="G109" t="s">
        <v>97</v>
      </c>
      <c r="H109" t="s">
        <v>194</v>
      </c>
      <c r="I109">
        <v>1</v>
      </c>
      <c r="J109" s="40">
        <v>0</v>
      </c>
      <c r="K109" s="38">
        <v>400000</v>
      </c>
      <c r="L109" s="38">
        <v>1800000</v>
      </c>
      <c r="M109" s="38">
        <v>14838433</v>
      </c>
      <c r="N109" s="38">
        <v>17038433</v>
      </c>
      <c r="O109" s="38">
        <v>4435188</v>
      </c>
      <c r="P109" s="38">
        <v>70059305</v>
      </c>
      <c r="Q109" s="38"/>
      <c r="R109" s="38">
        <v>83897334</v>
      </c>
      <c r="S109" s="38">
        <v>1305000</v>
      </c>
      <c r="T109" s="38">
        <v>88332522</v>
      </c>
      <c r="U109" s="38">
        <v>159696827</v>
      </c>
      <c r="V109" s="39">
        <v>883.32521999999994</v>
      </c>
      <c r="W109" s="39">
        <v>1596.9682700000001</v>
      </c>
      <c r="X109" s="38">
        <v>159696827</v>
      </c>
    </row>
    <row r="110" spans="1:24" x14ac:dyDescent="0.25">
      <c r="A110" t="s">
        <v>6220</v>
      </c>
      <c r="B110" t="s">
        <v>73</v>
      </c>
      <c r="C110" t="s">
        <v>5733</v>
      </c>
      <c r="D110" t="s">
        <v>126</v>
      </c>
      <c r="E110" t="s">
        <v>6202</v>
      </c>
      <c r="F110">
        <v>300</v>
      </c>
      <c r="G110" t="s">
        <v>97</v>
      </c>
      <c r="H110" t="s">
        <v>194</v>
      </c>
      <c r="I110">
        <v>1</v>
      </c>
      <c r="J110" s="40">
        <v>0</v>
      </c>
      <c r="K110" s="38">
        <v>1200000</v>
      </c>
      <c r="L110" s="38">
        <v>4628612</v>
      </c>
      <c r="M110" s="38">
        <v>43948876</v>
      </c>
      <c r="N110" s="38">
        <v>49777488</v>
      </c>
      <c r="O110" s="38">
        <v>13305564</v>
      </c>
      <c r="P110" s="38">
        <v>210177914</v>
      </c>
      <c r="Q110" s="38"/>
      <c r="R110" s="38">
        <v>244972448</v>
      </c>
      <c r="S110" s="38">
        <v>3915000</v>
      </c>
      <c r="T110" s="38">
        <v>258278012</v>
      </c>
      <c r="U110" s="38">
        <v>472370926</v>
      </c>
      <c r="V110" s="39">
        <v>860.92670666666663</v>
      </c>
      <c r="W110" s="39">
        <v>1574.5697533333334</v>
      </c>
      <c r="X110" s="38">
        <v>472370926</v>
      </c>
    </row>
    <row r="111" spans="1:24" x14ac:dyDescent="0.25">
      <c r="A111" t="s">
        <v>6220</v>
      </c>
      <c r="B111" t="s">
        <v>73</v>
      </c>
      <c r="C111" t="s">
        <v>5741</v>
      </c>
      <c r="D111" t="s">
        <v>126</v>
      </c>
      <c r="E111" t="s">
        <v>6202</v>
      </c>
      <c r="F111">
        <v>200</v>
      </c>
      <c r="G111" t="s">
        <v>97</v>
      </c>
      <c r="H111" t="s">
        <v>93</v>
      </c>
      <c r="I111">
        <v>1</v>
      </c>
      <c r="J111" s="40">
        <v>0</v>
      </c>
      <c r="K111" s="38">
        <v>800000</v>
      </c>
      <c r="L111" s="38">
        <v>362178</v>
      </c>
      <c r="M111" s="38">
        <v>15249022</v>
      </c>
      <c r="N111" s="38">
        <v>16411200</v>
      </c>
      <c r="O111" s="38">
        <v>0</v>
      </c>
      <c r="P111" s="38">
        <v>48699911</v>
      </c>
      <c r="Q111" s="38"/>
      <c r="R111" s="38">
        <v>82056001</v>
      </c>
      <c r="S111" s="38">
        <v>0</v>
      </c>
      <c r="T111" s="38">
        <v>82056001</v>
      </c>
      <c r="U111" s="38">
        <v>130755912</v>
      </c>
      <c r="V111" s="39">
        <v>410.28000500000002</v>
      </c>
      <c r="W111" s="39">
        <v>653.77955999999995</v>
      </c>
      <c r="X111" s="38">
        <v>130755912</v>
      </c>
    </row>
    <row r="112" spans="1:24" x14ac:dyDescent="0.25">
      <c r="A112" t="s">
        <v>6220</v>
      </c>
      <c r="B112" t="s">
        <v>2374</v>
      </c>
      <c r="C112" t="s">
        <v>5576</v>
      </c>
      <c r="D112" t="s">
        <v>62</v>
      </c>
      <c r="E112" t="s">
        <v>6202</v>
      </c>
      <c r="F112">
        <v>200</v>
      </c>
      <c r="G112" t="s">
        <v>97</v>
      </c>
      <c r="H112" t="s">
        <v>205</v>
      </c>
      <c r="I112">
        <v>1</v>
      </c>
      <c r="J112" s="40">
        <v>1</v>
      </c>
      <c r="K112" s="38">
        <v>800000</v>
      </c>
      <c r="L112" s="38">
        <v>1864413</v>
      </c>
      <c r="M112" s="38">
        <v>4210283</v>
      </c>
      <c r="N112" s="38">
        <v>6874696</v>
      </c>
      <c r="O112" s="38">
        <v>23624496</v>
      </c>
      <c r="P112" s="38">
        <v>92441809</v>
      </c>
      <c r="Q112" s="38"/>
      <c r="R112" s="38">
        <v>34373478</v>
      </c>
      <c r="S112" s="38"/>
      <c r="T112" s="38">
        <v>57997974</v>
      </c>
      <c r="U112" s="38">
        <v>150439783</v>
      </c>
      <c r="V112" s="39">
        <v>289.98987</v>
      </c>
      <c r="W112" s="39">
        <v>752.19891500000006</v>
      </c>
      <c r="X112" s="38">
        <v>57997974</v>
      </c>
    </row>
    <row r="113" spans="1:24" x14ac:dyDescent="0.25">
      <c r="A113" t="s">
        <v>6220</v>
      </c>
      <c r="B113" t="s">
        <v>73</v>
      </c>
      <c r="C113" t="s">
        <v>5745</v>
      </c>
      <c r="D113" t="s">
        <v>126</v>
      </c>
      <c r="E113" t="s">
        <v>6202</v>
      </c>
      <c r="F113">
        <v>105</v>
      </c>
      <c r="G113" t="s">
        <v>97</v>
      </c>
      <c r="H113" t="s">
        <v>93</v>
      </c>
      <c r="I113">
        <v>1</v>
      </c>
      <c r="J113" s="40">
        <v>0</v>
      </c>
      <c r="K113" s="38">
        <v>420000</v>
      </c>
      <c r="L113" s="38">
        <v>624613</v>
      </c>
      <c r="M113" s="38">
        <v>4880410</v>
      </c>
      <c r="N113" s="38">
        <v>5925023</v>
      </c>
      <c r="O113" s="38">
        <v>0</v>
      </c>
      <c r="P113" s="38">
        <v>26623038</v>
      </c>
      <c r="Q113" s="38"/>
      <c r="R113" s="38">
        <v>29625115</v>
      </c>
      <c r="S113" s="38"/>
      <c r="T113" s="38">
        <v>29625115</v>
      </c>
      <c r="U113" s="38">
        <v>56248153</v>
      </c>
      <c r="V113" s="39">
        <v>282.14395238095238</v>
      </c>
      <c r="W113" s="39">
        <v>535.69669523809523</v>
      </c>
      <c r="X113" s="38">
        <v>56248153</v>
      </c>
    </row>
    <row r="114" spans="1:24" x14ac:dyDescent="0.25">
      <c r="A114" t="s">
        <v>6220</v>
      </c>
      <c r="B114" t="s">
        <v>2374</v>
      </c>
      <c r="C114" t="s">
        <v>5739</v>
      </c>
      <c r="D114" t="s">
        <v>62</v>
      </c>
      <c r="E114" t="s">
        <v>6202</v>
      </c>
      <c r="F114">
        <v>74</v>
      </c>
      <c r="G114" t="s">
        <v>1485</v>
      </c>
      <c r="H114" t="s">
        <v>76</v>
      </c>
      <c r="I114">
        <v>1</v>
      </c>
      <c r="J114" s="40">
        <v>1</v>
      </c>
      <c r="K114" s="38">
        <v>296000</v>
      </c>
      <c r="L114" s="38">
        <v>44000</v>
      </c>
      <c r="M114" s="38">
        <v>727726</v>
      </c>
      <c r="N114" s="38">
        <v>1067726</v>
      </c>
      <c r="O114" s="38">
        <v>10821</v>
      </c>
      <c r="P114" s="38">
        <v>9504535</v>
      </c>
      <c r="Q114" s="38"/>
      <c r="R114" s="38">
        <v>5338631</v>
      </c>
      <c r="S114" s="38"/>
      <c r="T114" s="38">
        <v>5349452</v>
      </c>
      <c r="U114" s="38">
        <v>14853987</v>
      </c>
      <c r="V114" s="39">
        <v>72.289891891891898</v>
      </c>
      <c r="W114" s="39">
        <v>200.72955405405406</v>
      </c>
      <c r="X114" s="38">
        <v>5349452</v>
      </c>
    </row>
    <row r="115" spans="1:24" x14ac:dyDescent="0.25">
      <c r="A115" t="s">
        <v>6220</v>
      </c>
      <c r="B115" t="s">
        <v>2374</v>
      </c>
      <c r="C115" t="s">
        <v>5743</v>
      </c>
      <c r="D115" t="s">
        <v>62</v>
      </c>
      <c r="E115" t="s">
        <v>6208</v>
      </c>
      <c r="F115">
        <v>32.5</v>
      </c>
      <c r="G115" t="s">
        <v>1485</v>
      </c>
      <c r="H115" t="s">
        <v>93</v>
      </c>
      <c r="I115">
        <v>1</v>
      </c>
      <c r="J115" s="40">
        <v>1</v>
      </c>
      <c r="K115" s="38">
        <v>130000</v>
      </c>
      <c r="L115" s="38">
        <v>0</v>
      </c>
      <c r="M115" s="38">
        <v>113511</v>
      </c>
      <c r="N115" s="38">
        <v>243511</v>
      </c>
      <c r="O115" s="38">
        <v>1710190</v>
      </c>
      <c r="P115" s="38">
        <v>0</v>
      </c>
      <c r="Q115" s="38"/>
      <c r="R115" s="38">
        <v>1217553</v>
      </c>
      <c r="S115" s="38"/>
      <c r="T115" s="38">
        <v>2927743</v>
      </c>
      <c r="U115" s="38">
        <v>2927743</v>
      </c>
      <c r="V115" s="39">
        <v>90.084400000000002</v>
      </c>
      <c r="W115" s="39">
        <v>90.084400000000002</v>
      </c>
      <c r="X115" s="38">
        <v>2927743</v>
      </c>
    </row>
    <row r="116" spans="1:24" x14ac:dyDescent="0.25">
      <c r="A116" t="s">
        <v>6220</v>
      </c>
      <c r="B116" t="s">
        <v>73</v>
      </c>
      <c r="C116" t="s">
        <v>5750</v>
      </c>
      <c r="D116" t="s">
        <v>126</v>
      </c>
      <c r="E116" t="s">
        <v>6202</v>
      </c>
      <c r="F116">
        <v>60</v>
      </c>
      <c r="G116" t="s">
        <v>1485</v>
      </c>
      <c r="H116" t="s">
        <v>194</v>
      </c>
      <c r="I116">
        <v>1</v>
      </c>
      <c r="J116" s="40">
        <v>0</v>
      </c>
      <c r="K116" s="38">
        <v>240000</v>
      </c>
      <c r="L116" s="38">
        <v>546310</v>
      </c>
      <c r="M116" s="38">
        <v>507372</v>
      </c>
      <c r="N116" s="38">
        <v>1293682</v>
      </c>
      <c r="O116" s="38">
        <v>1258861</v>
      </c>
      <c r="P116" s="38">
        <v>41154412</v>
      </c>
      <c r="Q116" s="38"/>
      <c r="R116" s="38">
        <v>6468410</v>
      </c>
      <c r="S116" s="38"/>
      <c r="T116" s="38">
        <v>7727271</v>
      </c>
      <c r="U116" s="38">
        <v>48881683</v>
      </c>
      <c r="V116" s="39">
        <v>128.78784999999999</v>
      </c>
      <c r="W116" s="39">
        <v>814.69471666666664</v>
      </c>
      <c r="X116" s="38">
        <v>48881683</v>
      </c>
    </row>
    <row r="117" spans="1:24" x14ac:dyDescent="0.25">
      <c r="A117" t="s">
        <v>6220</v>
      </c>
      <c r="B117" t="s">
        <v>2374</v>
      </c>
      <c r="C117" t="s">
        <v>5804</v>
      </c>
      <c r="D117" t="s">
        <v>62</v>
      </c>
      <c r="E117" t="s">
        <v>6208</v>
      </c>
      <c r="F117">
        <v>200</v>
      </c>
      <c r="G117" t="s">
        <v>97</v>
      </c>
      <c r="H117" t="s">
        <v>89</v>
      </c>
      <c r="I117">
        <v>1</v>
      </c>
      <c r="J117" s="40">
        <v>1</v>
      </c>
      <c r="K117" s="38">
        <v>800000</v>
      </c>
      <c r="L117" s="38">
        <v>0</v>
      </c>
      <c r="M117" s="38">
        <v>0</v>
      </c>
      <c r="N117" s="38">
        <v>800000</v>
      </c>
      <c r="O117" s="38">
        <v>0</v>
      </c>
      <c r="P117" s="38">
        <v>0</v>
      </c>
      <c r="Q117" s="38"/>
      <c r="R117" s="38">
        <v>1416960</v>
      </c>
      <c r="S117" s="38"/>
      <c r="T117" s="38">
        <v>1416960</v>
      </c>
      <c r="U117" s="38">
        <v>1416960</v>
      </c>
      <c r="V117" s="39">
        <v>7.0848000000000004</v>
      </c>
      <c r="W117" s="39">
        <v>7.0848000000000004</v>
      </c>
      <c r="X117" s="38">
        <v>1416960</v>
      </c>
    </row>
    <row r="118" spans="1:24" x14ac:dyDescent="0.25">
      <c r="A118" t="s">
        <v>6220</v>
      </c>
      <c r="B118" t="s">
        <v>73</v>
      </c>
      <c r="C118" t="s">
        <v>5753</v>
      </c>
      <c r="D118" t="s">
        <v>126</v>
      </c>
      <c r="E118" t="s">
        <v>6202</v>
      </c>
      <c r="F118">
        <v>150</v>
      </c>
      <c r="G118" t="s">
        <v>97</v>
      </c>
      <c r="H118" t="s">
        <v>89</v>
      </c>
      <c r="I118">
        <v>1</v>
      </c>
      <c r="J118" s="40">
        <v>0</v>
      </c>
      <c r="K118" s="38">
        <v>600000</v>
      </c>
      <c r="L118" s="38">
        <v>856128</v>
      </c>
      <c r="M118" s="38">
        <v>1579920</v>
      </c>
      <c r="N118" s="38">
        <v>3036048</v>
      </c>
      <c r="O118" s="38">
        <v>0</v>
      </c>
      <c r="P118" s="38">
        <v>34212765</v>
      </c>
      <c r="Q118" s="38"/>
      <c r="R118" s="38">
        <v>15180241</v>
      </c>
      <c r="S118" s="38"/>
      <c r="T118" s="38">
        <v>15180241</v>
      </c>
      <c r="U118" s="38">
        <v>49393006</v>
      </c>
      <c r="V118" s="39">
        <v>101.20160666666666</v>
      </c>
      <c r="W118" s="39">
        <v>329.28670666666665</v>
      </c>
      <c r="X118" s="38">
        <v>49393006</v>
      </c>
    </row>
    <row r="119" spans="1:24" x14ac:dyDescent="0.25">
      <c r="A119" t="s">
        <v>6220</v>
      </c>
      <c r="B119" t="s">
        <v>73</v>
      </c>
      <c r="C119" t="s">
        <v>5756</v>
      </c>
      <c r="D119" t="s">
        <v>126</v>
      </c>
      <c r="E119" t="s">
        <v>6202</v>
      </c>
      <c r="F119">
        <v>200</v>
      </c>
      <c r="G119" t="s">
        <v>97</v>
      </c>
      <c r="H119" t="s">
        <v>89</v>
      </c>
      <c r="I119">
        <v>1</v>
      </c>
      <c r="J119" s="40">
        <v>0</v>
      </c>
      <c r="K119" s="38">
        <v>800000</v>
      </c>
      <c r="L119" s="38">
        <v>778552</v>
      </c>
      <c r="M119" s="38">
        <v>5741772</v>
      </c>
      <c r="N119" s="38">
        <v>7320324</v>
      </c>
      <c r="O119" s="38">
        <v>0</v>
      </c>
      <c r="P119" s="38">
        <v>94244425</v>
      </c>
      <c r="Q119" s="38"/>
      <c r="R119" s="38">
        <v>36601622</v>
      </c>
      <c r="S119" s="38"/>
      <c r="T119" s="38">
        <v>36601622</v>
      </c>
      <c r="U119" s="38">
        <v>130846047</v>
      </c>
      <c r="V119" s="39">
        <v>183.00810999999999</v>
      </c>
      <c r="W119" s="39">
        <v>654.23023499999999</v>
      </c>
      <c r="X119" s="38">
        <v>130846047</v>
      </c>
    </row>
    <row r="120" spans="1:24" x14ac:dyDescent="0.25">
      <c r="A120" t="s">
        <v>6220</v>
      </c>
      <c r="B120" t="s">
        <v>2374</v>
      </c>
      <c r="C120" t="s">
        <v>5880</v>
      </c>
      <c r="D120" t="s">
        <v>126</v>
      </c>
      <c r="E120" t="s">
        <v>6202</v>
      </c>
      <c r="F120">
        <v>150</v>
      </c>
      <c r="G120" t="s">
        <v>1485</v>
      </c>
      <c r="H120" t="s">
        <v>93</v>
      </c>
      <c r="I120">
        <v>1</v>
      </c>
      <c r="J120" s="40">
        <v>1</v>
      </c>
      <c r="K120" s="38">
        <v>600000</v>
      </c>
      <c r="L120" s="38">
        <v>464501</v>
      </c>
      <c r="M120" s="38">
        <v>723892</v>
      </c>
      <c r="N120" s="38">
        <v>1788393</v>
      </c>
      <c r="O120" s="38">
        <v>3569462</v>
      </c>
      <c r="P120" s="38">
        <v>45564314</v>
      </c>
      <c r="Q120" s="38"/>
      <c r="R120" s="38">
        <v>8941965</v>
      </c>
      <c r="S120" s="38"/>
      <c r="T120" s="38">
        <v>12511427</v>
      </c>
      <c r="U120" s="38">
        <v>58075741</v>
      </c>
      <c r="V120" s="39">
        <v>83.409513333333337</v>
      </c>
      <c r="W120" s="39">
        <v>387.17160666666666</v>
      </c>
      <c r="X120" s="38">
        <v>58075741</v>
      </c>
    </row>
    <row r="121" spans="1:24" x14ac:dyDescent="0.25">
      <c r="A121" t="s">
        <v>6220</v>
      </c>
      <c r="B121" t="s">
        <v>2374</v>
      </c>
      <c r="C121" t="s">
        <v>5886</v>
      </c>
      <c r="D121" t="s">
        <v>126</v>
      </c>
      <c r="E121" t="s">
        <v>6202</v>
      </c>
      <c r="F121">
        <v>250</v>
      </c>
      <c r="G121" t="s">
        <v>1485</v>
      </c>
      <c r="H121" t="s">
        <v>89</v>
      </c>
      <c r="I121">
        <v>1</v>
      </c>
      <c r="J121" s="40">
        <v>1</v>
      </c>
      <c r="K121" s="38">
        <v>1000000</v>
      </c>
      <c r="L121" s="38">
        <v>0</v>
      </c>
      <c r="M121" s="38">
        <v>0</v>
      </c>
      <c r="N121" s="38">
        <v>1000000</v>
      </c>
      <c r="O121" s="38">
        <v>0</v>
      </c>
      <c r="P121" s="38">
        <v>60459128</v>
      </c>
      <c r="Q121" s="38"/>
      <c r="R121" s="38">
        <v>1862468</v>
      </c>
      <c r="S121" s="38"/>
      <c r="T121" s="38">
        <v>1862468</v>
      </c>
      <c r="U121" s="38">
        <v>62321596</v>
      </c>
      <c r="V121" s="39">
        <v>7.449872</v>
      </c>
      <c r="W121" s="39">
        <v>249.286384</v>
      </c>
      <c r="X121" s="38">
        <v>62321596</v>
      </c>
    </row>
    <row r="122" spans="1:24" x14ac:dyDescent="0.25">
      <c r="A122" t="s">
        <v>6220</v>
      </c>
      <c r="B122" t="s">
        <v>73</v>
      </c>
      <c r="C122" t="s">
        <v>5759</v>
      </c>
      <c r="D122" t="s">
        <v>126</v>
      </c>
      <c r="E122" t="s">
        <v>6202</v>
      </c>
      <c r="F122">
        <v>64</v>
      </c>
      <c r="G122" t="s">
        <v>97</v>
      </c>
      <c r="H122" t="s">
        <v>89</v>
      </c>
      <c r="I122">
        <v>1</v>
      </c>
      <c r="J122" s="40">
        <v>0</v>
      </c>
      <c r="K122" s="38">
        <v>256000</v>
      </c>
      <c r="L122" s="38">
        <v>0</v>
      </c>
      <c r="M122" s="38">
        <v>1493785</v>
      </c>
      <c r="N122" s="38">
        <v>1749785</v>
      </c>
      <c r="O122" s="38">
        <v>0</v>
      </c>
      <c r="P122" s="38">
        <v>14624732</v>
      </c>
      <c r="Q122" s="38"/>
      <c r="R122" s="38">
        <v>8748925</v>
      </c>
      <c r="S122" s="38"/>
      <c r="T122" s="38">
        <v>8748925</v>
      </c>
      <c r="U122" s="38">
        <v>23373657</v>
      </c>
      <c r="V122" s="39">
        <v>136.70195312499999</v>
      </c>
      <c r="W122" s="39">
        <v>365.21339062499999</v>
      </c>
      <c r="X122" s="38">
        <v>23373657</v>
      </c>
    </row>
    <row r="123" spans="1:24" x14ac:dyDescent="0.25">
      <c r="A123" t="s">
        <v>6220</v>
      </c>
      <c r="B123" t="s">
        <v>2374</v>
      </c>
      <c r="C123" t="s">
        <v>5928</v>
      </c>
      <c r="D123" t="s">
        <v>62</v>
      </c>
      <c r="E123" t="s">
        <v>6202</v>
      </c>
      <c r="F123">
        <v>190</v>
      </c>
      <c r="G123" t="s">
        <v>97</v>
      </c>
      <c r="H123" t="s">
        <v>194</v>
      </c>
      <c r="I123">
        <v>1</v>
      </c>
      <c r="J123" s="40">
        <v>1</v>
      </c>
      <c r="K123" s="38">
        <v>760000</v>
      </c>
      <c r="L123" s="38">
        <v>10701615</v>
      </c>
      <c r="M123" s="38">
        <v>0</v>
      </c>
      <c r="N123" s="38">
        <v>11461615</v>
      </c>
      <c r="O123" s="38">
        <v>7008189</v>
      </c>
      <c r="P123" s="38">
        <v>73226568</v>
      </c>
      <c r="Q123" s="38"/>
      <c r="R123" s="38">
        <v>21765774</v>
      </c>
      <c r="S123" s="38"/>
      <c r="T123" s="38">
        <v>28773963</v>
      </c>
      <c r="U123" s="38">
        <v>102000531</v>
      </c>
      <c r="V123" s="39">
        <v>151.44191052631578</v>
      </c>
      <c r="W123" s="39">
        <v>536.84490000000005</v>
      </c>
      <c r="X123" s="38">
        <v>28773963</v>
      </c>
    </row>
    <row r="124" spans="1:24" x14ac:dyDescent="0.25">
      <c r="A124" t="s">
        <v>6220</v>
      </c>
      <c r="B124" t="s">
        <v>2374</v>
      </c>
      <c r="C124" t="s">
        <v>5931</v>
      </c>
      <c r="D124" t="s">
        <v>62</v>
      </c>
      <c r="E124" t="s">
        <v>6202</v>
      </c>
      <c r="F124">
        <v>100</v>
      </c>
      <c r="G124" t="s">
        <v>97</v>
      </c>
      <c r="H124" t="s">
        <v>89</v>
      </c>
      <c r="I124">
        <v>1</v>
      </c>
      <c r="J124" s="40">
        <v>1</v>
      </c>
      <c r="K124" s="38">
        <v>400000</v>
      </c>
      <c r="L124" s="38">
        <v>250000</v>
      </c>
      <c r="M124" s="38">
        <v>5228410</v>
      </c>
      <c r="N124" s="38">
        <v>5878410</v>
      </c>
      <c r="O124" s="38">
        <v>0</v>
      </c>
      <c r="P124" s="38">
        <v>10917450</v>
      </c>
      <c r="Q124" s="38"/>
      <c r="R124" s="38">
        <v>29392052</v>
      </c>
      <c r="S124" s="38"/>
      <c r="T124" s="38">
        <v>29392052</v>
      </c>
      <c r="U124" s="38">
        <v>40309502</v>
      </c>
      <c r="V124" s="39">
        <v>293.92052000000001</v>
      </c>
      <c r="W124" s="39">
        <v>403.09501999999998</v>
      </c>
      <c r="X124" s="38">
        <v>29392052</v>
      </c>
    </row>
    <row r="125" spans="1:24" x14ac:dyDescent="0.25">
      <c r="A125" t="s">
        <v>6220</v>
      </c>
      <c r="B125" t="s">
        <v>2374</v>
      </c>
      <c r="C125" t="s">
        <v>5937</v>
      </c>
      <c r="D125" t="s">
        <v>62</v>
      </c>
      <c r="E125" t="s">
        <v>6202</v>
      </c>
      <c r="F125">
        <v>200</v>
      </c>
      <c r="G125" t="s">
        <v>97</v>
      </c>
      <c r="H125" t="s">
        <v>93</v>
      </c>
      <c r="I125">
        <v>1</v>
      </c>
      <c r="J125" s="40">
        <v>1</v>
      </c>
      <c r="K125" s="38">
        <v>800000</v>
      </c>
      <c r="L125" s="38">
        <v>951699</v>
      </c>
      <c r="M125" s="38">
        <v>14082699</v>
      </c>
      <c r="N125" s="38">
        <v>15834398</v>
      </c>
      <c r="O125" s="38">
        <v>445030</v>
      </c>
      <c r="P125" s="38">
        <v>48894553</v>
      </c>
      <c r="Q125" s="38"/>
      <c r="R125" s="38">
        <v>79171991</v>
      </c>
      <c r="S125" s="38"/>
      <c r="T125" s="38">
        <v>79617021</v>
      </c>
      <c r="U125" s="38">
        <v>128511574</v>
      </c>
      <c r="V125" s="39">
        <v>398.085105</v>
      </c>
      <c r="W125" s="39">
        <v>642.55786999999998</v>
      </c>
      <c r="X125" s="38">
        <v>79617021</v>
      </c>
    </row>
    <row r="126" spans="1:24" x14ac:dyDescent="0.25">
      <c r="A126" t="s">
        <v>6220</v>
      </c>
      <c r="B126" t="s">
        <v>73</v>
      </c>
      <c r="C126" t="s">
        <v>5763</v>
      </c>
      <c r="D126" t="s">
        <v>126</v>
      </c>
      <c r="E126" t="s">
        <v>6202</v>
      </c>
      <c r="F126">
        <v>40</v>
      </c>
      <c r="G126" t="s">
        <v>1485</v>
      </c>
      <c r="H126" t="s">
        <v>93</v>
      </c>
      <c r="I126">
        <v>1</v>
      </c>
      <c r="J126" s="40">
        <v>0</v>
      </c>
      <c r="K126" s="38">
        <v>160000</v>
      </c>
      <c r="L126" s="38">
        <v>90866</v>
      </c>
      <c r="M126" s="38">
        <v>40887</v>
      </c>
      <c r="N126" s="38">
        <v>291753</v>
      </c>
      <c r="O126" s="38">
        <v>2323944</v>
      </c>
      <c r="P126" s="38">
        <v>11807223</v>
      </c>
      <c r="Q126" s="38"/>
      <c r="R126" s="38">
        <v>1458865</v>
      </c>
      <c r="S126" s="38"/>
      <c r="T126" s="38">
        <v>3782809</v>
      </c>
      <c r="U126" s="38">
        <v>15590032</v>
      </c>
      <c r="V126" s="39">
        <v>94.570224999999994</v>
      </c>
      <c r="W126" s="39">
        <v>389.75080000000003</v>
      </c>
      <c r="X126" s="38">
        <v>15590032</v>
      </c>
    </row>
    <row r="127" spans="1:24" x14ac:dyDescent="0.25">
      <c r="A127" t="s">
        <v>6220</v>
      </c>
      <c r="B127" t="s">
        <v>2374</v>
      </c>
      <c r="C127" t="s">
        <v>5973</v>
      </c>
      <c r="D127" t="s">
        <v>62</v>
      </c>
      <c r="E127" t="s">
        <v>6202</v>
      </c>
      <c r="F127">
        <v>101.28</v>
      </c>
      <c r="G127" t="s">
        <v>97</v>
      </c>
      <c r="H127" t="s">
        <v>76</v>
      </c>
      <c r="I127">
        <v>1</v>
      </c>
      <c r="J127" s="40">
        <v>1</v>
      </c>
      <c r="K127" s="38">
        <v>405120</v>
      </c>
      <c r="L127" s="38">
        <v>694880</v>
      </c>
      <c r="M127" s="38">
        <v>605400</v>
      </c>
      <c r="N127" s="38">
        <v>1705400</v>
      </c>
      <c r="O127" s="38">
        <v>15627</v>
      </c>
      <c r="P127" s="38">
        <v>13300115</v>
      </c>
      <c r="Q127" s="38"/>
      <c r="R127" s="38">
        <v>8527000</v>
      </c>
      <c r="S127" s="38"/>
      <c r="T127" s="38">
        <v>8542627</v>
      </c>
      <c r="U127" s="38">
        <v>21842742</v>
      </c>
      <c r="V127" s="39">
        <v>84.346633096366503</v>
      </c>
      <c r="W127" s="39">
        <v>215.66688388625593</v>
      </c>
      <c r="X127" s="38">
        <v>8542627</v>
      </c>
    </row>
    <row r="128" spans="1:24" x14ac:dyDescent="0.25">
      <c r="A128" t="s">
        <v>6220</v>
      </c>
      <c r="B128" t="s">
        <v>73</v>
      </c>
      <c r="C128" t="s">
        <v>5772</v>
      </c>
      <c r="D128" t="s">
        <v>126</v>
      </c>
      <c r="E128" t="s">
        <v>6202</v>
      </c>
      <c r="F128">
        <v>100</v>
      </c>
      <c r="G128" t="s">
        <v>97</v>
      </c>
      <c r="H128" t="s">
        <v>93</v>
      </c>
      <c r="I128">
        <v>1</v>
      </c>
      <c r="J128" s="40">
        <v>0</v>
      </c>
      <c r="K128" s="38">
        <v>400000</v>
      </c>
      <c r="L128" s="38">
        <v>656027</v>
      </c>
      <c r="M128" s="38">
        <v>2203230</v>
      </c>
      <c r="N128" s="38">
        <v>3259257</v>
      </c>
      <c r="O128" s="38">
        <v>0</v>
      </c>
      <c r="P128" s="38">
        <v>22543972</v>
      </c>
      <c r="Q128" s="38"/>
      <c r="R128" s="38">
        <v>16296287</v>
      </c>
      <c r="S128" s="38"/>
      <c r="T128" s="38">
        <v>16296287</v>
      </c>
      <c r="U128" s="38">
        <v>38840259</v>
      </c>
      <c r="V128" s="39">
        <v>162.96287000000001</v>
      </c>
      <c r="W128" s="39">
        <v>388.40258999999998</v>
      </c>
      <c r="X128" s="38">
        <v>38840259</v>
      </c>
    </row>
    <row r="129" spans="1:24" x14ac:dyDescent="0.25">
      <c r="A129" t="s">
        <v>6220</v>
      </c>
      <c r="B129" t="s">
        <v>73</v>
      </c>
      <c r="C129" t="s">
        <v>5775</v>
      </c>
      <c r="D129" t="s">
        <v>126</v>
      </c>
      <c r="E129" t="s">
        <v>6202</v>
      </c>
      <c r="F129">
        <v>200</v>
      </c>
      <c r="G129" t="s">
        <v>97</v>
      </c>
      <c r="H129" t="s">
        <v>205</v>
      </c>
      <c r="I129">
        <v>1</v>
      </c>
      <c r="J129" s="40">
        <v>0</v>
      </c>
      <c r="K129" s="38">
        <v>800000</v>
      </c>
      <c r="L129" s="38">
        <v>6919581</v>
      </c>
      <c r="M129" s="38">
        <v>25834739</v>
      </c>
      <c r="N129" s="38">
        <v>33554320</v>
      </c>
      <c r="O129" s="38">
        <v>37992071</v>
      </c>
      <c r="P129" s="38">
        <v>123672178</v>
      </c>
      <c r="Q129" s="38"/>
      <c r="R129" s="38">
        <v>167771599</v>
      </c>
      <c r="S129" s="38"/>
      <c r="T129" s="38">
        <v>205763670</v>
      </c>
      <c r="U129" s="38">
        <v>329435848</v>
      </c>
      <c r="V129" s="39">
        <v>1028.81835</v>
      </c>
      <c r="W129" s="39">
        <v>1647.1792399999999</v>
      </c>
      <c r="X129" s="38">
        <v>329435848</v>
      </c>
    </row>
    <row r="130" spans="1:24" x14ac:dyDescent="0.25">
      <c r="A130" t="s">
        <v>6220</v>
      </c>
      <c r="B130" t="s">
        <v>2374</v>
      </c>
      <c r="C130" t="s">
        <v>6004</v>
      </c>
      <c r="D130" t="s">
        <v>126</v>
      </c>
      <c r="E130" t="s">
        <v>6202</v>
      </c>
      <c r="F130">
        <v>200</v>
      </c>
      <c r="G130" t="s">
        <v>1485</v>
      </c>
      <c r="H130" t="s">
        <v>194</v>
      </c>
      <c r="I130">
        <v>1</v>
      </c>
      <c r="J130" s="40">
        <v>1</v>
      </c>
      <c r="K130" s="38">
        <v>800000</v>
      </c>
      <c r="L130" s="38">
        <v>1245693</v>
      </c>
      <c r="M130" s="38">
        <v>1345098</v>
      </c>
      <c r="N130" s="38">
        <v>3390791</v>
      </c>
      <c r="O130" s="38">
        <v>3759194</v>
      </c>
      <c r="P130" s="38">
        <v>122846445</v>
      </c>
      <c r="Q130" s="38"/>
      <c r="R130" s="38">
        <v>16953953</v>
      </c>
      <c r="S130" s="38"/>
      <c r="T130" s="38">
        <v>20713147</v>
      </c>
      <c r="U130" s="38">
        <v>143559592</v>
      </c>
      <c r="V130" s="39">
        <v>103.565735</v>
      </c>
      <c r="W130" s="39">
        <v>717.79795999999999</v>
      </c>
      <c r="X130" s="38">
        <v>143559592</v>
      </c>
    </row>
    <row r="131" spans="1:24" x14ac:dyDescent="0.25">
      <c r="A131" t="s">
        <v>6216</v>
      </c>
      <c r="B131" t="s">
        <v>73</v>
      </c>
      <c r="C131" t="s">
        <v>5902</v>
      </c>
      <c r="D131" t="s">
        <v>62</v>
      </c>
      <c r="E131" t="s">
        <v>6202</v>
      </c>
      <c r="F131">
        <v>54</v>
      </c>
      <c r="G131" t="s">
        <v>97</v>
      </c>
      <c r="H131" t="s">
        <v>205</v>
      </c>
      <c r="I131">
        <v>1</v>
      </c>
      <c r="J131" s="40">
        <v>0</v>
      </c>
      <c r="K131" s="38">
        <v>216000</v>
      </c>
      <c r="L131" s="38">
        <v>400435</v>
      </c>
      <c r="M131" s="38">
        <v>318010</v>
      </c>
      <c r="N131" s="38">
        <v>934445</v>
      </c>
      <c r="O131" s="38">
        <v>8700000</v>
      </c>
      <c r="P131" s="38">
        <v>0</v>
      </c>
      <c r="Q131" s="38">
        <v>0</v>
      </c>
      <c r="R131" s="38">
        <v>4672223</v>
      </c>
      <c r="S131" s="38">
        <v>0</v>
      </c>
      <c r="T131" s="38">
        <v>13372223</v>
      </c>
      <c r="U131" s="38">
        <v>13372223</v>
      </c>
      <c r="V131" s="39">
        <v>247.63375925925925</v>
      </c>
      <c r="W131" s="39">
        <v>247.63375925925925</v>
      </c>
      <c r="X131" s="38">
        <v>13372223</v>
      </c>
    </row>
    <row r="132" spans="1:24" x14ac:dyDescent="0.25">
      <c r="A132" t="s">
        <v>6216</v>
      </c>
      <c r="B132" t="s">
        <v>2374</v>
      </c>
      <c r="C132" t="s">
        <v>6017</v>
      </c>
      <c r="D132" t="s">
        <v>2993</v>
      </c>
      <c r="E132" t="s">
        <v>6202</v>
      </c>
      <c r="F132">
        <v>1.4</v>
      </c>
      <c r="G132" t="s">
        <v>1485</v>
      </c>
      <c r="H132" t="s">
        <v>89</v>
      </c>
      <c r="I132">
        <v>1</v>
      </c>
      <c r="J132" s="40">
        <v>1</v>
      </c>
      <c r="K132" s="38">
        <v>5600</v>
      </c>
      <c r="L132" s="38">
        <v>0</v>
      </c>
      <c r="M132" s="38">
        <v>0</v>
      </c>
      <c r="N132" s="38">
        <v>5600</v>
      </c>
      <c r="O132" s="38">
        <v>0</v>
      </c>
      <c r="P132" s="38">
        <v>0</v>
      </c>
      <c r="Q132" s="38">
        <v>0</v>
      </c>
      <c r="R132" s="38">
        <v>0</v>
      </c>
      <c r="S132" s="38">
        <v>0</v>
      </c>
      <c r="T132" s="38">
        <v>0</v>
      </c>
      <c r="U132" s="38">
        <v>0</v>
      </c>
      <c r="V132" s="39">
        <v>0</v>
      </c>
      <c r="W132" s="39">
        <v>0</v>
      </c>
      <c r="X132" s="38">
        <v>0</v>
      </c>
    </row>
    <row r="133" spans="1:24" x14ac:dyDescent="0.25">
      <c r="A133" t="s">
        <v>6217</v>
      </c>
      <c r="B133" t="s">
        <v>2374</v>
      </c>
      <c r="C133" t="s">
        <v>6020</v>
      </c>
      <c r="D133" t="s">
        <v>126</v>
      </c>
      <c r="E133" t="s">
        <v>6202</v>
      </c>
      <c r="F133">
        <v>200</v>
      </c>
      <c r="G133" t="s">
        <v>1485</v>
      </c>
      <c r="H133" t="s">
        <v>488</v>
      </c>
      <c r="I133">
        <v>1</v>
      </c>
      <c r="J133" s="40">
        <v>1</v>
      </c>
      <c r="K133" s="38">
        <v>800000</v>
      </c>
      <c r="L133" s="38">
        <v>9725</v>
      </c>
      <c r="M133" s="38">
        <v>1171203</v>
      </c>
      <c r="N133" s="38">
        <v>1980928</v>
      </c>
      <c r="O133" s="38"/>
      <c r="P133" s="38"/>
      <c r="Q133" s="38">
        <v>0</v>
      </c>
      <c r="R133" s="38">
        <v>1170000</v>
      </c>
      <c r="S133" s="38">
        <v>8734641</v>
      </c>
      <c r="T133" s="38">
        <v>1170000</v>
      </c>
      <c r="U133" s="38">
        <v>9904641</v>
      </c>
      <c r="V133" s="39">
        <v>5.85</v>
      </c>
      <c r="W133" s="39">
        <v>49.523204999999997</v>
      </c>
      <c r="X133" s="38">
        <v>9904641</v>
      </c>
    </row>
    <row r="134" spans="1:24" x14ac:dyDescent="0.25">
      <c r="A134" t="s">
        <v>6216</v>
      </c>
      <c r="B134" t="s">
        <v>73</v>
      </c>
      <c r="C134" t="s">
        <v>5906</v>
      </c>
      <c r="D134" t="s">
        <v>126</v>
      </c>
      <c r="E134" t="s">
        <v>6202</v>
      </c>
      <c r="F134">
        <v>150</v>
      </c>
      <c r="G134" t="s">
        <v>97</v>
      </c>
      <c r="H134" t="s">
        <v>89</v>
      </c>
      <c r="I134">
        <v>1</v>
      </c>
      <c r="J134" s="40">
        <v>0</v>
      </c>
      <c r="K134" s="38">
        <v>600000</v>
      </c>
      <c r="L134" s="38">
        <v>0</v>
      </c>
      <c r="M134" s="38">
        <v>489675</v>
      </c>
      <c r="N134" s="38">
        <v>1089675</v>
      </c>
      <c r="O134" s="38">
        <v>0</v>
      </c>
      <c r="P134" s="38">
        <v>47918</v>
      </c>
      <c r="Q134" s="38">
        <v>37301</v>
      </c>
      <c r="R134" s="38">
        <v>5448373</v>
      </c>
      <c r="S134" s="38">
        <v>0</v>
      </c>
      <c r="T134" s="38">
        <v>5448373</v>
      </c>
      <c r="U134" s="38">
        <v>5533592</v>
      </c>
      <c r="V134" s="39">
        <v>36.32248666666667</v>
      </c>
      <c r="W134" s="39">
        <v>36.890613333333334</v>
      </c>
      <c r="X134" s="38">
        <v>5533592</v>
      </c>
    </row>
    <row r="135" spans="1:24" x14ac:dyDescent="0.25">
      <c r="A135" t="s">
        <v>6216</v>
      </c>
      <c r="B135" t="s">
        <v>2374</v>
      </c>
      <c r="C135" t="s">
        <v>6034</v>
      </c>
      <c r="D135" t="s">
        <v>126</v>
      </c>
      <c r="E135" t="s">
        <v>6202</v>
      </c>
      <c r="F135">
        <v>150</v>
      </c>
      <c r="G135" t="s">
        <v>97</v>
      </c>
      <c r="H135" t="s">
        <v>93</v>
      </c>
      <c r="I135">
        <v>1</v>
      </c>
      <c r="J135" s="40">
        <v>1</v>
      </c>
      <c r="K135" s="38">
        <v>600000</v>
      </c>
      <c r="L135" s="38">
        <v>111927</v>
      </c>
      <c r="M135" s="38">
        <v>462994</v>
      </c>
      <c r="N135" s="38">
        <v>1174921</v>
      </c>
      <c r="O135" s="38">
        <v>0</v>
      </c>
      <c r="P135" s="38">
        <v>71345</v>
      </c>
      <c r="Q135" s="38">
        <v>0</v>
      </c>
      <c r="R135" s="38">
        <v>5874605</v>
      </c>
      <c r="S135" s="38">
        <v>0</v>
      </c>
      <c r="T135" s="38">
        <v>5874605</v>
      </c>
      <c r="U135" s="38">
        <v>5945950</v>
      </c>
      <c r="V135" s="39">
        <v>39.164033333333336</v>
      </c>
      <c r="W135" s="39">
        <v>39.639666666666663</v>
      </c>
      <c r="X135" s="38">
        <v>5945950</v>
      </c>
    </row>
    <row r="136" spans="1:24" x14ac:dyDescent="0.25">
      <c r="A136" t="s">
        <v>6217</v>
      </c>
      <c r="B136" t="s">
        <v>2374</v>
      </c>
      <c r="C136" t="s">
        <v>6036</v>
      </c>
      <c r="D136" t="s">
        <v>126</v>
      </c>
      <c r="E136" t="s">
        <v>6202</v>
      </c>
      <c r="F136">
        <v>200</v>
      </c>
      <c r="G136" t="s">
        <v>97</v>
      </c>
      <c r="H136" t="s">
        <v>103</v>
      </c>
      <c r="I136">
        <v>1</v>
      </c>
      <c r="J136" s="40">
        <v>1</v>
      </c>
      <c r="K136" s="38">
        <v>800000</v>
      </c>
      <c r="L136" s="38">
        <v>0</v>
      </c>
      <c r="M136" s="38">
        <v>0</v>
      </c>
      <c r="N136" s="38">
        <v>800000</v>
      </c>
      <c r="O136" s="38"/>
      <c r="P136" s="38"/>
      <c r="Q136" s="38">
        <v>0</v>
      </c>
      <c r="R136" s="38">
        <v>1102243</v>
      </c>
      <c r="S136" s="38">
        <v>0</v>
      </c>
      <c r="T136" s="38">
        <v>1102243</v>
      </c>
      <c r="U136" s="38">
        <v>1102243</v>
      </c>
      <c r="V136" s="39">
        <v>5.511215</v>
      </c>
      <c r="W136" s="39">
        <v>5.511215</v>
      </c>
      <c r="X136" s="38">
        <v>1102243</v>
      </c>
    </row>
    <row r="137" spans="1:24" x14ac:dyDescent="0.25">
      <c r="A137" t="s">
        <v>6217</v>
      </c>
      <c r="B137" t="s">
        <v>2374</v>
      </c>
      <c r="C137" t="s">
        <v>6043</v>
      </c>
      <c r="D137" t="s">
        <v>126</v>
      </c>
      <c r="E137" t="s">
        <v>6202</v>
      </c>
      <c r="F137">
        <v>250</v>
      </c>
      <c r="G137" t="s">
        <v>97</v>
      </c>
      <c r="H137" t="s">
        <v>124</v>
      </c>
      <c r="I137">
        <v>1</v>
      </c>
      <c r="J137" s="40">
        <v>1</v>
      </c>
      <c r="K137" s="38">
        <v>1000000</v>
      </c>
      <c r="L137" s="38">
        <v>0</v>
      </c>
      <c r="M137" s="38">
        <v>0</v>
      </c>
      <c r="N137" s="38">
        <v>1000000</v>
      </c>
      <c r="O137" s="38"/>
      <c r="P137" s="38"/>
      <c r="Q137" s="38">
        <v>4777168</v>
      </c>
      <c r="R137" s="38">
        <v>1596000</v>
      </c>
      <c r="S137" s="38">
        <v>0</v>
      </c>
      <c r="T137" s="38">
        <v>1596000</v>
      </c>
      <c r="U137" s="38">
        <v>6373168</v>
      </c>
      <c r="V137" s="39">
        <v>6.3840000000000003</v>
      </c>
      <c r="W137" s="39">
        <v>25.492671999999999</v>
      </c>
      <c r="X137" s="38">
        <v>6373168</v>
      </c>
    </row>
    <row r="138" spans="1:24" x14ac:dyDescent="0.25">
      <c r="A138" t="s">
        <v>6216</v>
      </c>
      <c r="B138" t="s">
        <v>2374</v>
      </c>
      <c r="C138" t="s">
        <v>6046</v>
      </c>
      <c r="D138" t="s">
        <v>62</v>
      </c>
      <c r="E138" t="s">
        <v>6202</v>
      </c>
      <c r="F138">
        <v>150</v>
      </c>
      <c r="G138" t="s">
        <v>97</v>
      </c>
      <c r="H138" t="s">
        <v>194</v>
      </c>
      <c r="I138">
        <v>1</v>
      </c>
      <c r="J138" s="40">
        <v>1</v>
      </c>
      <c r="K138" s="38">
        <v>600000</v>
      </c>
      <c r="L138" s="38">
        <v>1558786</v>
      </c>
      <c r="M138" s="38">
        <v>0</v>
      </c>
      <c r="N138" s="38">
        <v>2158786</v>
      </c>
      <c r="O138" s="38">
        <v>215892</v>
      </c>
      <c r="P138" s="38">
        <v>6707887</v>
      </c>
      <c r="Q138" s="38">
        <v>0</v>
      </c>
      <c r="R138" s="38">
        <v>4829091</v>
      </c>
      <c r="S138" s="38">
        <v>0</v>
      </c>
      <c r="T138" s="38">
        <v>5044983</v>
      </c>
      <c r="U138" s="38">
        <v>11752870</v>
      </c>
      <c r="V138" s="39">
        <v>33.633220000000001</v>
      </c>
      <c r="W138" s="39">
        <v>78.352466666666672</v>
      </c>
      <c r="X138" s="38">
        <v>5044983</v>
      </c>
    </row>
    <row r="139" spans="1:24" x14ac:dyDescent="0.25">
      <c r="A139" t="s">
        <v>6217</v>
      </c>
      <c r="B139" t="s">
        <v>2374</v>
      </c>
      <c r="C139" t="s">
        <v>6047</v>
      </c>
      <c r="D139" t="s">
        <v>126</v>
      </c>
      <c r="E139" t="s">
        <v>6202</v>
      </c>
      <c r="F139">
        <v>300</v>
      </c>
      <c r="G139" t="s">
        <v>1485</v>
      </c>
      <c r="H139" t="s">
        <v>488</v>
      </c>
      <c r="I139">
        <v>1</v>
      </c>
      <c r="J139" s="40">
        <v>1</v>
      </c>
      <c r="K139" s="38">
        <v>1200000</v>
      </c>
      <c r="L139" s="38">
        <v>0</v>
      </c>
      <c r="M139" s="38">
        <v>834436</v>
      </c>
      <c r="N139" s="38">
        <v>2034436</v>
      </c>
      <c r="O139" s="38"/>
      <c r="P139" s="38"/>
      <c r="Q139" s="38">
        <v>0</v>
      </c>
      <c r="R139" s="38">
        <v>5906500</v>
      </c>
      <c r="S139" s="38">
        <v>5265682</v>
      </c>
      <c r="T139" s="38">
        <v>5906500</v>
      </c>
      <c r="U139" s="38">
        <v>11172182</v>
      </c>
      <c r="V139" s="39">
        <v>19.688333333333333</v>
      </c>
      <c r="W139" s="39">
        <v>37.240606666666665</v>
      </c>
      <c r="X139" s="38">
        <v>11172182</v>
      </c>
    </row>
    <row r="140" spans="1:24" x14ac:dyDescent="0.25">
      <c r="A140" t="s">
        <v>6217</v>
      </c>
      <c r="B140" t="s">
        <v>2374</v>
      </c>
      <c r="C140" t="s">
        <v>6051</v>
      </c>
      <c r="D140" t="s">
        <v>126</v>
      </c>
      <c r="E140" t="s">
        <v>6202</v>
      </c>
      <c r="F140">
        <v>200</v>
      </c>
      <c r="G140" t="s">
        <v>97</v>
      </c>
      <c r="H140" t="s">
        <v>124</v>
      </c>
      <c r="I140">
        <v>1</v>
      </c>
      <c r="J140" s="40">
        <v>1</v>
      </c>
      <c r="K140" s="38">
        <v>800000</v>
      </c>
      <c r="L140" s="38">
        <v>0</v>
      </c>
      <c r="M140" s="38">
        <v>8400</v>
      </c>
      <c r="N140" s="38">
        <v>808400</v>
      </c>
      <c r="O140" s="38"/>
      <c r="P140" s="38"/>
      <c r="Q140" s="38">
        <v>3275500</v>
      </c>
      <c r="R140" s="38">
        <v>4042000</v>
      </c>
      <c r="S140" s="38">
        <v>0</v>
      </c>
      <c r="T140" s="38">
        <v>4042000</v>
      </c>
      <c r="U140" s="38">
        <v>7317500</v>
      </c>
      <c r="V140" s="39">
        <v>20.21</v>
      </c>
      <c r="W140" s="39">
        <v>36.587499999999999</v>
      </c>
      <c r="X140" s="38">
        <v>7317500</v>
      </c>
    </row>
    <row r="141" spans="1:24" x14ac:dyDescent="0.25">
      <c r="A141" t="s">
        <v>6216</v>
      </c>
      <c r="B141" t="s">
        <v>2374</v>
      </c>
      <c r="C141" t="s">
        <v>6054</v>
      </c>
      <c r="D141" t="s">
        <v>126</v>
      </c>
      <c r="E141" t="s">
        <v>6202</v>
      </c>
      <c r="F141">
        <v>300</v>
      </c>
      <c r="G141" t="s">
        <v>97</v>
      </c>
      <c r="H141" t="s">
        <v>89</v>
      </c>
      <c r="I141">
        <v>1</v>
      </c>
      <c r="J141" s="40">
        <v>1</v>
      </c>
      <c r="K141" s="38">
        <v>1200000</v>
      </c>
      <c r="L141" s="38">
        <v>2354531</v>
      </c>
      <c r="M141" s="38">
        <v>2486140</v>
      </c>
      <c r="N141" s="38">
        <v>6040671</v>
      </c>
      <c r="O141" s="38">
        <v>0</v>
      </c>
      <c r="P141" s="38">
        <v>255190</v>
      </c>
      <c r="Q141" s="38">
        <v>6410000</v>
      </c>
      <c r="R141" s="38">
        <v>30203354</v>
      </c>
      <c r="S141" s="38">
        <v>0</v>
      </c>
      <c r="T141" s="38">
        <v>30203354</v>
      </c>
      <c r="U141" s="38">
        <v>36868544</v>
      </c>
      <c r="V141" s="39">
        <v>100.67784666666667</v>
      </c>
      <c r="W141" s="39">
        <v>122.89514666666666</v>
      </c>
      <c r="X141" s="38">
        <v>36868544</v>
      </c>
    </row>
    <row r="142" spans="1:24" x14ac:dyDescent="0.25">
      <c r="A142" t="s">
        <v>6215</v>
      </c>
      <c r="B142" t="s">
        <v>2374</v>
      </c>
      <c r="C142" t="s">
        <v>6061</v>
      </c>
      <c r="D142" t="s">
        <v>126</v>
      </c>
      <c r="E142" t="s">
        <v>6202</v>
      </c>
      <c r="F142">
        <v>149.76</v>
      </c>
      <c r="G142" t="s">
        <v>1485</v>
      </c>
      <c r="H142" t="s">
        <v>76</v>
      </c>
      <c r="I142">
        <v>1</v>
      </c>
      <c r="J142" s="40">
        <v>1</v>
      </c>
      <c r="K142" s="38">
        <v>599040</v>
      </c>
      <c r="L142" s="38">
        <v>776690</v>
      </c>
      <c r="M142" s="38">
        <v>1180439</v>
      </c>
      <c r="N142" s="38">
        <v>2556169</v>
      </c>
      <c r="O142" s="38"/>
      <c r="P142" s="38"/>
      <c r="Q142" s="38">
        <v>659824</v>
      </c>
      <c r="R142" s="38">
        <v>6740635</v>
      </c>
      <c r="S142" s="38">
        <v>0</v>
      </c>
      <c r="T142" s="38">
        <v>6740635</v>
      </c>
      <c r="U142" s="38">
        <v>7400459</v>
      </c>
      <c r="V142" s="39">
        <v>45.009581997863251</v>
      </c>
      <c r="W142" s="39">
        <v>49.415458066239317</v>
      </c>
      <c r="X142" s="38">
        <v>7400459</v>
      </c>
    </row>
    <row r="143" spans="1:24" x14ac:dyDescent="0.25">
      <c r="A143" t="s">
        <v>6217</v>
      </c>
      <c r="B143" t="s">
        <v>2374</v>
      </c>
      <c r="C143" t="s">
        <v>6063</v>
      </c>
      <c r="D143" t="s">
        <v>126</v>
      </c>
      <c r="E143" t="s">
        <v>6202</v>
      </c>
      <c r="F143">
        <v>100</v>
      </c>
      <c r="G143" t="s">
        <v>1485</v>
      </c>
      <c r="H143" t="s">
        <v>488</v>
      </c>
      <c r="I143">
        <v>1</v>
      </c>
      <c r="J143" s="40">
        <v>1</v>
      </c>
      <c r="K143" s="38">
        <v>400000</v>
      </c>
      <c r="L143" s="38">
        <v>0</v>
      </c>
      <c r="M143" s="38">
        <v>126581</v>
      </c>
      <c r="N143" s="38">
        <v>526581</v>
      </c>
      <c r="O143" s="38"/>
      <c r="P143" s="38"/>
      <c r="Q143" s="38">
        <v>0</v>
      </c>
      <c r="R143" s="38">
        <v>831000</v>
      </c>
      <c r="S143" s="38">
        <v>1801909</v>
      </c>
      <c r="T143" s="38">
        <v>831000</v>
      </c>
      <c r="U143" s="38">
        <v>2632909</v>
      </c>
      <c r="V143" s="39">
        <v>8.31</v>
      </c>
      <c r="W143" s="39">
        <v>26.329090000000001</v>
      </c>
      <c r="X143" s="38">
        <v>2632909</v>
      </c>
    </row>
    <row r="144" spans="1:24" x14ac:dyDescent="0.25">
      <c r="A144" t="s">
        <v>6217</v>
      </c>
      <c r="B144" t="s">
        <v>2374</v>
      </c>
      <c r="C144" t="s">
        <v>6068</v>
      </c>
      <c r="D144" t="s">
        <v>126</v>
      </c>
      <c r="E144" t="s">
        <v>6202</v>
      </c>
      <c r="F144">
        <v>200</v>
      </c>
      <c r="G144" t="s">
        <v>1485</v>
      </c>
      <c r="H144" t="s">
        <v>124</v>
      </c>
      <c r="I144">
        <v>1</v>
      </c>
      <c r="J144" s="40">
        <v>1</v>
      </c>
      <c r="K144" s="38">
        <v>800000</v>
      </c>
      <c r="L144" s="38">
        <v>0</v>
      </c>
      <c r="M144" s="38"/>
      <c r="N144" s="38">
        <v>800000</v>
      </c>
      <c r="O144" s="38"/>
      <c r="P144" s="38"/>
      <c r="Q144" s="38">
        <v>298000</v>
      </c>
      <c r="R144" s="38">
        <v>2391000</v>
      </c>
      <c r="S144" s="38">
        <v>0</v>
      </c>
      <c r="T144" s="38">
        <v>2391000</v>
      </c>
      <c r="U144" s="38">
        <v>2689000</v>
      </c>
      <c r="V144" s="39">
        <v>11.955</v>
      </c>
      <c r="W144" s="39">
        <v>13.445</v>
      </c>
      <c r="X144" s="38">
        <v>2689000</v>
      </c>
    </row>
    <row r="145" spans="1:24" x14ac:dyDescent="0.25">
      <c r="A145" t="s">
        <v>6217</v>
      </c>
      <c r="B145" t="s">
        <v>2374</v>
      </c>
      <c r="C145" t="s">
        <v>6070</v>
      </c>
      <c r="D145" t="s">
        <v>126</v>
      </c>
      <c r="E145" t="s">
        <v>6202</v>
      </c>
      <c r="F145">
        <v>200</v>
      </c>
      <c r="G145" t="s">
        <v>1485</v>
      </c>
      <c r="H145" t="s">
        <v>103</v>
      </c>
      <c r="I145">
        <v>1</v>
      </c>
      <c r="J145" s="40">
        <v>1</v>
      </c>
      <c r="K145" s="38">
        <v>800000</v>
      </c>
      <c r="L145" s="38">
        <v>0</v>
      </c>
      <c r="M145" s="38">
        <v>101889</v>
      </c>
      <c r="N145" s="38">
        <v>901889</v>
      </c>
      <c r="O145" s="38"/>
      <c r="P145" s="38"/>
      <c r="Q145" s="38">
        <v>0</v>
      </c>
      <c r="R145" s="38">
        <v>4509448</v>
      </c>
      <c r="S145" s="38">
        <v>0</v>
      </c>
      <c r="T145" s="38">
        <v>4509448</v>
      </c>
      <c r="U145" s="38">
        <v>4509448</v>
      </c>
      <c r="V145" s="39">
        <v>22.547239999999999</v>
      </c>
      <c r="W145" s="39">
        <v>22.547239999999999</v>
      </c>
      <c r="X145" s="38">
        <v>4509448</v>
      </c>
    </row>
    <row r="146" spans="1:24" x14ac:dyDescent="0.25">
      <c r="A146" t="s">
        <v>6217</v>
      </c>
      <c r="B146" t="s">
        <v>2374</v>
      </c>
      <c r="C146" t="s">
        <v>6072</v>
      </c>
      <c r="D146" t="s">
        <v>126</v>
      </c>
      <c r="E146" t="s">
        <v>6202</v>
      </c>
      <c r="F146">
        <v>200</v>
      </c>
      <c r="G146" t="s">
        <v>1485</v>
      </c>
      <c r="H146" t="s">
        <v>103</v>
      </c>
      <c r="I146">
        <v>1</v>
      </c>
      <c r="J146" s="40">
        <v>1</v>
      </c>
      <c r="K146" s="38">
        <v>800000</v>
      </c>
      <c r="L146" s="38">
        <v>242500</v>
      </c>
      <c r="M146" s="38">
        <v>0</v>
      </c>
      <c r="N146" s="38">
        <v>1042500</v>
      </c>
      <c r="O146" s="38"/>
      <c r="P146" s="38"/>
      <c r="Q146" s="38">
        <v>0</v>
      </c>
      <c r="R146" s="38">
        <v>491808</v>
      </c>
      <c r="S146" s="38">
        <v>0</v>
      </c>
      <c r="T146" s="38">
        <v>491808</v>
      </c>
      <c r="U146" s="38">
        <v>491808</v>
      </c>
      <c r="V146" s="39">
        <v>2.4590399999999999</v>
      </c>
      <c r="W146" s="39">
        <v>2.4590399999999999</v>
      </c>
      <c r="X146" s="38">
        <v>491808</v>
      </c>
    </row>
    <row r="147" spans="1:24" x14ac:dyDescent="0.25">
      <c r="A147" t="s">
        <v>6217</v>
      </c>
      <c r="B147" t="s">
        <v>2374</v>
      </c>
      <c r="C147" t="s">
        <v>6074</v>
      </c>
      <c r="D147" t="s">
        <v>126</v>
      </c>
      <c r="E147" t="s">
        <v>6202</v>
      </c>
      <c r="F147">
        <v>100</v>
      </c>
      <c r="G147" t="s">
        <v>1485</v>
      </c>
      <c r="H147" t="s">
        <v>488</v>
      </c>
      <c r="I147">
        <v>1</v>
      </c>
      <c r="J147" s="40">
        <v>1</v>
      </c>
      <c r="K147" s="38"/>
      <c r="L147" s="38"/>
      <c r="M147" s="38">
        <v>64476</v>
      </c>
      <c r="N147" s="38">
        <v>64476</v>
      </c>
      <c r="O147" s="38"/>
      <c r="P147" s="38"/>
      <c r="Q147" s="38"/>
      <c r="R147" s="38"/>
      <c r="S147" s="38"/>
      <c r="T147" s="38">
        <v>0</v>
      </c>
      <c r="U147" s="38">
        <v>0</v>
      </c>
      <c r="V147" s="39">
        <v>0</v>
      </c>
      <c r="W147" s="39">
        <v>0</v>
      </c>
      <c r="X147" s="38">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E97C33C6D9B6E41A99EC6F735D44D94" ma:contentTypeVersion="15" ma:contentTypeDescription="Create a new document." ma:contentTypeScope="" ma:versionID="fc7b9fd482f80dde533ca18bb43f055a">
  <xsd:schema xmlns:xsd="http://www.w3.org/2001/XMLSchema" xmlns:xs="http://www.w3.org/2001/XMLSchema" xmlns:p="http://schemas.microsoft.com/office/2006/metadata/properties" xmlns:ns1="http://schemas.microsoft.com/sharepoint/v3" xmlns:ns3="5c3dccba-5cb0-4429-adeb-f3a882a3dc23" xmlns:ns4="0bf0b94b-6643-45b9-85a4-28acbf63f168" targetNamespace="http://schemas.microsoft.com/office/2006/metadata/properties" ma:root="true" ma:fieldsID="b199ef6ab64089cafd1e7b75416e5610" ns1:_="" ns3:_="" ns4:_="">
    <xsd:import namespace="http://schemas.microsoft.com/sharepoint/v3"/>
    <xsd:import namespace="5c3dccba-5cb0-4429-adeb-f3a882a3dc23"/>
    <xsd:import namespace="0bf0b94b-6643-45b9-85a4-28acbf63f16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1:_ip_UnifiedCompliancePolicyProperties" minOccurs="0"/>
                <xsd:element ref="ns1:_ip_UnifiedCompliancePolicyUIAction"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3dccba-5cb0-4429-adeb-f3a882a3d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f0b94b-6643-45b9-85a4-28acbf63f16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F24F399-1E79-4564-B993-5C6B3DE0C922}">
  <ds:schemaRefs>
    <ds:schemaRef ds:uri="http://schemas.microsoft.com/PowerBIAddIn"/>
  </ds:schemaRefs>
</ds:datastoreItem>
</file>

<file path=customXml/itemProps2.xml><?xml version="1.0" encoding="utf-8"?>
<ds:datastoreItem xmlns:ds="http://schemas.openxmlformats.org/officeDocument/2006/customXml" ds:itemID="{89F4C2F8-0A4A-44AB-BADE-4C57CE37586E}">
  <ds:schemaRefs>
    <ds:schemaRef ds:uri="http://schemas.microsoft.com/sharepoint/v3/contenttype/forms"/>
  </ds:schemaRefs>
</ds:datastoreItem>
</file>

<file path=customXml/itemProps3.xml><?xml version="1.0" encoding="utf-8"?>
<ds:datastoreItem xmlns:ds="http://schemas.openxmlformats.org/officeDocument/2006/customXml" ds:itemID="{AC5E3891-1A48-44E1-AFF9-AF392D4BCB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c3dccba-5cb0-4429-adeb-f3a882a3dc23"/>
    <ds:schemaRef ds:uri="0bf0b94b-6643-45b9-85a4-28acbf63f1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66F04D2-7631-4918-842F-584C6754C909}">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5c3dccba-5cb0-4429-adeb-f3a882a3dc23"/>
    <ds:schemaRef ds:uri="http://schemas.microsoft.com/office/2006/documentManagement/types"/>
    <ds:schemaRef ds:uri="http://schemas.openxmlformats.org/package/2006/metadata/core-properties"/>
    <ds:schemaRef ds:uri="0bf0b94b-6643-45b9-85a4-28acbf63f16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Competitor Queues</vt:lpstr>
      <vt:lpstr>input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Okunzua, Oluwagbemisola</dc:creator>
  <cp:keywords/>
  <dc:description/>
  <cp:lastModifiedBy>Ryan Pumford</cp:lastModifiedBy>
  <cp:revision/>
  <dcterms:created xsi:type="dcterms:W3CDTF">2021-03-17T18:27:36Z</dcterms:created>
  <dcterms:modified xsi:type="dcterms:W3CDTF">2021-04-06T19:33:27Z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0x0101003E97C33C6D9B6E41A99EC6F735D44D94</vt:lpwstr>
  </property>
</Properties>
</file>